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7"/>
  <workbookPr showInkAnnotation="0" codeName="ThisWorkbook" autoCompressPictures="0"/>
  <mc:AlternateContent xmlns:mc="http://schemas.openxmlformats.org/markup-compatibility/2006">
    <mc:Choice Requires="x15">
      <x15ac:absPath xmlns:x15ac="http://schemas.microsoft.com/office/spreadsheetml/2010/11/ac" url="/Users/louaronica/Dropbox/My Mac (Lous-iMac.local)/Desktop/"/>
    </mc:Choice>
  </mc:AlternateContent>
  <xr:revisionPtr revIDLastSave="0" documentId="13_ncr:1_{EAC5FAA1-9276-D940-B2AB-42E3260F65A5}" xr6:coauthVersionLast="46" xr6:coauthVersionMax="47" xr10:uidLastSave="{00000000-0000-0000-0000-000000000000}"/>
  <bookViews>
    <workbookView xWindow="3200" yWindow="500" windowWidth="46160" windowHeight="24640" tabRatio="902" xr2:uid="{00000000-000D-0000-FFFF-FFFF00000000}"/>
  </bookViews>
  <sheets>
    <sheet name="Introduction" sheetId="8" r:id="rId1"/>
    <sheet name="P&amp;L" sheetId="30" r:id="rId2"/>
    <sheet name="Cash Summary - @ REVENUE" sheetId="21" r:id="rId3"/>
    <sheet name="1.1 - IP Incubation E-book Apps" sheetId="22" r:id="rId4"/>
    <sheet name="1.2 - IP Incubation Books" sheetId="29" r:id="rId5"/>
    <sheet name="2 - Studio &amp; Real Estate " sheetId="28" r:id="rId6"/>
    <sheet name="3 - Film &amp; Distribution" sheetId="27" r:id="rId7"/>
    <sheet name="4 - Story Plant (Publishing)" sheetId="26" r:id="rId8"/>
    <sheet name="Per IP Incubation Expense" sheetId="23" r:id="rId9"/>
    <sheet name="Per IP Marketing" sheetId="20" r:id="rId10"/>
    <sheet name="Film Distribution" sheetId="25" state="hidden" r:id="rId11"/>
    <sheet name="Cashflow Detailed" sheetId="10" r:id="rId12"/>
    <sheet name="Staff Requirements" sheetId="1" r:id="rId13"/>
    <sheet name="Growth Notes" sheetId="15" r:id="rId14"/>
    <sheet name="xxYear to Year Overview" sheetId="18" state="hidden" r:id="rId15"/>
    <sheet name="xxIncome Statement" sheetId="16" state="hidden" r:id="rId16"/>
    <sheet name="xxGantt" sheetId="19" state="hidden" r:id="rId17"/>
  </sheets>
  <definedNames>
    <definedName name="CompanyName" localSheetId="3">#REF!</definedName>
    <definedName name="CompanyName" localSheetId="4">#REF!</definedName>
    <definedName name="CompanyName" localSheetId="2">#REF!</definedName>
    <definedName name="CompanyName" localSheetId="13">#REF!</definedName>
    <definedName name="CompanyName" localSheetId="15">#REF!</definedName>
    <definedName name="CompanyName" localSheetId="14">#REF!</definedName>
    <definedName name="CompanyName">#REF!</definedName>
    <definedName name="Director" localSheetId="3">#REF!</definedName>
    <definedName name="Director" localSheetId="4">#REF!</definedName>
    <definedName name="Director" localSheetId="2">#REF!</definedName>
    <definedName name="Director" localSheetId="13">#REF!</definedName>
    <definedName name="Director" localSheetId="15">#REF!</definedName>
    <definedName name="Director">#REF!</definedName>
    <definedName name="Graph" localSheetId="3">#REF!</definedName>
    <definedName name="Graph" localSheetId="4">#REF!</definedName>
    <definedName name="Graph" localSheetId="2">#REF!</definedName>
    <definedName name="Graph">#REF!</definedName>
    <definedName name="JobName" localSheetId="3">#REF!</definedName>
    <definedName name="JobName" localSheetId="4">#REF!</definedName>
    <definedName name="JobName" localSheetId="2">#REF!</definedName>
    <definedName name="JobName" localSheetId="15">#REF!</definedName>
    <definedName name="JobName">#REF!</definedName>
    <definedName name="JobNumber" localSheetId="3">#REF!</definedName>
    <definedName name="JobNumber" localSheetId="4">#REF!</definedName>
    <definedName name="JobNumber" localSheetId="2">#REF!</definedName>
    <definedName name="JobNumber">#REF!</definedName>
    <definedName name="JobTitle" localSheetId="3">#REF!</definedName>
    <definedName name="JobTitle" localSheetId="4">#REF!</definedName>
    <definedName name="JobTitle" localSheetId="2">#REF!</definedName>
    <definedName name="JobTitle">#REF!</definedName>
    <definedName name="_xlnm.Print_Area" localSheetId="3">'1.1 - IP Incubation E-book Apps'!$G$353:$Y$361</definedName>
    <definedName name="_xlnm.Print_Area" localSheetId="4">'1.2 - IP Incubation Books'!$G$355:$Y$363</definedName>
    <definedName name="_xlnm.Print_Area" localSheetId="2">'Cash Summary - @ REVENUE'!$A$2:$BV$61</definedName>
    <definedName name="_xlnm.Print_Area" localSheetId="0">Introduction!$A$1:$D$57</definedName>
    <definedName name="_xlnm.Print_Area" localSheetId="12">'Staff Requirements'!$A$3:$BL$93</definedName>
    <definedName name="_xlnm.Print_Area" localSheetId="15">'xxIncome Statement'!$B$1:$AB$45</definedName>
    <definedName name="Producer" localSheetId="3">#REF!</definedName>
    <definedName name="Producer" localSheetId="4">#REF!</definedName>
    <definedName name="Producer" localSheetId="2">#REF!</definedName>
    <definedName name="Producer" localSheetId="13">#REF!</definedName>
    <definedName name="Producer" localSheetId="15">#REF!</definedName>
    <definedName name="Producer" localSheetId="14">#REF!</definedName>
    <definedName name="Producer">#REF!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28" i="8" l="1"/>
  <c r="BK69" i="21"/>
  <c r="BK68" i="21"/>
  <c r="K67" i="21"/>
  <c r="L67" i="21" s="1"/>
  <c r="M67" i="21" s="1"/>
  <c r="N67" i="21" s="1"/>
  <c r="O67" i="21" s="1"/>
  <c r="P67" i="21" s="1"/>
  <c r="Q67" i="21" s="1"/>
  <c r="R67" i="21" s="1"/>
  <c r="S67" i="21" s="1"/>
  <c r="T67" i="21" s="1"/>
  <c r="U67" i="21" s="1"/>
  <c r="V67" i="21" s="1"/>
  <c r="W67" i="21" s="1"/>
  <c r="X67" i="21" s="1"/>
  <c r="Y67" i="21" s="1"/>
  <c r="Z67" i="21" s="1"/>
  <c r="AA67" i="21" s="1"/>
  <c r="AB67" i="21" s="1"/>
  <c r="AC67" i="21" s="1"/>
  <c r="AD67" i="21" s="1"/>
  <c r="AE67" i="21" s="1"/>
  <c r="AF67" i="21" s="1"/>
  <c r="AG67" i="21" s="1"/>
  <c r="AH67" i="21" s="1"/>
  <c r="AI67" i="21" s="1"/>
  <c r="AJ67" i="21" s="1"/>
  <c r="AK67" i="21" s="1"/>
  <c r="AL67" i="21" s="1"/>
  <c r="AM67" i="21" s="1"/>
  <c r="AN67" i="21" s="1"/>
  <c r="AO67" i="21" s="1"/>
  <c r="AP67" i="21" s="1"/>
  <c r="AQ67" i="21" s="1"/>
  <c r="AR67" i="21" s="1"/>
  <c r="AS67" i="21" s="1"/>
  <c r="AT67" i="21" s="1"/>
  <c r="AU67" i="21" s="1"/>
  <c r="AV67" i="21" s="1"/>
  <c r="AW67" i="21" s="1"/>
  <c r="AX67" i="21" s="1"/>
  <c r="AY67" i="21" s="1"/>
  <c r="AZ67" i="21" s="1"/>
  <c r="BA67" i="21" s="1"/>
  <c r="BB67" i="21" s="1"/>
  <c r="BC67" i="21" s="1"/>
  <c r="BD67" i="21" s="1"/>
  <c r="BE67" i="21" s="1"/>
  <c r="BF67" i="21" s="1"/>
  <c r="BG67" i="21" s="1"/>
  <c r="BH67" i="21" s="1"/>
  <c r="BI67" i="21" s="1"/>
  <c r="BJ67" i="21" s="1"/>
  <c r="BK67" i="21" s="1"/>
  <c r="J67" i="21"/>
  <c r="I67" i="21"/>
  <c r="D67" i="21"/>
  <c r="E67" i="21"/>
  <c r="F67" i="21" s="1"/>
  <c r="G67" i="21" s="1"/>
  <c r="H67" i="21" s="1"/>
  <c r="BV6" i="21"/>
  <c r="BW6" i="21"/>
  <c r="BO31" i="21"/>
  <c r="BN31" i="21"/>
  <c r="BM31" i="21"/>
  <c r="BL31" i="21"/>
  <c r="BK31" i="21"/>
  <c r="AY31" i="21"/>
  <c r="AM31" i="21"/>
  <c r="F69" i="21"/>
  <c r="E69" i="21"/>
  <c r="G69" i="21"/>
  <c r="C17" i="8"/>
  <c r="F31" i="21"/>
  <c r="C18" i="8"/>
  <c r="M25" i="28"/>
  <c r="U31" i="21"/>
  <c r="O31" i="21"/>
  <c r="M9" i="28"/>
  <c r="M8" i="28"/>
  <c r="M7" i="28" l="1"/>
  <c r="E20" i="27"/>
  <c r="F20" i="27" s="1"/>
  <c r="G20" i="27" s="1"/>
  <c r="H20" i="27" s="1"/>
  <c r="I20" i="27" s="1"/>
  <c r="J20" i="27" s="1"/>
  <c r="K20" i="27" s="1"/>
  <c r="L20" i="27" s="1"/>
  <c r="M20" i="27" s="1"/>
  <c r="N20" i="27" s="1"/>
  <c r="O20" i="27" s="1"/>
  <c r="P20" i="27" s="1"/>
  <c r="Q20" i="27" s="1"/>
  <c r="D20" i="27"/>
  <c r="M6" i="28"/>
  <c r="H69" i="21" l="1"/>
  <c r="M5" i="28"/>
  <c r="AA31" i="21"/>
  <c r="I69" i="21" l="1"/>
  <c r="G7" i="30"/>
  <c r="E7" i="30"/>
  <c r="D7" i="30"/>
  <c r="E45" i="27"/>
  <c r="E44" i="27"/>
  <c r="E43" i="27"/>
  <c r="E42" i="27"/>
  <c r="E46" i="27" s="1"/>
  <c r="E41" i="27"/>
  <c r="F47" i="27" s="1"/>
  <c r="F39" i="27"/>
  <c r="J69" i="21" l="1"/>
  <c r="R4" i="27"/>
  <c r="S4" i="27" s="1"/>
  <c r="K69" i="21" l="1"/>
  <c r="BN55" i="21"/>
  <c r="BM55" i="21"/>
  <c r="BL55" i="21"/>
  <c r="BK55" i="21"/>
  <c r="AY55" i="21"/>
  <c r="AM55" i="21"/>
  <c r="AA55" i="2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L69" i="21" l="1"/>
  <c r="J6" i="30"/>
  <c r="K6" i="30" s="1"/>
  <c r="L6" i="30" s="1"/>
  <c r="M6" i="30" s="1"/>
  <c r="N6" i="30" s="1"/>
  <c r="O6" i="30" s="1"/>
  <c r="P6" i="30" s="1"/>
  <c r="I6" i="30"/>
  <c r="H6" i="30"/>
  <c r="G6" i="30"/>
  <c r="F6" i="30"/>
  <c r="E6" i="30"/>
  <c r="D6" i="30"/>
  <c r="C6" i="30"/>
  <c r="M69" i="21" l="1"/>
  <c r="N69" i="21" s="1"/>
  <c r="O69" i="21" s="1"/>
  <c r="P69" i="21" s="1"/>
  <c r="Q69" i="21" s="1"/>
  <c r="R69" i="21" s="1"/>
  <c r="S69" i="21" s="1"/>
  <c r="T69" i="21" s="1"/>
  <c r="U69" i="21" s="1"/>
  <c r="V69" i="21" s="1"/>
  <c r="W69" i="21" s="1"/>
  <c r="X69" i="21" s="1"/>
  <c r="Y69" i="21" s="1"/>
  <c r="Z69" i="21" s="1"/>
  <c r="AA69" i="21" s="1"/>
  <c r="AB69" i="21" s="1"/>
  <c r="AC69" i="21" s="1"/>
  <c r="AD69" i="21" s="1"/>
  <c r="AE69" i="21" s="1"/>
  <c r="AF69" i="21" s="1"/>
  <c r="AG69" i="21" s="1"/>
  <c r="AH69" i="21" s="1"/>
  <c r="AI69" i="21" s="1"/>
  <c r="AJ69" i="21" s="1"/>
  <c r="AK69" i="21" s="1"/>
  <c r="AL69" i="21" s="1"/>
  <c r="AM69" i="21" s="1"/>
  <c r="AN69" i="21" s="1"/>
  <c r="AO69" i="21" s="1"/>
  <c r="AP69" i="21" s="1"/>
  <c r="AQ69" i="21" s="1"/>
  <c r="AR69" i="21" s="1"/>
  <c r="AS69" i="21" s="1"/>
  <c r="AT69" i="21" s="1"/>
  <c r="AU69" i="21" s="1"/>
  <c r="AV69" i="21" s="1"/>
  <c r="AW69" i="21" s="1"/>
  <c r="AX69" i="21" s="1"/>
  <c r="AY69" i="21" s="1"/>
  <c r="AZ69" i="21" s="1"/>
  <c r="BA69" i="21" s="1"/>
  <c r="BB69" i="21" s="1"/>
  <c r="BC69" i="21" s="1"/>
  <c r="BD69" i="21" s="1"/>
  <c r="BE69" i="21" s="1"/>
  <c r="BF69" i="21" s="1"/>
  <c r="BG69" i="21" s="1"/>
  <c r="BH69" i="21" s="1"/>
  <c r="BI69" i="21" s="1"/>
  <c r="BJ69" i="21" s="1"/>
  <c r="B68" i="21"/>
  <c r="Q6" i="30"/>
  <c r="K172" i="29"/>
  <c r="M172" i="29"/>
  <c r="F13" i="30"/>
  <c r="E13" i="30"/>
  <c r="D13" i="30"/>
  <c r="C13" i="30"/>
  <c r="J9" i="30" l="1"/>
  <c r="I9" i="30"/>
  <c r="H9" i="30"/>
  <c r="G9" i="30"/>
  <c r="F9" i="30"/>
  <c r="E9" i="30"/>
  <c r="D9" i="30"/>
  <c r="E10" i="1" l="1"/>
  <c r="F10" i="1"/>
  <c r="G10" i="1"/>
  <c r="H10" i="1"/>
  <c r="I10" i="1"/>
  <c r="J10" i="1"/>
  <c r="K10" i="1"/>
  <c r="L10" i="1"/>
  <c r="M10" i="1"/>
  <c r="N10" i="1"/>
  <c r="O10" i="1"/>
  <c r="P10" i="1"/>
  <c r="Q10" i="1"/>
  <c r="R10" i="1"/>
  <c r="S10" i="1"/>
  <c r="T10" i="1"/>
  <c r="U10" i="1"/>
  <c r="V10" i="1"/>
  <c r="W10" i="1"/>
  <c r="X10" i="1"/>
  <c r="Y10" i="1"/>
  <c r="Z10" i="1"/>
  <c r="D10" i="1"/>
  <c r="C10" i="1"/>
  <c r="N24" i="27" l="1"/>
  <c r="O24" i="27"/>
  <c r="P24" i="27"/>
  <c r="Q24" i="27"/>
  <c r="I24" i="27"/>
  <c r="J24" i="27"/>
  <c r="K24" i="27"/>
  <c r="L24" i="27"/>
  <c r="M24" i="27"/>
  <c r="D24" i="27"/>
  <c r="E24" i="27"/>
  <c r="F24" i="27"/>
  <c r="G24" i="27"/>
  <c r="H24" i="27"/>
  <c r="C24" i="27"/>
  <c r="R24" i="27" l="1"/>
  <c r="BL10" i="1"/>
  <c r="B12" i="8"/>
  <c r="C19" i="8"/>
  <c r="BL56" i="21"/>
  <c r="BM56" i="21"/>
  <c r="BN56" i="21"/>
  <c r="BO56" i="21"/>
  <c r="BP56" i="21"/>
  <c r="BQ56" i="21"/>
  <c r="BR56" i="21"/>
  <c r="BS56" i="21"/>
  <c r="BT56" i="21"/>
  <c r="BU56" i="21"/>
  <c r="BK56" i="21"/>
  <c r="AY56" i="21"/>
  <c r="AM56" i="21"/>
  <c r="AA56" i="21"/>
  <c r="O56" i="21"/>
  <c r="G22" i="27"/>
  <c r="H22" i="27" s="1"/>
  <c r="BM37" i="21"/>
  <c r="H7" i="30" s="1"/>
  <c r="BN37" i="21"/>
  <c r="I7" i="30" s="1"/>
  <c r="BO37" i="21"/>
  <c r="J7" i="30" s="1"/>
  <c r="BP37" i="21"/>
  <c r="K7" i="30" s="1"/>
  <c r="BQ37" i="21"/>
  <c r="L7" i="30" s="1"/>
  <c r="BR37" i="21"/>
  <c r="M7" i="30" s="1"/>
  <c r="BS37" i="21"/>
  <c r="N7" i="30" s="1"/>
  <c r="BT37" i="21"/>
  <c r="O7" i="30" s="1"/>
  <c r="BU37" i="21"/>
  <c r="P7" i="30" s="1"/>
  <c r="BL37" i="21"/>
  <c r="BA37" i="21"/>
  <c r="BB37" i="21"/>
  <c r="BC37" i="21"/>
  <c r="BD37" i="21"/>
  <c r="BE37" i="21"/>
  <c r="BF37" i="21"/>
  <c r="BG37" i="21"/>
  <c r="BH37" i="21"/>
  <c r="BI37" i="21"/>
  <c r="BJ37" i="21"/>
  <c r="BK37" i="21"/>
  <c r="AZ37" i="21"/>
  <c r="AO37" i="21"/>
  <c r="AP37" i="21"/>
  <c r="AQ37" i="21"/>
  <c r="AR37" i="21"/>
  <c r="AS37" i="21"/>
  <c r="AT37" i="21"/>
  <c r="AU37" i="21"/>
  <c r="AV37" i="21"/>
  <c r="AW37" i="21"/>
  <c r="AX37" i="21"/>
  <c r="AY37" i="21"/>
  <c r="AN37" i="21"/>
  <c r="AC37" i="21"/>
  <c r="AD37" i="21"/>
  <c r="AE37" i="21"/>
  <c r="AF37" i="21"/>
  <c r="AG37" i="21"/>
  <c r="AH37" i="21"/>
  <c r="AI37" i="21"/>
  <c r="AJ37" i="21"/>
  <c r="AK37" i="21"/>
  <c r="AL37" i="21"/>
  <c r="AM37" i="21"/>
  <c r="AB37" i="21"/>
  <c r="Q37" i="21"/>
  <c r="R37" i="21"/>
  <c r="S37" i="21"/>
  <c r="T37" i="21"/>
  <c r="U37" i="21"/>
  <c r="V37" i="21"/>
  <c r="W37" i="21"/>
  <c r="X37" i="21"/>
  <c r="Y37" i="21"/>
  <c r="Z37" i="21"/>
  <c r="AA37" i="21"/>
  <c r="P37" i="21"/>
  <c r="E37" i="21"/>
  <c r="F37" i="21"/>
  <c r="G37" i="21"/>
  <c r="H37" i="21"/>
  <c r="I37" i="21"/>
  <c r="J37" i="21"/>
  <c r="K37" i="21"/>
  <c r="L37" i="21"/>
  <c r="M37" i="21"/>
  <c r="N37" i="21"/>
  <c r="O37" i="21"/>
  <c r="R19" i="27"/>
  <c r="R18" i="27"/>
  <c r="R17" i="27"/>
  <c r="R16" i="27"/>
  <c r="R15" i="27"/>
  <c r="R14" i="27"/>
  <c r="R13" i="27"/>
  <c r="S13" i="27" s="1"/>
  <c r="R12" i="27"/>
  <c r="R11" i="27"/>
  <c r="S11" i="27" s="1"/>
  <c r="R10" i="27"/>
  <c r="R9" i="27"/>
  <c r="S9" i="27" s="1"/>
  <c r="R8" i="27"/>
  <c r="R7" i="27"/>
  <c r="S7" i="27" s="1"/>
  <c r="R6" i="27"/>
  <c r="S6" i="27" s="1"/>
  <c r="R5" i="27"/>
  <c r="S5" i="27" s="1"/>
  <c r="F7" i="30" l="1"/>
  <c r="Q7" i="30" s="1"/>
  <c r="S8" i="27"/>
  <c r="S10" i="27" s="1"/>
  <c r="S12" i="27" s="1"/>
  <c r="S15" i="27" s="1"/>
  <c r="I22" i="27"/>
  <c r="J22" i="27" s="1"/>
  <c r="K22" i="27" s="1"/>
  <c r="L22" i="27" s="1"/>
  <c r="M22" i="27" s="1"/>
  <c r="N22" i="27" s="1"/>
  <c r="O22" i="27" s="1"/>
  <c r="P22" i="27" s="1"/>
  <c r="Q22" i="27" s="1"/>
  <c r="R22" i="27"/>
  <c r="C20" i="8"/>
  <c r="BV37" i="21" l="1"/>
  <c r="C29" i="8"/>
  <c r="I31" i="21" l="1"/>
  <c r="BW30" i="21"/>
  <c r="BV30" i="21"/>
  <c r="BV5" i="21" l="1"/>
  <c r="B13" i="1" l="1"/>
  <c r="F31" i="10" l="1"/>
  <c r="G30" i="10"/>
  <c r="H30" i="10" s="1"/>
  <c r="I30" i="10" s="1"/>
  <c r="J30" i="10" s="1"/>
  <c r="K30" i="10" s="1"/>
  <c r="L30" i="10" s="1"/>
  <c r="M30" i="10" s="1"/>
  <c r="N30" i="10" s="1"/>
  <c r="O30" i="10" s="1"/>
  <c r="P30" i="10" s="1"/>
  <c r="Q30" i="10" s="1"/>
  <c r="R30" i="10" s="1"/>
  <c r="BW86" i="21"/>
  <c r="BV86" i="21"/>
  <c r="G105" i="10"/>
  <c r="H105" i="10" s="1"/>
  <c r="G103" i="10"/>
  <c r="H103" i="10" s="1"/>
  <c r="I103" i="10" s="1"/>
  <c r="G104" i="10"/>
  <c r="H104" i="10" s="1"/>
  <c r="I104" i="10" s="1"/>
  <c r="J104" i="10" s="1"/>
  <c r="K104" i="10" s="1"/>
  <c r="L104" i="10" s="1"/>
  <c r="M104" i="10" s="1"/>
  <c r="N104" i="10" s="1"/>
  <c r="O104" i="10" s="1"/>
  <c r="P104" i="10" s="1"/>
  <c r="Q104" i="10" s="1"/>
  <c r="R104" i="10" s="1"/>
  <c r="S104" i="10" s="1"/>
  <c r="T104" i="10" s="1"/>
  <c r="U104" i="10" s="1"/>
  <c r="V104" i="10" s="1"/>
  <c r="W104" i="10" s="1"/>
  <c r="X104" i="10" s="1"/>
  <c r="Y104" i="10" s="1"/>
  <c r="Z104" i="10" s="1"/>
  <c r="AA104" i="10" s="1"/>
  <c r="AB104" i="10" s="1"/>
  <c r="AC104" i="10" s="1"/>
  <c r="AD104" i="10" s="1"/>
  <c r="AE104" i="10" s="1"/>
  <c r="AF104" i="10" s="1"/>
  <c r="AG104" i="10" s="1"/>
  <c r="AH104" i="10" s="1"/>
  <c r="AI104" i="10" s="1"/>
  <c r="AJ104" i="10" s="1"/>
  <c r="AK104" i="10" s="1"/>
  <c r="AL104" i="10" s="1"/>
  <c r="AM104" i="10" s="1"/>
  <c r="AN104" i="10" s="1"/>
  <c r="AO104" i="10" s="1"/>
  <c r="AP104" i="10" s="1"/>
  <c r="AQ104" i="10" s="1"/>
  <c r="AR104" i="10" s="1"/>
  <c r="AS104" i="10" s="1"/>
  <c r="AT104" i="10" s="1"/>
  <c r="AU104" i="10" s="1"/>
  <c r="AV104" i="10" s="1"/>
  <c r="AW104" i="10" s="1"/>
  <c r="AX104" i="10" s="1"/>
  <c r="AY104" i="10" s="1"/>
  <c r="AZ104" i="10" s="1"/>
  <c r="BA104" i="10" s="1"/>
  <c r="BB104" i="10" s="1"/>
  <c r="BC104" i="10" s="1"/>
  <c r="BD104" i="10" s="1"/>
  <c r="BE104" i="10" s="1"/>
  <c r="BF104" i="10" s="1"/>
  <c r="BG104" i="10" s="1"/>
  <c r="BH104" i="10" s="1"/>
  <c r="BI104" i="10" s="1"/>
  <c r="BJ104" i="10" s="1"/>
  <c r="BK104" i="10" s="1"/>
  <c r="BL104" i="10" s="1"/>
  <c r="BM104" i="10" s="1"/>
  <c r="G93" i="10"/>
  <c r="H93" i="10" s="1"/>
  <c r="I93" i="10" s="1"/>
  <c r="J93" i="10" s="1"/>
  <c r="K93" i="10" s="1"/>
  <c r="L93" i="10" s="1"/>
  <c r="M93" i="10" s="1"/>
  <c r="N93" i="10" s="1"/>
  <c r="O93" i="10" s="1"/>
  <c r="P93" i="10" s="1"/>
  <c r="Q93" i="10" s="1"/>
  <c r="R93" i="10" s="1"/>
  <c r="S93" i="10" s="1"/>
  <c r="T93" i="10" s="1"/>
  <c r="U93" i="10" s="1"/>
  <c r="V93" i="10" s="1"/>
  <c r="W93" i="10" s="1"/>
  <c r="X93" i="10" s="1"/>
  <c r="Y93" i="10" s="1"/>
  <c r="Z93" i="10" s="1"/>
  <c r="AA93" i="10" s="1"/>
  <c r="AB93" i="10" s="1"/>
  <c r="AC93" i="10" s="1"/>
  <c r="AD93" i="10" s="1"/>
  <c r="AE93" i="10" s="1"/>
  <c r="AF93" i="10" s="1"/>
  <c r="AG93" i="10" s="1"/>
  <c r="AH93" i="10" s="1"/>
  <c r="AI93" i="10" s="1"/>
  <c r="AJ93" i="10" s="1"/>
  <c r="AK93" i="10" s="1"/>
  <c r="AL93" i="10" s="1"/>
  <c r="AM93" i="10" s="1"/>
  <c r="AN93" i="10" s="1"/>
  <c r="AO93" i="10" s="1"/>
  <c r="AP93" i="10" s="1"/>
  <c r="AQ93" i="10" s="1"/>
  <c r="AR93" i="10" s="1"/>
  <c r="AS93" i="10" s="1"/>
  <c r="AT93" i="10" s="1"/>
  <c r="AU93" i="10" s="1"/>
  <c r="AV93" i="10" s="1"/>
  <c r="AW93" i="10" s="1"/>
  <c r="AX93" i="10" s="1"/>
  <c r="AY93" i="10" s="1"/>
  <c r="AZ93" i="10" s="1"/>
  <c r="BA93" i="10" s="1"/>
  <c r="BB93" i="10" s="1"/>
  <c r="BC93" i="10" s="1"/>
  <c r="BD93" i="10" s="1"/>
  <c r="BE93" i="10" s="1"/>
  <c r="BF93" i="10" s="1"/>
  <c r="BG93" i="10" s="1"/>
  <c r="BH93" i="10" s="1"/>
  <c r="BI93" i="10" s="1"/>
  <c r="BJ93" i="10" s="1"/>
  <c r="BK93" i="10" s="1"/>
  <c r="BL93" i="10" s="1"/>
  <c r="BM93" i="10" s="1"/>
  <c r="G98" i="10"/>
  <c r="H98" i="10" s="1"/>
  <c r="I98" i="10" s="1"/>
  <c r="J98" i="10" s="1"/>
  <c r="K98" i="10" s="1"/>
  <c r="L98" i="10" s="1"/>
  <c r="M98" i="10" s="1"/>
  <c r="N98" i="10" s="1"/>
  <c r="O98" i="10" s="1"/>
  <c r="P98" i="10" s="1"/>
  <c r="Q98" i="10" s="1"/>
  <c r="R98" i="10" s="1"/>
  <c r="S98" i="10" s="1"/>
  <c r="T98" i="10" s="1"/>
  <c r="U98" i="10" s="1"/>
  <c r="V98" i="10" s="1"/>
  <c r="W98" i="10" s="1"/>
  <c r="X98" i="10" s="1"/>
  <c r="Y98" i="10" s="1"/>
  <c r="Z98" i="10" s="1"/>
  <c r="AA98" i="10" s="1"/>
  <c r="AB98" i="10" s="1"/>
  <c r="AC98" i="10" s="1"/>
  <c r="AD98" i="10" s="1"/>
  <c r="AE98" i="10" s="1"/>
  <c r="AF98" i="10" s="1"/>
  <c r="AG98" i="10" s="1"/>
  <c r="AH98" i="10" s="1"/>
  <c r="AI98" i="10" s="1"/>
  <c r="AJ98" i="10" s="1"/>
  <c r="AK98" i="10" s="1"/>
  <c r="AL98" i="10" s="1"/>
  <c r="AM98" i="10" s="1"/>
  <c r="AN98" i="10" s="1"/>
  <c r="AO98" i="10" s="1"/>
  <c r="AP98" i="10" s="1"/>
  <c r="AQ98" i="10" s="1"/>
  <c r="AR98" i="10" s="1"/>
  <c r="AS98" i="10" s="1"/>
  <c r="AT98" i="10" s="1"/>
  <c r="AU98" i="10" s="1"/>
  <c r="AV98" i="10" s="1"/>
  <c r="AW98" i="10" s="1"/>
  <c r="AX98" i="10" s="1"/>
  <c r="AY98" i="10" s="1"/>
  <c r="AZ98" i="10" s="1"/>
  <c r="BA98" i="10" s="1"/>
  <c r="BB98" i="10" s="1"/>
  <c r="BC98" i="10" s="1"/>
  <c r="BD98" i="10" s="1"/>
  <c r="BE98" i="10" s="1"/>
  <c r="BF98" i="10" s="1"/>
  <c r="BG98" i="10" s="1"/>
  <c r="BH98" i="10" s="1"/>
  <c r="BI98" i="10" s="1"/>
  <c r="BJ98" i="10" s="1"/>
  <c r="BK98" i="10" s="1"/>
  <c r="BL98" i="10" s="1"/>
  <c r="BM98" i="10" s="1"/>
  <c r="G97" i="10"/>
  <c r="H97" i="10" s="1"/>
  <c r="I97" i="10" s="1"/>
  <c r="J97" i="10" s="1"/>
  <c r="K97" i="10" s="1"/>
  <c r="L97" i="10" s="1"/>
  <c r="M97" i="10" s="1"/>
  <c r="N97" i="10" s="1"/>
  <c r="O97" i="10" s="1"/>
  <c r="P97" i="10" s="1"/>
  <c r="Q97" i="10" s="1"/>
  <c r="R97" i="10" s="1"/>
  <c r="S97" i="10" s="1"/>
  <c r="T97" i="10" s="1"/>
  <c r="U97" i="10" s="1"/>
  <c r="V97" i="10" s="1"/>
  <c r="W97" i="10" s="1"/>
  <c r="X97" i="10" s="1"/>
  <c r="Y97" i="10" s="1"/>
  <c r="Z97" i="10" s="1"/>
  <c r="AA97" i="10" s="1"/>
  <c r="AB97" i="10" s="1"/>
  <c r="AC97" i="10" s="1"/>
  <c r="AD97" i="10" s="1"/>
  <c r="AE97" i="10" s="1"/>
  <c r="AF97" i="10" s="1"/>
  <c r="AG97" i="10" s="1"/>
  <c r="AH97" i="10" s="1"/>
  <c r="AI97" i="10" s="1"/>
  <c r="AJ97" i="10" s="1"/>
  <c r="AK97" i="10" s="1"/>
  <c r="AL97" i="10" s="1"/>
  <c r="AM97" i="10" s="1"/>
  <c r="AN97" i="10" s="1"/>
  <c r="AO97" i="10" s="1"/>
  <c r="AP97" i="10" s="1"/>
  <c r="AQ97" i="10" s="1"/>
  <c r="AR97" i="10" s="1"/>
  <c r="AS97" i="10" s="1"/>
  <c r="AT97" i="10" s="1"/>
  <c r="AU97" i="10" s="1"/>
  <c r="AV97" i="10" s="1"/>
  <c r="AW97" i="10" s="1"/>
  <c r="AX97" i="10" s="1"/>
  <c r="AY97" i="10" s="1"/>
  <c r="AZ97" i="10" s="1"/>
  <c r="BA97" i="10" s="1"/>
  <c r="BB97" i="10" s="1"/>
  <c r="BC97" i="10" s="1"/>
  <c r="BD97" i="10" s="1"/>
  <c r="BE97" i="10" s="1"/>
  <c r="BF97" i="10" s="1"/>
  <c r="BG97" i="10" s="1"/>
  <c r="BH97" i="10" s="1"/>
  <c r="BI97" i="10" s="1"/>
  <c r="BJ97" i="10" s="1"/>
  <c r="BK97" i="10" s="1"/>
  <c r="BL97" i="10" s="1"/>
  <c r="BM97" i="10" s="1"/>
  <c r="G96" i="10"/>
  <c r="H96" i="10" s="1"/>
  <c r="I96" i="10" s="1"/>
  <c r="J96" i="10" s="1"/>
  <c r="K96" i="10" s="1"/>
  <c r="L96" i="10" s="1"/>
  <c r="M96" i="10" s="1"/>
  <c r="N96" i="10" s="1"/>
  <c r="O96" i="10" s="1"/>
  <c r="P96" i="10" s="1"/>
  <c r="Q96" i="10" s="1"/>
  <c r="R96" i="10" s="1"/>
  <c r="S96" i="10" s="1"/>
  <c r="T96" i="10" s="1"/>
  <c r="U96" i="10" s="1"/>
  <c r="V96" i="10" s="1"/>
  <c r="W96" i="10" s="1"/>
  <c r="X96" i="10" s="1"/>
  <c r="Y96" i="10" s="1"/>
  <c r="Z96" i="10" s="1"/>
  <c r="AA96" i="10" s="1"/>
  <c r="AB96" i="10" s="1"/>
  <c r="AC96" i="10" s="1"/>
  <c r="AD96" i="10" s="1"/>
  <c r="AE96" i="10" s="1"/>
  <c r="AF96" i="10" s="1"/>
  <c r="AG96" i="10" s="1"/>
  <c r="AH96" i="10" s="1"/>
  <c r="AI96" i="10" s="1"/>
  <c r="AJ96" i="10" s="1"/>
  <c r="AK96" i="10" s="1"/>
  <c r="AL96" i="10" s="1"/>
  <c r="AM96" i="10" s="1"/>
  <c r="AN96" i="10" s="1"/>
  <c r="AO96" i="10" s="1"/>
  <c r="AP96" i="10" s="1"/>
  <c r="AQ96" i="10" s="1"/>
  <c r="AR96" i="10" s="1"/>
  <c r="AS96" i="10" s="1"/>
  <c r="AT96" i="10" s="1"/>
  <c r="AU96" i="10" s="1"/>
  <c r="AV96" i="10" s="1"/>
  <c r="AW96" i="10" s="1"/>
  <c r="AX96" i="10" s="1"/>
  <c r="AY96" i="10" s="1"/>
  <c r="AZ96" i="10" s="1"/>
  <c r="BA96" i="10" s="1"/>
  <c r="BB96" i="10" s="1"/>
  <c r="BC96" i="10" s="1"/>
  <c r="BD96" i="10" s="1"/>
  <c r="BE96" i="10" s="1"/>
  <c r="BF96" i="10" s="1"/>
  <c r="BG96" i="10" s="1"/>
  <c r="BH96" i="10" s="1"/>
  <c r="BI96" i="10" s="1"/>
  <c r="BJ96" i="10" s="1"/>
  <c r="BK96" i="10" s="1"/>
  <c r="BL96" i="10" s="1"/>
  <c r="BM96" i="10" s="1"/>
  <c r="G95" i="10"/>
  <c r="H95" i="10" s="1"/>
  <c r="I95" i="10" s="1"/>
  <c r="J95" i="10" s="1"/>
  <c r="K95" i="10" s="1"/>
  <c r="L95" i="10" s="1"/>
  <c r="M95" i="10" s="1"/>
  <c r="N95" i="10" s="1"/>
  <c r="O95" i="10" s="1"/>
  <c r="P95" i="10" s="1"/>
  <c r="Q95" i="10" s="1"/>
  <c r="R95" i="10" s="1"/>
  <c r="S95" i="10" s="1"/>
  <c r="T95" i="10" s="1"/>
  <c r="U95" i="10" s="1"/>
  <c r="V95" i="10" s="1"/>
  <c r="W95" i="10" s="1"/>
  <c r="X95" i="10" s="1"/>
  <c r="Y95" i="10" s="1"/>
  <c r="Z95" i="10" s="1"/>
  <c r="AA95" i="10" s="1"/>
  <c r="AB95" i="10" s="1"/>
  <c r="AC95" i="10" s="1"/>
  <c r="AD95" i="10" s="1"/>
  <c r="AE95" i="10" s="1"/>
  <c r="AF95" i="10" s="1"/>
  <c r="AG95" i="10" s="1"/>
  <c r="AH95" i="10" s="1"/>
  <c r="AI95" i="10" s="1"/>
  <c r="AJ95" i="10" s="1"/>
  <c r="AK95" i="10" s="1"/>
  <c r="AL95" i="10" s="1"/>
  <c r="AM95" i="10" s="1"/>
  <c r="AN95" i="10" s="1"/>
  <c r="AO95" i="10" s="1"/>
  <c r="AP95" i="10" s="1"/>
  <c r="AQ95" i="10" s="1"/>
  <c r="AR95" i="10" s="1"/>
  <c r="AS95" i="10" s="1"/>
  <c r="AT95" i="10" s="1"/>
  <c r="AU95" i="10" s="1"/>
  <c r="AV95" i="10" s="1"/>
  <c r="AW95" i="10" s="1"/>
  <c r="AX95" i="10" s="1"/>
  <c r="AY95" i="10" s="1"/>
  <c r="AZ95" i="10" s="1"/>
  <c r="BA95" i="10" s="1"/>
  <c r="BB95" i="10" s="1"/>
  <c r="BC95" i="10" s="1"/>
  <c r="BD95" i="10" s="1"/>
  <c r="BE95" i="10" s="1"/>
  <c r="BF95" i="10" s="1"/>
  <c r="BG95" i="10" s="1"/>
  <c r="BH95" i="10" s="1"/>
  <c r="BI95" i="10" s="1"/>
  <c r="BJ95" i="10" s="1"/>
  <c r="BK95" i="10" s="1"/>
  <c r="BL95" i="10" s="1"/>
  <c r="BM95" i="10" s="1"/>
  <c r="G94" i="10"/>
  <c r="H94" i="10" s="1"/>
  <c r="I94" i="10" s="1"/>
  <c r="J94" i="10" s="1"/>
  <c r="K94" i="10" s="1"/>
  <c r="L94" i="10" s="1"/>
  <c r="M94" i="10" s="1"/>
  <c r="N94" i="10" s="1"/>
  <c r="O94" i="10" s="1"/>
  <c r="P94" i="10" s="1"/>
  <c r="Q94" i="10" s="1"/>
  <c r="R94" i="10" s="1"/>
  <c r="S94" i="10" s="1"/>
  <c r="T94" i="10" s="1"/>
  <c r="U94" i="10" s="1"/>
  <c r="V94" i="10" s="1"/>
  <c r="W94" i="10" s="1"/>
  <c r="X94" i="10" s="1"/>
  <c r="Y94" i="10" s="1"/>
  <c r="Z94" i="10" s="1"/>
  <c r="AA94" i="10" s="1"/>
  <c r="AB94" i="10" s="1"/>
  <c r="AC94" i="10" s="1"/>
  <c r="AD94" i="10" s="1"/>
  <c r="AE94" i="10" s="1"/>
  <c r="AF94" i="10" s="1"/>
  <c r="AG94" i="10" s="1"/>
  <c r="AH94" i="10" s="1"/>
  <c r="AI94" i="10" s="1"/>
  <c r="AJ94" i="10" s="1"/>
  <c r="AK94" i="10" s="1"/>
  <c r="AL94" i="10" s="1"/>
  <c r="AM94" i="10" s="1"/>
  <c r="AN94" i="10" s="1"/>
  <c r="AO94" i="10" s="1"/>
  <c r="AP94" i="10" s="1"/>
  <c r="AQ94" i="10" s="1"/>
  <c r="AR94" i="10" s="1"/>
  <c r="AS94" i="10" s="1"/>
  <c r="AT94" i="10" s="1"/>
  <c r="AU94" i="10" s="1"/>
  <c r="AV94" i="10" s="1"/>
  <c r="AW94" i="10" s="1"/>
  <c r="AX94" i="10" s="1"/>
  <c r="AY94" i="10" s="1"/>
  <c r="AZ94" i="10" s="1"/>
  <c r="BA94" i="10" s="1"/>
  <c r="BB94" i="10" s="1"/>
  <c r="BC94" i="10" s="1"/>
  <c r="BD94" i="10" s="1"/>
  <c r="BE94" i="10" s="1"/>
  <c r="BF94" i="10" s="1"/>
  <c r="BG94" i="10" s="1"/>
  <c r="BH94" i="10" s="1"/>
  <c r="BI94" i="10" s="1"/>
  <c r="BJ94" i="10" s="1"/>
  <c r="BK94" i="10" s="1"/>
  <c r="BL94" i="10" s="1"/>
  <c r="BM94" i="10" s="1"/>
  <c r="G92" i="10"/>
  <c r="H92" i="10" s="1"/>
  <c r="I92" i="10" s="1"/>
  <c r="J92" i="10" s="1"/>
  <c r="K92" i="10" s="1"/>
  <c r="L92" i="10" s="1"/>
  <c r="M92" i="10" s="1"/>
  <c r="N92" i="10" s="1"/>
  <c r="O92" i="10" s="1"/>
  <c r="P92" i="10" s="1"/>
  <c r="Q92" i="10" s="1"/>
  <c r="R92" i="10" s="1"/>
  <c r="S92" i="10" s="1"/>
  <c r="T92" i="10" s="1"/>
  <c r="U92" i="10" s="1"/>
  <c r="V92" i="10" s="1"/>
  <c r="W92" i="10" s="1"/>
  <c r="X92" i="10" s="1"/>
  <c r="Y92" i="10" s="1"/>
  <c r="Z92" i="10" s="1"/>
  <c r="AA92" i="10" s="1"/>
  <c r="AB92" i="10" s="1"/>
  <c r="AC92" i="10" s="1"/>
  <c r="AD92" i="10" s="1"/>
  <c r="AE92" i="10" s="1"/>
  <c r="AF92" i="10" s="1"/>
  <c r="AG92" i="10" s="1"/>
  <c r="AH92" i="10" s="1"/>
  <c r="AI92" i="10" s="1"/>
  <c r="AJ92" i="10" s="1"/>
  <c r="AK92" i="10" s="1"/>
  <c r="AL92" i="10" s="1"/>
  <c r="AM92" i="10" s="1"/>
  <c r="AN92" i="10" s="1"/>
  <c r="AO92" i="10" s="1"/>
  <c r="AP92" i="10" s="1"/>
  <c r="AQ92" i="10" s="1"/>
  <c r="AR92" i="10" s="1"/>
  <c r="AS92" i="10" s="1"/>
  <c r="AT92" i="10" s="1"/>
  <c r="AU92" i="10" s="1"/>
  <c r="AV92" i="10" s="1"/>
  <c r="AW92" i="10" s="1"/>
  <c r="AX92" i="10" s="1"/>
  <c r="AY92" i="10" s="1"/>
  <c r="AZ92" i="10" s="1"/>
  <c r="BA92" i="10" s="1"/>
  <c r="BB92" i="10" s="1"/>
  <c r="BC92" i="10" s="1"/>
  <c r="BD92" i="10" s="1"/>
  <c r="BE92" i="10" s="1"/>
  <c r="BF92" i="10" s="1"/>
  <c r="BG92" i="10" s="1"/>
  <c r="BH92" i="10" s="1"/>
  <c r="BI92" i="10" s="1"/>
  <c r="BJ92" i="10" s="1"/>
  <c r="BK92" i="10" s="1"/>
  <c r="BL92" i="10" s="1"/>
  <c r="BM92" i="10" s="1"/>
  <c r="G91" i="10"/>
  <c r="H91" i="10" s="1"/>
  <c r="I91" i="10" s="1"/>
  <c r="J91" i="10" s="1"/>
  <c r="K91" i="10" s="1"/>
  <c r="L91" i="10" s="1"/>
  <c r="M91" i="10" s="1"/>
  <c r="N91" i="10" s="1"/>
  <c r="O91" i="10" s="1"/>
  <c r="P91" i="10" s="1"/>
  <c r="Q91" i="10" s="1"/>
  <c r="R91" i="10" s="1"/>
  <c r="S91" i="10" s="1"/>
  <c r="T91" i="10" s="1"/>
  <c r="U91" i="10" s="1"/>
  <c r="V91" i="10" s="1"/>
  <c r="W91" i="10" s="1"/>
  <c r="X91" i="10" s="1"/>
  <c r="Y91" i="10" s="1"/>
  <c r="Z91" i="10" s="1"/>
  <c r="AA91" i="10" s="1"/>
  <c r="AB91" i="10" s="1"/>
  <c r="AC91" i="10" s="1"/>
  <c r="AD91" i="10" s="1"/>
  <c r="AE91" i="10" s="1"/>
  <c r="AF91" i="10" s="1"/>
  <c r="AG91" i="10" s="1"/>
  <c r="AH91" i="10" s="1"/>
  <c r="AI91" i="10" s="1"/>
  <c r="AJ91" i="10" s="1"/>
  <c r="AK91" i="10" s="1"/>
  <c r="AL91" i="10" s="1"/>
  <c r="AM91" i="10" s="1"/>
  <c r="AN91" i="10" s="1"/>
  <c r="AO91" i="10" s="1"/>
  <c r="AP91" i="10" s="1"/>
  <c r="AQ91" i="10" s="1"/>
  <c r="AR91" i="10" s="1"/>
  <c r="AS91" i="10" s="1"/>
  <c r="AT91" i="10" s="1"/>
  <c r="AU91" i="10" s="1"/>
  <c r="AV91" i="10" s="1"/>
  <c r="AW91" i="10" s="1"/>
  <c r="AX91" i="10" s="1"/>
  <c r="AY91" i="10" s="1"/>
  <c r="AZ91" i="10" s="1"/>
  <c r="BA91" i="10" s="1"/>
  <c r="BB91" i="10" s="1"/>
  <c r="BC91" i="10" s="1"/>
  <c r="BD91" i="10" s="1"/>
  <c r="BE91" i="10" s="1"/>
  <c r="BF91" i="10" s="1"/>
  <c r="BG91" i="10" s="1"/>
  <c r="BH91" i="10" s="1"/>
  <c r="BI91" i="10" s="1"/>
  <c r="BJ91" i="10" s="1"/>
  <c r="BK91" i="10" s="1"/>
  <c r="BL91" i="10" s="1"/>
  <c r="BM91" i="10" s="1"/>
  <c r="G57" i="10"/>
  <c r="H57" i="10" s="1"/>
  <c r="I57" i="10" s="1"/>
  <c r="J57" i="10" s="1"/>
  <c r="K57" i="10" s="1"/>
  <c r="L57" i="10" s="1"/>
  <c r="M57" i="10" s="1"/>
  <c r="N57" i="10" s="1"/>
  <c r="O57" i="10" s="1"/>
  <c r="P57" i="10" s="1"/>
  <c r="Q57" i="10" s="1"/>
  <c r="R57" i="10" s="1"/>
  <c r="S57" i="10" s="1"/>
  <c r="T57" i="10" s="1"/>
  <c r="U57" i="10" s="1"/>
  <c r="V57" i="10" s="1"/>
  <c r="W57" i="10" s="1"/>
  <c r="X57" i="10" s="1"/>
  <c r="Y57" i="10" s="1"/>
  <c r="Z57" i="10" s="1"/>
  <c r="AA57" i="10" s="1"/>
  <c r="AB57" i="10" s="1"/>
  <c r="AC57" i="10" s="1"/>
  <c r="AD57" i="10" s="1"/>
  <c r="AE57" i="10" s="1"/>
  <c r="AF57" i="10" s="1"/>
  <c r="AG57" i="10" s="1"/>
  <c r="AH57" i="10" s="1"/>
  <c r="AI57" i="10" s="1"/>
  <c r="AJ57" i="10" s="1"/>
  <c r="AK57" i="10" s="1"/>
  <c r="AL57" i="10" s="1"/>
  <c r="AM57" i="10" s="1"/>
  <c r="AN57" i="10" s="1"/>
  <c r="AO57" i="10" s="1"/>
  <c r="AP57" i="10" s="1"/>
  <c r="AQ57" i="10" s="1"/>
  <c r="AR57" i="10" s="1"/>
  <c r="AS57" i="10" s="1"/>
  <c r="AT57" i="10" s="1"/>
  <c r="AU57" i="10" s="1"/>
  <c r="AV57" i="10" s="1"/>
  <c r="AW57" i="10" s="1"/>
  <c r="AX57" i="10" s="1"/>
  <c r="AY57" i="10" s="1"/>
  <c r="AZ57" i="10" s="1"/>
  <c r="BA57" i="10" s="1"/>
  <c r="BB57" i="10" s="1"/>
  <c r="BC57" i="10" s="1"/>
  <c r="BD57" i="10" s="1"/>
  <c r="BE57" i="10" s="1"/>
  <c r="BF57" i="10" s="1"/>
  <c r="BG57" i="10" s="1"/>
  <c r="BH57" i="10" s="1"/>
  <c r="BI57" i="10" s="1"/>
  <c r="BJ57" i="10" s="1"/>
  <c r="BK57" i="10" s="1"/>
  <c r="BL57" i="10" s="1"/>
  <c r="BM57" i="10" s="1"/>
  <c r="G61" i="10"/>
  <c r="H61" i="10" s="1"/>
  <c r="I61" i="10" s="1"/>
  <c r="J61" i="10" s="1"/>
  <c r="K61" i="10" s="1"/>
  <c r="L61" i="10" s="1"/>
  <c r="M61" i="10" s="1"/>
  <c r="N61" i="10" s="1"/>
  <c r="O61" i="10" s="1"/>
  <c r="P61" i="10" s="1"/>
  <c r="Q61" i="10" s="1"/>
  <c r="R61" i="10" s="1"/>
  <c r="S61" i="10" s="1"/>
  <c r="T61" i="10" s="1"/>
  <c r="U61" i="10" s="1"/>
  <c r="V61" i="10" s="1"/>
  <c r="W61" i="10" s="1"/>
  <c r="X61" i="10" s="1"/>
  <c r="Y61" i="10" s="1"/>
  <c r="Z61" i="10" s="1"/>
  <c r="AA61" i="10" s="1"/>
  <c r="AB61" i="10" s="1"/>
  <c r="AC61" i="10" s="1"/>
  <c r="AD61" i="10" s="1"/>
  <c r="AE61" i="10" s="1"/>
  <c r="AF61" i="10" s="1"/>
  <c r="AG61" i="10" s="1"/>
  <c r="AH61" i="10" s="1"/>
  <c r="AI61" i="10" s="1"/>
  <c r="AJ61" i="10" s="1"/>
  <c r="AK61" i="10" s="1"/>
  <c r="AL61" i="10" s="1"/>
  <c r="AM61" i="10" s="1"/>
  <c r="AN61" i="10" s="1"/>
  <c r="AO61" i="10" s="1"/>
  <c r="AP61" i="10" s="1"/>
  <c r="AQ61" i="10" s="1"/>
  <c r="AR61" i="10" s="1"/>
  <c r="AS61" i="10" s="1"/>
  <c r="AT61" i="10" s="1"/>
  <c r="AU61" i="10" s="1"/>
  <c r="AV61" i="10" s="1"/>
  <c r="AW61" i="10" s="1"/>
  <c r="AX61" i="10" s="1"/>
  <c r="AY61" i="10" s="1"/>
  <c r="AZ61" i="10" s="1"/>
  <c r="BA61" i="10" s="1"/>
  <c r="BB61" i="10" s="1"/>
  <c r="BC61" i="10" s="1"/>
  <c r="BD61" i="10" s="1"/>
  <c r="BE61" i="10" s="1"/>
  <c r="BF61" i="10" s="1"/>
  <c r="BG61" i="10" s="1"/>
  <c r="BH61" i="10" s="1"/>
  <c r="BI61" i="10" s="1"/>
  <c r="BJ61" i="10" s="1"/>
  <c r="BK61" i="10" s="1"/>
  <c r="BL61" i="10" s="1"/>
  <c r="BM61" i="10" s="1"/>
  <c r="G58" i="10"/>
  <c r="H58" i="10" s="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BJ73" i="1"/>
  <c r="BI73" i="1"/>
  <c r="BH73" i="1"/>
  <c r="BG73" i="1"/>
  <c r="BF73" i="1"/>
  <c r="BE73" i="1"/>
  <c r="BD73" i="1"/>
  <c r="BC73" i="1"/>
  <c r="BB73" i="1"/>
  <c r="BA73" i="1"/>
  <c r="AZ73" i="1"/>
  <c r="AY73"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BJ72" i="1"/>
  <c r="BI72" i="1"/>
  <c r="BH72" i="1"/>
  <c r="BG72" i="1"/>
  <c r="BF72" i="1"/>
  <c r="BE72" i="1"/>
  <c r="BD72" i="1"/>
  <c r="BC72" i="1"/>
  <c r="BB72" i="1"/>
  <c r="BA72" i="1"/>
  <c r="AZ72" i="1"/>
  <c r="AY72"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J61" i="1"/>
  <c r="K61" i="1"/>
  <c r="L61" i="1"/>
  <c r="M61" i="1"/>
  <c r="N61" i="1"/>
  <c r="O61" i="1"/>
  <c r="P61" i="1"/>
  <c r="Q61" i="1"/>
  <c r="R61" i="1"/>
  <c r="S61" i="1"/>
  <c r="T61" i="1"/>
  <c r="U61" i="1"/>
  <c r="V61" i="1"/>
  <c r="W61" i="1"/>
  <c r="X61" i="1"/>
  <c r="Y61" i="1"/>
  <c r="Z61" i="1"/>
  <c r="AA61" i="1"/>
  <c r="AB61" i="1"/>
  <c r="AC61" i="1"/>
  <c r="AD61" i="1"/>
  <c r="AE61" i="1"/>
  <c r="AF61" i="1"/>
  <c r="AG61" i="1"/>
  <c r="AH61" i="1"/>
  <c r="AI61" i="1"/>
  <c r="AJ61" i="1"/>
  <c r="AK61" i="1"/>
  <c r="AL61" i="1"/>
  <c r="AM61" i="1"/>
  <c r="AN61" i="1"/>
  <c r="AO61" i="1"/>
  <c r="AP61" i="1"/>
  <c r="AQ61" i="1"/>
  <c r="AR61" i="1"/>
  <c r="AS61" i="1"/>
  <c r="AT61" i="1"/>
  <c r="AU61" i="1"/>
  <c r="AV61" i="1"/>
  <c r="AW61" i="1"/>
  <c r="AX61" i="1"/>
  <c r="AY61" i="1"/>
  <c r="AZ61" i="1"/>
  <c r="BA61" i="1"/>
  <c r="BB61" i="1"/>
  <c r="BC61" i="1"/>
  <c r="BD61" i="1"/>
  <c r="BE61" i="1"/>
  <c r="BF61" i="1"/>
  <c r="BG61" i="1"/>
  <c r="BH61" i="1"/>
  <c r="BI61" i="1"/>
  <c r="BJ61"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D58" i="1"/>
  <c r="E58" i="1"/>
  <c r="F58" i="1"/>
  <c r="G58" i="1"/>
  <c r="H58" i="1"/>
  <c r="I58" i="1"/>
  <c r="J58" i="1"/>
  <c r="K58" i="1"/>
  <c r="L58" i="1"/>
  <c r="M58" i="1"/>
  <c r="N58" i="1"/>
  <c r="C58" i="1"/>
  <c r="D57" i="1"/>
  <c r="E57" i="1"/>
  <c r="F57" i="1"/>
  <c r="G57" i="1"/>
  <c r="H57" i="1"/>
  <c r="I57" i="1"/>
  <c r="J57" i="1"/>
  <c r="K57" i="1"/>
  <c r="L57" i="1"/>
  <c r="M57" i="1"/>
  <c r="N57" i="1"/>
  <c r="C57" i="1"/>
  <c r="D56" i="1"/>
  <c r="E56" i="1"/>
  <c r="F56" i="1"/>
  <c r="G56" i="1"/>
  <c r="H56" i="1"/>
  <c r="I56" i="1"/>
  <c r="J56" i="1"/>
  <c r="K56" i="1"/>
  <c r="L56" i="1"/>
  <c r="M56" i="1"/>
  <c r="N56" i="1"/>
  <c r="BJ56" i="1"/>
  <c r="G89" i="1"/>
  <c r="F89" i="1"/>
  <c r="E89" i="1"/>
  <c r="D89" i="1"/>
  <c r="C89" i="1"/>
  <c r="B88" i="1"/>
  <c r="BD88" i="1" s="1"/>
  <c r="B87" i="1"/>
  <c r="BC87" i="1" s="1"/>
  <c r="J84" i="1" l="1"/>
  <c r="M11" i="10" s="1"/>
  <c r="M84" i="1"/>
  <c r="P11" i="10" s="1"/>
  <c r="L84" i="1"/>
  <c r="O11" i="10" s="1"/>
  <c r="K84" i="1"/>
  <c r="N11" i="10" s="1"/>
  <c r="AV87" i="1"/>
  <c r="AX87" i="1"/>
  <c r="F84" i="1"/>
  <c r="I11" i="10" s="1"/>
  <c r="AW87" i="1"/>
  <c r="G84" i="1"/>
  <c r="J11" i="10" s="1"/>
  <c r="AO87" i="1"/>
  <c r="BE87" i="1"/>
  <c r="I84" i="1"/>
  <c r="L11" i="10" s="1"/>
  <c r="E84" i="1"/>
  <c r="H11" i="10" s="1"/>
  <c r="H84" i="1"/>
  <c r="K11" i="10" s="1"/>
  <c r="C84" i="1"/>
  <c r="F11" i="10" s="1"/>
  <c r="D84" i="1"/>
  <c r="G11" i="10" s="1"/>
  <c r="N84" i="1"/>
  <c r="Q11" i="10" s="1"/>
  <c r="D38" i="21"/>
  <c r="C27" i="8"/>
  <c r="BL71" i="1"/>
  <c r="P87" i="1"/>
  <c r="Q87" i="1"/>
  <c r="I89" i="1"/>
  <c r="R87" i="1"/>
  <c r="X87" i="1"/>
  <c r="Y87" i="1"/>
  <c r="AF87" i="1"/>
  <c r="BL80" i="1"/>
  <c r="AG87" i="1"/>
  <c r="AH87" i="1"/>
  <c r="AN87" i="1"/>
  <c r="O39" i="21"/>
  <c r="S30" i="10"/>
  <c r="AD30" i="10"/>
  <c r="AP30" i="10" s="1"/>
  <c r="BB30" i="10" s="1"/>
  <c r="BN61" i="10"/>
  <c r="I105" i="10"/>
  <c r="J105" i="10" s="1"/>
  <c r="K105" i="10" s="1"/>
  <c r="L105" i="10" s="1"/>
  <c r="M105" i="10" s="1"/>
  <c r="N105" i="10" s="1"/>
  <c r="O105" i="10" s="1"/>
  <c r="P105" i="10" s="1"/>
  <c r="Q105" i="10" s="1"/>
  <c r="R105" i="10" s="1"/>
  <c r="S105" i="10" s="1"/>
  <c r="T105" i="10" s="1"/>
  <c r="U105" i="10" s="1"/>
  <c r="V105" i="10" s="1"/>
  <c r="W105" i="10" s="1"/>
  <c r="X105" i="10" s="1"/>
  <c r="Y105" i="10" s="1"/>
  <c r="Z105" i="10" s="1"/>
  <c r="AA105" i="10" s="1"/>
  <c r="AB105" i="10" s="1"/>
  <c r="AC105" i="10" s="1"/>
  <c r="AD105" i="10" s="1"/>
  <c r="AE105" i="10" s="1"/>
  <c r="AF105" i="10" s="1"/>
  <c r="AG105" i="10" s="1"/>
  <c r="AH105" i="10" s="1"/>
  <c r="AI105" i="10" s="1"/>
  <c r="AJ105" i="10" s="1"/>
  <c r="AK105" i="10" s="1"/>
  <c r="AL105" i="10" s="1"/>
  <c r="AM105" i="10" s="1"/>
  <c r="AN105" i="10" s="1"/>
  <c r="AO105" i="10" s="1"/>
  <c r="AP105" i="10" s="1"/>
  <c r="AQ105" i="10" s="1"/>
  <c r="AR105" i="10" s="1"/>
  <c r="AS105" i="10" s="1"/>
  <c r="AT105" i="10" s="1"/>
  <c r="AU105" i="10" s="1"/>
  <c r="AV105" i="10" s="1"/>
  <c r="AW105" i="10" s="1"/>
  <c r="AX105" i="10" s="1"/>
  <c r="AY105" i="10" s="1"/>
  <c r="AZ105" i="10" s="1"/>
  <c r="BA105" i="10" s="1"/>
  <c r="BB105" i="10" s="1"/>
  <c r="BC105" i="10" s="1"/>
  <c r="BD105" i="10" s="1"/>
  <c r="BE105" i="10" s="1"/>
  <c r="BF105" i="10" s="1"/>
  <c r="BG105" i="10" s="1"/>
  <c r="BH105" i="10" s="1"/>
  <c r="BI105" i="10" s="1"/>
  <c r="BJ105" i="10" s="1"/>
  <c r="BK105" i="10" s="1"/>
  <c r="BL105" i="10" s="1"/>
  <c r="BM105" i="10" s="1"/>
  <c r="J103" i="10"/>
  <c r="K103" i="10" s="1"/>
  <c r="L103" i="10" s="1"/>
  <c r="M103" i="10" s="1"/>
  <c r="N103" i="10" s="1"/>
  <c r="O103" i="10" s="1"/>
  <c r="P103" i="10" s="1"/>
  <c r="Q103" i="10" s="1"/>
  <c r="R103" i="10" s="1"/>
  <c r="S103" i="10" s="1"/>
  <c r="T103" i="10" s="1"/>
  <c r="U103" i="10" s="1"/>
  <c r="V103" i="10" s="1"/>
  <c r="W103" i="10" s="1"/>
  <c r="X103" i="10" s="1"/>
  <c r="Y103" i="10" s="1"/>
  <c r="Z103" i="10" s="1"/>
  <c r="AA103" i="10" s="1"/>
  <c r="AB103" i="10" s="1"/>
  <c r="AC103" i="10" s="1"/>
  <c r="AD103" i="10" s="1"/>
  <c r="AE103" i="10" s="1"/>
  <c r="AF103" i="10" s="1"/>
  <c r="AG103" i="10" s="1"/>
  <c r="AH103" i="10" s="1"/>
  <c r="AI103" i="10" s="1"/>
  <c r="AJ103" i="10" s="1"/>
  <c r="AK103" i="10" s="1"/>
  <c r="AL103" i="10" s="1"/>
  <c r="AM103" i="10" s="1"/>
  <c r="AN103" i="10" s="1"/>
  <c r="AO103" i="10" s="1"/>
  <c r="AP103" i="10" s="1"/>
  <c r="AQ103" i="10" s="1"/>
  <c r="AR103" i="10" s="1"/>
  <c r="AS103" i="10" s="1"/>
  <c r="AT103" i="10" s="1"/>
  <c r="AU103" i="10" s="1"/>
  <c r="AV103" i="10" s="1"/>
  <c r="AW103" i="10" s="1"/>
  <c r="AX103" i="10" s="1"/>
  <c r="AY103" i="10" s="1"/>
  <c r="AZ103" i="10" s="1"/>
  <c r="BA103" i="10" s="1"/>
  <c r="BB103" i="10" s="1"/>
  <c r="BC103" i="10" s="1"/>
  <c r="BD103" i="10" s="1"/>
  <c r="BE103" i="10" s="1"/>
  <c r="BF103" i="10" s="1"/>
  <c r="BG103" i="10" s="1"/>
  <c r="BH103" i="10" s="1"/>
  <c r="BI103" i="10" s="1"/>
  <c r="BJ103" i="10" s="1"/>
  <c r="BK103" i="10" s="1"/>
  <c r="BL103" i="10" s="1"/>
  <c r="BM103" i="10" s="1"/>
  <c r="I58" i="10"/>
  <c r="J58" i="10" s="1"/>
  <c r="K58" i="10" s="1"/>
  <c r="L58" i="10" s="1"/>
  <c r="M58" i="10" s="1"/>
  <c r="N58" i="10" s="1"/>
  <c r="O58" i="10" s="1"/>
  <c r="P58" i="10" s="1"/>
  <c r="Q58" i="10" s="1"/>
  <c r="R58" i="10" s="1"/>
  <c r="S58" i="10" s="1"/>
  <c r="T58" i="10" s="1"/>
  <c r="U58" i="10" s="1"/>
  <c r="V58" i="10" s="1"/>
  <c r="W58" i="10" s="1"/>
  <c r="X58" i="10" s="1"/>
  <c r="Y58" i="10" s="1"/>
  <c r="Z58" i="10" s="1"/>
  <c r="AA58" i="10" s="1"/>
  <c r="AB58" i="10" s="1"/>
  <c r="AC58" i="10" s="1"/>
  <c r="AD58" i="10" s="1"/>
  <c r="AE58" i="10" s="1"/>
  <c r="AF58" i="10" s="1"/>
  <c r="AG58" i="10" s="1"/>
  <c r="AH58" i="10" s="1"/>
  <c r="AI58" i="10" s="1"/>
  <c r="AJ58" i="10" s="1"/>
  <c r="AK58" i="10" s="1"/>
  <c r="AL58" i="10" s="1"/>
  <c r="AM58" i="10" s="1"/>
  <c r="AN58" i="10" s="1"/>
  <c r="AO58" i="10" s="1"/>
  <c r="AP58" i="10" s="1"/>
  <c r="AQ58" i="10" s="1"/>
  <c r="AR58" i="10" s="1"/>
  <c r="AS58" i="10" s="1"/>
  <c r="AT58" i="10" s="1"/>
  <c r="AU58" i="10" s="1"/>
  <c r="AV58" i="10" s="1"/>
  <c r="AW58" i="10" s="1"/>
  <c r="AX58" i="10" s="1"/>
  <c r="AY58" i="10" s="1"/>
  <c r="AZ58" i="10" s="1"/>
  <c r="BA58" i="10" s="1"/>
  <c r="BB58" i="10" s="1"/>
  <c r="BC58" i="10" s="1"/>
  <c r="BD58" i="10" s="1"/>
  <c r="BE58" i="10" s="1"/>
  <c r="BF58" i="10" s="1"/>
  <c r="BG58" i="10" s="1"/>
  <c r="BH58" i="10" s="1"/>
  <c r="BI58" i="10" s="1"/>
  <c r="BJ58" i="10" s="1"/>
  <c r="BK58" i="10" s="1"/>
  <c r="BL58" i="10" s="1"/>
  <c r="BM58" i="10" s="1"/>
  <c r="BN93" i="10"/>
  <c r="BL73" i="1"/>
  <c r="T87" i="1"/>
  <c r="AJ87" i="1"/>
  <c r="AZ87" i="1"/>
  <c r="BL75" i="1"/>
  <c r="BD87" i="1"/>
  <c r="BD89" i="1" s="1"/>
  <c r="Z87" i="1"/>
  <c r="AP87" i="1"/>
  <c r="AP89" i="1" s="1"/>
  <c r="BF87" i="1"/>
  <c r="AB87" i="1"/>
  <c r="AR87" i="1"/>
  <c r="BH87" i="1"/>
  <c r="BL78" i="1"/>
  <c r="BL70" i="1"/>
  <c r="BL77" i="1"/>
  <c r="BL81" i="1"/>
  <c r="BL82" i="1"/>
  <c r="BL83" i="1"/>
  <c r="BL76" i="1"/>
  <c r="BL74" i="1"/>
  <c r="BL72" i="1"/>
  <c r="BL79" i="1"/>
  <c r="BL68" i="1"/>
  <c r="BL69" i="1"/>
  <c r="BL67" i="1"/>
  <c r="BL66" i="1"/>
  <c r="BL65" i="1"/>
  <c r="BL64" i="1"/>
  <c r="BL63" i="1"/>
  <c r="BL62" i="1"/>
  <c r="BL60" i="1"/>
  <c r="BL61" i="1"/>
  <c r="BL59" i="1"/>
  <c r="W56" i="1"/>
  <c r="BC56" i="1"/>
  <c r="P56" i="1"/>
  <c r="AF56" i="1"/>
  <c r="AV56" i="1"/>
  <c r="Q56" i="1"/>
  <c r="Y56" i="1"/>
  <c r="AG56" i="1"/>
  <c r="AO56" i="1"/>
  <c r="AW56" i="1"/>
  <c r="BE56" i="1"/>
  <c r="R56" i="1"/>
  <c r="Z56" i="1"/>
  <c r="AH56" i="1"/>
  <c r="AP56" i="1"/>
  <c r="AX56" i="1"/>
  <c r="BF56" i="1"/>
  <c r="AM56" i="1"/>
  <c r="BH56" i="1"/>
  <c r="S56" i="1"/>
  <c r="AI56" i="1"/>
  <c r="AY56" i="1"/>
  <c r="BG56" i="1"/>
  <c r="T56" i="1"/>
  <c r="AB56" i="1"/>
  <c r="AJ56" i="1"/>
  <c r="AR56" i="1"/>
  <c r="AZ56" i="1"/>
  <c r="U56" i="1"/>
  <c r="AC56" i="1"/>
  <c r="AK56" i="1"/>
  <c r="AS56" i="1"/>
  <c r="BA56" i="1"/>
  <c r="BI56" i="1"/>
  <c r="O56" i="1"/>
  <c r="AE56" i="1"/>
  <c r="AU56" i="1"/>
  <c r="X56" i="1"/>
  <c r="AN56" i="1"/>
  <c r="BD56" i="1"/>
  <c r="AA56" i="1"/>
  <c r="AQ56" i="1"/>
  <c r="V56" i="1"/>
  <c r="AD56" i="1"/>
  <c r="AL56" i="1"/>
  <c r="AT56" i="1"/>
  <c r="BB56" i="1"/>
  <c r="R88" i="1"/>
  <c r="R89" i="1" s="1"/>
  <c r="AX88" i="1"/>
  <c r="S88" i="1"/>
  <c r="AQ88" i="1"/>
  <c r="BG88" i="1"/>
  <c r="Q88" i="1"/>
  <c r="BE88" i="1"/>
  <c r="BE89" i="1" s="1"/>
  <c r="Z88" i="1"/>
  <c r="AA88" i="1"/>
  <c r="AI88" i="1"/>
  <c r="AY88" i="1"/>
  <c r="S87" i="1"/>
  <c r="AA87" i="1"/>
  <c r="AI87" i="1"/>
  <c r="AQ87" i="1"/>
  <c r="AY87" i="1"/>
  <c r="BG87" i="1"/>
  <c r="T88" i="1"/>
  <c r="T89" i="1" s="1"/>
  <c r="AB88" i="1"/>
  <c r="AJ88" i="1"/>
  <c r="AR88" i="1"/>
  <c r="AZ88" i="1"/>
  <c r="BH88" i="1"/>
  <c r="AO88" i="1"/>
  <c r="AW88" i="1"/>
  <c r="BF88" i="1"/>
  <c r="M88" i="1"/>
  <c r="AK88" i="1"/>
  <c r="H89" i="1"/>
  <c r="M87" i="1"/>
  <c r="U87" i="1"/>
  <c r="AC87" i="1"/>
  <c r="AK87" i="1"/>
  <c r="AS87" i="1"/>
  <c r="BA87" i="1"/>
  <c r="BI87" i="1"/>
  <c r="N88" i="1"/>
  <c r="V88" i="1"/>
  <c r="AD88" i="1"/>
  <c r="AL88" i="1"/>
  <c r="AT88" i="1"/>
  <c r="BB88" i="1"/>
  <c r="BJ88" i="1"/>
  <c r="Y88" i="1"/>
  <c r="AP88" i="1"/>
  <c r="U88" i="1"/>
  <c r="AS88" i="1"/>
  <c r="BI88" i="1"/>
  <c r="N87" i="1"/>
  <c r="V87" i="1"/>
  <c r="AD87" i="1"/>
  <c r="AL87" i="1"/>
  <c r="AT87" i="1"/>
  <c r="BB87" i="1"/>
  <c r="BJ87" i="1"/>
  <c r="O88" i="1"/>
  <c r="W88" i="1"/>
  <c r="AE88" i="1"/>
  <c r="AM88" i="1"/>
  <c r="AU88" i="1"/>
  <c r="BC88" i="1"/>
  <c r="BC89" i="1" s="1"/>
  <c r="AG88" i="1"/>
  <c r="AH88" i="1"/>
  <c r="AC88" i="1"/>
  <c r="BA88" i="1"/>
  <c r="O87" i="1"/>
  <c r="W87" i="1"/>
  <c r="AE87" i="1"/>
  <c r="AM87" i="1"/>
  <c r="AU87" i="1"/>
  <c r="P88" i="1"/>
  <c r="X88" i="1"/>
  <c r="AF88" i="1"/>
  <c r="AN88" i="1"/>
  <c r="AV88" i="1"/>
  <c r="AV89" i="1" s="1"/>
  <c r="Q89" i="1" l="1"/>
  <c r="AX89" i="1"/>
  <c r="AN89" i="1"/>
  <c r="AI89" i="1"/>
  <c r="AH89" i="1"/>
  <c r="AL89" i="1"/>
  <c r="AR89" i="1"/>
  <c r="BH89" i="1"/>
  <c r="AZ89" i="1"/>
  <c r="Y89" i="1"/>
  <c r="AG89" i="1"/>
  <c r="AF89" i="1"/>
  <c r="X89" i="1"/>
  <c r="AW89" i="1"/>
  <c r="AO89" i="1"/>
  <c r="J89" i="1"/>
  <c r="BF89" i="1"/>
  <c r="P89" i="1"/>
  <c r="BG89" i="1"/>
  <c r="AE89" i="1"/>
  <c r="Z89" i="1"/>
  <c r="W89" i="1"/>
  <c r="BI89" i="1"/>
  <c r="AJ89" i="1"/>
  <c r="T30" i="10"/>
  <c r="AE30" i="10"/>
  <c r="AQ30" i="10" s="1"/>
  <c r="BC30" i="10" s="1"/>
  <c r="BN105" i="10"/>
  <c r="BN103" i="10"/>
  <c r="BN58" i="10"/>
  <c r="AB89" i="1"/>
  <c r="BL87" i="1"/>
  <c r="BJ89" i="1"/>
  <c r="AC89" i="1"/>
  <c r="AU89" i="1"/>
  <c r="BB89" i="1"/>
  <c r="AY89" i="1"/>
  <c r="AM89" i="1"/>
  <c r="AT89" i="1"/>
  <c r="M89" i="1"/>
  <c r="AQ89" i="1"/>
  <c r="N85" i="1"/>
  <c r="BL56" i="1"/>
  <c r="BL88" i="1"/>
  <c r="AD89" i="1"/>
  <c r="AA89" i="1"/>
  <c r="O89" i="1"/>
  <c r="V89" i="1"/>
  <c r="BA89" i="1"/>
  <c r="S89" i="1"/>
  <c r="N89" i="1"/>
  <c r="AS89" i="1"/>
  <c r="K89" i="1"/>
  <c r="U89" i="1"/>
  <c r="AK89" i="1"/>
  <c r="AX90" i="1" l="1"/>
  <c r="N90" i="1"/>
  <c r="AF30" i="10"/>
  <c r="AR30" i="10" s="1"/>
  <c r="BD30" i="10" s="1"/>
  <c r="U30" i="10"/>
  <c r="BJ90" i="1"/>
  <c r="AL90" i="1"/>
  <c r="Z90" i="1"/>
  <c r="AG30" i="10" l="1"/>
  <c r="AS30" i="10" s="1"/>
  <c r="BE30" i="10" s="1"/>
  <c r="V30" i="10"/>
  <c r="AH30" i="10" l="1"/>
  <c r="AT30" i="10" s="1"/>
  <c r="BF30" i="10" s="1"/>
  <c r="W30" i="10"/>
  <c r="X30" i="10" l="1"/>
  <c r="AI30" i="10"/>
  <c r="AU30" i="10" s="1"/>
  <c r="BG30" i="10" s="1"/>
  <c r="Y30" i="10" l="1"/>
  <c r="AJ30" i="10"/>
  <c r="AV30" i="10" s="1"/>
  <c r="BH30" i="10" s="1"/>
  <c r="Z30" i="10" l="1"/>
  <c r="AK30" i="10"/>
  <c r="AW30" i="10" s="1"/>
  <c r="BI30" i="10" s="1"/>
  <c r="BN104" i="10"/>
  <c r="AA30" i="10" l="1"/>
  <c r="AL30" i="10"/>
  <c r="AX30" i="10" s="1"/>
  <c r="BJ30" i="10" s="1"/>
  <c r="AM30" i="10" l="1"/>
  <c r="AY30" i="10" s="1"/>
  <c r="BK30" i="10" s="1"/>
  <c r="AB30" i="10"/>
  <c r="AC30" i="10" l="1"/>
  <c r="AO30" i="10" s="1"/>
  <c r="BA30" i="10" s="1"/>
  <c r="BM30" i="10" s="1"/>
  <c r="AN30" i="10"/>
  <c r="AZ30" i="10" s="1"/>
  <c r="BL30" i="10" s="1"/>
  <c r="BN30" i="10" l="1"/>
  <c r="Z38" i="1"/>
  <c r="Y38" i="1"/>
  <c r="X38" i="1"/>
  <c r="W38" i="1"/>
  <c r="V38" i="1"/>
  <c r="U38" i="1"/>
  <c r="T38" i="1"/>
  <c r="S38" i="1"/>
  <c r="R38" i="1"/>
  <c r="Q38" i="1"/>
  <c r="P38" i="1"/>
  <c r="O38" i="1"/>
  <c r="BJ58" i="1"/>
  <c r="BI58" i="1"/>
  <c r="BH58" i="1"/>
  <c r="BG58" i="1"/>
  <c r="BF58" i="1"/>
  <c r="BE58" i="1"/>
  <c r="BD58" i="1"/>
  <c r="BC58" i="1"/>
  <c r="BB58" i="1"/>
  <c r="BA58" i="1"/>
  <c r="AZ58" i="1"/>
  <c r="AY58" i="1"/>
  <c r="BJ57" i="1"/>
  <c r="BI57" i="1"/>
  <c r="BH57" i="1"/>
  <c r="BG57" i="1"/>
  <c r="BF57" i="1"/>
  <c r="BF84" i="1" s="1"/>
  <c r="BI11" i="10" s="1"/>
  <c r="BE57" i="1"/>
  <c r="BE84" i="1" s="1"/>
  <c r="BH11" i="10" s="1"/>
  <c r="BD57" i="1"/>
  <c r="BD84" i="1" s="1"/>
  <c r="BG11" i="10" s="1"/>
  <c r="BC57" i="1"/>
  <c r="BB57" i="1"/>
  <c r="BA57" i="1"/>
  <c r="AZ57" i="1"/>
  <c r="AY57" i="1"/>
  <c r="BJ52" i="1"/>
  <c r="BI52" i="1"/>
  <c r="BH52" i="1"/>
  <c r="BG52" i="1"/>
  <c r="BF52" i="1"/>
  <c r="BE52" i="1"/>
  <c r="BD52" i="1"/>
  <c r="BC52" i="1"/>
  <c r="BB52" i="1"/>
  <c r="BA52" i="1"/>
  <c r="AZ52" i="1"/>
  <c r="AY52" i="1"/>
  <c r="BJ51" i="1"/>
  <c r="BI51" i="1"/>
  <c r="BH51" i="1"/>
  <c r="BG51" i="1"/>
  <c r="BF51" i="1"/>
  <c r="BE51" i="1"/>
  <c r="BJ50" i="1"/>
  <c r="BI50" i="1"/>
  <c r="BH50" i="1"/>
  <c r="BG50" i="1"/>
  <c r="BF50" i="1"/>
  <c r="BE50" i="1"/>
  <c r="BD50" i="1"/>
  <c r="BC50" i="1"/>
  <c r="BB50" i="1"/>
  <c r="BA50" i="1"/>
  <c r="AZ50" i="1"/>
  <c r="AY50" i="1"/>
  <c r="BJ49" i="1"/>
  <c r="BI49" i="1"/>
  <c r="BH49" i="1"/>
  <c r="BG49" i="1"/>
  <c r="BF49" i="1"/>
  <c r="BE49" i="1"/>
  <c r="BD49" i="1"/>
  <c r="BC49" i="1"/>
  <c r="BB49" i="1"/>
  <c r="BA49" i="1"/>
  <c r="AZ49" i="1"/>
  <c r="AY49" i="1"/>
  <c r="BJ45" i="1"/>
  <c r="BI45" i="1"/>
  <c r="BH45" i="1"/>
  <c r="BG45" i="1"/>
  <c r="BF45" i="1"/>
  <c r="BE45" i="1"/>
  <c r="BD45" i="1"/>
  <c r="BC45" i="1"/>
  <c r="BB45" i="1"/>
  <c r="BA45" i="1"/>
  <c r="AZ45" i="1"/>
  <c r="AY45" i="1"/>
  <c r="BJ43" i="1"/>
  <c r="BI43" i="1"/>
  <c r="BH43" i="1"/>
  <c r="BG43" i="1"/>
  <c r="BF43" i="1"/>
  <c r="BE43" i="1"/>
  <c r="BD43" i="1"/>
  <c r="BC43" i="1"/>
  <c r="BB43" i="1"/>
  <c r="BA43" i="1"/>
  <c r="AZ43" i="1"/>
  <c r="AY43" i="1"/>
  <c r="BJ42" i="1"/>
  <c r="BI42" i="1"/>
  <c r="BH42" i="1"/>
  <c r="BG42" i="1"/>
  <c r="BF42" i="1"/>
  <c r="BE42" i="1"/>
  <c r="BD42" i="1"/>
  <c r="BC42" i="1"/>
  <c r="BB42" i="1"/>
  <c r="BA42" i="1"/>
  <c r="AZ42" i="1"/>
  <c r="AY42" i="1"/>
  <c r="BJ38" i="1"/>
  <c r="BI38" i="1"/>
  <c r="BH38" i="1"/>
  <c r="BG38" i="1"/>
  <c r="BF38" i="1"/>
  <c r="BE38" i="1"/>
  <c r="BD38" i="1"/>
  <c r="BC38" i="1"/>
  <c r="BB38" i="1"/>
  <c r="BA38" i="1"/>
  <c r="AZ38" i="1"/>
  <c r="AY38" i="1"/>
  <c r="BJ37" i="1"/>
  <c r="BI37" i="1"/>
  <c r="BH37" i="1"/>
  <c r="BG37" i="1"/>
  <c r="BF37" i="1"/>
  <c r="BE37" i="1"/>
  <c r="BD37" i="1"/>
  <c r="BC37" i="1"/>
  <c r="BB37" i="1"/>
  <c r="BA37" i="1"/>
  <c r="AZ37" i="1"/>
  <c r="AY37" i="1"/>
  <c r="BJ36" i="1"/>
  <c r="BI36" i="1"/>
  <c r="BH36" i="1"/>
  <c r="BG36" i="1"/>
  <c r="BF36" i="1"/>
  <c r="BE36" i="1"/>
  <c r="BD36" i="1"/>
  <c r="BC36" i="1"/>
  <c r="BB36" i="1"/>
  <c r="BA36" i="1"/>
  <c r="AZ36" i="1"/>
  <c r="AY36" i="1"/>
  <c r="BJ35" i="1"/>
  <c r="BI35" i="1"/>
  <c r="BH35" i="1"/>
  <c r="BG35" i="1"/>
  <c r="BF35" i="1"/>
  <c r="BE35" i="1"/>
  <c r="BD35" i="1"/>
  <c r="BC35" i="1"/>
  <c r="BB35" i="1"/>
  <c r="BA35" i="1"/>
  <c r="AZ35" i="1"/>
  <c r="AY35" i="1"/>
  <c r="BJ34" i="1"/>
  <c r="BI34" i="1"/>
  <c r="BH34" i="1"/>
  <c r="BG34" i="1"/>
  <c r="BF34" i="1"/>
  <c r="BE34" i="1"/>
  <c r="BD34" i="1"/>
  <c r="BC34" i="1"/>
  <c r="BB34" i="1"/>
  <c r="BA34" i="1"/>
  <c r="AZ34" i="1"/>
  <c r="AY34" i="1"/>
  <c r="BJ33" i="1"/>
  <c r="BI33" i="1"/>
  <c r="BH33" i="1"/>
  <c r="BG33" i="1"/>
  <c r="BF33" i="1"/>
  <c r="BE33" i="1"/>
  <c r="BD33" i="1"/>
  <c r="BC33" i="1"/>
  <c r="BB33" i="1"/>
  <c r="BA33" i="1"/>
  <c r="AZ33" i="1"/>
  <c r="AY33" i="1"/>
  <c r="BJ29" i="1"/>
  <c r="BI29" i="1"/>
  <c r="BH29" i="1"/>
  <c r="BG29" i="1"/>
  <c r="BF29" i="1"/>
  <c r="BE29" i="1"/>
  <c r="BD29" i="1"/>
  <c r="BC29" i="1"/>
  <c r="BB29" i="1"/>
  <c r="BA29" i="1"/>
  <c r="AZ29" i="1"/>
  <c r="AY29" i="1"/>
  <c r="BJ28" i="1"/>
  <c r="BI28" i="1"/>
  <c r="BH28" i="1"/>
  <c r="BG28" i="1"/>
  <c r="BF28" i="1"/>
  <c r="BE28" i="1"/>
  <c r="BD28" i="1"/>
  <c r="BC28" i="1"/>
  <c r="BB28" i="1"/>
  <c r="BA28" i="1"/>
  <c r="AZ28" i="1"/>
  <c r="AY28" i="1"/>
  <c r="BJ27" i="1"/>
  <c r="BI27" i="1"/>
  <c r="BH27" i="1"/>
  <c r="BG27" i="1"/>
  <c r="BF27" i="1"/>
  <c r="BE27" i="1"/>
  <c r="BD27" i="1"/>
  <c r="BC27" i="1"/>
  <c r="BB27" i="1"/>
  <c r="BA27" i="1"/>
  <c r="AZ27" i="1"/>
  <c r="AY27" i="1"/>
  <c r="BJ26" i="1"/>
  <c r="BI26" i="1"/>
  <c r="BH26" i="1"/>
  <c r="BG26" i="1"/>
  <c r="BF26" i="1"/>
  <c r="BE26" i="1"/>
  <c r="BD26" i="1"/>
  <c r="BC26" i="1"/>
  <c r="BB26" i="1"/>
  <c r="BA26" i="1"/>
  <c r="AZ26" i="1"/>
  <c r="AY26" i="1"/>
  <c r="BJ25" i="1"/>
  <c r="BI25" i="1"/>
  <c r="BH25" i="1"/>
  <c r="BG25" i="1"/>
  <c r="BF25" i="1"/>
  <c r="BE25" i="1"/>
  <c r="BD25" i="1"/>
  <c r="BC25" i="1"/>
  <c r="BB25" i="1"/>
  <c r="BA25" i="1"/>
  <c r="AZ25" i="1"/>
  <c r="AY25" i="1"/>
  <c r="BJ24" i="1"/>
  <c r="BI24" i="1"/>
  <c r="BH24" i="1"/>
  <c r="BG24" i="1"/>
  <c r="BF24" i="1"/>
  <c r="BE24" i="1"/>
  <c r="BD24" i="1"/>
  <c r="BC24" i="1"/>
  <c r="BB24" i="1"/>
  <c r="BA24" i="1"/>
  <c r="AZ24" i="1"/>
  <c r="AY24" i="1"/>
  <c r="BJ20" i="1"/>
  <c r="BI20" i="1"/>
  <c r="BH20" i="1"/>
  <c r="BG20" i="1"/>
  <c r="BF20" i="1"/>
  <c r="BE20" i="1"/>
  <c r="BD20" i="1"/>
  <c r="BC20" i="1"/>
  <c r="BB20" i="1"/>
  <c r="BA20" i="1"/>
  <c r="AZ20" i="1"/>
  <c r="AY20" i="1"/>
  <c r="BJ19" i="1"/>
  <c r="BI19" i="1"/>
  <c r="BH19" i="1"/>
  <c r="BG19" i="1"/>
  <c r="BF19" i="1"/>
  <c r="BE19" i="1"/>
  <c r="BJ18" i="1"/>
  <c r="BI18" i="1"/>
  <c r="BH18" i="1"/>
  <c r="BG18" i="1"/>
  <c r="BF18" i="1"/>
  <c r="BE18" i="1"/>
  <c r="BD18" i="1"/>
  <c r="BC18" i="1"/>
  <c r="BB18" i="1"/>
  <c r="BA18" i="1"/>
  <c r="AZ18" i="1"/>
  <c r="AY18" i="1"/>
  <c r="BJ17" i="1"/>
  <c r="BI17" i="1"/>
  <c r="BH17" i="1"/>
  <c r="BG17" i="1"/>
  <c r="BF17" i="1"/>
  <c r="BE17" i="1"/>
  <c r="BD17" i="1"/>
  <c r="BC17" i="1"/>
  <c r="BB17" i="1"/>
  <c r="BA17" i="1"/>
  <c r="AZ17" i="1"/>
  <c r="AY17" i="1"/>
  <c r="BJ16" i="1"/>
  <c r="BI16" i="1"/>
  <c r="BH16" i="1"/>
  <c r="BG16" i="1"/>
  <c r="BF16" i="1"/>
  <c r="BE16" i="1"/>
  <c r="BD16" i="1"/>
  <c r="BC16" i="1"/>
  <c r="BB16" i="1"/>
  <c r="BA16" i="1"/>
  <c r="AZ16" i="1"/>
  <c r="AY16" i="1"/>
  <c r="AX58" i="1"/>
  <c r="AW58" i="1"/>
  <c r="AV58" i="1"/>
  <c r="AU58" i="1"/>
  <c r="AT58" i="1"/>
  <c r="AS58" i="1"/>
  <c r="AR58" i="1"/>
  <c r="AQ58" i="1"/>
  <c r="AP58" i="1"/>
  <c r="AO58" i="1"/>
  <c r="AN58" i="1"/>
  <c r="AM58" i="1"/>
  <c r="AX57" i="1"/>
  <c r="AW57" i="1"/>
  <c r="AV57" i="1"/>
  <c r="AU57" i="1"/>
  <c r="AT57" i="1"/>
  <c r="AS57" i="1"/>
  <c r="AR57" i="1"/>
  <c r="AQ57" i="1"/>
  <c r="AQ84" i="1" s="1"/>
  <c r="AT11" i="10" s="1"/>
  <c r="AP57" i="1"/>
  <c r="AP84" i="1" s="1"/>
  <c r="AS11" i="10" s="1"/>
  <c r="AO57" i="1"/>
  <c r="AN57" i="1"/>
  <c r="AM57" i="1"/>
  <c r="AX52" i="1"/>
  <c r="AW52" i="1"/>
  <c r="AV52" i="1"/>
  <c r="AU52" i="1"/>
  <c r="AT52" i="1"/>
  <c r="AS52" i="1"/>
  <c r="AR52" i="1"/>
  <c r="AQ52" i="1"/>
  <c r="AP52" i="1"/>
  <c r="AO52" i="1"/>
  <c r="AN52" i="1"/>
  <c r="AM52" i="1"/>
  <c r="AX51" i="1"/>
  <c r="AW51" i="1"/>
  <c r="AV51" i="1"/>
  <c r="AU51" i="1"/>
  <c r="AT51" i="1"/>
  <c r="AS51" i="1"/>
  <c r="AX50" i="1"/>
  <c r="AW50" i="1"/>
  <c r="AV50" i="1"/>
  <c r="AU50" i="1"/>
  <c r="AT50" i="1"/>
  <c r="AS50" i="1"/>
  <c r="AR50" i="1"/>
  <c r="AQ50" i="1"/>
  <c r="AP50" i="1"/>
  <c r="AO50" i="1"/>
  <c r="AN50" i="1"/>
  <c r="AM50" i="1"/>
  <c r="AX49" i="1"/>
  <c r="AW49" i="1"/>
  <c r="AV49" i="1"/>
  <c r="AU49" i="1"/>
  <c r="AT49" i="1"/>
  <c r="AS49" i="1"/>
  <c r="AR49" i="1"/>
  <c r="AQ49" i="1"/>
  <c r="AP49" i="1"/>
  <c r="AO49" i="1"/>
  <c r="AN49" i="1"/>
  <c r="AM49" i="1"/>
  <c r="AX45" i="1"/>
  <c r="AW45" i="1"/>
  <c r="AV45" i="1"/>
  <c r="AU45" i="1"/>
  <c r="AT45" i="1"/>
  <c r="AS45" i="1"/>
  <c r="AR45" i="1"/>
  <c r="AQ45" i="1"/>
  <c r="AP45" i="1"/>
  <c r="AO45" i="1"/>
  <c r="AN45" i="1"/>
  <c r="AM45" i="1"/>
  <c r="AX43" i="1"/>
  <c r="AW43" i="1"/>
  <c r="AV43" i="1"/>
  <c r="AU43" i="1"/>
  <c r="AT43" i="1"/>
  <c r="AS43" i="1"/>
  <c r="AR43" i="1"/>
  <c r="AQ43" i="1"/>
  <c r="AP43" i="1"/>
  <c r="AO43" i="1"/>
  <c r="AN43" i="1"/>
  <c r="AM43" i="1"/>
  <c r="AX42" i="1"/>
  <c r="AW42" i="1"/>
  <c r="AV42" i="1"/>
  <c r="AU42" i="1"/>
  <c r="AT42" i="1"/>
  <c r="AS42" i="1"/>
  <c r="AR42" i="1"/>
  <c r="AQ42" i="1"/>
  <c r="AP42" i="1"/>
  <c r="AO42" i="1"/>
  <c r="AN42" i="1"/>
  <c r="AM42" i="1"/>
  <c r="AX38" i="1"/>
  <c r="AW38" i="1"/>
  <c r="AV38" i="1"/>
  <c r="AU38" i="1"/>
  <c r="AT38" i="1"/>
  <c r="AS38" i="1"/>
  <c r="AR38" i="1"/>
  <c r="AQ38" i="1"/>
  <c r="AP38" i="1"/>
  <c r="AO38" i="1"/>
  <c r="AN38" i="1"/>
  <c r="AM38" i="1"/>
  <c r="AX37" i="1"/>
  <c r="AW37" i="1"/>
  <c r="AV37" i="1"/>
  <c r="AU37" i="1"/>
  <c r="AT37" i="1"/>
  <c r="AS37" i="1"/>
  <c r="AR37" i="1"/>
  <c r="AQ37" i="1"/>
  <c r="AP37" i="1"/>
  <c r="AO37" i="1"/>
  <c r="AN37" i="1"/>
  <c r="AM37" i="1"/>
  <c r="AX36" i="1"/>
  <c r="AW36" i="1"/>
  <c r="AV36" i="1"/>
  <c r="AU36" i="1"/>
  <c r="AT36" i="1"/>
  <c r="AS36" i="1"/>
  <c r="AR36" i="1"/>
  <c r="AQ36" i="1"/>
  <c r="AP36" i="1"/>
  <c r="AO36" i="1"/>
  <c r="AN36" i="1"/>
  <c r="AM36" i="1"/>
  <c r="AX35" i="1"/>
  <c r="AW35" i="1"/>
  <c r="AV35" i="1"/>
  <c r="AU35" i="1"/>
  <c r="AT35" i="1"/>
  <c r="AS35" i="1"/>
  <c r="AR35" i="1"/>
  <c r="AQ35" i="1"/>
  <c r="AP35" i="1"/>
  <c r="AO35" i="1"/>
  <c r="AN35" i="1"/>
  <c r="AM35" i="1"/>
  <c r="AX34" i="1"/>
  <c r="AW34" i="1"/>
  <c r="AV34" i="1"/>
  <c r="AU34" i="1"/>
  <c r="AT34" i="1"/>
  <c r="AS34" i="1"/>
  <c r="AR34" i="1"/>
  <c r="AQ34" i="1"/>
  <c r="AP34" i="1"/>
  <c r="AO34" i="1"/>
  <c r="AN34" i="1"/>
  <c r="AM34" i="1"/>
  <c r="AX33" i="1"/>
  <c r="AW33" i="1"/>
  <c r="AV33" i="1"/>
  <c r="AU33" i="1"/>
  <c r="AT33" i="1"/>
  <c r="AS33" i="1"/>
  <c r="AR33" i="1"/>
  <c r="AQ33" i="1"/>
  <c r="AP33" i="1"/>
  <c r="AO33" i="1"/>
  <c r="AN33" i="1"/>
  <c r="AM33" i="1"/>
  <c r="AX29" i="1"/>
  <c r="AW29" i="1"/>
  <c r="AV29" i="1"/>
  <c r="AU29" i="1"/>
  <c r="AT29" i="1"/>
  <c r="AS29" i="1"/>
  <c r="AR29" i="1"/>
  <c r="AQ29" i="1"/>
  <c r="AP29" i="1"/>
  <c r="AO29" i="1"/>
  <c r="AN29" i="1"/>
  <c r="AM29" i="1"/>
  <c r="AX28" i="1"/>
  <c r="AW28" i="1"/>
  <c r="AV28" i="1"/>
  <c r="AU28" i="1"/>
  <c r="AT28" i="1"/>
  <c r="AS28" i="1"/>
  <c r="AR28" i="1"/>
  <c r="AQ28" i="1"/>
  <c r="AP28" i="1"/>
  <c r="AO28" i="1"/>
  <c r="AN28" i="1"/>
  <c r="AM28" i="1"/>
  <c r="AX27" i="1"/>
  <c r="AW27" i="1"/>
  <c r="AV27" i="1"/>
  <c r="AU27" i="1"/>
  <c r="AT27" i="1"/>
  <c r="AS27" i="1"/>
  <c r="AR27" i="1"/>
  <c r="AQ27" i="1"/>
  <c r="AP27" i="1"/>
  <c r="AO27" i="1"/>
  <c r="AN27" i="1"/>
  <c r="AM27" i="1"/>
  <c r="AX26" i="1"/>
  <c r="AW26" i="1"/>
  <c r="AV26" i="1"/>
  <c r="AU26" i="1"/>
  <c r="AT26" i="1"/>
  <c r="AS26" i="1"/>
  <c r="AR26" i="1"/>
  <c r="AQ26" i="1"/>
  <c r="AP26" i="1"/>
  <c r="AO26" i="1"/>
  <c r="AN26" i="1"/>
  <c r="AM26" i="1"/>
  <c r="AX25" i="1"/>
  <c r="AW25" i="1"/>
  <c r="AV25" i="1"/>
  <c r="AU25" i="1"/>
  <c r="AT25" i="1"/>
  <c r="AS25" i="1"/>
  <c r="AR25" i="1"/>
  <c r="AQ25" i="1"/>
  <c r="AP25" i="1"/>
  <c r="AO25" i="1"/>
  <c r="AN25" i="1"/>
  <c r="AM25" i="1"/>
  <c r="AX24" i="1"/>
  <c r="AW24" i="1"/>
  <c r="AV24" i="1"/>
  <c r="AU24" i="1"/>
  <c r="AT24" i="1"/>
  <c r="AS24" i="1"/>
  <c r="AR24" i="1"/>
  <c r="AQ24" i="1"/>
  <c r="AP24" i="1"/>
  <c r="AO24" i="1"/>
  <c r="AN24" i="1"/>
  <c r="AM24" i="1"/>
  <c r="AX20" i="1"/>
  <c r="AW20" i="1"/>
  <c r="AV20" i="1"/>
  <c r="AU20" i="1"/>
  <c r="AT20" i="1"/>
  <c r="AS20" i="1"/>
  <c r="AR20" i="1"/>
  <c r="AQ20" i="1"/>
  <c r="AP20" i="1"/>
  <c r="AO20" i="1"/>
  <c r="AN20" i="1"/>
  <c r="AM20" i="1"/>
  <c r="AX19" i="1"/>
  <c r="AW19" i="1"/>
  <c r="AV19" i="1"/>
  <c r="AU19" i="1"/>
  <c r="AT19" i="1"/>
  <c r="AS19" i="1"/>
  <c r="AX18" i="1"/>
  <c r="AW18" i="1"/>
  <c r="AV18" i="1"/>
  <c r="AU18" i="1"/>
  <c r="AT18" i="1"/>
  <c r="AS18" i="1"/>
  <c r="AR18" i="1"/>
  <c r="AQ18" i="1"/>
  <c r="AP18" i="1"/>
  <c r="AO18" i="1"/>
  <c r="AN18" i="1"/>
  <c r="AM18" i="1"/>
  <c r="AX17" i="1"/>
  <c r="AW17" i="1"/>
  <c r="AV17" i="1"/>
  <c r="AU17" i="1"/>
  <c r="AT17" i="1"/>
  <c r="AS17" i="1"/>
  <c r="AR17" i="1"/>
  <c r="AQ17" i="1"/>
  <c r="AP17" i="1"/>
  <c r="AO17" i="1"/>
  <c r="AN17" i="1"/>
  <c r="AM17" i="1"/>
  <c r="AX16" i="1"/>
  <c r="AW16" i="1"/>
  <c r="AV16" i="1"/>
  <c r="AU16" i="1"/>
  <c r="AT16" i="1"/>
  <c r="AS16" i="1"/>
  <c r="AR16" i="1"/>
  <c r="AQ16" i="1"/>
  <c r="AP16" i="1"/>
  <c r="AO16" i="1"/>
  <c r="AN16" i="1"/>
  <c r="AM16" i="1"/>
  <c r="BJ12" i="1"/>
  <c r="BI12" i="1"/>
  <c r="BH12" i="1"/>
  <c r="BG12" i="1"/>
  <c r="BF12" i="1"/>
  <c r="BE12" i="1"/>
  <c r="BD12" i="1"/>
  <c r="BC12" i="1"/>
  <c r="BB12" i="1"/>
  <c r="BA12" i="1"/>
  <c r="AZ12" i="1"/>
  <c r="AY12" i="1"/>
  <c r="BJ11" i="1"/>
  <c r="BI11" i="1"/>
  <c r="BH11" i="1"/>
  <c r="BG11" i="1"/>
  <c r="BF11" i="1"/>
  <c r="BE11" i="1"/>
  <c r="BD11" i="1"/>
  <c r="BC11" i="1"/>
  <c r="BB11" i="1"/>
  <c r="BA11" i="1"/>
  <c r="AZ11" i="1"/>
  <c r="AY11" i="1"/>
  <c r="BJ9" i="1"/>
  <c r="BI9" i="1"/>
  <c r="BH9" i="1"/>
  <c r="BG9" i="1"/>
  <c r="BF9" i="1"/>
  <c r="BE9" i="1"/>
  <c r="BD9" i="1"/>
  <c r="BC9" i="1"/>
  <c r="BB9" i="1"/>
  <c r="BA9" i="1"/>
  <c r="AZ9" i="1"/>
  <c r="AY9" i="1"/>
  <c r="BJ8" i="1"/>
  <c r="BI8" i="1"/>
  <c r="BH8" i="1"/>
  <c r="BG8" i="1"/>
  <c r="BF8" i="1"/>
  <c r="BE8" i="1"/>
  <c r="BD8" i="1"/>
  <c r="BC8" i="1"/>
  <c r="BB8" i="1"/>
  <c r="BA8" i="1"/>
  <c r="AZ8" i="1"/>
  <c r="AY8" i="1"/>
  <c r="BJ7" i="1"/>
  <c r="BI7" i="1"/>
  <c r="BH7" i="1"/>
  <c r="BG7" i="1"/>
  <c r="BF7" i="1"/>
  <c r="BE7" i="1"/>
  <c r="BD7" i="1"/>
  <c r="BC7" i="1"/>
  <c r="BB7" i="1"/>
  <c r="BA7" i="1"/>
  <c r="AZ7" i="1"/>
  <c r="AY7" i="1"/>
  <c r="BJ6" i="1"/>
  <c r="BI6" i="1"/>
  <c r="BH6" i="1"/>
  <c r="BG6" i="1"/>
  <c r="BF6" i="1"/>
  <c r="BE6" i="1"/>
  <c r="BD6" i="1"/>
  <c r="BC6" i="1"/>
  <c r="BB6" i="1"/>
  <c r="BA6" i="1"/>
  <c r="AZ6" i="1"/>
  <c r="AY6" i="1"/>
  <c r="AX12" i="1"/>
  <c r="AW12" i="1"/>
  <c r="AV12" i="1"/>
  <c r="AU12" i="1"/>
  <c r="AT12" i="1"/>
  <c r="AS12" i="1"/>
  <c r="AR12" i="1"/>
  <c r="AQ12" i="1"/>
  <c r="AP12" i="1"/>
  <c r="AO12" i="1"/>
  <c r="AN12" i="1"/>
  <c r="AM12" i="1"/>
  <c r="AX11" i="1"/>
  <c r="AW11" i="1"/>
  <c r="AV11" i="1"/>
  <c r="AU11" i="1"/>
  <c r="AT11" i="1"/>
  <c r="AS11" i="1"/>
  <c r="AR11" i="1"/>
  <c r="AQ11" i="1"/>
  <c r="AP11" i="1"/>
  <c r="AO11" i="1"/>
  <c r="AN11" i="1"/>
  <c r="AM11" i="1"/>
  <c r="AX9" i="1"/>
  <c r="AW9" i="1"/>
  <c r="AV9" i="1"/>
  <c r="AU9" i="1"/>
  <c r="AT9" i="1"/>
  <c r="AS9" i="1"/>
  <c r="AR9" i="1"/>
  <c r="AQ9" i="1"/>
  <c r="AP9" i="1"/>
  <c r="AO9" i="1"/>
  <c r="AN9" i="1"/>
  <c r="AM9" i="1"/>
  <c r="AX8" i="1"/>
  <c r="AW8" i="1"/>
  <c r="AV8" i="1"/>
  <c r="AU8" i="1"/>
  <c r="AT8" i="1"/>
  <c r="AS8" i="1"/>
  <c r="AR8" i="1"/>
  <c r="AQ8" i="1"/>
  <c r="AP8" i="1"/>
  <c r="AO8" i="1"/>
  <c r="AN8" i="1"/>
  <c r="AM8" i="1"/>
  <c r="AX7" i="1"/>
  <c r="AW7" i="1"/>
  <c r="AV7" i="1"/>
  <c r="AU7" i="1"/>
  <c r="AT7" i="1"/>
  <c r="AS7" i="1"/>
  <c r="AR7" i="1"/>
  <c r="AQ7" i="1"/>
  <c r="AP7" i="1"/>
  <c r="AO7" i="1"/>
  <c r="AN7" i="1"/>
  <c r="AM7" i="1"/>
  <c r="AX6" i="1"/>
  <c r="AW6" i="1"/>
  <c r="AV6" i="1"/>
  <c r="AU6" i="1"/>
  <c r="AT6" i="1"/>
  <c r="AS6" i="1"/>
  <c r="AR6" i="1"/>
  <c r="AQ6" i="1"/>
  <c r="AP6" i="1"/>
  <c r="AO6" i="1"/>
  <c r="AN6" i="1"/>
  <c r="AM6" i="1"/>
  <c r="AJ58" i="1"/>
  <c r="AI58" i="1"/>
  <c r="AB58" i="1"/>
  <c r="AA58" i="1"/>
  <c r="AF57" i="1"/>
  <c r="AE57" i="1"/>
  <c r="AJ52" i="1"/>
  <c r="AI52" i="1"/>
  <c r="AB52" i="1"/>
  <c r="AA52" i="1"/>
  <c r="AF51" i="1"/>
  <c r="AE51" i="1"/>
  <c r="AJ50" i="1"/>
  <c r="AI50" i="1"/>
  <c r="AB50" i="1"/>
  <c r="AA50" i="1"/>
  <c r="AF49" i="1"/>
  <c r="AE49" i="1"/>
  <c r="AF45" i="1"/>
  <c r="AE45" i="1"/>
  <c r="AL43" i="1"/>
  <c r="AK43" i="1"/>
  <c r="AJ43" i="1"/>
  <c r="AI43" i="1"/>
  <c r="AH43" i="1"/>
  <c r="AG43" i="1"/>
  <c r="AF43" i="1"/>
  <c r="AE43" i="1"/>
  <c r="AD43" i="1"/>
  <c r="AC43" i="1"/>
  <c r="AB43" i="1"/>
  <c r="AA43" i="1"/>
  <c r="AL42" i="1"/>
  <c r="AK42" i="1"/>
  <c r="AJ42" i="1"/>
  <c r="AI42" i="1"/>
  <c r="AH42" i="1"/>
  <c r="AG42" i="1"/>
  <c r="AF42" i="1"/>
  <c r="AE42" i="1"/>
  <c r="AD42" i="1"/>
  <c r="AC42" i="1"/>
  <c r="AB42" i="1"/>
  <c r="AA42" i="1"/>
  <c r="AF38" i="1"/>
  <c r="AE38" i="1"/>
  <c r="AL37" i="1"/>
  <c r="AK37" i="1"/>
  <c r="AJ37" i="1"/>
  <c r="AI37" i="1"/>
  <c r="AH37" i="1"/>
  <c r="AG37" i="1"/>
  <c r="AF37" i="1"/>
  <c r="AE37" i="1"/>
  <c r="AD37" i="1"/>
  <c r="AC37" i="1"/>
  <c r="AB37" i="1"/>
  <c r="AA37" i="1"/>
  <c r="AL36" i="1"/>
  <c r="AK36" i="1"/>
  <c r="AJ36" i="1"/>
  <c r="AI36" i="1"/>
  <c r="AH36" i="1"/>
  <c r="AG36" i="1"/>
  <c r="AF36" i="1"/>
  <c r="AE36" i="1"/>
  <c r="AD36" i="1"/>
  <c r="AC36" i="1"/>
  <c r="AB36" i="1"/>
  <c r="AA36" i="1"/>
  <c r="AL35" i="1"/>
  <c r="AK35" i="1"/>
  <c r="AJ35" i="1"/>
  <c r="AI35" i="1"/>
  <c r="AH35" i="1"/>
  <c r="AG35" i="1"/>
  <c r="AF35" i="1"/>
  <c r="AE35" i="1"/>
  <c r="AD35" i="1"/>
  <c r="AC35" i="1"/>
  <c r="AB35" i="1"/>
  <c r="AA35" i="1"/>
  <c r="AL34" i="1"/>
  <c r="AK34" i="1"/>
  <c r="AJ34" i="1"/>
  <c r="AI34" i="1"/>
  <c r="AH34" i="1"/>
  <c r="AG34" i="1"/>
  <c r="AF34" i="1"/>
  <c r="AE34" i="1"/>
  <c r="AD34" i="1"/>
  <c r="AC34" i="1"/>
  <c r="AB34" i="1"/>
  <c r="AA34" i="1"/>
  <c r="AL33" i="1"/>
  <c r="AK33" i="1"/>
  <c r="AJ33" i="1"/>
  <c r="AI33" i="1"/>
  <c r="AH33" i="1"/>
  <c r="AG33" i="1"/>
  <c r="AF33" i="1"/>
  <c r="AE33" i="1"/>
  <c r="AD33" i="1"/>
  <c r="AC33" i="1"/>
  <c r="AB33" i="1"/>
  <c r="AA33" i="1"/>
  <c r="AL29" i="1"/>
  <c r="AK29" i="1"/>
  <c r="AJ29" i="1"/>
  <c r="AI29" i="1"/>
  <c r="AH29" i="1"/>
  <c r="AG29" i="1"/>
  <c r="AF29" i="1"/>
  <c r="AE29" i="1"/>
  <c r="AD29" i="1"/>
  <c r="AC29" i="1"/>
  <c r="AB29" i="1"/>
  <c r="AA29" i="1"/>
  <c r="AL28" i="1"/>
  <c r="AK28" i="1"/>
  <c r="AJ28" i="1"/>
  <c r="AI28" i="1"/>
  <c r="AH28" i="1"/>
  <c r="AG28" i="1"/>
  <c r="AF28" i="1"/>
  <c r="AE28" i="1"/>
  <c r="AD28" i="1"/>
  <c r="AC28" i="1"/>
  <c r="AB28" i="1"/>
  <c r="AA28" i="1"/>
  <c r="AL27" i="1"/>
  <c r="AK27" i="1"/>
  <c r="AJ27" i="1"/>
  <c r="AI27" i="1"/>
  <c r="AH27" i="1"/>
  <c r="AG27" i="1"/>
  <c r="AF27" i="1"/>
  <c r="AE27" i="1"/>
  <c r="AD27" i="1"/>
  <c r="AC27" i="1"/>
  <c r="AB27" i="1"/>
  <c r="AA27" i="1"/>
  <c r="AL26" i="1"/>
  <c r="AK26" i="1"/>
  <c r="AJ26" i="1"/>
  <c r="AI26" i="1"/>
  <c r="AH26" i="1"/>
  <c r="AG26" i="1"/>
  <c r="AF26" i="1"/>
  <c r="AE26" i="1"/>
  <c r="AD26" i="1"/>
  <c r="AC26" i="1"/>
  <c r="AB26" i="1"/>
  <c r="AA26" i="1"/>
  <c r="AL25" i="1"/>
  <c r="AK25" i="1"/>
  <c r="AJ25" i="1"/>
  <c r="AI25" i="1"/>
  <c r="AH25" i="1"/>
  <c r="AG25" i="1"/>
  <c r="AF25" i="1"/>
  <c r="AE25" i="1"/>
  <c r="AD25" i="1"/>
  <c r="AC25" i="1"/>
  <c r="AB25" i="1"/>
  <c r="AA25" i="1"/>
  <c r="AL24" i="1"/>
  <c r="AK24" i="1"/>
  <c r="AJ24" i="1"/>
  <c r="AI24" i="1"/>
  <c r="AH24" i="1"/>
  <c r="AG24" i="1"/>
  <c r="AF24" i="1"/>
  <c r="AE24" i="1"/>
  <c r="AD24" i="1"/>
  <c r="AC24" i="1"/>
  <c r="AB24" i="1"/>
  <c r="AA24" i="1"/>
  <c r="AL20" i="1"/>
  <c r="AK20" i="1"/>
  <c r="AJ20" i="1"/>
  <c r="AI20" i="1"/>
  <c r="AH20" i="1"/>
  <c r="AG20" i="1"/>
  <c r="AF20" i="1"/>
  <c r="AE20" i="1"/>
  <c r="AD20" i="1"/>
  <c r="AC20" i="1"/>
  <c r="AB20" i="1"/>
  <c r="AA20" i="1"/>
  <c r="AL19" i="1"/>
  <c r="AK19" i="1"/>
  <c r="AJ19" i="1"/>
  <c r="AI19" i="1"/>
  <c r="AH19" i="1"/>
  <c r="AG19" i="1"/>
  <c r="AF19" i="1"/>
  <c r="AE19" i="1"/>
  <c r="AD19" i="1"/>
  <c r="AC19" i="1"/>
  <c r="AB19" i="1"/>
  <c r="AA19" i="1"/>
  <c r="AL18" i="1"/>
  <c r="AK18" i="1"/>
  <c r="AJ18" i="1"/>
  <c r="AI18" i="1"/>
  <c r="AH18" i="1"/>
  <c r="AG18" i="1"/>
  <c r="AF18" i="1"/>
  <c r="AE18" i="1"/>
  <c r="AD18" i="1"/>
  <c r="AC18" i="1"/>
  <c r="AB18" i="1"/>
  <c r="AA18" i="1"/>
  <c r="AL17" i="1"/>
  <c r="AK17" i="1"/>
  <c r="AJ17" i="1"/>
  <c r="AI17" i="1"/>
  <c r="AH17" i="1"/>
  <c r="AG17" i="1"/>
  <c r="AF17" i="1"/>
  <c r="AE17" i="1"/>
  <c r="AD17" i="1"/>
  <c r="AC17" i="1"/>
  <c r="AB17" i="1"/>
  <c r="AA17" i="1"/>
  <c r="AL16" i="1"/>
  <c r="AK16" i="1"/>
  <c r="AJ16" i="1"/>
  <c r="AI16" i="1"/>
  <c r="AH16" i="1"/>
  <c r="AG16" i="1"/>
  <c r="AF16" i="1"/>
  <c r="AE16" i="1"/>
  <c r="AD16" i="1"/>
  <c r="AC16" i="1"/>
  <c r="AB16" i="1"/>
  <c r="AA16" i="1"/>
  <c r="AL12" i="1"/>
  <c r="AK12" i="1"/>
  <c r="AJ12" i="1"/>
  <c r="AI12" i="1"/>
  <c r="AH12" i="1"/>
  <c r="AG12" i="1"/>
  <c r="AF12" i="1"/>
  <c r="AE12" i="1"/>
  <c r="AD12" i="1"/>
  <c r="AC12" i="1"/>
  <c r="AB12" i="1"/>
  <c r="AA12" i="1"/>
  <c r="AL11" i="1"/>
  <c r="AK11" i="1"/>
  <c r="AJ11" i="1"/>
  <c r="AI11" i="1"/>
  <c r="AH11" i="1"/>
  <c r="AG11" i="1"/>
  <c r="AF11" i="1"/>
  <c r="AE11" i="1"/>
  <c r="AD11" i="1"/>
  <c r="AC11" i="1"/>
  <c r="AB11" i="1"/>
  <c r="AA11" i="1"/>
  <c r="AL9" i="1"/>
  <c r="AK9" i="1"/>
  <c r="AJ9" i="1"/>
  <c r="AI9" i="1"/>
  <c r="AH9" i="1"/>
  <c r="AG9" i="1"/>
  <c r="AF9" i="1"/>
  <c r="AE9" i="1"/>
  <c r="AD9" i="1"/>
  <c r="AC9" i="1"/>
  <c r="AB9" i="1"/>
  <c r="AA9" i="1"/>
  <c r="AL8" i="1"/>
  <c r="AK8" i="1"/>
  <c r="AJ8" i="1"/>
  <c r="AI8" i="1"/>
  <c r="AH8" i="1"/>
  <c r="AG8" i="1"/>
  <c r="AF8" i="1"/>
  <c r="AE8" i="1"/>
  <c r="AD8" i="1"/>
  <c r="AC8" i="1"/>
  <c r="AB8" i="1"/>
  <c r="AA8" i="1"/>
  <c r="AL7" i="1"/>
  <c r="AK7" i="1"/>
  <c r="AJ7" i="1"/>
  <c r="AI7" i="1"/>
  <c r="AH7" i="1"/>
  <c r="AG7" i="1"/>
  <c r="AF7" i="1"/>
  <c r="AE7" i="1"/>
  <c r="AD7" i="1"/>
  <c r="AC7" i="1"/>
  <c r="AB7" i="1"/>
  <c r="AA7" i="1"/>
  <c r="AL6" i="1"/>
  <c r="AK6" i="1"/>
  <c r="AJ6" i="1"/>
  <c r="AI6" i="1"/>
  <c r="AH6" i="1"/>
  <c r="AG6" i="1"/>
  <c r="AF6" i="1"/>
  <c r="AE6" i="1"/>
  <c r="AD6" i="1"/>
  <c r="AC6" i="1"/>
  <c r="AB6" i="1"/>
  <c r="AA6" i="1"/>
  <c r="Z43" i="1"/>
  <c r="Z49" i="1"/>
  <c r="Z50" i="1"/>
  <c r="U19" i="1"/>
  <c r="O16" i="1"/>
  <c r="P16" i="1"/>
  <c r="Q16" i="1"/>
  <c r="R16" i="1"/>
  <c r="S16" i="1"/>
  <c r="T16" i="1"/>
  <c r="U16" i="1"/>
  <c r="V16" i="1"/>
  <c r="W16" i="1"/>
  <c r="X16" i="1"/>
  <c r="Y16" i="1"/>
  <c r="Z16" i="1"/>
  <c r="O17" i="1"/>
  <c r="P17" i="1"/>
  <c r="Q17" i="1"/>
  <c r="R17" i="1"/>
  <c r="S17" i="1"/>
  <c r="T17" i="1"/>
  <c r="U17" i="1"/>
  <c r="V17" i="1"/>
  <c r="W17" i="1"/>
  <c r="X17" i="1"/>
  <c r="Y17" i="1"/>
  <c r="Z17" i="1"/>
  <c r="O18" i="1"/>
  <c r="P18" i="1"/>
  <c r="Q18" i="1"/>
  <c r="R18" i="1"/>
  <c r="S18" i="1"/>
  <c r="T18" i="1"/>
  <c r="U18" i="1"/>
  <c r="V18" i="1"/>
  <c r="W18" i="1"/>
  <c r="X18" i="1"/>
  <c r="Y18" i="1"/>
  <c r="Z18" i="1"/>
  <c r="P52" i="1"/>
  <c r="V52" i="1"/>
  <c r="W52" i="1"/>
  <c r="X52" i="1"/>
  <c r="S57" i="1"/>
  <c r="T57" i="1"/>
  <c r="O58" i="1"/>
  <c r="P58" i="1"/>
  <c r="W58" i="1"/>
  <c r="X58" i="1"/>
  <c r="U51" i="1"/>
  <c r="P50" i="1"/>
  <c r="Q50" i="1"/>
  <c r="W50" i="1"/>
  <c r="X50" i="1"/>
  <c r="Y50" i="1"/>
  <c r="AH52" i="1"/>
  <c r="AL51" i="1"/>
  <c r="AH50" i="1"/>
  <c r="R49" i="1"/>
  <c r="O42" i="1"/>
  <c r="P42" i="1"/>
  <c r="Q42" i="1"/>
  <c r="R42" i="1"/>
  <c r="S42" i="1"/>
  <c r="T42" i="1"/>
  <c r="U42" i="1"/>
  <c r="V42" i="1"/>
  <c r="W42" i="1"/>
  <c r="X42" i="1"/>
  <c r="Y42" i="1"/>
  <c r="Z42" i="1"/>
  <c r="O43" i="1"/>
  <c r="P43" i="1"/>
  <c r="Q43" i="1"/>
  <c r="R43" i="1"/>
  <c r="S43" i="1"/>
  <c r="T43" i="1"/>
  <c r="U43" i="1"/>
  <c r="V43" i="1"/>
  <c r="W43" i="1"/>
  <c r="X43" i="1"/>
  <c r="Y43" i="1"/>
  <c r="U45" i="1"/>
  <c r="V45" i="1"/>
  <c r="O49" i="1"/>
  <c r="P49" i="1"/>
  <c r="Q49" i="1"/>
  <c r="S49" i="1"/>
  <c r="U49" i="1"/>
  <c r="V49" i="1"/>
  <c r="W49" i="1"/>
  <c r="X49" i="1"/>
  <c r="Y49" i="1"/>
  <c r="AL38" i="1"/>
  <c r="N34" i="1"/>
  <c r="O34" i="1"/>
  <c r="P34" i="1"/>
  <c r="Q34" i="1"/>
  <c r="R34" i="1"/>
  <c r="S34" i="1"/>
  <c r="T34" i="1"/>
  <c r="U34" i="1"/>
  <c r="V34" i="1"/>
  <c r="W34" i="1"/>
  <c r="X34" i="1"/>
  <c r="Y34" i="1"/>
  <c r="Z34" i="1"/>
  <c r="N35" i="1"/>
  <c r="O35" i="1"/>
  <c r="P35" i="1"/>
  <c r="Q35" i="1"/>
  <c r="R35" i="1"/>
  <c r="S35" i="1"/>
  <c r="T35" i="1"/>
  <c r="U35" i="1"/>
  <c r="V35" i="1"/>
  <c r="W35" i="1"/>
  <c r="X35" i="1"/>
  <c r="Y35" i="1"/>
  <c r="Z35" i="1"/>
  <c r="N36" i="1"/>
  <c r="O36" i="1"/>
  <c r="P36" i="1"/>
  <c r="Q36" i="1"/>
  <c r="R36" i="1"/>
  <c r="S36" i="1"/>
  <c r="T36" i="1"/>
  <c r="U36" i="1"/>
  <c r="V36" i="1"/>
  <c r="W36" i="1"/>
  <c r="X36" i="1"/>
  <c r="Y36" i="1"/>
  <c r="Z36" i="1"/>
  <c r="N37" i="1"/>
  <c r="O37" i="1"/>
  <c r="P37" i="1"/>
  <c r="Q37" i="1"/>
  <c r="R37" i="1"/>
  <c r="S37" i="1"/>
  <c r="T37" i="1"/>
  <c r="U37" i="1"/>
  <c r="V37" i="1"/>
  <c r="W37" i="1"/>
  <c r="X37" i="1"/>
  <c r="Y37" i="1"/>
  <c r="Z37" i="1"/>
  <c r="O33" i="1"/>
  <c r="P33" i="1"/>
  <c r="Q33" i="1"/>
  <c r="R33" i="1"/>
  <c r="S33" i="1"/>
  <c r="T33" i="1"/>
  <c r="U33" i="1"/>
  <c r="V33" i="1"/>
  <c r="W33" i="1"/>
  <c r="X33" i="1"/>
  <c r="Y33" i="1"/>
  <c r="Z33" i="1"/>
  <c r="O24" i="1"/>
  <c r="P24" i="1"/>
  <c r="Q24" i="1"/>
  <c r="R24" i="1"/>
  <c r="S24" i="1"/>
  <c r="T24" i="1"/>
  <c r="U24" i="1"/>
  <c r="V24" i="1"/>
  <c r="W24" i="1"/>
  <c r="X24" i="1"/>
  <c r="Y24" i="1"/>
  <c r="Z24" i="1"/>
  <c r="O25" i="1"/>
  <c r="P25" i="1"/>
  <c r="Q25" i="1"/>
  <c r="R25" i="1"/>
  <c r="S25" i="1"/>
  <c r="T25" i="1"/>
  <c r="U25" i="1"/>
  <c r="V25" i="1"/>
  <c r="W25" i="1"/>
  <c r="X25" i="1"/>
  <c r="Y25" i="1"/>
  <c r="Z25" i="1"/>
  <c r="O26" i="1"/>
  <c r="P26" i="1"/>
  <c r="Q26" i="1"/>
  <c r="R26" i="1"/>
  <c r="S26" i="1"/>
  <c r="T26" i="1"/>
  <c r="U26" i="1"/>
  <c r="V26" i="1"/>
  <c r="W26" i="1"/>
  <c r="X26" i="1"/>
  <c r="Y26" i="1"/>
  <c r="Z26" i="1"/>
  <c r="O27" i="1"/>
  <c r="P27" i="1"/>
  <c r="Q27" i="1"/>
  <c r="R27" i="1"/>
  <c r="S27" i="1"/>
  <c r="T27" i="1"/>
  <c r="U27" i="1"/>
  <c r="V27" i="1"/>
  <c r="W27" i="1"/>
  <c r="X27" i="1"/>
  <c r="Y27" i="1"/>
  <c r="Z27" i="1"/>
  <c r="O28" i="1"/>
  <c r="P28" i="1"/>
  <c r="Q28" i="1"/>
  <c r="R28" i="1"/>
  <c r="S28" i="1"/>
  <c r="T28" i="1"/>
  <c r="U28" i="1"/>
  <c r="V28" i="1"/>
  <c r="W28" i="1"/>
  <c r="X28" i="1"/>
  <c r="Y28" i="1"/>
  <c r="Z28" i="1"/>
  <c r="O29" i="1"/>
  <c r="P29" i="1"/>
  <c r="Q29" i="1"/>
  <c r="R29" i="1"/>
  <c r="S29" i="1"/>
  <c r="T29" i="1"/>
  <c r="U29" i="1"/>
  <c r="V29" i="1"/>
  <c r="W29" i="1"/>
  <c r="X29" i="1"/>
  <c r="Y29" i="1"/>
  <c r="Z29" i="1"/>
  <c r="O20" i="1"/>
  <c r="P20" i="1"/>
  <c r="Q20" i="1"/>
  <c r="R20" i="1"/>
  <c r="S20" i="1"/>
  <c r="T20" i="1"/>
  <c r="U20" i="1"/>
  <c r="V20" i="1"/>
  <c r="W20" i="1"/>
  <c r="X20" i="1"/>
  <c r="Y20" i="1"/>
  <c r="Z20" i="1"/>
  <c r="V19" i="1"/>
  <c r="W19" i="1"/>
  <c r="X19" i="1"/>
  <c r="Y19" i="1"/>
  <c r="Z19" i="1"/>
  <c r="O6" i="1"/>
  <c r="P6" i="1"/>
  <c r="Q6" i="1"/>
  <c r="R6" i="1"/>
  <c r="S6" i="1"/>
  <c r="T6" i="1"/>
  <c r="U6" i="1"/>
  <c r="V6" i="1"/>
  <c r="W6" i="1"/>
  <c r="X6" i="1"/>
  <c r="Y6" i="1"/>
  <c r="Z6" i="1"/>
  <c r="O7" i="1"/>
  <c r="P7" i="1"/>
  <c r="Q7" i="1"/>
  <c r="R7" i="1"/>
  <c r="S7" i="1"/>
  <c r="T7" i="1"/>
  <c r="U7" i="1"/>
  <c r="V7" i="1"/>
  <c r="W7" i="1"/>
  <c r="X7" i="1"/>
  <c r="Y7" i="1"/>
  <c r="Z7" i="1"/>
  <c r="O8" i="1"/>
  <c r="P8" i="1"/>
  <c r="Q8" i="1"/>
  <c r="R8" i="1"/>
  <c r="S8" i="1"/>
  <c r="T8" i="1"/>
  <c r="U8" i="1"/>
  <c r="V8" i="1"/>
  <c r="W8" i="1"/>
  <c r="X8" i="1"/>
  <c r="Y8" i="1"/>
  <c r="Z8" i="1"/>
  <c r="O9" i="1"/>
  <c r="P9" i="1"/>
  <c r="Q9" i="1"/>
  <c r="R9" i="1"/>
  <c r="S9" i="1"/>
  <c r="T9" i="1"/>
  <c r="U9" i="1"/>
  <c r="V9" i="1"/>
  <c r="W9" i="1"/>
  <c r="X9" i="1"/>
  <c r="Y9" i="1"/>
  <c r="Z9" i="1"/>
  <c r="O11" i="1"/>
  <c r="P11" i="1"/>
  <c r="Q11" i="1"/>
  <c r="R11" i="1"/>
  <c r="S11" i="1"/>
  <c r="T11" i="1"/>
  <c r="U11" i="1"/>
  <c r="V11" i="1"/>
  <c r="W11" i="1"/>
  <c r="X11" i="1"/>
  <c r="Y11" i="1"/>
  <c r="Z11" i="1"/>
  <c r="O12" i="1"/>
  <c r="P12" i="1"/>
  <c r="Q12" i="1"/>
  <c r="R12" i="1"/>
  <c r="S12" i="1"/>
  <c r="T12" i="1"/>
  <c r="U12" i="1"/>
  <c r="V12" i="1"/>
  <c r="W12" i="1"/>
  <c r="X12" i="1"/>
  <c r="Y12" i="1"/>
  <c r="Z12" i="1"/>
  <c r="AL57" i="1"/>
  <c r="I49" i="1"/>
  <c r="J49" i="1"/>
  <c r="K49" i="1"/>
  <c r="L49" i="1"/>
  <c r="M49" i="1"/>
  <c r="N49" i="1"/>
  <c r="H49" i="1"/>
  <c r="I45" i="1"/>
  <c r="J45" i="1"/>
  <c r="B48" i="1"/>
  <c r="AH48" i="1" s="1"/>
  <c r="B47" i="1"/>
  <c r="AL47" i="1" s="1"/>
  <c r="B46" i="1"/>
  <c r="AH46" i="1" s="1"/>
  <c r="AL45" i="1"/>
  <c r="B44" i="1"/>
  <c r="AH44" i="1" s="1"/>
  <c r="D43" i="1"/>
  <c r="E43" i="1"/>
  <c r="F43" i="1"/>
  <c r="G43" i="1"/>
  <c r="H43" i="1"/>
  <c r="I43" i="1"/>
  <c r="J43" i="1"/>
  <c r="K43" i="1"/>
  <c r="L43" i="1"/>
  <c r="M43" i="1"/>
  <c r="N43" i="1"/>
  <c r="C43" i="1"/>
  <c r="D42" i="1"/>
  <c r="E42" i="1"/>
  <c r="F42" i="1"/>
  <c r="G42" i="1"/>
  <c r="H42" i="1"/>
  <c r="I42" i="1"/>
  <c r="J42" i="1"/>
  <c r="K42" i="1"/>
  <c r="L42" i="1"/>
  <c r="M42" i="1"/>
  <c r="N42" i="1"/>
  <c r="C42" i="1"/>
  <c r="F37" i="1"/>
  <c r="G37" i="1"/>
  <c r="H37" i="1"/>
  <c r="I37" i="1"/>
  <c r="J37" i="1"/>
  <c r="K37" i="1"/>
  <c r="L37" i="1"/>
  <c r="M37" i="1"/>
  <c r="E37" i="1"/>
  <c r="M36" i="1"/>
  <c r="L36" i="1"/>
  <c r="K36" i="1"/>
  <c r="J36" i="1"/>
  <c r="I36" i="1"/>
  <c r="H36" i="1"/>
  <c r="G36" i="1"/>
  <c r="F36" i="1"/>
  <c r="E36" i="1"/>
  <c r="D36" i="1"/>
  <c r="C36" i="1"/>
  <c r="C34" i="1"/>
  <c r="D34" i="1"/>
  <c r="E34" i="1"/>
  <c r="F34" i="1"/>
  <c r="G34" i="1"/>
  <c r="H34" i="1"/>
  <c r="I34" i="1"/>
  <c r="J34" i="1"/>
  <c r="K34" i="1"/>
  <c r="L34" i="1"/>
  <c r="M34" i="1"/>
  <c r="E35" i="1"/>
  <c r="F35" i="1"/>
  <c r="G35" i="1"/>
  <c r="H35" i="1"/>
  <c r="I35" i="1"/>
  <c r="J35" i="1"/>
  <c r="K35" i="1"/>
  <c r="L35" i="1"/>
  <c r="M35" i="1"/>
  <c r="D33" i="1"/>
  <c r="E33" i="1"/>
  <c r="F33" i="1"/>
  <c r="G33" i="1"/>
  <c r="H33" i="1"/>
  <c r="I33" i="1"/>
  <c r="J33" i="1"/>
  <c r="K33" i="1"/>
  <c r="L33" i="1"/>
  <c r="M33" i="1"/>
  <c r="N33" i="1"/>
  <c r="C33" i="1"/>
  <c r="E29" i="1"/>
  <c r="F29" i="1"/>
  <c r="G29" i="1"/>
  <c r="H29" i="1"/>
  <c r="I29" i="1"/>
  <c r="J29" i="1"/>
  <c r="K29" i="1"/>
  <c r="L29" i="1"/>
  <c r="M29" i="1"/>
  <c r="N29" i="1"/>
  <c r="D28" i="1"/>
  <c r="E28" i="1"/>
  <c r="F28" i="1"/>
  <c r="G28" i="1"/>
  <c r="H28" i="1"/>
  <c r="I28" i="1"/>
  <c r="J28" i="1"/>
  <c r="K28" i="1"/>
  <c r="L28" i="1"/>
  <c r="M28" i="1"/>
  <c r="N28" i="1"/>
  <c r="C25" i="1"/>
  <c r="D25" i="1"/>
  <c r="E25" i="1"/>
  <c r="F25" i="1"/>
  <c r="G25" i="1"/>
  <c r="H25" i="1"/>
  <c r="I25" i="1"/>
  <c r="J25" i="1"/>
  <c r="K25" i="1"/>
  <c r="L25" i="1"/>
  <c r="M25" i="1"/>
  <c r="N25" i="1"/>
  <c r="C26" i="1"/>
  <c r="D26" i="1"/>
  <c r="E26" i="1"/>
  <c r="F26" i="1"/>
  <c r="G26" i="1"/>
  <c r="H26" i="1"/>
  <c r="I26" i="1"/>
  <c r="J26" i="1"/>
  <c r="K26" i="1"/>
  <c r="L26" i="1"/>
  <c r="M26" i="1"/>
  <c r="N26" i="1"/>
  <c r="C27" i="1"/>
  <c r="D27" i="1"/>
  <c r="E27" i="1"/>
  <c r="F27" i="1"/>
  <c r="G27" i="1"/>
  <c r="H27" i="1"/>
  <c r="I27" i="1"/>
  <c r="J27" i="1"/>
  <c r="K27" i="1"/>
  <c r="L27" i="1"/>
  <c r="M27" i="1"/>
  <c r="N27" i="1"/>
  <c r="C28" i="1"/>
  <c r="D24" i="1"/>
  <c r="E24" i="1"/>
  <c r="F24" i="1"/>
  <c r="G24" i="1"/>
  <c r="H24" i="1"/>
  <c r="I24" i="1"/>
  <c r="J24" i="1"/>
  <c r="K24" i="1"/>
  <c r="L24" i="1"/>
  <c r="M24" i="1"/>
  <c r="N24" i="1"/>
  <c r="C24" i="1"/>
  <c r="D20" i="1"/>
  <c r="E20" i="1"/>
  <c r="F20" i="1"/>
  <c r="G20" i="1"/>
  <c r="H20" i="1"/>
  <c r="I20" i="1"/>
  <c r="J20" i="1"/>
  <c r="K20" i="1"/>
  <c r="L20" i="1"/>
  <c r="M20" i="1"/>
  <c r="N20" i="1"/>
  <c r="C20" i="1"/>
  <c r="N18" i="1"/>
  <c r="M18" i="1"/>
  <c r="L18" i="1"/>
  <c r="K18" i="1"/>
  <c r="J18" i="1"/>
  <c r="I18" i="1"/>
  <c r="D17" i="1"/>
  <c r="E17" i="1"/>
  <c r="F17" i="1"/>
  <c r="G17" i="1"/>
  <c r="H17" i="1"/>
  <c r="I17" i="1"/>
  <c r="J17" i="1"/>
  <c r="K17" i="1"/>
  <c r="L17" i="1"/>
  <c r="M17" i="1"/>
  <c r="N17" i="1"/>
  <c r="C17" i="1"/>
  <c r="D16" i="1"/>
  <c r="E16" i="1"/>
  <c r="F16" i="1"/>
  <c r="G16" i="1"/>
  <c r="H16" i="1"/>
  <c r="I16" i="1"/>
  <c r="J16" i="1"/>
  <c r="K16" i="1"/>
  <c r="L16" i="1"/>
  <c r="M16" i="1"/>
  <c r="N16" i="1"/>
  <c r="C16" i="1"/>
  <c r="AR84" i="1" l="1"/>
  <c r="AU11" i="10" s="1"/>
  <c r="BH21" i="1"/>
  <c r="BH39" i="1"/>
  <c r="BJ30" i="1"/>
  <c r="BF39" i="1"/>
  <c r="BC48" i="1"/>
  <c r="AT84" i="1"/>
  <c r="AW11" i="10" s="1"/>
  <c r="AU84" i="1"/>
  <c r="AX11" i="10" s="1"/>
  <c r="AV84" i="1"/>
  <c r="AY11" i="10" s="1"/>
  <c r="AW84" i="1"/>
  <c r="AZ11" i="10" s="1"/>
  <c r="AW30" i="1"/>
  <c r="AS30" i="1"/>
  <c r="AY84" i="1"/>
  <c r="BB11" i="10" s="1"/>
  <c r="AO30" i="1"/>
  <c r="AS39" i="1"/>
  <c r="AZ84" i="1"/>
  <c r="BC11" i="10" s="1"/>
  <c r="AJ48" i="1"/>
  <c r="AO84" i="1"/>
  <c r="AR11" i="10" s="1"/>
  <c r="BC46" i="1"/>
  <c r="BC84" i="1"/>
  <c r="BF11" i="10" s="1"/>
  <c r="BC44" i="1"/>
  <c r="AX84" i="1"/>
  <c r="BA11" i="10" s="1"/>
  <c r="BG84" i="1"/>
  <c r="BJ11" i="10" s="1"/>
  <c r="BI30" i="1"/>
  <c r="BH84" i="1"/>
  <c r="BK11" i="10" s="1"/>
  <c r="AS21" i="1"/>
  <c r="AM30" i="1"/>
  <c r="BI84" i="1"/>
  <c r="BL11" i="10" s="1"/>
  <c r="BJ84" i="1"/>
  <c r="BM11" i="10" s="1"/>
  <c r="E44" i="1"/>
  <c r="M48" i="1"/>
  <c r="AV21" i="1"/>
  <c r="AM84" i="1"/>
  <c r="AP11" i="10" s="1"/>
  <c r="BC21" i="1"/>
  <c r="AU21" i="1"/>
  <c r="AN84" i="1"/>
  <c r="AQ11" i="10" s="1"/>
  <c r="AQ30" i="1"/>
  <c r="Y44" i="1"/>
  <c r="AR30" i="1"/>
  <c r="AT46" i="1"/>
  <c r="AW21" i="1"/>
  <c r="AM21" i="1"/>
  <c r="AP47" i="1"/>
  <c r="AN21" i="1"/>
  <c r="AT30" i="1"/>
  <c r="AX30" i="1"/>
  <c r="AP39" i="1"/>
  <c r="AX47" i="1"/>
  <c r="BA30" i="1"/>
  <c r="Z48" i="1"/>
  <c r="AI44" i="1"/>
  <c r="AO21" i="1"/>
  <c r="AQ21" i="1"/>
  <c r="AU30" i="1"/>
  <c r="AQ39" i="1"/>
  <c r="AT44" i="1"/>
  <c r="AT48" i="1"/>
  <c r="BB30" i="1"/>
  <c r="BF30" i="1"/>
  <c r="BA84" i="1"/>
  <c r="BD11" i="10" s="1"/>
  <c r="AS84" i="1"/>
  <c r="AV11" i="10" s="1"/>
  <c r="BB84" i="1"/>
  <c r="BE11" i="10" s="1"/>
  <c r="AY47" i="1"/>
  <c r="BG47" i="1"/>
  <c r="L48" i="1"/>
  <c r="X44" i="1"/>
  <c r="AJ44" i="1"/>
  <c r="AM44" i="1"/>
  <c r="AU44" i="1"/>
  <c r="AM46" i="1"/>
  <c r="AU46" i="1"/>
  <c r="AQ47" i="1"/>
  <c r="AM48" i="1"/>
  <c r="AU48" i="1"/>
  <c r="BD44" i="1"/>
  <c r="BD46" i="1"/>
  <c r="AZ47" i="1"/>
  <c r="BH47" i="1"/>
  <c r="BD48" i="1"/>
  <c r="AX39" i="1"/>
  <c r="N44" i="1"/>
  <c r="K48" i="1"/>
  <c r="U48" i="1"/>
  <c r="Q44" i="1"/>
  <c r="AT21" i="1"/>
  <c r="AP21" i="1"/>
  <c r="AX21" i="1"/>
  <c r="AN30" i="1"/>
  <c r="AV30" i="1"/>
  <c r="AR39" i="1"/>
  <c r="AN44" i="1"/>
  <c r="AV44" i="1"/>
  <c r="AN46" i="1"/>
  <c r="AV46" i="1"/>
  <c r="AR47" i="1"/>
  <c r="AN48" i="1"/>
  <c r="AV48" i="1"/>
  <c r="BA39" i="1"/>
  <c r="BE44" i="1"/>
  <c r="BE46" i="1"/>
  <c r="BA47" i="1"/>
  <c r="BI47" i="1"/>
  <c r="BE48" i="1"/>
  <c r="M44" i="1"/>
  <c r="T48" i="1"/>
  <c r="P44" i="1"/>
  <c r="AO44" i="1"/>
  <c r="AW44" i="1"/>
  <c r="AO46" i="1"/>
  <c r="AW46" i="1"/>
  <c r="AS47" i="1"/>
  <c r="AO48" i="1"/>
  <c r="AW48" i="1"/>
  <c r="AZ21" i="1"/>
  <c r="BF44" i="1"/>
  <c r="BF46" i="1"/>
  <c r="BB47" i="1"/>
  <c r="BJ47" i="1"/>
  <c r="BF48" i="1"/>
  <c r="L44" i="1"/>
  <c r="X47" i="1"/>
  <c r="AE47" i="1"/>
  <c r="AR21" i="1"/>
  <c r="AT39" i="1"/>
  <c r="AP44" i="1"/>
  <c r="AX44" i="1"/>
  <c r="AP46" i="1"/>
  <c r="AX46" i="1"/>
  <c r="AT47" i="1"/>
  <c r="AP48" i="1"/>
  <c r="AX48" i="1"/>
  <c r="BE21" i="1"/>
  <c r="BA21" i="1"/>
  <c r="BI21" i="1"/>
  <c r="BG21" i="1"/>
  <c r="AY30" i="1"/>
  <c r="BG30" i="1"/>
  <c r="BC30" i="1"/>
  <c r="BC39" i="1"/>
  <c r="AY44" i="1"/>
  <c r="BG44" i="1"/>
  <c r="AY46" i="1"/>
  <c r="BG46" i="1"/>
  <c r="BC47" i="1"/>
  <c r="AY48" i="1"/>
  <c r="BG48" i="1"/>
  <c r="AP30" i="1"/>
  <c r="F44" i="1"/>
  <c r="P47" i="1"/>
  <c r="AA48" i="1"/>
  <c r="AQ44" i="1"/>
  <c r="AQ46" i="1"/>
  <c r="AM47" i="1"/>
  <c r="AU47" i="1"/>
  <c r="AQ48" i="1"/>
  <c r="BF21" i="1"/>
  <c r="BB21" i="1"/>
  <c r="BJ21" i="1"/>
  <c r="BD21" i="1"/>
  <c r="AZ30" i="1"/>
  <c r="BH30" i="1"/>
  <c r="BD30" i="1"/>
  <c r="AZ39" i="1"/>
  <c r="AZ44" i="1"/>
  <c r="BH44" i="1"/>
  <c r="AZ46" i="1"/>
  <c r="BH46" i="1"/>
  <c r="BD47" i="1"/>
  <c r="AZ48" i="1"/>
  <c r="BH48" i="1"/>
  <c r="AA44" i="1"/>
  <c r="AB48" i="1"/>
  <c r="AR44" i="1"/>
  <c r="AR46" i="1"/>
  <c r="AN47" i="1"/>
  <c r="AV47" i="1"/>
  <c r="AR48" i="1"/>
  <c r="AY21" i="1"/>
  <c r="BE39" i="1"/>
  <c r="BA44" i="1"/>
  <c r="BI44" i="1"/>
  <c r="BA46" i="1"/>
  <c r="BI46" i="1"/>
  <c r="BE47" i="1"/>
  <c r="BA48" i="1"/>
  <c r="BI48" i="1"/>
  <c r="J47" i="1"/>
  <c r="AB44" i="1"/>
  <c r="AI48" i="1"/>
  <c r="AS44" i="1"/>
  <c r="AS46" i="1"/>
  <c r="AO47" i="1"/>
  <c r="AW47" i="1"/>
  <c r="AS48" i="1"/>
  <c r="BB44" i="1"/>
  <c r="BJ44" i="1"/>
  <c r="BB46" i="1"/>
  <c r="BJ46" i="1"/>
  <c r="BF47" i="1"/>
  <c r="BB48" i="1"/>
  <c r="BJ48" i="1"/>
  <c r="AN39" i="1"/>
  <c r="AV39" i="1"/>
  <c r="AY39" i="1"/>
  <c r="BG39" i="1"/>
  <c r="BI39" i="1"/>
  <c r="AM39" i="1"/>
  <c r="AU39" i="1"/>
  <c r="BB39" i="1"/>
  <c r="BJ39" i="1"/>
  <c r="AO39" i="1"/>
  <c r="AW39" i="1"/>
  <c r="BD39" i="1"/>
  <c r="BE30" i="1"/>
  <c r="R46" i="1"/>
  <c r="H45" i="1"/>
  <c r="K44" i="1"/>
  <c r="N46" i="1"/>
  <c r="F46" i="1"/>
  <c r="H47" i="1"/>
  <c r="J48" i="1"/>
  <c r="S48" i="1"/>
  <c r="V47" i="1"/>
  <c r="Y46" i="1"/>
  <c r="Q46" i="1"/>
  <c r="T45" i="1"/>
  <c r="W44" i="1"/>
  <c r="O44" i="1"/>
  <c r="O50" i="1"/>
  <c r="V50" i="1"/>
  <c r="Y51" i="1"/>
  <c r="V58" i="1"/>
  <c r="Z57" i="1"/>
  <c r="R57" i="1"/>
  <c r="U52" i="1"/>
  <c r="Z47" i="1"/>
  <c r="AG38" i="1"/>
  <c r="AC44" i="1"/>
  <c r="AK44" i="1"/>
  <c r="AG45" i="1"/>
  <c r="AC46" i="1"/>
  <c r="AK46" i="1"/>
  <c r="AG47" i="1"/>
  <c r="AC48" i="1"/>
  <c r="AK48" i="1"/>
  <c r="AG49" i="1"/>
  <c r="AC50" i="1"/>
  <c r="AK50" i="1"/>
  <c r="AG51" i="1"/>
  <c r="AC52" i="1"/>
  <c r="AK52" i="1"/>
  <c r="AG57" i="1"/>
  <c r="AC58" i="1"/>
  <c r="AK58" i="1"/>
  <c r="AI46" i="1"/>
  <c r="G46" i="1"/>
  <c r="W47" i="1"/>
  <c r="AJ46" i="1"/>
  <c r="D45" i="1"/>
  <c r="G45" i="1"/>
  <c r="J44" i="1"/>
  <c r="M46" i="1"/>
  <c r="E47" i="1"/>
  <c r="G47" i="1"/>
  <c r="I48" i="1"/>
  <c r="R48" i="1"/>
  <c r="U47" i="1"/>
  <c r="X46" i="1"/>
  <c r="P46" i="1"/>
  <c r="S45" i="1"/>
  <c r="V44" i="1"/>
  <c r="U50" i="1"/>
  <c r="X51" i="1"/>
  <c r="U58" i="1"/>
  <c r="Y57" i="1"/>
  <c r="Q57" i="1"/>
  <c r="T52" i="1"/>
  <c r="Z46" i="1"/>
  <c r="AH38" i="1"/>
  <c r="AD44" i="1"/>
  <c r="AL44" i="1"/>
  <c r="AH45" i="1"/>
  <c r="AD46" i="1"/>
  <c r="AL46" i="1"/>
  <c r="AH47" i="1"/>
  <c r="AD48" i="1"/>
  <c r="AL48" i="1"/>
  <c r="AH49" i="1"/>
  <c r="AD50" i="1"/>
  <c r="AL50" i="1"/>
  <c r="AH51" i="1"/>
  <c r="AD52" i="1"/>
  <c r="AL52" i="1"/>
  <c r="AH57" i="1"/>
  <c r="AD58" i="1"/>
  <c r="AL58" i="1"/>
  <c r="AL84" i="1" s="1"/>
  <c r="AO11" i="10" s="1"/>
  <c r="E46" i="1"/>
  <c r="N45" i="1"/>
  <c r="F45" i="1"/>
  <c r="I44" i="1"/>
  <c r="L46" i="1"/>
  <c r="N47" i="1"/>
  <c r="F47" i="1"/>
  <c r="H48" i="1"/>
  <c r="Y48" i="1"/>
  <c r="Q48" i="1"/>
  <c r="T47" i="1"/>
  <c r="W46" i="1"/>
  <c r="O46" i="1"/>
  <c r="R45" i="1"/>
  <c r="U44" i="1"/>
  <c r="T50" i="1"/>
  <c r="W51" i="1"/>
  <c r="T58" i="1"/>
  <c r="T84" i="1" s="1"/>
  <c r="W11" i="10" s="1"/>
  <c r="X57" i="1"/>
  <c r="X84" i="1" s="1"/>
  <c r="AA11" i="10" s="1"/>
  <c r="P57" i="1"/>
  <c r="P84" i="1" s="1"/>
  <c r="S11" i="10" s="1"/>
  <c r="S52" i="1"/>
  <c r="Z45" i="1"/>
  <c r="AA38" i="1"/>
  <c r="AI38" i="1"/>
  <c r="AE44" i="1"/>
  <c r="AA45" i="1"/>
  <c r="AI45" i="1"/>
  <c r="AE46" i="1"/>
  <c r="AA47" i="1"/>
  <c r="AI47" i="1"/>
  <c r="AE48" i="1"/>
  <c r="AA49" i="1"/>
  <c r="AI49" i="1"/>
  <c r="AE50" i="1"/>
  <c r="AA51" i="1"/>
  <c r="AI51" i="1"/>
  <c r="AE52" i="1"/>
  <c r="AA57" i="1"/>
  <c r="AA84" i="1" s="1"/>
  <c r="AD11" i="10" s="1"/>
  <c r="AI57" i="1"/>
  <c r="AI84" i="1" s="1"/>
  <c r="AL11" i="10" s="1"/>
  <c r="AE58" i="1"/>
  <c r="AE84" i="1" s="1"/>
  <c r="AH11" i="10" s="1"/>
  <c r="O47" i="1"/>
  <c r="AF47" i="1"/>
  <c r="M45" i="1"/>
  <c r="E45" i="1"/>
  <c r="H44" i="1"/>
  <c r="K46" i="1"/>
  <c r="M47" i="1"/>
  <c r="G48" i="1"/>
  <c r="X48" i="1"/>
  <c r="P48" i="1"/>
  <c r="S47" i="1"/>
  <c r="V46" i="1"/>
  <c r="Y45" i="1"/>
  <c r="Q45" i="1"/>
  <c r="T44" i="1"/>
  <c r="S50" i="1"/>
  <c r="V51" i="1"/>
  <c r="S58" i="1"/>
  <c r="S84" i="1" s="1"/>
  <c r="V11" i="10" s="1"/>
  <c r="W57" i="1"/>
  <c r="W84" i="1" s="1"/>
  <c r="Z11" i="10" s="1"/>
  <c r="O57" i="1"/>
  <c r="O84" i="1" s="1"/>
  <c r="R11" i="10" s="1"/>
  <c r="R52" i="1"/>
  <c r="Z52" i="1"/>
  <c r="Z44" i="1"/>
  <c r="AB38" i="1"/>
  <c r="AJ38" i="1"/>
  <c r="AF44" i="1"/>
  <c r="AB45" i="1"/>
  <c r="AJ45" i="1"/>
  <c r="AF46" i="1"/>
  <c r="AB47" i="1"/>
  <c r="AJ47" i="1"/>
  <c r="AF48" i="1"/>
  <c r="AB49" i="1"/>
  <c r="AJ49" i="1"/>
  <c r="AF50" i="1"/>
  <c r="AB51" i="1"/>
  <c r="AJ51" i="1"/>
  <c r="AF52" i="1"/>
  <c r="AB57" i="1"/>
  <c r="AB84" i="1" s="1"/>
  <c r="AE11" i="10" s="1"/>
  <c r="AJ57" i="1"/>
  <c r="AJ84" i="1" s="1"/>
  <c r="AM11" i="10" s="1"/>
  <c r="AF58" i="1"/>
  <c r="AF84" i="1" s="1"/>
  <c r="AI11" i="10" s="1"/>
  <c r="H46" i="1"/>
  <c r="S46" i="1"/>
  <c r="AB46" i="1"/>
  <c r="L45" i="1"/>
  <c r="D44" i="1"/>
  <c r="G44" i="1"/>
  <c r="J46" i="1"/>
  <c r="L47" i="1"/>
  <c r="N48" i="1"/>
  <c r="W48" i="1"/>
  <c r="O48" i="1"/>
  <c r="R47" i="1"/>
  <c r="U46" i="1"/>
  <c r="X45" i="1"/>
  <c r="P45" i="1"/>
  <c r="S44" i="1"/>
  <c r="R50" i="1"/>
  <c r="O52" i="1"/>
  <c r="R58" i="1"/>
  <c r="V57" i="1"/>
  <c r="Y52" i="1"/>
  <c r="Q52" i="1"/>
  <c r="Z51" i="1"/>
  <c r="AC38" i="1"/>
  <c r="AK38" i="1"/>
  <c r="AG44" i="1"/>
  <c r="AC45" i="1"/>
  <c r="AK45" i="1"/>
  <c r="AG46" i="1"/>
  <c r="AC47" i="1"/>
  <c r="AK47" i="1"/>
  <c r="AG48" i="1"/>
  <c r="AC49" i="1"/>
  <c r="AK49" i="1"/>
  <c r="AG50" i="1"/>
  <c r="AC51" i="1"/>
  <c r="AK51" i="1"/>
  <c r="AG52" i="1"/>
  <c r="AC57" i="1"/>
  <c r="AC84" i="1" s="1"/>
  <c r="AF11" i="10" s="1"/>
  <c r="AK57" i="1"/>
  <c r="AG58" i="1"/>
  <c r="AA46" i="1"/>
  <c r="I47" i="1"/>
  <c r="K45" i="1"/>
  <c r="I46" i="1"/>
  <c r="K47" i="1"/>
  <c r="V48" i="1"/>
  <c r="Y47" i="1"/>
  <c r="Q47" i="1"/>
  <c r="T46" i="1"/>
  <c r="W45" i="1"/>
  <c r="O45" i="1"/>
  <c r="R44" i="1"/>
  <c r="Y58" i="1"/>
  <c r="Q58" i="1"/>
  <c r="U57" i="1"/>
  <c r="Z58" i="1"/>
  <c r="AD38" i="1"/>
  <c r="AD45" i="1"/>
  <c r="AD47" i="1"/>
  <c r="AD49" i="1"/>
  <c r="AL49" i="1"/>
  <c r="AD51" i="1"/>
  <c r="AD57" i="1"/>
  <c r="AH58" i="1"/>
  <c r="T49" i="1"/>
  <c r="AK84" i="1" l="1"/>
  <c r="AN11" i="10" s="1"/>
  <c r="Q84" i="1"/>
  <c r="T11" i="10" s="1"/>
  <c r="Y84" i="1"/>
  <c r="AB11" i="10" s="1"/>
  <c r="BJ53" i="1"/>
  <c r="BC53" i="1"/>
  <c r="BA53" i="1"/>
  <c r="R84" i="1"/>
  <c r="U11" i="10" s="1"/>
  <c r="AD84" i="1"/>
  <c r="AG11" i="10" s="1"/>
  <c r="AX31" i="1"/>
  <c r="U84" i="1"/>
  <c r="X11" i="10" s="1"/>
  <c r="Z84" i="1"/>
  <c r="AC11" i="10" s="1"/>
  <c r="AX22" i="1"/>
  <c r="BG53" i="1"/>
  <c r="AY53" i="1"/>
  <c r="BJ85" i="1"/>
  <c r="BI53" i="1"/>
  <c r="BH53" i="1"/>
  <c r="AZ53" i="1"/>
  <c r="AH84" i="1"/>
  <c r="AK11" i="10" s="1"/>
  <c r="BJ22" i="1"/>
  <c r="BE53" i="1"/>
  <c r="V84" i="1"/>
  <c r="Y11" i="10" s="1"/>
  <c r="BD53" i="1"/>
  <c r="BB53" i="1"/>
  <c r="AG84" i="1"/>
  <c r="AJ11" i="10" s="1"/>
  <c r="BF53" i="1"/>
  <c r="AX85" i="1"/>
  <c r="AX40" i="1"/>
  <c r="BJ31" i="1"/>
  <c r="BJ40" i="1"/>
  <c r="BJ54" i="1" l="1"/>
  <c r="AL85" i="1"/>
  <c r="Z85" i="1"/>
  <c r="D12" i="1"/>
  <c r="E12" i="1"/>
  <c r="F12" i="1"/>
  <c r="G12" i="1"/>
  <c r="H12" i="1"/>
  <c r="I12" i="1"/>
  <c r="J12" i="1"/>
  <c r="K12" i="1"/>
  <c r="L12" i="1"/>
  <c r="M12" i="1"/>
  <c r="N12" i="1"/>
  <c r="C12" i="1"/>
  <c r="D11" i="1"/>
  <c r="E11" i="1"/>
  <c r="F11" i="1"/>
  <c r="G11" i="1"/>
  <c r="H11" i="1"/>
  <c r="I11" i="1"/>
  <c r="J11" i="1"/>
  <c r="K11" i="1"/>
  <c r="L11" i="1"/>
  <c r="M11" i="1"/>
  <c r="N11" i="1"/>
  <c r="C11" i="1"/>
  <c r="D9" i="1"/>
  <c r="E9" i="1"/>
  <c r="F9" i="1"/>
  <c r="G9" i="1"/>
  <c r="H9" i="1"/>
  <c r="I9" i="1"/>
  <c r="J9" i="1"/>
  <c r="K9" i="1"/>
  <c r="L9" i="1"/>
  <c r="M9" i="1"/>
  <c r="N9" i="1"/>
  <c r="C9" i="1"/>
  <c r="D8" i="1"/>
  <c r="E8" i="1"/>
  <c r="F8" i="1"/>
  <c r="G8" i="1"/>
  <c r="H8" i="1"/>
  <c r="I8" i="1"/>
  <c r="J8" i="1"/>
  <c r="K8" i="1"/>
  <c r="L8" i="1"/>
  <c r="M8" i="1"/>
  <c r="N8" i="1"/>
  <c r="C8" i="1"/>
  <c r="D7" i="1"/>
  <c r="E7" i="1"/>
  <c r="F7" i="1"/>
  <c r="G7" i="1"/>
  <c r="H7" i="1"/>
  <c r="I7" i="1"/>
  <c r="J7" i="1"/>
  <c r="K7" i="1"/>
  <c r="L7" i="1"/>
  <c r="M7" i="1"/>
  <c r="N7" i="1"/>
  <c r="C7" i="1"/>
  <c r="D6" i="1"/>
  <c r="E6" i="1"/>
  <c r="F6" i="1"/>
  <c r="G6" i="1"/>
  <c r="H6" i="1"/>
  <c r="I6" i="1"/>
  <c r="J6" i="1"/>
  <c r="K6" i="1"/>
  <c r="L6" i="1"/>
  <c r="M6" i="1"/>
  <c r="N6" i="1"/>
  <c r="C6" i="1"/>
  <c r="B11" i="8" l="1"/>
  <c r="B38" i="8"/>
  <c r="B37" i="8"/>
  <c r="B36" i="8"/>
  <c r="B35" i="8"/>
  <c r="B34" i="8"/>
  <c r="B33" i="8"/>
  <c r="BP31" i="21"/>
  <c r="BW27" i="21"/>
  <c r="C12" i="21"/>
  <c r="C97" i="21"/>
  <c r="C99" i="21"/>
  <c r="BM33" i="21" l="1"/>
  <c r="BO33" i="21"/>
  <c r="BN33" i="21"/>
  <c r="BP33" i="21"/>
  <c r="BK33" i="21"/>
  <c r="AM33" i="21"/>
  <c r="BL33" i="21"/>
  <c r="AY33" i="21"/>
  <c r="AA33" i="21"/>
  <c r="D31" i="21"/>
  <c r="BQ31" i="21"/>
  <c r="BO55" i="21"/>
  <c r="BP55" i="21" s="1"/>
  <c r="BQ55" i="21" s="1"/>
  <c r="BR55" i="21" s="1"/>
  <c r="BS55" i="21" s="1"/>
  <c r="BT55" i="21" s="1"/>
  <c r="BU55" i="21" s="1"/>
  <c r="BV11" i="21"/>
  <c r="BW11" i="21"/>
  <c r="BW5" i="21"/>
  <c r="BW31" i="21"/>
  <c r="BQ33" i="21" l="1"/>
  <c r="D32" i="21"/>
  <c r="E32" i="21" s="1"/>
  <c r="BR31" i="21"/>
  <c r="BV55" i="21"/>
  <c r="D12" i="21"/>
  <c r="BW44" i="21"/>
  <c r="BK50" i="21"/>
  <c r="AY50" i="21"/>
  <c r="D49" i="21"/>
  <c r="E49" i="21" s="1"/>
  <c r="F49" i="21" s="1"/>
  <c r="G49" i="21" s="1"/>
  <c r="H49" i="21" s="1"/>
  <c r="I49" i="21" s="1"/>
  <c r="J49" i="21" s="1"/>
  <c r="K49" i="21" s="1"/>
  <c r="L49" i="21" s="1"/>
  <c r="M49" i="21" s="1"/>
  <c r="N49" i="21" s="1"/>
  <c r="O49" i="21" s="1"/>
  <c r="P49" i="21" s="1"/>
  <c r="Q49" i="21" s="1"/>
  <c r="R49" i="21" s="1"/>
  <c r="S49" i="21" s="1"/>
  <c r="T49" i="21" s="1"/>
  <c r="U49" i="21" s="1"/>
  <c r="V49" i="21" s="1"/>
  <c r="W49" i="21" s="1"/>
  <c r="X49" i="21" s="1"/>
  <c r="Y49" i="21" s="1"/>
  <c r="Z49" i="21" s="1"/>
  <c r="AA49" i="21" s="1"/>
  <c r="AB49" i="21" s="1"/>
  <c r="AC49" i="21" s="1"/>
  <c r="AD49" i="21" s="1"/>
  <c r="AE49" i="21" s="1"/>
  <c r="AF49" i="21" s="1"/>
  <c r="AG49" i="21" s="1"/>
  <c r="AH49" i="21" s="1"/>
  <c r="AI49" i="21" s="1"/>
  <c r="AJ49" i="21" s="1"/>
  <c r="AK49" i="21" s="1"/>
  <c r="AL49" i="21" s="1"/>
  <c r="AM49" i="21" s="1"/>
  <c r="AN49" i="21" s="1"/>
  <c r="AO49" i="21" s="1"/>
  <c r="AP49" i="21" s="1"/>
  <c r="AQ49" i="21" s="1"/>
  <c r="AR49" i="21" s="1"/>
  <c r="AS49" i="21" s="1"/>
  <c r="AT49" i="21" s="1"/>
  <c r="AU49" i="21" s="1"/>
  <c r="AV49" i="21" s="1"/>
  <c r="AW49" i="21" s="1"/>
  <c r="AX49" i="21" s="1"/>
  <c r="AY49" i="21" s="1"/>
  <c r="AZ49" i="21" s="1"/>
  <c r="BA49" i="21" s="1"/>
  <c r="BB49" i="21" s="1"/>
  <c r="BC49" i="21" s="1"/>
  <c r="BD49" i="21" s="1"/>
  <c r="BE49" i="21" s="1"/>
  <c r="BF49" i="21" s="1"/>
  <c r="BG49" i="21" s="1"/>
  <c r="BH49" i="21" s="1"/>
  <c r="BI49" i="21" s="1"/>
  <c r="BJ49" i="21" s="1"/>
  <c r="BK49" i="21" s="1"/>
  <c r="BL49" i="21" s="1"/>
  <c r="BM49" i="21" s="1"/>
  <c r="BN49" i="21" s="1"/>
  <c r="BO49" i="21" s="1"/>
  <c r="BW49" i="21"/>
  <c r="F32" i="21" l="1"/>
  <c r="G32" i="21" s="1"/>
  <c r="H32" i="21" s="1"/>
  <c r="BR33" i="21"/>
  <c r="BS31" i="21"/>
  <c r="E38" i="21"/>
  <c r="F38" i="21" s="1"/>
  <c r="G38" i="21" s="1"/>
  <c r="H38" i="21" s="1"/>
  <c r="I38" i="21" s="1"/>
  <c r="J38" i="21" s="1"/>
  <c r="K38" i="21" s="1"/>
  <c r="L38" i="21" s="1"/>
  <c r="M38" i="21" s="1"/>
  <c r="N38" i="21" s="1"/>
  <c r="O38" i="21" s="1"/>
  <c r="P38" i="21" s="1"/>
  <c r="Q38" i="21" s="1"/>
  <c r="R38" i="21" s="1"/>
  <c r="S38" i="21" s="1"/>
  <c r="T38" i="21" s="1"/>
  <c r="U38" i="21" s="1"/>
  <c r="V38" i="21" s="1"/>
  <c r="W38" i="21" s="1"/>
  <c r="X38" i="21" s="1"/>
  <c r="Y38" i="21" s="1"/>
  <c r="Z38" i="21" s="1"/>
  <c r="E44" i="21"/>
  <c r="F44" i="21" s="1"/>
  <c r="G44" i="21" s="1"/>
  <c r="H44" i="21" s="1"/>
  <c r="I44" i="21" s="1"/>
  <c r="J44" i="21" s="1"/>
  <c r="K44" i="21" s="1"/>
  <c r="L44" i="21" s="1"/>
  <c r="M44" i="21" s="1"/>
  <c r="N44" i="21" s="1"/>
  <c r="I32" i="21" l="1"/>
  <c r="J32" i="21" s="1"/>
  <c r="K32" i="21" s="1"/>
  <c r="L32" i="21" s="1"/>
  <c r="M32" i="21" s="1"/>
  <c r="N32" i="21" s="1"/>
  <c r="O32" i="21" s="1"/>
  <c r="BT31" i="21"/>
  <c r="BU31" i="21" s="1"/>
  <c r="BS33" i="21"/>
  <c r="D22" i="21"/>
  <c r="BT33" i="21" l="1"/>
  <c r="P32" i="21"/>
  <c r="Q32" i="21" s="1"/>
  <c r="R32" i="21" s="1"/>
  <c r="S32" i="21" s="1"/>
  <c r="T32" i="21" s="1"/>
  <c r="U32" i="21" s="1"/>
  <c r="V32" i="21" s="1"/>
  <c r="W32" i="21" s="1"/>
  <c r="X32" i="21" s="1"/>
  <c r="Y32" i="21" s="1"/>
  <c r="Z32" i="21" s="1"/>
  <c r="AA32" i="21" s="1"/>
  <c r="AB32" i="21" s="1"/>
  <c r="AC32" i="21" s="1"/>
  <c r="AD32" i="21" s="1"/>
  <c r="AE32" i="21" s="1"/>
  <c r="AF32" i="21" s="1"/>
  <c r="AG32" i="21" s="1"/>
  <c r="AH32" i="21" s="1"/>
  <c r="AI32" i="21" s="1"/>
  <c r="AJ32" i="21" s="1"/>
  <c r="AK32" i="21" s="1"/>
  <c r="AL32" i="21" s="1"/>
  <c r="AM32" i="21" s="1"/>
  <c r="AN32" i="21" s="1"/>
  <c r="AO32" i="21" s="1"/>
  <c r="AP32" i="21" s="1"/>
  <c r="AQ32" i="21" s="1"/>
  <c r="AR32" i="21" s="1"/>
  <c r="AS32" i="21" s="1"/>
  <c r="AT32" i="21" s="1"/>
  <c r="AU32" i="21" s="1"/>
  <c r="AV32" i="21" s="1"/>
  <c r="AW32" i="21" s="1"/>
  <c r="AX32" i="21" s="1"/>
  <c r="AY32" i="21" s="1"/>
  <c r="AZ32" i="21" s="1"/>
  <c r="BA32" i="21" s="1"/>
  <c r="BB32" i="21" s="1"/>
  <c r="BC32" i="21" s="1"/>
  <c r="BD32" i="21" s="1"/>
  <c r="BE32" i="21" s="1"/>
  <c r="BF32" i="21" s="1"/>
  <c r="BG32" i="21" s="1"/>
  <c r="BH32" i="21" s="1"/>
  <c r="BI32" i="21" s="1"/>
  <c r="BJ32" i="21" s="1"/>
  <c r="BK32" i="21" s="1"/>
  <c r="BL32" i="21" s="1"/>
  <c r="BM32" i="21" s="1"/>
  <c r="BN32" i="21" s="1"/>
  <c r="BO32" i="21" s="1"/>
  <c r="BP32" i="21" s="1"/>
  <c r="BQ32" i="21" s="1"/>
  <c r="BR32" i="21" s="1"/>
  <c r="BS32" i="21" s="1"/>
  <c r="BT32" i="21" s="1"/>
  <c r="BU32" i="21" s="1"/>
  <c r="O33" i="21"/>
  <c r="BU33" i="21"/>
  <c r="BV29" i="21"/>
  <c r="BV28" i="21"/>
  <c r="BV42" i="21"/>
  <c r="C26" i="8" l="1"/>
  <c r="C43" i="8" s="1"/>
  <c r="BV31" i="21"/>
  <c r="C35" i="8" s="1"/>
  <c r="BV32" i="21"/>
  <c r="BW57" i="21"/>
  <c r="BL39" i="21" l="1"/>
  <c r="BK39" i="21"/>
  <c r="AY39" i="21"/>
  <c r="AM39" i="21"/>
  <c r="BV56" i="21" l="1"/>
  <c r="AA39" i="21"/>
  <c r="AA38" i="21"/>
  <c r="AB38" i="21" s="1"/>
  <c r="AC38" i="21" s="1"/>
  <c r="AD38" i="21" s="1"/>
  <c r="AE38" i="21" s="1"/>
  <c r="AF38" i="21" s="1"/>
  <c r="AG38" i="21" s="1"/>
  <c r="AH38" i="21" s="1"/>
  <c r="AI38" i="21" s="1"/>
  <c r="AJ38" i="21" s="1"/>
  <c r="AK38" i="21" s="1"/>
  <c r="AL38" i="21" s="1"/>
  <c r="AM38" i="21" s="1"/>
  <c r="BM39" i="21"/>
  <c r="AN38" i="21" l="1"/>
  <c r="AO38" i="21" s="1"/>
  <c r="AP38" i="21" s="1"/>
  <c r="AQ38" i="21" s="1"/>
  <c r="AR38" i="21" s="1"/>
  <c r="AS38" i="21" s="1"/>
  <c r="AT38" i="21" s="1"/>
  <c r="AU38" i="21" s="1"/>
  <c r="AV38" i="21" s="1"/>
  <c r="AW38" i="21" s="1"/>
  <c r="AX38" i="21" s="1"/>
  <c r="AY38" i="21" s="1"/>
  <c r="AZ38" i="21" s="1"/>
  <c r="BN39" i="21"/>
  <c r="BW73" i="21"/>
  <c r="BW74" i="21"/>
  <c r="BW72" i="21"/>
  <c r="BW65" i="21"/>
  <c r="BW68" i="21"/>
  <c r="BW69" i="21"/>
  <c r="BW67" i="21"/>
  <c r="K5" i="26"/>
  <c r="K6" i="26"/>
  <c r="K7" i="26"/>
  <c r="K8" i="26"/>
  <c r="K9" i="26"/>
  <c r="K14" i="26"/>
  <c r="K15" i="26"/>
  <c r="K16" i="26"/>
  <c r="K17" i="26"/>
  <c r="K18" i="26"/>
  <c r="K19" i="26"/>
  <c r="K25" i="26"/>
  <c r="K4" i="26"/>
  <c r="BW54" i="21"/>
  <c r="BW58" i="21"/>
  <c r="BW56" i="21"/>
  <c r="BW55" i="21"/>
  <c r="BW59" i="21"/>
  <c r="BW53" i="21"/>
  <c r="BA38" i="21" l="1"/>
  <c r="BB38" i="21" s="1"/>
  <c r="BC38" i="21" s="1"/>
  <c r="BD38" i="21" s="1"/>
  <c r="BE38" i="21" s="1"/>
  <c r="BF38" i="21" s="1"/>
  <c r="BG38" i="21" s="1"/>
  <c r="BH38" i="21" s="1"/>
  <c r="BI38" i="21" s="1"/>
  <c r="BJ38" i="21" s="1"/>
  <c r="BK38" i="21" s="1"/>
  <c r="BL38" i="21" s="1"/>
  <c r="BM38" i="21" s="1"/>
  <c r="BN38" i="21" s="1"/>
  <c r="BO39" i="21"/>
  <c r="AA58" i="21"/>
  <c r="O58" i="21"/>
  <c r="BL85" i="21"/>
  <c r="BW78" i="21"/>
  <c r="BW80" i="21"/>
  <c r="BW81" i="21"/>
  <c r="BW82" i="21"/>
  <c r="BW83" i="21"/>
  <c r="BW84" i="21"/>
  <c r="BW85" i="21"/>
  <c r="BW87" i="21"/>
  <c r="BW88" i="21"/>
  <c r="BW90" i="21"/>
  <c r="BW91" i="21"/>
  <c r="BW94" i="21"/>
  <c r="BW77" i="21"/>
  <c r="BW17" i="21"/>
  <c r="BW18" i="21"/>
  <c r="BW19" i="21"/>
  <c r="BW22" i="21"/>
  <c r="BW24" i="21"/>
  <c r="BW23" i="21"/>
  <c r="BW48" i="21"/>
  <c r="BW50" i="21"/>
  <c r="BW28" i="21"/>
  <c r="BW29" i="21"/>
  <c r="BW32" i="21"/>
  <c r="BW33" i="21"/>
  <c r="BW42" i="21"/>
  <c r="BW43" i="21"/>
  <c r="BW45" i="21"/>
  <c r="BW37" i="21"/>
  <c r="BW38" i="21"/>
  <c r="BW39" i="21"/>
  <c r="BW26" i="21"/>
  <c r="BW16" i="21"/>
  <c r="BW21" i="21"/>
  <c r="BW47" i="21"/>
  <c r="BW41" i="21"/>
  <c r="BO38" i="21" l="1"/>
  <c r="BM85" i="21"/>
  <c r="H185" i="29"/>
  <c r="I185" i="29"/>
  <c r="J185" i="29"/>
  <c r="K185" i="29"/>
  <c r="L185" i="29"/>
  <c r="M185" i="29"/>
  <c r="N185" i="29"/>
  <c r="O185" i="29"/>
  <c r="P185" i="29"/>
  <c r="S187" i="29"/>
  <c r="G192" i="29"/>
  <c r="G193" i="29"/>
  <c r="P195" i="29"/>
  <c r="S195" i="29"/>
  <c r="BP39" i="21" l="1"/>
  <c r="BP38" i="21"/>
  <c r="P196" i="29"/>
  <c r="BN85" i="21"/>
  <c r="BO85" i="21" s="1"/>
  <c r="BP85" i="21" s="1"/>
  <c r="BQ85" i="21" s="1"/>
  <c r="BR85" i="21" s="1"/>
  <c r="BS85" i="21" s="1"/>
  <c r="BT85" i="21" s="1"/>
  <c r="BU85" i="21" s="1"/>
  <c r="BQ39" i="21" l="1"/>
  <c r="BQ38" i="21"/>
  <c r="BV85" i="21"/>
  <c r="BR39" i="21" l="1"/>
  <c r="BR38" i="21"/>
  <c r="BO58" i="21"/>
  <c r="BN58" i="21"/>
  <c r="BM58" i="21"/>
  <c r="BL58" i="21"/>
  <c r="BK58" i="21"/>
  <c r="AY58" i="21"/>
  <c r="BS39" i="21" l="1"/>
  <c r="BS38" i="21"/>
  <c r="BT39" i="21" l="1"/>
  <c r="BT38" i="21"/>
  <c r="B2" i="8"/>
  <c r="BW35" i="21"/>
  <c r="H200" i="22"/>
  <c r="H201" i="22" s="1"/>
  <c r="I200" i="22"/>
  <c r="J200" i="22"/>
  <c r="L200" i="22"/>
  <c r="P200" i="22"/>
  <c r="R200" i="22"/>
  <c r="T200" i="22"/>
  <c r="U200" i="22"/>
  <c r="W200" i="22"/>
  <c r="X200" i="22"/>
  <c r="Z200" i="22"/>
  <c r="AA200" i="22"/>
  <c r="AC200" i="22"/>
  <c r="AD200" i="22"/>
  <c r="AF200" i="22"/>
  <c r="AG200" i="22"/>
  <c r="AI200" i="22"/>
  <c r="AJ200" i="22"/>
  <c r="AK200" i="22"/>
  <c r="AN200" i="22"/>
  <c r="AO200" i="22"/>
  <c r="AP200" i="22"/>
  <c r="AR200" i="22"/>
  <c r="AS200" i="22"/>
  <c r="AU200" i="22"/>
  <c r="AV200" i="22"/>
  <c r="AW200" i="22"/>
  <c r="AZ200" i="22"/>
  <c r="BA200" i="22"/>
  <c r="BB200" i="22"/>
  <c r="BD200" i="22"/>
  <c r="BE200" i="22"/>
  <c r="BH200" i="22"/>
  <c r="BI200" i="22"/>
  <c r="BJ200" i="22"/>
  <c r="BK200" i="22"/>
  <c r="BM200" i="22"/>
  <c r="BO200" i="22"/>
  <c r="BP200" i="22"/>
  <c r="BQ200" i="22"/>
  <c r="BR200" i="22"/>
  <c r="BT200" i="22"/>
  <c r="BV200" i="22"/>
  <c r="BW200" i="22"/>
  <c r="BY200" i="22"/>
  <c r="BZ200" i="22"/>
  <c r="CA200" i="22"/>
  <c r="CC200" i="22"/>
  <c r="CD200" i="22"/>
  <c r="CF200" i="22"/>
  <c r="CH200" i="22"/>
  <c r="CI200" i="22"/>
  <c r="CJ200" i="22"/>
  <c r="CL200" i="22"/>
  <c r="CM200" i="22"/>
  <c r="CN200" i="22"/>
  <c r="CO200" i="22"/>
  <c r="CP200" i="22"/>
  <c r="CR200" i="22"/>
  <c r="CS200" i="22"/>
  <c r="CU200" i="22"/>
  <c r="CV200" i="22"/>
  <c r="CX200" i="22"/>
  <c r="CY200" i="22"/>
  <c r="CZ200" i="22"/>
  <c r="DA200" i="22"/>
  <c r="DB200" i="22"/>
  <c r="DD200" i="22"/>
  <c r="DF200" i="22"/>
  <c r="DG200" i="22"/>
  <c r="DH200" i="22"/>
  <c r="DI200" i="22"/>
  <c r="DJ200" i="22"/>
  <c r="DK200" i="22"/>
  <c r="DL200" i="22"/>
  <c r="DM200" i="22"/>
  <c r="DN200" i="22"/>
  <c r="DP200" i="22"/>
  <c r="DR200" i="22"/>
  <c r="DS200" i="22"/>
  <c r="DT200" i="22"/>
  <c r="DU200" i="22"/>
  <c r="DV200" i="22"/>
  <c r="DW200" i="22"/>
  <c r="DX200" i="22"/>
  <c r="DY200" i="22"/>
  <c r="DZ200" i="22"/>
  <c r="EB200" i="22"/>
  <c r="EC200" i="22"/>
  <c r="EE200" i="22"/>
  <c r="EF200" i="22"/>
  <c r="EH200" i="22"/>
  <c r="EI200" i="22"/>
  <c r="EJ200" i="22"/>
  <c r="EK200" i="22"/>
  <c r="EL200" i="22"/>
  <c r="EN200" i="22"/>
  <c r="EO200" i="22"/>
  <c r="EQ200" i="22"/>
  <c r="ER200" i="22"/>
  <c r="ET200" i="22"/>
  <c r="EU200" i="22"/>
  <c r="EV200" i="22"/>
  <c r="EW200" i="22"/>
  <c r="EX200" i="22"/>
  <c r="EZ200" i="22"/>
  <c r="FA200" i="22"/>
  <c r="FC200" i="22"/>
  <c r="FD200" i="22"/>
  <c r="FF200" i="22"/>
  <c r="FG200" i="22"/>
  <c r="FH200" i="22"/>
  <c r="FI200" i="22"/>
  <c r="FJ200" i="22"/>
  <c r="FL200" i="22"/>
  <c r="FM200" i="22"/>
  <c r="FO200" i="22"/>
  <c r="FP200" i="22"/>
  <c r="FR200" i="22"/>
  <c r="FS200" i="22"/>
  <c r="FT200" i="22"/>
  <c r="FU200" i="22"/>
  <c r="FV200" i="22"/>
  <c r="FX200" i="22"/>
  <c r="FY200" i="22"/>
  <c r="GA200" i="22"/>
  <c r="GB200" i="22"/>
  <c r="GD200" i="22"/>
  <c r="GE200" i="22"/>
  <c r="G208" i="29"/>
  <c r="G209" i="29" s="1"/>
  <c r="G210" i="29" s="1"/>
  <c r="G211" i="29" s="1"/>
  <c r="G212" i="29" s="1"/>
  <c r="G213" i="29" s="1"/>
  <c r="BU39" i="21" l="1"/>
  <c r="BU38" i="21"/>
  <c r="BV38" i="21" s="1"/>
  <c r="CM202" i="22"/>
  <c r="BC202" i="22"/>
  <c r="S202" i="22"/>
  <c r="CY202" i="22"/>
  <c r="P202" i="22"/>
  <c r="DK202" i="22"/>
  <c r="CA202" i="22"/>
  <c r="GF201" i="22"/>
  <c r="DW202" i="22"/>
  <c r="I201" i="22"/>
  <c r="J201" i="22" s="1"/>
  <c r="K201" i="22" s="1"/>
  <c r="L201" i="22" s="1"/>
  <c r="M201" i="22" s="1"/>
  <c r="N201" i="22" s="1"/>
  <c r="O201" i="22" s="1"/>
  <c r="P201" i="22" s="1"/>
  <c r="Q201" i="22" s="1"/>
  <c r="R201" i="22" s="1"/>
  <c r="S201" i="22" s="1"/>
  <c r="T201" i="22" s="1"/>
  <c r="U201" i="22" s="1"/>
  <c r="V201" i="22" s="1"/>
  <c r="W201" i="22" s="1"/>
  <c r="X201" i="22" s="1"/>
  <c r="Y201" i="22" s="1"/>
  <c r="Z201" i="22" s="1"/>
  <c r="AA201" i="22" s="1"/>
  <c r="AB201" i="22" s="1"/>
  <c r="AC201" i="22" s="1"/>
  <c r="AD201" i="22" s="1"/>
  <c r="AE201" i="22" s="1"/>
  <c r="AF201" i="22" s="1"/>
  <c r="AG201" i="22" s="1"/>
  <c r="AH201" i="22" s="1"/>
  <c r="AI201" i="22" s="1"/>
  <c r="AJ201" i="22" s="1"/>
  <c r="AK201" i="22" s="1"/>
  <c r="AL201" i="22" s="1"/>
  <c r="AM201" i="22" s="1"/>
  <c r="AN201" i="22" s="1"/>
  <c r="AO201" i="22" s="1"/>
  <c r="AP201" i="22" s="1"/>
  <c r="AQ201" i="22" s="1"/>
  <c r="AR201" i="22" s="1"/>
  <c r="AS201" i="22" s="1"/>
  <c r="AT201" i="22" s="1"/>
  <c r="AU201" i="22" s="1"/>
  <c r="AV201" i="22" s="1"/>
  <c r="AW201" i="22" s="1"/>
  <c r="AX201" i="22" s="1"/>
  <c r="AY201" i="22" s="1"/>
  <c r="AZ201" i="22" s="1"/>
  <c r="BA201" i="22" s="1"/>
  <c r="BB201" i="22" s="1"/>
  <c r="BC201" i="22" s="1"/>
  <c r="BD201" i="22" s="1"/>
  <c r="BE201" i="22" s="1"/>
  <c r="BF201" i="22" s="1"/>
  <c r="BG201" i="22" s="1"/>
  <c r="BH201" i="22" s="1"/>
  <c r="BI201" i="22" s="1"/>
  <c r="BJ201" i="22" s="1"/>
  <c r="BK201" i="22" s="1"/>
  <c r="BL201" i="22" s="1"/>
  <c r="BM201" i="22" s="1"/>
  <c r="BN201" i="22" s="1"/>
  <c r="BO201" i="22" s="1"/>
  <c r="BP201" i="22" s="1"/>
  <c r="BQ201" i="22" s="1"/>
  <c r="BR201" i="22" s="1"/>
  <c r="BS201" i="22" s="1"/>
  <c r="BT201" i="22" s="1"/>
  <c r="BU201" i="22" s="1"/>
  <c r="BV201" i="22" s="1"/>
  <c r="BW201" i="22" s="1"/>
  <c r="BX201" i="22" s="1"/>
  <c r="BY201" i="22" s="1"/>
  <c r="BZ201" i="22" s="1"/>
  <c r="CA201" i="22" s="1"/>
  <c r="CB201" i="22" s="1"/>
  <c r="CC201" i="22" s="1"/>
  <c r="CD201" i="22" s="1"/>
  <c r="CE201" i="22" s="1"/>
  <c r="CF201" i="22" s="1"/>
  <c r="CG201" i="22" s="1"/>
  <c r="CH201" i="22" s="1"/>
  <c r="CI201" i="22" s="1"/>
  <c r="CJ201" i="22" s="1"/>
  <c r="CK201" i="22" s="1"/>
  <c r="CL201" i="22" s="1"/>
  <c r="CM201" i="22" s="1"/>
  <c r="CN201" i="22" s="1"/>
  <c r="CO201" i="22" s="1"/>
  <c r="CP201" i="22" s="1"/>
  <c r="CQ201" i="22" s="1"/>
  <c r="CR201" i="22" s="1"/>
  <c r="CS201" i="22" s="1"/>
  <c r="CT201" i="22" s="1"/>
  <c r="CU201" i="22" s="1"/>
  <c r="CV201" i="22" s="1"/>
  <c r="CW201" i="22" s="1"/>
  <c r="CX201" i="22" s="1"/>
  <c r="CY201" i="22" s="1"/>
  <c r="CZ201" i="22" s="1"/>
  <c r="DA201" i="22" s="1"/>
  <c r="DB201" i="22" s="1"/>
  <c r="DC201" i="22" s="1"/>
  <c r="DD201" i="22" s="1"/>
  <c r="DE201" i="22" s="1"/>
  <c r="DF201" i="22" s="1"/>
  <c r="DG201" i="22" s="1"/>
  <c r="DH201" i="22" s="1"/>
  <c r="DI201" i="22" s="1"/>
  <c r="DJ201" i="22" s="1"/>
  <c r="DK201" i="22" s="1"/>
  <c r="DL201" i="22" s="1"/>
  <c r="DM201" i="22" s="1"/>
  <c r="DN201" i="22" s="1"/>
  <c r="DO201" i="22" s="1"/>
  <c r="DP201" i="22" s="1"/>
  <c r="DQ201" i="22" s="1"/>
  <c r="DR201" i="22" s="1"/>
  <c r="DS201" i="22" s="1"/>
  <c r="DT201" i="22" s="1"/>
  <c r="DU201" i="22" s="1"/>
  <c r="DV201" i="22" s="1"/>
  <c r="DW201" i="22" s="1"/>
  <c r="DX201" i="22" s="1"/>
  <c r="DY201" i="22" s="1"/>
  <c r="DZ201" i="22" s="1"/>
  <c r="EA201" i="22" s="1"/>
  <c r="EB201" i="22" s="1"/>
  <c r="EC201" i="22" s="1"/>
  <c r="ED201" i="22" s="1"/>
  <c r="EE201" i="22" s="1"/>
  <c r="EF201" i="22" s="1"/>
  <c r="EG201" i="22" s="1"/>
  <c r="EH201" i="22" s="1"/>
  <c r="EI201" i="22" s="1"/>
  <c r="EJ201" i="22" s="1"/>
  <c r="EK201" i="22" s="1"/>
  <c r="EL201" i="22" s="1"/>
  <c r="EM201" i="22" s="1"/>
  <c r="EN201" i="22" s="1"/>
  <c r="EO201" i="22" s="1"/>
  <c r="EP201" i="22" s="1"/>
  <c r="EQ201" i="22" s="1"/>
  <c r="ER201" i="22" s="1"/>
  <c r="ES201" i="22" s="1"/>
  <c r="ET201" i="22" s="1"/>
  <c r="EU201" i="22" s="1"/>
  <c r="EV201" i="22" s="1"/>
  <c r="EW201" i="22" s="1"/>
  <c r="EX201" i="22" s="1"/>
  <c r="EY201" i="22" s="1"/>
  <c r="EZ201" i="22" s="1"/>
  <c r="FA201" i="22" s="1"/>
  <c r="FB201" i="22" s="1"/>
  <c r="FC201" i="22" s="1"/>
  <c r="FD201" i="22" s="1"/>
  <c r="FE201" i="22" s="1"/>
  <c r="FF201" i="22" s="1"/>
  <c r="FG201" i="22" s="1"/>
  <c r="FH201" i="22" s="1"/>
  <c r="FI201" i="22" s="1"/>
  <c r="FJ201" i="22" s="1"/>
  <c r="FK201" i="22" s="1"/>
  <c r="FL201" i="22" s="1"/>
  <c r="FM201" i="22" s="1"/>
  <c r="FN201" i="22" s="1"/>
  <c r="FO201" i="22" s="1"/>
  <c r="FP201" i="22" s="1"/>
  <c r="FQ201" i="22" s="1"/>
  <c r="FR201" i="22" s="1"/>
  <c r="FS201" i="22" s="1"/>
  <c r="FT201" i="22" s="1"/>
  <c r="FU201" i="22" s="1"/>
  <c r="FV201" i="22" s="1"/>
  <c r="FW201" i="22" s="1"/>
  <c r="FX201" i="22" s="1"/>
  <c r="FY201" i="22" s="1"/>
  <c r="FZ201" i="22" s="1"/>
  <c r="GA201" i="22" s="1"/>
  <c r="GB201" i="22" s="1"/>
  <c r="GC201" i="22" s="1"/>
  <c r="GD201" i="22" s="1"/>
  <c r="GE201" i="22" s="1"/>
  <c r="FS202" i="22"/>
  <c r="AQ202" i="22"/>
  <c r="EI202" i="22"/>
  <c r="EU202" i="22"/>
  <c r="GE202" i="22"/>
  <c r="BO202" i="22"/>
  <c r="AE202" i="22"/>
  <c r="FG202" i="22"/>
  <c r="GF202" i="22" l="1"/>
  <c r="BP48" i="21"/>
  <c r="AM58" i="21"/>
  <c r="G17" i="29"/>
  <c r="B18" i="29"/>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B146" i="29" s="1"/>
  <c r="B147" i="29" s="1"/>
  <c r="B148" i="29" s="1"/>
  <c r="B149" i="29" s="1"/>
  <c r="B150" i="29" s="1"/>
  <c r="B151" i="29" s="1"/>
  <c r="B152" i="29" s="1"/>
  <c r="B153" i="29" s="1"/>
  <c r="B154" i="29" s="1"/>
  <c r="B155" i="29" s="1"/>
  <c r="B156" i="29" s="1"/>
  <c r="B157" i="29" s="1"/>
  <c r="B158" i="29" s="1"/>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P187" i="29" s="1"/>
  <c r="C159" i="29"/>
  <c r="C355" i="29" s="1"/>
  <c r="D159" i="29"/>
  <c r="D356" i="29" s="1"/>
  <c r="E159" i="29"/>
  <c r="F159" i="29"/>
  <c r="F358" i="29" s="1"/>
  <c r="G214" i="29"/>
  <c r="G215" i="29" s="1"/>
  <c r="G216" i="29" s="1"/>
  <c r="G217" i="29" s="1"/>
  <c r="G218" i="29" s="1"/>
  <c r="G219" i="29" s="1"/>
  <c r="G220" i="29" s="1"/>
  <c r="G221" i="29" s="1"/>
  <c r="G222" i="29" s="1"/>
  <c r="G223" i="29" s="1"/>
  <c r="G224" i="29" s="1"/>
  <c r="G225" i="29" s="1"/>
  <c r="G226" i="29" s="1"/>
  <c r="G227" i="29" s="1"/>
  <c r="G228" i="29" s="1"/>
  <c r="G229" i="29" s="1"/>
  <c r="G230" i="29" s="1"/>
  <c r="G231" i="29" s="1"/>
  <c r="G232" i="29" s="1"/>
  <c r="G233" i="29" s="1"/>
  <c r="G234" i="29" s="1"/>
  <c r="G235" i="29" s="1"/>
  <c r="G236" i="29" s="1"/>
  <c r="G237" i="29" s="1"/>
  <c r="G238" i="29" s="1"/>
  <c r="G239" i="29" s="1"/>
  <c r="G240" i="29" s="1"/>
  <c r="G241" i="29" s="1"/>
  <c r="G242" i="29" s="1"/>
  <c r="G243" i="29" s="1"/>
  <c r="G244" i="29" s="1"/>
  <c r="G245" i="29" s="1"/>
  <c r="G246" i="29" s="1"/>
  <c r="G247" i="29" s="1"/>
  <c r="G248" i="29" s="1"/>
  <c r="G249" i="29" s="1"/>
  <c r="G250" i="29" s="1"/>
  <c r="G251" i="29" s="1"/>
  <c r="G252" i="29" s="1"/>
  <c r="G253" i="29" s="1"/>
  <c r="G254" i="29" s="1"/>
  <c r="G255" i="29" s="1"/>
  <c r="G256" i="29" s="1"/>
  <c r="G257" i="29" s="1"/>
  <c r="G258" i="29" s="1"/>
  <c r="G259" i="29" s="1"/>
  <c r="G260" i="29" s="1"/>
  <c r="G261" i="29" s="1"/>
  <c r="G262" i="29" s="1"/>
  <c r="G263" i="29" s="1"/>
  <c r="G264" i="29" s="1"/>
  <c r="G265" i="29" s="1"/>
  <c r="G266" i="29" s="1"/>
  <c r="G267" i="29" s="1"/>
  <c r="G268" i="29" s="1"/>
  <c r="G269" i="29" s="1"/>
  <c r="G270" i="29" s="1"/>
  <c r="G271" i="29" s="1"/>
  <c r="G272" i="29" s="1"/>
  <c r="G273" i="29" s="1"/>
  <c r="G274" i="29" s="1"/>
  <c r="G275" i="29" s="1"/>
  <c r="G276" i="29" s="1"/>
  <c r="G277" i="29" s="1"/>
  <c r="G278" i="29" s="1"/>
  <c r="G279" i="29" s="1"/>
  <c r="G280" i="29" s="1"/>
  <c r="G281" i="29" s="1"/>
  <c r="G282" i="29" s="1"/>
  <c r="G283" i="29" s="1"/>
  <c r="G284" i="29" s="1"/>
  <c r="G285" i="29" s="1"/>
  <c r="G286" i="29" s="1"/>
  <c r="G287" i="29" s="1"/>
  <c r="G288" i="29" s="1"/>
  <c r="G289" i="29" s="1"/>
  <c r="G290" i="29" s="1"/>
  <c r="G291" i="29" s="1"/>
  <c r="G292" i="29" s="1"/>
  <c r="G293" i="29" s="1"/>
  <c r="G294" i="29" s="1"/>
  <c r="G295" i="29" s="1"/>
  <c r="G296" i="29" s="1"/>
  <c r="G297" i="29" s="1"/>
  <c r="G298" i="29" s="1"/>
  <c r="G299" i="29" s="1"/>
  <c r="G300" i="29" s="1"/>
  <c r="G301" i="29" s="1"/>
  <c r="G302" i="29" s="1"/>
  <c r="G303" i="29" s="1"/>
  <c r="G304" i="29" s="1"/>
  <c r="G305" i="29" s="1"/>
  <c r="G306" i="29" s="1"/>
  <c r="G307" i="29" s="1"/>
  <c r="G308" i="29" s="1"/>
  <c r="G309" i="29" s="1"/>
  <c r="G310" i="29" s="1"/>
  <c r="G311" i="29" s="1"/>
  <c r="G312" i="29" s="1"/>
  <c r="G313" i="29" s="1"/>
  <c r="G314" i="29" s="1"/>
  <c r="G315" i="29" s="1"/>
  <c r="G316" i="29" s="1"/>
  <c r="G317" i="29" s="1"/>
  <c r="G318" i="29" s="1"/>
  <c r="G319" i="29" s="1"/>
  <c r="G320" i="29" s="1"/>
  <c r="G321" i="29" s="1"/>
  <c r="G322" i="29" s="1"/>
  <c r="G323" i="29" s="1"/>
  <c r="G324" i="29" s="1"/>
  <c r="G325" i="29" s="1"/>
  <c r="G326" i="29" s="1"/>
  <c r="G327" i="29" s="1"/>
  <c r="G328" i="29" s="1"/>
  <c r="G329" i="29" s="1"/>
  <c r="G330" i="29" s="1"/>
  <c r="G331" i="29" s="1"/>
  <c r="G332" i="29" s="1"/>
  <c r="G333" i="29" s="1"/>
  <c r="G334" i="29" s="1"/>
  <c r="G335" i="29" s="1"/>
  <c r="G336" i="29" s="1"/>
  <c r="G337" i="29" s="1"/>
  <c r="G338" i="29" s="1"/>
  <c r="G339" i="29" s="1"/>
  <c r="G340" i="29" s="1"/>
  <c r="G341" i="29" s="1"/>
  <c r="G342" i="29" s="1"/>
  <c r="G343" i="29" s="1"/>
  <c r="G344" i="29" s="1"/>
  <c r="G345" i="29" s="1"/>
  <c r="G346" i="29" s="1"/>
  <c r="G347" i="29" s="1"/>
  <c r="G348" i="29" s="1"/>
  <c r="G361" i="29"/>
  <c r="G362" i="29"/>
  <c r="G363" i="29"/>
  <c r="G364" i="29"/>
  <c r="G413" i="29"/>
  <c r="BP49" i="21" l="1"/>
  <c r="K9" i="30"/>
  <c r="BQ48" i="21"/>
  <c r="BP58" i="21"/>
  <c r="E357" i="29"/>
  <c r="B5" i="29"/>
  <c r="B159" i="29"/>
  <c r="B354" i="29" s="1"/>
  <c r="BQ58" i="21" l="1"/>
  <c r="L9" i="30"/>
  <c r="BQ49" i="21"/>
  <c r="BR48" i="21"/>
  <c r="B355" i="29"/>
  <c r="B356" i="29"/>
  <c r="B358" i="29"/>
  <c r="B357" i="29"/>
  <c r="BK74" i="21"/>
  <c r="AY74" i="21"/>
  <c r="AM74" i="21"/>
  <c r="AA74" i="21"/>
  <c r="O74" i="21"/>
  <c r="D73" i="21"/>
  <c r="E73" i="21" s="1"/>
  <c r="F73" i="21" s="1"/>
  <c r="G73" i="21" s="1"/>
  <c r="H73" i="21" s="1"/>
  <c r="I73" i="21" s="1"/>
  <c r="J73" i="21" s="1"/>
  <c r="K73" i="21" s="1"/>
  <c r="L73" i="21" s="1"/>
  <c r="M73" i="21" s="1"/>
  <c r="N73" i="21" s="1"/>
  <c r="O73" i="21" s="1"/>
  <c r="P73" i="21" l="1"/>
  <c r="Q73" i="21" s="1"/>
  <c r="R73" i="21" s="1"/>
  <c r="S73" i="21" s="1"/>
  <c r="T73" i="21" s="1"/>
  <c r="U73" i="21" s="1"/>
  <c r="V73" i="21" s="1"/>
  <c r="W73" i="21" s="1"/>
  <c r="X73" i="21" s="1"/>
  <c r="Y73" i="21" s="1"/>
  <c r="Z73" i="21" s="1"/>
  <c r="AA73" i="21" s="1"/>
  <c r="AB73" i="21" s="1"/>
  <c r="AC73" i="21" s="1"/>
  <c r="AD73" i="21" s="1"/>
  <c r="AE73" i="21" s="1"/>
  <c r="AF73" i="21" s="1"/>
  <c r="AG73" i="21" s="1"/>
  <c r="AH73" i="21" s="1"/>
  <c r="AI73" i="21" s="1"/>
  <c r="AJ73" i="21" s="1"/>
  <c r="AK73" i="21" s="1"/>
  <c r="AL73" i="21" s="1"/>
  <c r="AM73" i="21" s="1"/>
  <c r="AN73" i="21" s="1"/>
  <c r="AO73" i="21" s="1"/>
  <c r="AP73" i="21" s="1"/>
  <c r="AQ73" i="21" s="1"/>
  <c r="AR73" i="21" s="1"/>
  <c r="AS73" i="21" s="1"/>
  <c r="AT73" i="21" s="1"/>
  <c r="AU73" i="21" s="1"/>
  <c r="AV73" i="21" s="1"/>
  <c r="AW73" i="21" s="1"/>
  <c r="AX73" i="21" s="1"/>
  <c r="AY73" i="21" s="1"/>
  <c r="AZ73" i="21" s="1"/>
  <c r="BA73" i="21" s="1"/>
  <c r="BB73" i="21" s="1"/>
  <c r="BC73" i="21" s="1"/>
  <c r="BD73" i="21" s="1"/>
  <c r="BE73" i="21" s="1"/>
  <c r="BF73" i="21" s="1"/>
  <c r="BG73" i="21" s="1"/>
  <c r="BH73" i="21" s="1"/>
  <c r="BI73" i="21" s="1"/>
  <c r="BJ73" i="21" s="1"/>
  <c r="BK73" i="21" s="1"/>
  <c r="B13" i="30"/>
  <c r="BR58" i="21"/>
  <c r="M9" i="30"/>
  <c r="BR49" i="21"/>
  <c r="BS48" i="21"/>
  <c r="I4" i="29"/>
  <c r="J4" i="29" s="1"/>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AI4" i="29" s="1"/>
  <c r="AJ4" i="29" s="1"/>
  <c r="AK4" i="29" s="1"/>
  <c r="AL4" i="29" s="1"/>
  <c r="AM4" i="29" s="1"/>
  <c r="AN4" i="29" s="1"/>
  <c r="AO4" i="29" s="1"/>
  <c r="AP4" i="29" s="1"/>
  <c r="AQ4" i="29" s="1"/>
  <c r="AR4" i="29" s="1"/>
  <c r="AS4" i="29" s="1"/>
  <c r="AT4" i="29" s="1"/>
  <c r="AU4" i="29" s="1"/>
  <c r="AV4" i="29" s="1"/>
  <c r="AW4" i="29" s="1"/>
  <c r="AX4" i="29" s="1"/>
  <c r="AY4" i="29" s="1"/>
  <c r="AZ4" i="29" s="1"/>
  <c r="BA4" i="29" s="1"/>
  <c r="BB4" i="29" s="1"/>
  <c r="BC4" i="29" s="1"/>
  <c r="BD4" i="29" s="1"/>
  <c r="BE4" i="29" s="1"/>
  <c r="BF4" i="29" s="1"/>
  <c r="BG4" i="29" s="1"/>
  <c r="BH4" i="29" s="1"/>
  <c r="BI4" i="29" s="1"/>
  <c r="BJ4" i="29" s="1"/>
  <c r="BK4" i="29" s="1"/>
  <c r="BL4" i="29" s="1"/>
  <c r="BM4" i="29" s="1"/>
  <c r="BN4" i="29" s="1"/>
  <c r="BO4" i="29" s="1"/>
  <c r="BP4" i="29" s="1"/>
  <c r="BQ4" i="29" s="1"/>
  <c r="BR4" i="29" s="1"/>
  <c r="BS4" i="29" s="1"/>
  <c r="BT4" i="29" s="1"/>
  <c r="BU4" i="29" s="1"/>
  <c r="BV4" i="29" s="1"/>
  <c r="BW4" i="29" s="1"/>
  <c r="BX4" i="29" s="1"/>
  <c r="BY4" i="29" s="1"/>
  <c r="BZ4" i="29" s="1"/>
  <c r="CA4" i="29" s="1"/>
  <c r="CB4" i="29" s="1"/>
  <c r="CC4" i="29" s="1"/>
  <c r="CD4" i="29" s="1"/>
  <c r="CE4" i="29" s="1"/>
  <c r="CF4" i="29" s="1"/>
  <c r="CG4" i="29" s="1"/>
  <c r="CH4" i="29" s="1"/>
  <c r="CI4" i="29" s="1"/>
  <c r="CJ4" i="29" s="1"/>
  <c r="CK4" i="29" s="1"/>
  <c r="CL4" i="29" s="1"/>
  <c r="CM4" i="29" s="1"/>
  <c r="CN4" i="29" s="1"/>
  <c r="CO4" i="29" s="1"/>
  <c r="CP4" i="29" s="1"/>
  <c r="CQ4" i="29" s="1"/>
  <c r="CR4" i="29" s="1"/>
  <c r="CS4" i="29" s="1"/>
  <c r="CT4" i="29" s="1"/>
  <c r="CU4" i="29" s="1"/>
  <c r="CV4" i="29" s="1"/>
  <c r="CW4" i="29" s="1"/>
  <c r="CX4" i="29" s="1"/>
  <c r="CY4" i="29" s="1"/>
  <c r="CZ4" i="29" s="1"/>
  <c r="DA4" i="29" s="1"/>
  <c r="DB4" i="29" s="1"/>
  <c r="DC4" i="29" s="1"/>
  <c r="DD4" i="29" s="1"/>
  <c r="DE4" i="29" s="1"/>
  <c r="DF4" i="29" s="1"/>
  <c r="DG4" i="29" s="1"/>
  <c r="DH4" i="29" s="1"/>
  <c r="DI4" i="29" s="1"/>
  <c r="DJ4" i="29" s="1"/>
  <c r="DK4" i="29" s="1"/>
  <c r="DL4" i="29" s="1"/>
  <c r="DM4" i="29" s="1"/>
  <c r="DN4" i="29" s="1"/>
  <c r="DO4" i="29" s="1"/>
  <c r="DP4" i="29" s="1"/>
  <c r="DQ4" i="29" s="1"/>
  <c r="DR4" i="29" s="1"/>
  <c r="DS4" i="29" s="1"/>
  <c r="DT4" i="29" s="1"/>
  <c r="DU4" i="29" s="1"/>
  <c r="DV4" i="29" s="1"/>
  <c r="DW4" i="29" s="1"/>
  <c r="DX4" i="29" s="1"/>
  <c r="DY4" i="29" s="1"/>
  <c r="DZ4" i="29" s="1"/>
  <c r="EA4" i="29" s="1"/>
  <c r="EB4" i="29" s="1"/>
  <c r="EC4" i="29" s="1"/>
  <c r="ED4" i="29" s="1"/>
  <c r="EE4" i="29" s="1"/>
  <c r="EF4" i="29" s="1"/>
  <c r="EG4" i="29" s="1"/>
  <c r="EH4" i="29" s="1"/>
  <c r="EI4" i="29" s="1"/>
  <c r="EJ4" i="29" s="1"/>
  <c r="EK4" i="29" s="1"/>
  <c r="EL4" i="29" s="1"/>
  <c r="EM4" i="29" s="1"/>
  <c r="EN4" i="29" s="1"/>
  <c r="EO4" i="29" s="1"/>
  <c r="EP4" i="29" s="1"/>
  <c r="EQ4" i="29" s="1"/>
  <c r="ER4" i="29" s="1"/>
  <c r="ES4" i="29" s="1"/>
  <c r="ET4" i="29" s="1"/>
  <c r="EU4" i="29" s="1"/>
  <c r="EV4" i="29" s="1"/>
  <c r="EW4" i="29" s="1"/>
  <c r="EX4" i="29" s="1"/>
  <c r="EY4" i="29" s="1"/>
  <c r="EZ4" i="29" s="1"/>
  <c r="FA4" i="29" s="1"/>
  <c r="FB4" i="29" s="1"/>
  <c r="FC4" i="29" s="1"/>
  <c r="FD4" i="29" s="1"/>
  <c r="FE4" i="29" s="1"/>
  <c r="FF4" i="29" s="1"/>
  <c r="FG4" i="29" s="1"/>
  <c r="FH4" i="29" s="1"/>
  <c r="FI4" i="29" s="1"/>
  <c r="FJ4" i="29" s="1"/>
  <c r="FK4" i="29" s="1"/>
  <c r="FL4" i="29" s="1"/>
  <c r="FM4" i="29" s="1"/>
  <c r="FN4" i="29" s="1"/>
  <c r="FO4" i="29" s="1"/>
  <c r="FP4" i="29" s="1"/>
  <c r="FQ4" i="29" s="1"/>
  <c r="FR4" i="29" s="1"/>
  <c r="FS4" i="29" s="1"/>
  <c r="FT4" i="29" s="1"/>
  <c r="FU4" i="29" s="1"/>
  <c r="FV4" i="29" s="1"/>
  <c r="FW4" i="29" s="1"/>
  <c r="FX4" i="29" s="1"/>
  <c r="FY4" i="29" s="1"/>
  <c r="FZ4" i="29" s="1"/>
  <c r="GA4" i="29" s="1"/>
  <c r="GB4" i="29" s="1"/>
  <c r="GC4" i="29" s="1"/>
  <c r="GD4" i="29" s="1"/>
  <c r="GE4" i="29" s="1"/>
  <c r="P172" i="29"/>
  <c r="O172" i="29"/>
  <c r="N172" i="29"/>
  <c r="L172" i="29"/>
  <c r="J172" i="29"/>
  <c r="I172" i="29"/>
  <c r="H172" i="29"/>
  <c r="AK413" i="29"/>
  <c r="AF357" i="29"/>
  <c r="FW136" i="29" s="1"/>
  <c r="AB356" i="29"/>
  <c r="FT139" i="29" s="1"/>
  <c r="AN355" i="29"/>
  <c r="FT125" i="29" s="1"/>
  <c r="FU125" i="29" s="1"/>
  <c r="FV125" i="29" s="1"/>
  <c r="FW125" i="29" s="1"/>
  <c r="FX125" i="29" s="1"/>
  <c r="FY125" i="29" s="1"/>
  <c r="FZ125" i="29" s="1"/>
  <c r="GA125" i="29" s="1"/>
  <c r="GB125" i="29" s="1"/>
  <c r="GC125" i="29" s="1"/>
  <c r="GD125" i="29" s="1"/>
  <c r="GE125" i="29" s="1"/>
  <c r="AM357" i="29"/>
  <c r="FG114" i="29" s="1"/>
  <c r="S357" i="29"/>
  <c r="FQ143" i="29" s="1"/>
  <c r="AM356" i="29"/>
  <c r="BN29" i="29" s="1"/>
  <c r="W356" i="29"/>
  <c r="GA151" i="29" s="1"/>
  <c r="Q354" i="29"/>
  <c r="J349" i="29"/>
  <c r="J170" i="29" s="1"/>
  <c r="I349" i="29"/>
  <c r="H349" i="29"/>
  <c r="H170" i="29" s="1"/>
  <c r="GE173" i="29"/>
  <c r="GD173" i="29"/>
  <c r="FY173" i="29"/>
  <c r="FX173" i="29"/>
  <c r="FU173" i="29"/>
  <c r="FT173" i="29"/>
  <c r="GE191" i="29" s="1"/>
  <c r="FS173" i="29"/>
  <c r="FR173" i="29"/>
  <c r="FP173" i="29"/>
  <c r="FO173" i="29"/>
  <c r="FM173" i="29"/>
  <c r="FL173" i="29"/>
  <c r="FJ173" i="29"/>
  <c r="FI173" i="29"/>
  <c r="FH173" i="29"/>
  <c r="FS191" i="29" s="1"/>
  <c r="FG173" i="29"/>
  <c r="FF173" i="29"/>
  <c r="FD173" i="29"/>
  <c r="FC173" i="29"/>
  <c r="FA173" i="29"/>
  <c r="EZ173" i="29"/>
  <c r="EX173" i="29"/>
  <c r="EW173" i="29"/>
  <c r="EV173" i="29"/>
  <c r="FG191" i="29" s="1"/>
  <c r="ER173" i="29"/>
  <c r="EQ173" i="29"/>
  <c r="EO173" i="29"/>
  <c r="EN173" i="29"/>
  <c r="EL173" i="29"/>
  <c r="EK173" i="29"/>
  <c r="EJ173" i="29"/>
  <c r="EU191" i="29" s="1"/>
  <c r="EI173" i="29"/>
  <c r="EF173" i="29"/>
  <c r="EE173" i="29"/>
  <c r="EC173" i="29"/>
  <c r="EB173" i="29"/>
  <c r="DZ173" i="29"/>
  <c r="DX173" i="29"/>
  <c r="EI191" i="29" s="1"/>
  <c r="DW173" i="29"/>
  <c r="DV173" i="29"/>
  <c r="DU173" i="29"/>
  <c r="DT173" i="29"/>
  <c r="DS173" i="29"/>
  <c r="DR173" i="29"/>
  <c r="DP173" i="29"/>
  <c r="DL173" i="29"/>
  <c r="DW191" i="29" s="1"/>
  <c r="DK173" i="29"/>
  <c r="DJ173" i="29"/>
  <c r="DI173" i="29"/>
  <c r="DF173" i="29"/>
  <c r="DD173" i="29"/>
  <c r="DB173" i="29"/>
  <c r="DA173" i="29"/>
  <c r="CZ173" i="29"/>
  <c r="DK191" i="29" s="1"/>
  <c r="CY173" i="29"/>
  <c r="CX173" i="29"/>
  <c r="CV173" i="29"/>
  <c r="CR173" i="29"/>
  <c r="CP173" i="29"/>
  <c r="CO173" i="29"/>
  <c r="CN173" i="29"/>
  <c r="CY191" i="29" s="1"/>
  <c r="CM173" i="29"/>
  <c r="CL173" i="29"/>
  <c r="CJ173" i="29"/>
  <c r="CI173" i="29"/>
  <c r="CH173" i="29"/>
  <c r="CF173" i="29"/>
  <c r="CD173" i="29"/>
  <c r="CC173" i="29"/>
  <c r="CA173" i="29"/>
  <c r="BZ173" i="29"/>
  <c r="BY173" i="29"/>
  <c r="BV173" i="29"/>
  <c r="BT173" i="29"/>
  <c r="BR173" i="29"/>
  <c r="BQ173" i="29"/>
  <c r="BP173" i="29"/>
  <c r="CA191" i="29" s="1"/>
  <c r="BM173" i="29"/>
  <c r="BK173" i="29"/>
  <c r="BJ173" i="29"/>
  <c r="BI173" i="29"/>
  <c r="BH173" i="29"/>
  <c r="BE173" i="29"/>
  <c r="BD173" i="29"/>
  <c r="BO191" i="29" s="1"/>
  <c r="BB173" i="29"/>
  <c r="AW173" i="29"/>
  <c r="AV173" i="29"/>
  <c r="AU173" i="29"/>
  <c r="AS173" i="29"/>
  <c r="AP173" i="29"/>
  <c r="AO173" i="29"/>
  <c r="AN173" i="29"/>
  <c r="AK173" i="29"/>
  <c r="AJ173" i="29"/>
  <c r="AI173" i="29"/>
  <c r="AG173" i="29"/>
  <c r="AA173" i="29"/>
  <c r="Z173" i="29"/>
  <c r="X173" i="29"/>
  <c r="W173" i="29"/>
  <c r="U173" i="29"/>
  <c r="T173" i="29"/>
  <c r="AE191" i="29" s="1"/>
  <c r="P173" i="29"/>
  <c r="L173" i="29"/>
  <c r="J173" i="29"/>
  <c r="I173" i="29"/>
  <c r="H173" i="29"/>
  <c r="P175" i="29"/>
  <c r="O175" i="29"/>
  <c r="N175" i="29"/>
  <c r="M175" i="29"/>
  <c r="L175" i="29"/>
  <c r="K175" i="29"/>
  <c r="J175" i="29"/>
  <c r="I175" i="29"/>
  <c r="H175" i="29"/>
  <c r="P174" i="29"/>
  <c r="O174" i="29"/>
  <c r="N174" i="29"/>
  <c r="L174" i="29"/>
  <c r="J174" i="29"/>
  <c r="I174" i="29"/>
  <c r="H174" i="29"/>
  <c r="GC173" i="29"/>
  <c r="GB173" i="29"/>
  <c r="GA173" i="29"/>
  <c r="FZ173" i="29"/>
  <c r="FW173" i="29"/>
  <c r="FQ173" i="29"/>
  <c r="FN173" i="29"/>
  <c r="FK173" i="29"/>
  <c r="FE173" i="29"/>
  <c r="FB173" i="29"/>
  <c r="EY173" i="29"/>
  <c r="EU173" i="29"/>
  <c r="ET173" i="29"/>
  <c r="ES173" i="29"/>
  <c r="EP173" i="29"/>
  <c r="EM173" i="29"/>
  <c r="EH173" i="29"/>
  <c r="EG173" i="29"/>
  <c r="ED173" i="29"/>
  <c r="EA173" i="29"/>
  <c r="DY173" i="29"/>
  <c r="DQ173" i="29"/>
  <c r="DO173" i="29"/>
  <c r="DN173" i="29"/>
  <c r="DM173" i="29"/>
  <c r="DH173" i="29"/>
  <c r="DG173" i="29"/>
  <c r="DE173" i="29"/>
  <c r="DC173" i="29"/>
  <c r="CW173" i="29"/>
  <c r="CU173" i="29"/>
  <c r="CT173" i="29"/>
  <c r="CS173" i="29"/>
  <c r="CQ173" i="29"/>
  <c r="CK173" i="29"/>
  <c r="CG173" i="29"/>
  <c r="CE173" i="29"/>
  <c r="CB173" i="29"/>
  <c r="CM191" i="29" s="1"/>
  <c r="BX173" i="29"/>
  <c r="BW173" i="29"/>
  <c r="BU173" i="29"/>
  <c r="BS173" i="29"/>
  <c r="BO173" i="29"/>
  <c r="BN173" i="29"/>
  <c r="BL173" i="29"/>
  <c r="BG173" i="29"/>
  <c r="BF173" i="29"/>
  <c r="BC173" i="29"/>
  <c r="BA173" i="29"/>
  <c r="AZ173" i="29"/>
  <c r="AY173" i="29"/>
  <c r="AX173" i="29"/>
  <c r="AT173" i="29"/>
  <c r="AQ173" i="29"/>
  <c r="AM173" i="29"/>
  <c r="AL173" i="29"/>
  <c r="AH173" i="29"/>
  <c r="AF173" i="29"/>
  <c r="AQ191" i="29" s="1"/>
  <c r="AE173" i="29"/>
  <c r="AD173" i="29"/>
  <c r="AC173" i="29"/>
  <c r="AB173" i="29"/>
  <c r="Y173" i="29"/>
  <c r="V173" i="29"/>
  <c r="S173" i="29"/>
  <c r="R173" i="29"/>
  <c r="Q173" i="29"/>
  <c r="O173" i="29"/>
  <c r="N173" i="29"/>
  <c r="M173" i="29"/>
  <c r="K173" i="29"/>
  <c r="I170" i="29"/>
  <c r="P159" i="29"/>
  <c r="O159" i="29"/>
  <c r="O176" i="29" s="1"/>
  <c r="N159" i="29"/>
  <c r="N169" i="29" s="1"/>
  <c r="M159" i="29"/>
  <c r="M169" i="29" s="1"/>
  <c r="L159" i="29"/>
  <c r="K159" i="29"/>
  <c r="J159" i="29"/>
  <c r="I159" i="29"/>
  <c r="H159" i="29"/>
  <c r="FY146" i="29"/>
  <c r="FA122" i="29"/>
  <c r="EV118" i="29"/>
  <c r="EO110" i="29"/>
  <c r="EK105" i="29"/>
  <c r="EA96" i="29"/>
  <c r="BG35" i="29"/>
  <c r="GF32" i="29"/>
  <c r="Y18" i="29"/>
  <c r="I16" i="29"/>
  <c r="BL50" i="21"/>
  <c r="BM50" i="21" s="1"/>
  <c r="BN50" i="21" s="1"/>
  <c r="BO50" i="21" s="1"/>
  <c r="BP50" i="21" s="1"/>
  <c r="BQ50" i="21" s="1"/>
  <c r="BR50" i="21" s="1"/>
  <c r="BS58" i="21" l="1"/>
  <c r="N9" i="30"/>
  <c r="BS50" i="21"/>
  <c r="BS49" i="21"/>
  <c r="BT48" i="21"/>
  <c r="P191" i="29"/>
  <c r="GF191" i="29" s="1"/>
  <c r="S191" i="29"/>
  <c r="P193" i="29"/>
  <c r="P188" i="29"/>
  <c r="BS37" i="29"/>
  <c r="BP38" i="29"/>
  <c r="BY36" i="29"/>
  <c r="BZ36" i="29" s="1"/>
  <c r="CA36" i="29" s="1"/>
  <c r="CB36" i="29" s="1"/>
  <c r="CC36" i="29" s="1"/>
  <c r="CD36" i="29" s="1"/>
  <c r="CE36" i="29" s="1"/>
  <c r="CF36" i="29" s="1"/>
  <c r="CG36" i="29" s="1"/>
  <c r="CH36" i="29" s="1"/>
  <c r="CI36" i="29" s="1"/>
  <c r="CJ36" i="29" s="1"/>
  <c r="CK36" i="29" s="1"/>
  <c r="CL36" i="29" s="1"/>
  <c r="CM36" i="29" s="1"/>
  <c r="CN36" i="29" s="1"/>
  <c r="CO36" i="29" s="1"/>
  <c r="CP36" i="29" s="1"/>
  <c r="CQ36" i="29" s="1"/>
  <c r="CR36" i="29" s="1"/>
  <c r="CS36" i="29" s="1"/>
  <c r="CT36" i="29" s="1"/>
  <c r="CU36" i="29" s="1"/>
  <c r="CV36" i="29" s="1"/>
  <c r="CW36" i="29" s="1"/>
  <c r="CX36" i="29" s="1"/>
  <c r="CY36" i="29" s="1"/>
  <c r="CZ36" i="29" s="1"/>
  <c r="DA36" i="29" s="1"/>
  <c r="DB36" i="29" s="1"/>
  <c r="DC36" i="29" s="1"/>
  <c r="DD36" i="29" s="1"/>
  <c r="DE36" i="29" s="1"/>
  <c r="DF36" i="29" s="1"/>
  <c r="DG36" i="29" s="1"/>
  <c r="DH36" i="29" s="1"/>
  <c r="DI36" i="29" s="1"/>
  <c r="DJ36" i="29" s="1"/>
  <c r="DK36" i="29" s="1"/>
  <c r="DL36" i="29" s="1"/>
  <c r="DM36" i="29" s="1"/>
  <c r="DN36" i="29" s="1"/>
  <c r="DO36" i="29" s="1"/>
  <c r="DP36" i="29" s="1"/>
  <c r="DQ36" i="29" s="1"/>
  <c r="DR36" i="29" s="1"/>
  <c r="DS36" i="29" s="1"/>
  <c r="DT36" i="29" s="1"/>
  <c r="DU36" i="29" s="1"/>
  <c r="DV36" i="29" s="1"/>
  <c r="DW36" i="29" s="1"/>
  <c r="DX36" i="29" s="1"/>
  <c r="DY36" i="29" s="1"/>
  <c r="DZ36" i="29" s="1"/>
  <c r="EA36" i="29" s="1"/>
  <c r="EB36" i="29" s="1"/>
  <c r="EC36" i="29" s="1"/>
  <c r="ED36" i="29" s="1"/>
  <c r="EE36" i="29" s="1"/>
  <c r="EF36" i="29" s="1"/>
  <c r="EG36" i="29" s="1"/>
  <c r="EH36" i="29" s="1"/>
  <c r="EI36" i="29" s="1"/>
  <c r="EJ36" i="29" s="1"/>
  <c r="EK36" i="29" s="1"/>
  <c r="EL36" i="29" s="1"/>
  <c r="EM36" i="29" s="1"/>
  <c r="EN36" i="29" s="1"/>
  <c r="EO36" i="29" s="1"/>
  <c r="EP36" i="29" s="1"/>
  <c r="EQ36" i="29" s="1"/>
  <c r="ER36" i="29" s="1"/>
  <c r="ES36" i="29" s="1"/>
  <c r="ET36" i="29" s="1"/>
  <c r="EU36" i="29" s="1"/>
  <c r="EV36" i="29" s="1"/>
  <c r="EW36" i="29" s="1"/>
  <c r="EX36" i="29" s="1"/>
  <c r="EY36" i="29" s="1"/>
  <c r="EZ36" i="29" s="1"/>
  <c r="FA36" i="29" s="1"/>
  <c r="FB36" i="29" s="1"/>
  <c r="FC36" i="29" s="1"/>
  <c r="FD36" i="29" s="1"/>
  <c r="FE36" i="29" s="1"/>
  <c r="FF36" i="29" s="1"/>
  <c r="FG36" i="29" s="1"/>
  <c r="FH36" i="29" s="1"/>
  <c r="FI36" i="29" s="1"/>
  <c r="FJ36" i="29" s="1"/>
  <c r="FK36" i="29" s="1"/>
  <c r="FL36" i="29" s="1"/>
  <c r="FM36" i="29" s="1"/>
  <c r="FN36" i="29" s="1"/>
  <c r="FO36" i="29" s="1"/>
  <c r="FP36" i="29" s="1"/>
  <c r="FQ36" i="29" s="1"/>
  <c r="FR36" i="29" s="1"/>
  <c r="FS36" i="29" s="1"/>
  <c r="FT36" i="29" s="1"/>
  <c r="FU36" i="29" s="1"/>
  <c r="FV36" i="29" s="1"/>
  <c r="FW36" i="29" s="1"/>
  <c r="FX36" i="29" s="1"/>
  <c r="FY36" i="29" s="1"/>
  <c r="FZ36" i="29" s="1"/>
  <c r="GA36" i="29" s="1"/>
  <c r="GB36" i="29" s="1"/>
  <c r="GC36" i="29" s="1"/>
  <c r="GD36" i="29" s="1"/>
  <c r="GE36" i="29" s="1"/>
  <c r="EO92" i="29"/>
  <c r="EP92" i="29" s="1"/>
  <c r="EQ92" i="29" s="1"/>
  <c r="ER92" i="29" s="1"/>
  <c r="ES92" i="29" s="1"/>
  <c r="ET92" i="29" s="1"/>
  <c r="EU92" i="29" s="1"/>
  <c r="EV92" i="29" s="1"/>
  <c r="EW92" i="29" s="1"/>
  <c r="EX92" i="29" s="1"/>
  <c r="EY92" i="29" s="1"/>
  <c r="EZ92" i="29" s="1"/>
  <c r="FA92" i="29" s="1"/>
  <c r="FB92" i="29" s="1"/>
  <c r="FC92" i="29" s="1"/>
  <c r="FD92" i="29" s="1"/>
  <c r="FE92" i="29" s="1"/>
  <c r="FF92" i="29" s="1"/>
  <c r="FG92" i="29" s="1"/>
  <c r="FH92" i="29" s="1"/>
  <c r="FI92" i="29" s="1"/>
  <c r="FJ92" i="29" s="1"/>
  <c r="FK92" i="29" s="1"/>
  <c r="FL92" i="29" s="1"/>
  <c r="FM92" i="29" s="1"/>
  <c r="FN92" i="29" s="1"/>
  <c r="FO92" i="29" s="1"/>
  <c r="FP92" i="29" s="1"/>
  <c r="FQ92" i="29" s="1"/>
  <c r="FR92" i="29" s="1"/>
  <c r="FS92" i="29" s="1"/>
  <c r="FT92" i="29" s="1"/>
  <c r="FU92" i="29" s="1"/>
  <c r="FV92" i="29" s="1"/>
  <c r="FW92" i="29" s="1"/>
  <c r="FX92" i="29" s="1"/>
  <c r="FY92" i="29" s="1"/>
  <c r="FZ92" i="29" s="1"/>
  <c r="GA92" i="29" s="1"/>
  <c r="GB92" i="29" s="1"/>
  <c r="GC92" i="29" s="1"/>
  <c r="GD92" i="29" s="1"/>
  <c r="GE92" i="29" s="1"/>
  <c r="EP105" i="29"/>
  <c r="EU106" i="29"/>
  <c r="CT58" i="29"/>
  <c r="FC117" i="29"/>
  <c r="AQ23" i="29"/>
  <c r="EV115" i="29"/>
  <c r="DI73" i="29"/>
  <c r="DN74" i="29"/>
  <c r="DK75" i="29"/>
  <c r="DO76" i="29"/>
  <c r="FP132" i="29"/>
  <c r="BW40" i="29"/>
  <c r="BR39" i="29"/>
  <c r="FA118" i="29"/>
  <c r="FZ131" i="29"/>
  <c r="GA131" i="29" s="1"/>
  <c r="GB131" i="29" s="1"/>
  <c r="GC131" i="29" s="1"/>
  <c r="GD131" i="29" s="1"/>
  <c r="GE131" i="29" s="1"/>
  <c r="BG25" i="29"/>
  <c r="BH25" i="29" s="1"/>
  <c r="BI25" i="29" s="1"/>
  <c r="BJ25" i="29" s="1"/>
  <c r="BK25" i="29" s="1"/>
  <c r="BL25" i="29" s="1"/>
  <c r="BM25" i="29" s="1"/>
  <c r="BN25" i="29" s="1"/>
  <c r="BO25" i="29" s="1"/>
  <c r="BP25" i="29" s="1"/>
  <c r="BQ25" i="29" s="1"/>
  <c r="BR25" i="29" s="1"/>
  <c r="BS25" i="29" s="1"/>
  <c r="BT25" i="29" s="1"/>
  <c r="BU25" i="29" s="1"/>
  <c r="BV25" i="29" s="1"/>
  <c r="BW25" i="29" s="1"/>
  <c r="BX25" i="29" s="1"/>
  <c r="BY25" i="29" s="1"/>
  <c r="BZ25" i="29" s="1"/>
  <c r="CA25" i="29" s="1"/>
  <c r="CB25" i="29" s="1"/>
  <c r="CC25" i="29" s="1"/>
  <c r="CD25" i="29" s="1"/>
  <c r="CE25" i="29" s="1"/>
  <c r="CF25" i="29" s="1"/>
  <c r="CG25" i="29" s="1"/>
  <c r="CH25" i="29" s="1"/>
  <c r="CI25" i="29" s="1"/>
  <c r="CJ25" i="29" s="1"/>
  <c r="CK25" i="29" s="1"/>
  <c r="CL25" i="29" s="1"/>
  <c r="CM25" i="29" s="1"/>
  <c r="CN25" i="29" s="1"/>
  <c r="CO25" i="29" s="1"/>
  <c r="CP25" i="29" s="1"/>
  <c r="CQ25" i="29" s="1"/>
  <c r="CR25" i="29" s="1"/>
  <c r="CS25" i="29" s="1"/>
  <c r="CT25" i="29" s="1"/>
  <c r="CU25" i="29" s="1"/>
  <c r="CV25" i="29" s="1"/>
  <c r="CW25" i="29" s="1"/>
  <c r="CX25" i="29" s="1"/>
  <c r="CY25" i="29" s="1"/>
  <c r="CZ25" i="29" s="1"/>
  <c r="DA25" i="29" s="1"/>
  <c r="DB25" i="29" s="1"/>
  <c r="DC25" i="29" s="1"/>
  <c r="DD25" i="29" s="1"/>
  <c r="DE25" i="29" s="1"/>
  <c r="DF25" i="29" s="1"/>
  <c r="DG25" i="29" s="1"/>
  <c r="DH25" i="29" s="1"/>
  <c r="DI25" i="29" s="1"/>
  <c r="DJ25" i="29" s="1"/>
  <c r="DK25" i="29" s="1"/>
  <c r="DL25" i="29" s="1"/>
  <c r="DM25" i="29" s="1"/>
  <c r="DN25" i="29" s="1"/>
  <c r="DO25" i="29" s="1"/>
  <c r="DP25" i="29" s="1"/>
  <c r="DQ25" i="29" s="1"/>
  <c r="DR25" i="29" s="1"/>
  <c r="DS25" i="29" s="1"/>
  <c r="DT25" i="29" s="1"/>
  <c r="DU25" i="29" s="1"/>
  <c r="DV25" i="29" s="1"/>
  <c r="DW25" i="29" s="1"/>
  <c r="DX25" i="29" s="1"/>
  <c r="DY25" i="29" s="1"/>
  <c r="DZ25" i="29" s="1"/>
  <c r="EA25" i="29" s="1"/>
  <c r="EB25" i="29" s="1"/>
  <c r="EC25" i="29" s="1"/>
  <c r="ED25" i="29" s="1"/>
  <c r="EE25" i="29" s="1"/>
  <c r="EF25" i="29" s="1"/>
  <c r="EG25" i="29" s="1"/>
  <c r="EH25" i="29" s="1"/>
  <c r="EI25" i="29" s="1"/>
  <c r="EJ25" i="29" s="1"/>
  <c r="EK25" i="29" s="1"/>
  <c r="EL25" i="29" s="1"/>
  <c r="EM25" i="29" s="1"/>
  <c r="EN25" i="29" s="1"/>
  <c r="EO25" i="29" s="1"/>
  <c r="EP25" i="29" s="1"/>
  <c r="EQ25" i="29" s="1"/>
  <c r="ER25" i="29" s="1"/>
  <c r="ES25" i="29" s="1"/>
  <c r="ET25" i="29" s="1"/>
  <c r="EU25" i="29" s="1"/>
  <c r="EV25" i="29" s="1"/>
  <c r="EW25" i="29" s="1"/>
  <c r="EX25" i="29" s="1"/>
  <c r="EY25" i="29" s="1"/>
  <c r="EZ25" i="29" s="1"/>
  <c r="FA25" i="29" s="1"/>
  <c r="FB25" i="29" s="1"/>
  <c r="FC25" i="29" s="1"/>
  <c r="FD25" i="29" s="1"/>
  <c r="FE25" i="29" s="1"/>
  <c r="FF25" i="29" s="1"/>
  <c r="FG25" i="29" s="1"/>
  <c r="FH25" i="29" s="1"/>
  <c r="FI25" i="29" s="1"/>
  <c r="FJ25" i="29" s="1"/>
  <c r="FK25" i="29" s="1"/>
  <c r="FL25" i="29" s="1"/>
  <c r="FM25" i="29" s="1"/>
  <c r="FN25" i="29" s="1"/>
  <c r="FO25" i="29" s="1"/>
  <c r="FP25" i="29" s="1"/>
  <c r="FQ25" i="29" s="1"/>
  <c r="FR25" i="29" s="1"/>
  <c r="FS25" i="29" s="1"/>
  <c r="FT25" i="29" s="1"/>
  <c r="FU25" i="29" s="1"/>
  <c r="FV25" i="29" s="1"/>
  <c r="FW25" i="29" s="1"/>
  <c r="FX25" i="29" s="1"/>
  <c r="FY25" i="29" s="1"/>
  <c r="FZ25" i="29" s="1"/>
  <c r="GA25" i="29" s="1"/>
  <c r="GB25" i="29" s="1"/>
  <c r="GC25" i="29" s="1"/>
  <c r="GD25" i="29" s="1"/>
  <c r="GE25" i="29" s="1"/>
  <c r="AY27" i="29"/>
  <c r="FU133" i="29"/>
  <c r="EB89" i="29"/>
  <c r="DF70" i="29"/>
  <c r="DH71" i="29"/>
  <c r="AV24" i="29"/>
  <c r="DW88" i="29"/>
  <c r="BD28" i="29"/>
  <c r="EF91" i="29"/>
  <c r="EP117" i="29"/>
  <c r="EI89" i="29"/>
  <c r="CR56" i="29"/>
  <c r="FA104" i="29"/>
  <c r="FB104" i="29" s="1"/>
  <c r="FC104" i="29" s="1"/>
  <c r="FD104" i="29" s="1"/>
  <c r="FE104" i="29" s="1"/>
  <c r="FF104" i="29" s="1"/>
  <c r="FG104" i="29" s="1"/>
  <c r="FH104" i="29" s="1"/>
  <c r="FI104" i="29" s="1"/>
  <c r="FJ104" i="29" s="1"/>
  <c r="FK104" i="29" s="1"/>
  <c r="FL104" i="29" s="1"/>
  <c r="FM104" i="29" s="1"/>
  <c r="FN104" i="29" s="1"/>
  <c r="FO104" i="29" s="1"/>
  <c r="FP104" i="29" s="1"/>
  <c r="FQ104" i="29" s="1"/>
  <c r="FR104" i="29" s="1"/>
  <c r="FS104" i="29" s="1"/>
  <c r="FT104" i="29" s="1"/>
  <c r="FU104" i="29" s="1"/>
  <c r="FV104" i="29" s="1"/>
  <c r="FW104" i="29" s="1"/>
  <c r="FX104" i="29" s="1"/>
  <c r="FY104" i="29" s="1"/>
  <c r="FZ104" i="29" s="1"/>
  <c r="GA104" i="29" s="1"/>
  <c r="GB104" i="29" s="1"/>
  <c r="GC104" i="29" s="1"/>
  <c r="GD104" i="29" s="1"/>
  <c r="GE104" i="29" s="1"/>
  <c r="CY54" i="29"/>
  <c r="CZ54" i="29" s="1"/>
  <c r="DA54" i="29" s="1"/>
  <c r="DB54" i="29" s="1"/>
  <c r="DC54" i="29" s="1"/>
  <c r="DD54" i="29" s="1"/>
  <c r="DE54" i="29" s="1"/>
  <c r="DF54" i="29" s="1"/>
  <c r="DG54" i="29" s="1"/>
  <c r="DH54" i="29" s="1"/>
  <c r="DI54" i="29" s="1"/>
  <c r="DJ54" i="29" s="1"/>
  <c r="DK54" i="29" s="1"/>
  <c r="DL54" i="29" s="1"/>
  <c r="DM54" i="29" s="1"/>
  <c r="DN54" i="29" s="1"/>
  <c r="DO54" i="29" s="1"/>
  <c r="DP54" i="29" s="1"/>
  <c r="DQ54" i="29" s="1"/>
  <c r="DR54" i="29" s="1"/>
  <c r="DS54" i="29" s="1"/>
  <c r="DT54" i="29" s="1"/>
  <c r="DU54" i="29" s="1"/>
  <c r="DV54" i="29" s="1"/>
  <c r="DW54" i="29" s="1"/>
  <c r="DX54" i="29" s="1"/>
  <c r="DY54" i="29" s="1"/>
  <c r="DZ54" i="29" s="1"/>
  <c r="EA54" i="29" s="1"/>
  <c r="EB54" i="29" s="1"/>
  <c r="EC54" i="29" s="1"/>
  <c r="ED54" i="29" s="1"/>
  <c r="EE54" i="29" s="1"/>
  <c r="EF54" i="29" s="1"/>
  <c r="EG54" i="29" s="1"/>
  <c r="EH54" i="29" s="1"/>
  <c r="EI54" i="29" s="1"/>
  <c r="EJ54" i="29" s="1"/>
  <c r="EK54" i="29" s="1"/>
  <c r="EL54" i="29" s="1"/>
  <c r="EM54" i="29" s="1"/>
  <c r="EN54" i="29" s="1"/>
  <c r="EO54" i="29" s="1"/>
  <c r="EP54" i="29" s="1"/>
  <c r="EQ54" i="29" s="1"/>
  <c r="ER54" i="29" s="1"/>
  <c r="ES54" i="29" s="1"/>
  <c r="ET54" i="29" s="1"/>
  <c r="EU54" i="29" s="1"/>
  <c r="EV54" i="29" s="1"/>
  <c r="EW54" i="29" s="1"/>
  <c r="EX54" i="29" s="1"/>
  <c r="EY54" i="29" s="1"/>
  <c r="EZ54" i="29" s="1"/>
  <c r="FA54" i="29" s="1"/>
  <c r="FB54" i="29" s="1"/>
  <c r="FC54" i="29" s="1"/>
  <c r="FD54" i="29" s="1"/>
  <c r="FE54" i="29" s="1"/>
  <c r="FF54" i="29" s="1"/>
  <c r="FG54" i="29" s="1"/>
  <c r="FH54" i="29" s="1"/>
  <c r="FI54" i="29" s="1"/>
  <c r="FJ54" i="29" s="1"/>
  <c r="FK54" i="29" s="1"/>
  <c r="FL54" i="29" s="1"/>
  <c r="FM54" i="29" s="1"/>
  <c r="FN54" i="29" s="1"/>
  <c r="FO54" i="29" s="1"/>
  <c r="FP54" i="29" s="1"/>
  <c r="FQ54" i="29" s="1"/>
  <c r="FR54" i="29" s="1"/>
  <c r="FS54" i="29" s="1"/>
  <c r="FT54" i="29" s="1"/>
  <c r="FU54" i="29" s="1"/>
  <c r="FV54" i="29" s="1"/>
  <c r="FW54" i="29" s="1"/>
  <c r="FX54" i="29" s="1"/>
  <c r="FY54" i="29" s="1"/>
  <c r="FZ54" i="29" s="1"/>
  <c r="GA54" i="29" s="1"/>
  <c r="GB54" i="29" s="1"/>
  <c r="GC54" i="29" s="1"/>
  <c r="GD54" i="29" s="1"/>
  <c r="GE54" i="29" s="1"/>
  <c r="FR134" i="29"/>
  <c r="CM55" i="29"/>
  <c r="EL102" i="29"/>
  <c r="FS135" i="29"/>
  <c r="AO22" i="29"/>
  <c r="CG58" i="29"/>
  <c r="FN119" i="29"/>
  <c r="FO119" i="29" s="1"/>
  <c r="FP119" i="29" s="1"/>
  <c r="FQ119" i="29" s="1"/>
  <c r="FR119" i="29" s="1"/>
  <c r="FS119" i="29" s="1"/>
  <c r="FT119" i="29" s="1"/>
  <c r="FU119" i="29" s="1"/>
  <c r="FV119" i="29" s="1"/>
  <c r="FW119" i="29" s="1"/>
  <c r="FX119" i="29" s="1"/>
  <c r="FY119" i="29" s="1"/>
  <c r="FZ119" i="29" s="1"/>
  <c r="GA119" i="29" s="1"/>
  <c r="GB119" i="29" s="1"/>
  <c r="GC119" i="29" s="1"/>
  <c r="GD119" i="29" s="1"/>
  <c r="GE119" i="29" s="1"/>
  <c r="EI107" i="29"/>
  <c r="CR59" i="29"/>
  <c r="CU61" i="29"/>
  <c r="EI94" i="29"/>
  <c r="FD120" i="29"/>
  <c r="CA45" i="29"/>
  <c r="CW63" i="29"/>
  <c r="EF96" i="29"/>
  <c r="FY142" i="29"/>
  <c r="DN80" i="29"/>
  <c r="EL112" i="29"/>
  <c r="ED93" i="29"/>
  <c r="BC29" i="29"/>
  <c r="DX77" i="29"/>
  <c r="DY77" i="29" s="1"/>
  <c r="DZ77" i="29" s="1"/>
  <c r="EA77" i="29" s="1"/>
  <c r="EB77" i="29" s="1"/>
  <c r="EC77" i="29" s="1"/>
  <c r="ED77" i="29" s="1"/>
  <c r="EE77" i="29" s="1"/>
  <c r="EF77" i="29" s="1"/>
  <c r="EG77" i="29" s="1"/>
  <c r="EH77" i="29" s="1"/>
  <c r="EI77" i="29" s="1"/>
  <c r="EJ77" i="29" s="1"/>
  <c r="EK77" i="29" s="1"/>
  <c r="EL77" i="29" s="1"/>
  <c r="EM77" i="29" s="1"/>
  <c r="EN77" i="29" s="1"/>
  <c r="EO77" i="29" s="1"/>
  <c r="EP77" i="29" s="1"/>
  <c r="EQ77" i="29" s="1"/>
  <c r="ER77" i="29" s="1"/>
  <c r="ES77" i="29" s="1"/>
  <c r="ET77" i="29" s="1"/>
  <c r="EU77" i="29" s="1"/>
  <c r="EV77" i="29" s="1"/>
  <c r="EW77" i="29" s="1"/>
  <c r="EX77" i="29" s="1"/>
  <c r="EY77" i="29" s="1"/>
  <c r="EZ77" i="29" s="1"/>
  <c r="FA77" i="29" s="1"/>
  <c r="FB77" i="29" s="1"/>
  <c r="FC77" i="29" s="1"/>
  <c r="FD77" i="29" s="1"/>
  <c r="FE77" i="29" s="1"/>
  <c r="FF77" i="29" s="1"/>
  <c r="FG77" i="29" s="1"/>
  <c r="FH77" i="29" s="1"/>
  <c r="FI77" i="29" s="1"/>
  <c r="FJ77" i="29" s="1"/>
  <c r="FK77" i="29" s="1"/>
  <c r="FL77" i="29" s="1"/>
  <c r="FM77" i="29" s="1"/>
  <c r="FN77" i="29" s="1"/>
  <c r="FO77" i="29" s="1"/>
  <c r="FP77" i="29" s="1"/>
  <c r="FQ77" i="29" s="1"/>
  <c r="FR77" i="29" s="1"/>
  <c r="FS77" i="29" s="1"/>
  <c r="FT77" i="29" s="1"/>
  <c r="FU77" i="29" s="1"/>
  <c r="FV77" i="29" s="1"/>
  <c r="FW77" i="29" s="1"/>
  <c r="FX77" i="29" s="1"/>
  <c r="FY77" i="29" s="1"/>
  <c r="FZ77" i="29" s="1"/>
  <c r="GA77" i="29" s="1"/>
  <c r="GB77" i="29" s="1"/>
  <c r="GC77" i="29" s="1"/>
  <c r="GD77" i="29" s="1"/>
  <c r="GE77" i="29" s="1"/>
  <c r="FI121" i="29"/>
  <c r="GE138" i="29"/>
  <c r="DP79" i="29"/>
  <c r="BJ31" i="29"/>
  <c r="DW79" i="29"/>
  <c r="FF122" i="29"/>
  <c r="EH98" i="29"/>
  <c r="CD40" i="29"/>
  <c r="GD136" i="29"/>
  <c r="CJ43" i="29"/>
  <c r="CK43" i="29" s="1"/>
  <c r="CL43" i="29" s="1"/>
  <c r="CM43" i="29" s="1"/>
  <c r="CN43" i="29" s="1"/>
  <c r="CO43" i="29" s="1"/>
  <c r="CP43" i="29" s="1"/>
  <c r="CQ43" i="29" s="1"/>
  <c r="CR43" i="29" s="1"/>
  <c r="CS43" i="29" s="1"/>
  <c r="CT43" i="29" s="1"/>
  <c r="CU43" i="29" s="1"/>
  <c r="CV43" i="29" s="1"/>
  <c r="CW43" i="29" s="1"/>
  <c r="CX43" i="29" s="1"/>
  <c r="CY43" i="29" s="1"/>
  <c r="CZ43" i="29" s="1"/>
  <c r="DA43" i="29" s="1"/>
  <c r="DB43" i="29" s="1"/>
  <c r="DC43" i="29" s="1"/>
  <c r="DD43" i="29" s="1"/>
  <c r="DE43" i="29" s="1"/>
  <c r="DF43" i="29" s="1"/>
  <c r="DG43" i="29" s="1"/>
  <c r="DH43" i="29" s="1"/>
  <c r="DI43" i="29" s="1"/>
  <c r="DJ43" i="29" s="1"/>
  <c r="DK43" i="29" s="1"/>
  <c r="DL43" i="29" s="1"/>
  <c r="DM43" i="29" s="1"/>
  <c r="DN43" i="29" s="1"/>
  <c r="DO43" i="29" s="1"/>
  <c r="DP43" i="29" s="1"/>
  <c r="DQ43" i="29" s="1"/>
  <c r="DR43" i="29" s="1"/>
  <c r="DS43" i="29" s="1"/>
  <c r="DT43" i="29" s="1"/>
  <c r="DU43" i="29" s="1"/>
  <c r="DV43" i="29" s="1"/>
  <c r="DW43" i="29" s="1"/>
  <c r="DX43" i="29" s="1"/>
  <c r="DY43" i="29" s="1"/>
  <c r="DZ43" i="29" s="1"/>
  <c r="EA43" i="29" s="1"/>
  <c r="EB43" i="29" s="1"/>
  <c r="EC43" i="29" s="1"/>
  <c r="ED43" i="29" s="1"/>
  <c r="EE43" i="29" s="1"/>
  <c r="EF43" i="29" s="1"/>
  <c r="EG43" i="29" s="1"/>
  <c r="EH43" i="29" s="1"/>
  <c r="EI43" i="29" s="1"/>
  <c r="EJ43" i="29" s="1"/>
  <c r="EK43" i="29" s="1"/>
  <c r="EL43" i="29" s="1"/>
  <c r="EM43" i="29" s="1"/>
  <c r="EN43" i="29" s="1"/>
  <c r="EO43" i="29" s="1"/>
  <c r="EP43" i="29" s="1"/>
  <c r="EQ43" i="29" s="1"/>
  <c r="ER43" i="29" s="1"/>
  <c r="ES43" i="29" s="1"/>
  <c r="ET43" i="29" s="1"/>
  <c r="EU43" i="29" s="1"/>
  <c r="EV43" i="29" s="1"/>
  <c r="EW43" i="29" s="1"/>
  <c r="EX43" i="29" s="1"/>
  <c r="EY43" i="29" s="1"/>
  <c r="EZ43" i="29" s="1"/>
  <c r="FA43" i="29" s="1"/>
  <c r="FB43" i="29" s="1"/>
  <c r="FC43" i="29" s="1"/>
  <c r="FD43" i="29" s="1"/>
  <c r="FE43" i="29" s="1"/>
  <c r="FF43" i="29" s="1"/>
  <c r="FG43" i="29" s="1"/>
  <c r="FH43" i="29" s="1"/>
  <c r="FI43" i="29" s="1"/>
  <c r="FJ43" i="29" s="1"/>
  <c r="FK43" i="29" s="1"/>
  <c r="FL43" i="29" s="1"/>
  <c r="FM43" i="29" s="1"/>
  <c r="FN43" i="29" s="1"/>
  <c r="FO43" i="29" s="1"/>
  <c r="FP43" i="29" s="1"/>
  <c r="FQ43" i="29" s="1"/>
  <c r="FR43" i="29" s="1"/>
  <c r="FS43" i="29" s="1"/>
  <c r="FT43" i="29" s="1"/>
  <c r="FU43" i="29" s="1"/>
  <c r="FV43" i="29" s="1"/>
  <c r="FW43" i="29" s="1"/>
  <c r="FX43" i="29" s="1"/>
  <c r="FY43" i="29" s="1"/>
  <c r="FZ43" i="29" s="1"/>
  <c r="GA43" i="29" s="1"/>
  <c r="GB43" i="29" s="1"/>
  <c r="GC43" i="29" s="1"/>
  <c r="GD43" i="29" s="1"/>
  <c r="GE43" i="29" s="1"/>
  <c r="EV107" i="29"/>
  <c r="CZ62" i="29"/>
  <c r="EW109" i="29"/>
  <c r="AW31" i="29"/>
  <c r="CF46" i="29"/>
  <c r="ET110" i="29"/>
  <c r="AS19" i="29"/>
  <c r="AT19" i="29" s="1"/>
  <c r="AU19" i="29" s="1"/>
  <c r="AV19" i="29" s="1"/>
  <c r="AW19" i="29" s="1"/>
  <c r="AX19" i="29" s="1"/>
  <c r="AY19" i="29" s="1"/>
  <c r="AZ19" i="29" s="1"/>
  <c r="BA19" i="29" s="1"/>
  <c r="BB19" i="29" s="1"/>
  <c r="BC19" i="29" s="1"/>
  <c r="BD19" i="29" s="1"/>
  <c r="BE19" i="29" s="1"/>
  <c r="BF19" i="29" s="1"/>
  <c r="BG19" i="29" s="1"/>
  <c r="BH19" i="29" s="1"/>
  <c r="BI19" i="29" s="1"/>
  <c r="BJ19" i="29" s="1"/>
  <c r="BK19" i="29" s="1"/>
  <c r="BL19" i="29" s="1"/>
  <c r="BM19" i="29" s="1"/>
  <c r="BN19" i="29" s="1"/>
  <c r="BO19" i="29" s="1"/>
  <c r="BP19" i="29" s="1"/>
  <c r="BQ19" i="29" s="1"/>
  <c r="BR19" i="29" s="1"/>
  <c r="BS19" i="29" s="1"/>
  <c r="BT19" i="29" s="1"/>
  <c r="BU19" i="29" s="1"/>
  <c r="BV19" i="29" s="1"/>
  <c r="BW19" i="29" s="1"/>
  <c r="BX19" i="29" s="1"/>
  <c r="BY19" i="29" s="1"/>
  <c r="BZ19" i="29" s="1"/>
  <c r="CA19" i="29" s="1"/>
  <c r="CB19" i="29" s="1"/>
  <c r="CC19" i="29" s="1"/>
  <c r="CD19" i="29" s="1"/>
  <c r="CE19" i="29" s="1"/>
  <c r="CF19" i="29" s="1"/>
  <c r="CG19" i="29" s="1"/>
  <c r="CH19" i="29" s="1"/>
  <c r="CI19" i="29" s="1"/>
  <c r="CJ19" i="29" s="1"/>
  <c r="CK19" i="29" s="1"/>
  <c r="CL19" i="29" s="1"/>
  <c r="CM19" i="29" s="1"/>
  <c r="CN19" i="29" s="1"/>
  <c r="CO19" i="29" s="1"/>
  <c r="CP19" i="29" s="1"/>
  <c r="CQ19" i="29" s="1"/>
  <c r="CR19" i="29" s="1"/>
  <c r="CS19" i="29" s="1"/>
  <c r="CT19" i="29" s="1"/>
  <c r="CU19" i="29" s="1"/>
  <c r="CV19" i="29" s="1"/>
  <c r="CW19" i="29" s="1"/>
  <c r="CX19" i="29" s="1"/>
  <c r="CY19" i="29" s="1"/>
  <c r="CZ19" i="29" s="1"/>
  <c r="DA19" i="29" s="1"/>
  <c r="DB19" i="29" s="1"/>
  <c r="DC19" i="29" s="1"/>
  <c r="DD19" i="29" s="1"/>
  <c r="DE19" i="29" s="1"/>
  <c r="DF19" i="29" s="1"/>
  <c r="DG19" i="29" s="1"/>
  <c r="DH19" i="29" s="1"/>
  <c r="DI19" i="29" s="1"/>
  <c r="DJ19" i="29" s="1"/>
  <c r="DK19" i="29" s="1"/>
  <c r="DL19" i="29" s="1"/>
  <c r="DM19" i="29" s="1"/>
  <c r="DN19" i="29" s="1"/>
  <c r="DO19" i="29" s="1"/>
  <c r="DP19" i="29" s="1"/>
  <c r="DQ19" i="29" s="1"/>
  <c r="DR19" i="29" s="1"/>
  <c r="DS19" i="29" s="1"/>
  <c r="DT19" i="29" s="1"/>
  <c r="DU19" i="29" s="1"/>
  <c r="DV19" i="29" s="1"/>
  <c r="DW19" i="29" s="1"/>
  <c r="DX19" i="29" s="1"/>
  <c r="DY19" i="29" s="1"/>
  <c r="DZ19" i="29" s="1"/>
  <c r="EA19" i="29" s="1"/>
  <c r="EB19" i="29" s="1"/>
  <c r="EC19" i="29" s="1"/>
  <c r="ED19" i="29" s="1"/>
  <c r="EE19" i="29" s="1"/>
  <c r="EF19" i="29" s="1"/>
  <c r="EG19" i="29" s="1"/>
  <c r="EH19" i="29" s="1"/>
  <c r="EI19" i="29" s="1"/>
  <c r="EJ19" i="29" s="1"/>
  <c r="EK19" i="29" s="1"/>
  <c r="EL19" i="29" s="1"/>
  <c r="EM19" i="29" s="1"/>
  <c r="EN19" i="29" s="1"/>
  <c r="EO19" i="29" s="1"/>
  <c r="EP19" i="29" s="1"/>
  <c r="EQ19" i="29" s="1"/>
  <c r="ER19" i="29" s="1"/>
  <c r="ES19" i="29" s="1"/>
  <c r="ET19" i="29" s="1"/>
  <c r="EU19" i="29" s="1"/>
  <c r="EV19" i="29" s="1"/>
  <c r="EW19" i="29" s="1"/>
  <c r="EX19" i="29" s="1"/>
  <c r="EY19" i="29" s="1"/>
  <c r="EZ19" i="29" s="1"/>
  <c r="FA19" i="29" s="1"/>
  <c r="FB19" i="29" s="1"/>
  <c r="FC19" i="29" s="1"/>
  <c r="FD19" i="29" s="1"/>
  <c r="FE19" i="29" s="1"/>
  <c r="FF19" i="29" s="1"/>
  <c r="FG19" i="29" s="1"/>
  <c r="FH19" i="29" s="1"/>
  <c r="FI19" i="29" s="1"/>
  <c r="FJ19" i="29" s="1"/>
  <c r="FK19" i="29" s="1"/>
  <c r="FL19" i="29" s="1"/>
  <c r="FM19" i="29" s="1"/>
  <c r="FN19" i="29" s="1"/>
  <c r="FO19" i="29" s="1"/>
  <c r="FP19" i="29" s="1"/>
  <c r="FQ19" i="29" s="1"/>
  <c r="FR19" i="29" s="1"/>
  <c r="FS19" i="29" s="1"/>
  <c r="FT19" i="29" s="1"/>
  <c r="FU19" i="29" s="1"/>
  <c r="FV19" i="29" s="1"/>
  <c r="FW19" i="29" s="1"/>
  <c r="FX19" i="29" s="1"/>
  <c r="FY19" i="29" s="1"/>
  <c r="FZ19" i="29" s="1"/>
  <c r="GA19" i="29" s="1"/>
  <c r="GB19" i="29" s="1"/>
  <c r="GC19" i="29" s="1"/>
  <c r="GD19" i="29" s="1"/>
  <c r="GE19" i="29" s="1"/>
  <c r="CO52" i="29"/>
  <c r="DP68" i="29"/>
  <c r="DQ68" i="29" s="1"/>
  <c r="DR68" i="29" s="1"/>
  <c r="DS68" i="29" s="1"/>
  <c r="DT68" i="29" s="1"/>
  <c r="DU68" i="29" s="1"/>
  <c r="DV68" i="29" s="1"/>
  <c r="DW68" i="29" s="1"/>
  <c r="DX68" i="29" s="1"/>
  <c r="DY68" i="29" s="1"/>
  <c r="DZ68" i="29" s="1"/>
  <c r="EA68" i="29" s="1"/>
  <c r="EB68" i="29" s="1"/>
  <c r="EC68" i="29" s="1"/>
  <c r="ED68" i="29" s="1"/>
  <c r="EE68" i="29" s="1"/>
  <c r="EF68" i="29" s="1"/>
  <c r="EG68" i="29" s="1"/>
  <c r="EH68" i="29" s="1"/>
  <c r="EI68" i="29" s="1"/>
  <c r="EJ68" i="29" s="1"/>
  <c r="EK68" i="29" s="1"/>
  <c r="EL68" i="29" s="1"/>
  <c r="EM68" i="29" s="1"/>
  <c r="EN68" i="29" s="1"/>
  <c r="EO68" i="29" s="1"/>
  <c r="EP68" i="29" s="1"/>
  <c r="EQ68" i="29" s="1"/>
  <c r="ER68" i="29" s="1"/>
  <c r="ES68" i="29" s="1"/>
  <c r="ET68" i="29" s="1"/>
  <c r="EU68" i="29" s="1"/>
  <c r="EV68" i="29" s="1"/>
  <c r="EW68" i="29" s="1"/>
  <c r="EX68" i="29" s="1"/>
  <c r="EY68" i="29" s="1"/>
  <c r="EZ68" i="29" s="1"/>
  <c r="FA68" i="29" s="1"/>
  <c r="FB68" i="29" s="1"/>
  <c r="FC68" i="29" s="1"/>
  <c r="FD68" i="29" s="1"/>
  <c r="FE68" i="29" s="1"/>
  <c r="FF68" i="29" s="1"/>
  <c r="FG68" i="29" s="1"/>
  <c r="FH68" i="29" s="1"/>
  <c r="FI68" i="29" s="1"/>
  <c r="FJ68" i="29" s="1"/>
  <c r="FK68" i="29" s="1"/>
  <c r="FL68" i="29" s="1"/>
  <c r="FM68" i="29" s="1"/>
  <c r="FN68" i="29" s="1"/>
  <c r="FO68" i="29" s="1"/>
  <c r="FP68" i="29" s="1"/>
  <c r="FQ68" i="29" s="1"/>
  <c r="FR68" i="29" s="1"/>
  <c r="FS68" i="29" s="1"/>
  <c r="FT68" i="29" s="1"/>
  <c r="FU68" i="29" s="1"/>
  <c r="FV68" i="29" s="1"/>
  <c r="FW68" i="29" s="1"/>
  <c r="FX68" i="29" s="1"/>
  <c r="FY68" i="29" s="1"/>
  <c r="FZ68" i="29" s="1"/>
  <c r="GA68" i="29" s="1"/>
  <c r="GB68" i="29" s="1"/>
  <c r="GC68" i="29" s="1"/>
  <c r="GD68" i="29" s="1"/>
  <c r="GE68" i="29" s="1"/>
  <c r="DV86" i="29"/>
  <c r="EA101" i="29"/>
  <c r="EZ114" i="29"/>
  <c r="FJ128" i="29"/>
  <c r="FZ153" i="29"/>
  <c r="BK28" i="29"/>
  <c r="DV76" i="29"/>
  <c r="FK138" i="29"/>
  <c r="BY44" i="29"/>
  <c r="EP94" i="29"/>
  <c r="DG62" i="29"/>
  <c r="FV140" i="29"/>
  <c r="BQ31" i="29"/>
  <c r="CE48" i="29"/>
  <c r="CP64" i="29"/>
  <c r="EK97" i="29"/>
  <c r="EU111" i="29"/>
  <c r="FG123" i="29"/>
  <c r="GD143" i="29"/>
  <c r="AF17" i="29"/>
  <c r="CF49" i="29"/>
  <c r="DC64" i="29"/>
  <c r="DS81" i="29"/>
  <c r="BG32" i="29"/>
  <c r="CI51" i="29"/>
  <c r="DF67" i="29"/>
  <c r="DT84" i="29"/>
  <c r="EM99" i="29"/>
  <c r="EY112" i="29"/>
  <c r="FL126" i="29"/>
  <c r="GE147" i="29"/>
  <c r="AD18" i="29"/>
  <c r="BO34" i="29"/>
  <c r="CB52" i="29"/>
  <c r="DM67" i="29"/>
  <c r="DY85" i="29"/>
  <c r="EI100" i="29"/>
  <c r="EV113" i="29"/>
  <c r="FH127" i="29"/>
  <c r="FV148" i="29"/>
  <c r="AM20" i="29"/>
  <c r="BL35" i="29"/>
  <c r="CL53" i="29"/>
  <c r="DI69" i="29"/>
  <c r="DW87" i="29"/>
  <c r="EN101" i="29"/>
  <c r="FM130" i="29"/>
  <c r="Z20" i="29"/>
  <c r="BF37" i="29"/>
  <c r="CS67" i="29"/>
  <c r="DC79" i="29"/>
  <c r="DL85" i="29"/>
  <c r="DS91" i="29"/>
  <c r="BJ27" i="29"/>
  <c r="DA74" i="29"/>
  <c r="DX97" i="29"/>
  <c r="EJ109" i="29"/>
  <c r="FG113" i="29"/>
  <c r="EM114" i="29"/>
  <c r="EY126" i="29"/>
  <c r="AQ28" i="29"/>
  <c r="FT145" i="29"/>
  <c r="BJ40" i="29"/>
  <c r="CE56" i="29"/>
  <c r="CV69" i="29"/>
  <c r="DB76" i="29"/>
  <c r="DY80" i="29"/>
  <c r="DV94" i="29"/>
  <c r="DZ99" i="29"/>
  <c r="EV121" i="29"/>
  <c r="FJ136" i="29"/>
  <c r="BS46" i="29"/>
  <c r="CM62" i="29"/>
  <c r="S17" i="29"/>
  <c r="AZ22" i="29"/>
  <c r="BB34" i="29"/>
  <c r="AI24" i="29"/>
  <c r="DF81" i="29"/>
  <c r="DO89" i="29"/>
  <c r="EH106" i="29"/>
  <c r="EP111" i="29"/>
  <c r="FB123" i="29"/>
  <c r="FM134" i="29"/>
  <c r="FQ140" i="29"/>
  <c r="DD73" i="29"/>
  <c r="AO18" i="29"/>
  <c r="BB23" i="29"/>
  <c r="BZ48" i="29"/>
  <c r="CG53" i="29"/>
  <c r="CR63" i="29"/>
  <c r="DO84" i="29"/>
  <c r="DR88" i="29"/>
  <c r="DY93" i="29"/>
  <c r="EY120" i="29"/>
  <c r="FU128" i="29"/>
  <c r="AL23" i="29"/>
  <c r="FE128" i="29"/>
  <c r="FZ147" i="29"/>
  <c r="CM59" i="29"/>
  <c r="EC98" i="29"/>
  <c r="EQ115" i="29"/>
  <c r="FH130" i="29"/>
  <c r="FN135" i="29"/>
  <c r="FT142" i="29"/>
  <c r="GC152" i="29"/>
  <c r="ED100" i="29"/>
  <c r="DA70" i="29"/>
  <c r="DF75" i="29"/>
  <c r="EG102" i="29"/>
  <c r="FO120" i="29"/>
  <c r="CH55" i="29"/>
  <c r="CP61" i="29"/>
  <c r="DI80" i="29"/>
  <c r="ES98" i="29"/>
  <c r="EQ113" i="29"/>
  <c r="K174" i="29"/>
  <c r="DR87" i="29"/>
  <c r="BB32" i="29"/>
  <c r="AX29" i="29"/>
  <c r="BK38" i="29"/>
  <c r="BT44" i="29"/>
  <c r="CA49" i="29"/>
  <c r="AJ22" i="29"/>
  <c r="AT27" i="29"/>
  <c r="BM39" i="29"/>
  <c r="BV45" i="29"/>
  <c r="CD51" i="29"/>
  <c r="DC71" i="29"/>
  <c r="DQ86" i="29"/>
  <c r="FC127" i="29"/>
  <c r="FK132" i="29"/>
  <c r="Q355" i="29"/>
  <c r="AM413" i="29"/>
  <c r="AM425" i="29" s="1"/>
  <c r="R355" i="29"/>
  <c r="M174" i="29"/>
  <c r="R356" i="29"/>
  <c r="FH134" i="29" s="1"/>
  <c r="FV173" i="29"/>
  <c r="S356" i="29"/>
  <c r="FG132" i="29" s="1"/>
  <c r="T356" i="29"/>
  <c r="FE130" i="29" s="1"/>
  <c r="U356" i="29"/>
  <c r="FM139" i="29" s="1"/>
  <c r="V356" i="29"/>
  <c r="FZ151" i="29" s="1"/>
  <c r="FA105" i="29"/>
  <c r="FF111" i="29"/>
  <c r="EH88" i="29"/>
  <c r="EW102" i="29"/>
  <c r="FR123" i="29"/>
  <c r="DT73" i="29"/>
  <c r="EQ96" i="29"/>
  <c r="GA132" i="29"/>
  <c r="FG115" i="29"/>
  <c r="FE110" i="29"/>
  <c r="EH87" i="29"/>
  <c r="DH63" i="29"/>
  <c r="FL118" i="29"/>
  <c r="ET100" i="29"/>
  <c r="DS71" i="29"/>
  <c r="DQ70" i="29"/>
  <c r="GC134" i="29"/>
  <c r="EE84" i="29"/>
  <c r="CX55" i="29"/>
  <c r="CP48" i="29"/>
  <c r="CC39" i="29"/>
  <c r="DV75" i="29"/>
  <c r="CW53" i="29"/>
  <c r="GD135" i="29"/>
  <c r="FX130" i="29"/>
  <c r="FS127" i="29"/>
  <c r="GE139" i="29"/>
  <c r="DP69" i="29"/>
  <c r="DU74" i="29"/>
  <c r="FJ117" i="29"/>
  <c r="ER97" i="29"/>
  <c r="GB133" i="29"/>
  <c r="FS126" i="29"/>
  <c r="DJ64" i="29"/>
  <c r="DZ81" i="29"/>
  <c r="FB106" i="29"/>
  <c r="ET99" i="29"/>
  <c r="FC107" i="29"/>
  <c r="BC24" i="29"/>
  <c r="EU101" i="29"/>
  <c r="FD109" i="29"/>
  <c r="DC59" i="29"/>
  <c r="CM46" i="29"/>
  <c r="DA58" i="29"/>
  <c r="EM91" i="29"/>
  <c r="FF112" i="29"/>
  <c r="CY56" i="29"/>
  <c r="DF61" i="29"/>
  <c r="FQ122" i="29"/>
  <c r="BZ37" i="29"/>
  <c r="BR32" i="29"/>
  <c r="BV34" i="29"/>
  <c r="CJ44" i="29"/>
  <c r="CL45" i="29"/>
  <c r="CV52" i="29"/>
  <c r="EG86" i="29"/>
  <c r="AM17" i="29"/>
  <c r="AT20" i="29"/>
  <c r="CA38" i="29"/>
  <c r="CQ49" i="29"/>
  <c r="EF85" i="29"/>
  <c r="FP121" i="29"/>
  <c r="BW35" i="29"/>
  <c r="CT51" i="29"/>
  <c r="EO93" i="29"/>
  <c r="AR173" i="29"/>
  <c r="BC191" i="29" s="1"/>
  <c r="Q357" i="29"/>
  <c r="AN413" i="29"/>
  <c r="AN425" i="29" s="1"/>
  <c r="AN426" i="29" s="1"/>
  <c r="R357" i="29"/>
  <c r="T357" i="29"/>
  <c r="U357" i="29"/>
  <c r="Y355" i="29"/>
  <c r="AC356" i="29"/>
  <c r="V357" i="29"/>
  <c r="V413" i="29"/>
  <c r="V422" i="29" s="1"/>
  <c r="V423" i="29" s="1"/>
  <c r="Z355" i="29"/>
  <c r="AD356" i="29"/>
  <c r="W357" i="29"/>
  <c r="W413" i="29"/>
  <c r="W419" i="29" s="1"/>
  <c r="AA355" i="29"/>
  <c r="AE356" i="29"/>
  <c r="Y357" i="29"/>
  <c r="X413" i="29"/>
  <c r="X425" i="29" s="1"/>
  <c r="X427" i="29" s="1"/>
  <c r="AB355" i="29"/>
  <c r="AF356" i="29"/>
  <c r="Z357" i="29"/>
  <c r="Y413" i="29"/>
  <c r="Y425" i="29" s="1"/>
  <c r="Y358" i="29" s="1"/>
  <c r="GD146" i="29"/>
  <c r="AC355" i="29"/>
  <c r="AG356" i="29"/>
  <c r="AG357" i="29"/>
  <c r="Z413" i="29"/>
  <c r="Z425" i="29" s="1"/>
  <c r="Z358" i="29" s="1"/>
  <c r="AD355" i="29"/>
  <c r="AH356" i="29"/>
  <c r="AH357" i="29"/>
  <c r="AA413" i="29"/>
  <c r="AA425" i="29" s="1"/>
  <c r="AA427" i="29" s="1"/>
  <c r="FO139" i="29"/>
  <c r="AE355" i="29"/>
  <c r="AI356" i="29"/>
  <c r="AI357" i="29"/>
  <c r="AB413" i="29"/>
  <c r="AB419" i="29" s="1"/>
  <c r="FX138" i="29"/>
  <c r="AG355" i="29"/>
  <c r="AJ356" i="29"/>
  <c r="AJ357" i="29"/>
  <c r="AD413" i="29"/>
  <c r="AD422" i="29" s="1"/>
  <c r="FH133" i="29"/>
  <c r="AH355" i="29"/>
  <c r="AK356" i="29"/>
  <c r="AK357" i="29"/>
  <c r="AE413" i="29"/>
  <c r="AE422" i="29" s="1"/>
  <c r="Q356" i="29"/>
  <c r="AL356" i="29"/>
  <c r="AL357" i="29"/>
  <c r="AL413" i="29"/>
  <c r="AL422" i="29" s="1"/>
  <c r="AL424" i="29" s="1"/>
  <c r="H169" i="29"/>
  <c r="I169" i="29"/>
  <c r="I177" i="29" s="1"/>
  <c r="I181" i="29" s="1"/>
  <c r="E22" i="21" s="1"/>
  <c r="J169" i="29"/>
  <c r="J177" i="29" s="1"/>
  <c r="J181" i="29" s="1"/>
  <c r="F22" i="21" s="1"/>
  <c r="I176" i="29"/>
  <c r="J176" i="29"/>
  <c r="N176" i="29"/>
  <c r="R354" i="29"/>
  <c r="J16" i="29"/>
  <c r="H176" i="29"/>
  <c r="K169" i="29"/>
  <c r="K176" i="29"/>
  <c r="L169" i="29"/>
  <c r="L176" i="29"/>
  <c r="M176" i="29"/>
  <c r="O169" i="29"/>
  <c r="P176" i="29"/>
  <c r="P169" i="29"/>
  <c r="AK422" i="29"/>
  <c r="AK425" i="29"/>
  <c r="AK416" i="29"/>
  <c r="AK419" i="29"/>
  <c r="H350" i="29"/>
  <c r="I350" i="29" s="1"/>
  <c r="J350" i="29" s="1"/>
  <c r="AF355" i="29"/>
  <c r="X357" i="29"/>
  <c r="AN357" i="29"/>
  <c r="AC413" i="29"/>
  <c r="S355" i="29"/>
  <c r="AI355" i="29"/>
  <c r="AA357" i="29"/>
  <c r="AF413" i="29"/>
  <c r="T355" i="29"/>
  <c r="AJ355" i="29"/>
  <c r="X356" i="29"/>
  <c r="AN356" i="29"/>
  <c r="AB357" i="29"/>
  <c r="Q413" i="29"/>
  <c r="AG413" i="29"/>
  <c r="U355" i="29"/>
  <c r="AK355" i="29"/>
  <c r="Y356" i="29"/>
  <c r="AC357" i="29"/>
  <c r="R413" i="29"/>
  <c r="AH413" i="29"/>
  <c r="V355" i="29"/>
  <c r="AL355" i="29"/>
  <c r="Z356" i="29"/>
  <c r="AD357" i="29"/>
  <c r="S413" i="29"/>
  <c r="AI413" i="29"/>
  <c r="W355" i="29"/>
  <c r="AM355" i="29"/>
  <c r="AA356" i="29"/>
  <c r="AE357" i="29"/>
  <c r="T413" i="29"/>
  <c r="AJ413" i="29"/>
  <c r="X355" i="29"/>
  <c r="U413" i="29"/>
  <c r="BL27" i="1"/>
  <c r="BT58" i="21" l="1"/>
  <c r="O9" i="30"/>
  <c r="BL43" i="1"/>
  <c r="BT49" i="21"/>
  <c r="BU48" i="21"/>
  <c r="BT50" i="21"/>
  <c r="E23" i="21"/>
  <c r="F23" i="21" s="1"/>
  <c r="P192" i="29"/>
  <c r="P194" i="29"/>
  <c r="H177" i="29"/>
  <c r="H181" i="29" s="1"/>
  <c r="P189" i="29"/>
  <c r="V424" i="29"/>
  <c r="FM140" i="29"/>
  <c r="DV96" i="29"/>
  <c r="EK111" i="29"/>
  <c r="FT146" i="29"/>
  <c r="FP142" i="29"/>
  <c r="FI135" i="29"/>
  <c r="FU147" i="29"/>
  <c r="AN419" i="29"/>
  <c r="EF105" i="29"/>
  <c r="Z416" i="29"/>
  <c r="X419" i="29"/>
  <c r="X420" i="29" s="1"/>
  <c r="FO142" i="29"/>
  <c r="DJ84" i="29"/>
  <c r="EX127" i="29"/>
  <c r="Z419" i="29"/>
  <c r="Z426" i="29"/>
  <c r="X358" i="29"/>
  <c r="GF173" i="29"/>
  <c r="AL423" i="29"/>
  <c r="AM419" i="29"/>
  <c r="AM420" i="29" s="1"/>
  <c r="AB422" i="29"/>
  <c r="AB423" i="29" s="1"/>
  <c r="AM416" i="29"/>
  <c r="AM418" i="29" s="1"/>
  <c r="Y422" i="29"/>
  <c r="Y423" i="29" s="1"/>
  <c r="Z427" i="29"/>
  <c r="FI132" i="29"/>
  <c r="AN422" i="29"/>
  <c r="AN423" i="29" s="1"/>
  <c r="X422" i="29"/>
  <c r="X423" i="29" s="1"/>
  <c r="AM427" i="29"/>
  <c r="AM358" i="29"/>
  <c r="FC108" i="29" s="1"/>
  <c r="AM426" i="29"/>
  <c r="Y426" i="29"/>
  <c r="AM422" i="29"/>
  <c r="AM423" i="29" s="1"/>
  <c r="AA426" i="29"/>
  <c r="Y427" i="29"/>
  <c r="AL425" i="29"/>
  <c r="AL426" i="29" s="1"/>
  <c r="AA419" i="29"/>
  <c r="AA421" i="29" s="1"/>
  <c r="AA422" i="29"/>
  <c r="AA423" i="29" s="1"/>
  <c r="V425" i="29"/>
  <c r="V427" i="29" s="1"/>
  <c r="AL416" i="29"/>
  <c r="AL418" i="29" s="1"/>
  <c r="AL419" i="29"/>
  <c r="AL420" i="29" s="1"/>
  <c r="AN416" i="29"/>
  <c r="AN418" i="29" s="1"/>
  <c r="X416" i="29"/>
  <c r="V416" i="29"/>
  <c r="V418" i="29" s="1"/>
  <c r="V419" i="29"/>
  <c r="V420" i="29" s="1"/>
  <c r="FP140" i="29"/>
  <c r="CC51" i="29"/>
  <c r="X18" i="29"/>
  <c r="DE75" i="29"/>
  <c r="CO61" i="29"/>
  <c r="BY48" i="29"/>
  <c r="DB71" i="29"/>
  <c r="BS44" i="29"/>
  <c r="BL39" i="29"/>
  <c r="DX93" i="29"/>
  <c r="DP86" i="29"/>
  <c r="AI22" i="29"/>
  <c r="FN139" i="29"/>
  <c r="FM135" i="29"/>
  <c r="FJ132" i="29"/>
  <c r="AW29" i="29"/>
  <c r="EZ122" i="29"/>
  <c r="EP113" i="29"/>
  <c r="DQ88" i="29"/>
  <c r="AK23" i="29"/>
  <c r="EF102" i="29"/>
  <c r="CF53" i="29"/>
  <c r="AS27" i="29"/>
  <c r="FD128" i="29"/>
  <c r="DZ96" i="29"/>
  <c r="CQ63" i="29"/>
  <c r="EN110" i="29"/>
  <c r="GB152" i="29"/>
  <c r="EP115" i="29"/>
  <c r="BJ38" i="29"/>
  <c r="EJ105" i="29"/>
  <c r="FY147" i="29"/>
  <c r="FL134" i="29"/>
  <c r="CG55" i="29"/>
  <c r="BZ49" i="29"/>
  <c r="FS142" i="29"/>
  <c r="EB98" i="29"/>
  <c r="CL59" i="29"/>
  <c r="BA32" i="29"/>
  <c r="EU118" i="29"/>
  <c r="FG130" i="29"/>
  <c r="FA123" i="29"/>
  <c r="DQ87" i="29"/>
  <c r="DH80" i="29"/>
  <c r="DC73" i="29"/>
  <c r="FB127" i="29"/>
  <c r="CZ70" i="29"/>
  <c r="BU45" i="29"/>
  <c r="BF35" i="29"/>
  <c r="FX146" i="29"/>
  <c r="EC100" i="29"/>
  <c r="EX120" i="29"/>
  <c r="EO111" i="29"/>
  <c r="DN84" i="29"/>
  <c r="FO140" i="29"/>
  <c r="EW120" i="29"/>
  <c r="EN111" i="29"/>
  <c r="DM84" i="29"/>
  <c r="BI38" i="29"/>
  <c r="AH22" i="29"/>
  <c r="AJ23" i="29"/>
  <c r="CB51" i="29"/>
  <c r="W18" i="29"/>
  <c r="AR27" i="29"/>
  <c r="AZ32" i="29"/>
  <c r="DW93" i="29"/>
  <c r="DD75" i="29"/>
  <c r="CN61" i="29"/>
  <c r="BX48" i="29"/>
  <c r="EO113" i="29"/>
  <c r="DO86" i="29"/>
  <c r="CP63" i="29"/>
  <c r="BE35" i="29"/>
  <c r="FL135" i="29"/>
  <c r="CE53" i="29"/>
  <c r="BR44" i="29"/>
  <c r="EY122" i="29"/>
  <c r="EE102" i="29"/>
  <c r="FC128" i="29"/>
  <c r="DY96" i="29"/>
  <c r="DP88" i="29"/>
  <c r="DA71" i="29"/>
  <c r="EM110" i="29"/>
  <c r="GA152" i="29"/>
  <c r="EO115" i="29"/>
  <c r="BK39" i="29"/>
  <c r="EI105" i="29"/>
  <c r="AV29" i="29"/>
  <c r="FX147" i="29"/>
  <c r="FK134" i="29"/>
  <c r="CF55" i="29"/>
  <c r="BY49" i="29"/>
  <c r="FR142" i="29"/>
  <c r="EA98" i="29"/>
  <c r="CK59" i="29"/>
  <c r="ET118" i="29"/>
  <c r="FY151" i="29"/>
  <c r="FF130" i="29"/>
  <c r="EZ123" i="29"/>
  <c r="DP87" i="29"/>
  <c r="DG80" i="29"/>
  <c r="DB73" i="29"/>
  <c r="FA127" i="29"/>
  <c r="CY70" i="29"/>
  <c r="BT45" i="29"/>
  <c r="FW146" i="29"/>
  <c r="EB100" i="29"/>
  <c r="FN140" i="29"/>
  <c r="FV146" i="29"/>
  <c r="EA100" i="29"/>
  <c r="BD35" i="29"/>
  <c r="BH38" i="29"/>
  <c r="AG22" i="29"/>
  <c r="EV120" i="29"/>
  <c r="EM111" i="29"/>
  <c r="DL84" i="29"/>
  <c r="BQ44" i="29"/>
  <c r="BS45" i="29"/>
  <c r="CA51" i="29"/>
  <c r="V18" i="29"/>
  <c r="CO63" i="29"/>
  <c r="FL139" i="29"/>
  <c r="FH132" i="29"/>
  <c r="DV93" i="29"/>
  <c r="DC75" i="29"/>
  <c r="CM61" i="29"/>
  <c r="BW48" i="29"/>
  <c r="CZ71" i="29"/>
  <c r="CD53" i="29"/>
  <c r="FK135" i="29"/>
  <c r="AQ27" i="29"/>
  <c r="AI23" i="29"/>
  <c r="EX122" i="29"/>
  <c r="EN113" i="29"/>
  <c r="ED102" i="29"/>
  <c r="DN86" i="29"/>
  <c r="FB128" i="29"/>
  <c r="DX96" i="29"/>
  <c r="DO88" i="29"/>
  <c r="EL110" i="29"/>
  <c r="FZ152" i="29"/>
  <c r="EN115" i="29"/>
  <c r="BJ39" i="29"/>
  <c r="EH105" i="29"/>
  <c r="AU29" i="29"/>
  <c r="FW147" i="29"/>
  <c r="FJ134" i="29"/>
  <c r="CE55" i="29"/>
  <c r="BX49" i="29"/>
  <c r="FQ142" i="29"/>
  <c r="DZ98" i="29"/>
  <c r="CJ59" i="29"/>
  <c r="AY32" i="29"/>
  <c r="ES118" i="29"/>
  <c r="EY123" i="29"/>
  <c r="DO87" i="29"/>
  <c r="DF80" i="29"/>
  <c r="DA73" i="29"/>
  <c r="EZ127" i="29"/>
  <c r="CX70" i="29"/>
  <c r="FV147" i="29"/>
  <c r="EY127" i="29"/>
  <c r="CW70" i="29"/>
  <c r="BR45" i="29"/>
  <c r="DU93" i="29"/>
  <c r="BV48" i="29"/>
  <c r="FU146" i="29"/>
  <c r="DZ100" i="29"/>
  <c r="BC35" i="29"/>
  <c r="CL61" i="29"/>
  <c r="EU120" i="29"/>
  <c r="EL111" i="29"/>
  <c r="DK84" i="29"/>
  <c r="BG38" i="29"/>
  <c r="AF22" i="29"/>
  <c r="DB75" i="29"/>
  <c r="BZ51" i="29"/>
  <c r="U18" i="29"/>
  <c r="FK139" i="29"/>
  <c r="AP27" i="29"/>
  <c r="AT29" i="29"/>
  <c r="FJ135" i="29"/>
  <c r="EW122" i="29"/>
  <c r="EM113" i="29"/>
  <c r="EC102" i="29"/>
  <c r="DM86" i="29"/>
  <c r="FA128" i="29"/>
  <c r="DW96" i="29"/>
  <c r="DN88" i="29"/>
  <c r="CY71" i="29"/>
  <c r="CN63" i="29"/>
  <c r="CC53" i="29"/>
  <c r="BP44" i="29"/>
  <c r="EK110" i="29"/>
  <c r="AH23" i="29"/>
  <c r="FY152" i="29"/>
  <c r="EM115" i="29"/>
  <c r="BI39" i="29"/>
  <c r="EG105" i="29"/>
  <c r="FI134" i="29"/>
  <c r="CD55" i="29"/>
  <c r="BW49" i="29"/>
  <c r="GE156" i="29"/>
  <c r="DY98" i="29"/>
  <c r="CI59" i="29"/>
  <c r="AX32" i="29"/>
  <c r="FW151" i="29"/>
  <c r="FD130" i="29"/>
  <c r="ER118" i="29"/>
  <c r="EX123" i="29"/>
  <c r="DN87" i="29"/>
  <c r="DE80" i="29"/>
  <c r="CZ73" i="29"/>
  <c r="DM87" i="29"/>
  <c r="DD80" i="29"/>
  <c r="CY73" i="29"/>
  <c r="BQ45" i="29"/>
  <c r="CV70" i="29"/>
  <c r="CK61" i="29"/>
  <c r="BU48" i="29"/>
  <c r="DY100" i="29"/>
  <c r="BB35" i="29"/>
  <c r="ET120" i="29"/>
  <c r="BF38" i="29"/>
  <c r="AE22" i="29"/>
  <c r="BY51" i="29"/>
  <c r="T18" i="29"/>
  <c r="DA75" i="29"/>
  <c r="FF132" i="29"/>
  <c r="DT93" i="29"/>
  <c r="FJ139" i="29"/>
  <c r="EV122" i="29"/>
  <c r="EL113" i="29"/>
  <c r="DL86" i="29"/>
  <c r="EZ128" i="29"/>
  <c r="CX71" i="29"/>
  <c r="CM63" i="29"/>
  <c r="CB53" i="29"/>
  <c r="BO44" i="29"/>
  <c r="AO27" i="29"/>
  <c r="EJ110" i="29"/>
  <c r="AG23" i="29"/>
  <c r="BH39" i="29"/>
  <c r="FX152" i="29"/>
  <c r="EL115" i="29"/>
  <c r="AS29" i="29"/>
  <c r="CC55" i="29"/>
  <c r="BV49" i="29"/>
  <c r="GD156" i="29"/>
  <c r="DX98" i="29"/>
  <c r="CH59" i="29"/>
  <c r="AW32" i="29"/>
  <c r="FV151" i="29"/>
  <c r="FC130" i="29"/>
  <c r="EQ118" i="29"/>
  <c r="GB155" i="29"/>
  <c r="CC54" i="29"/>
  <c r="CT68" i="29"/>
  <c r="FV149" i="29"/>
  <c r="EX125" i="29"/>
  <c r="ER119" i="29"/>
  <c r="FD131" i="29"/>
  <c r="DS92" i="29"/>
  <c r="DB77" i="29"/>
  <c r="BC36" i="29"/>
  <c r="FJ137" i="29"/>
  <c r="W19" i="29"/>
  <c r="BN43" i="29"/>
  <c r="AK25" i="29"/>
  <c r="EE104" i="29"/>
  <c r="CB54" i="29"/>
  <c r="GA155" i="29"/>
  <c r="V19" i="29"/>
  <c r="FU149" i="29"/>
  <c r="AJ25" i="29"/>
  <c r="EW125" i="29"/>
  <c r="EQ119" i="29"/>
  <c r="FC131" i="29"/>
  <c r="CS68" i="29"/>
  <c r="DR92" i="29"/>
  <c r="DA77" i="29"/>
  <c r="BB36" i="29"/>
  <c r="FI137" i="29"/>
  <c r="BM43" i="29"/>
  <c r="ED104" i="29"/>
  <c r="EW123" i="29"/>
  <c r="FL140" i="29"/>
  <c r="FX151" i="29"/>
  <c r="EB102" i="29"/>
  <c r="AA358" i="29"/>
  <c r="GE150" i="29" s="1"/>
  <c r="DM88" i="29"/>
  <c r="FN130" i="29"/>
  <c r="FU139" i="29"/>
  <c r="FG122" i="29"/>
  <c r="DO80" i="29"/>
  <c r="EJ100" i="29"/>
  <c r="DI71" i="29"/>
  <c r="DW86" i="29"/>
  <c r="GE146" i="29"/>
  <c r="FT135" i="29"/>
  <c r="FK128" i="29"/>
  <c r="EW113" i="29"/>
  <c r="EE93" i="29"/>
  <c r="CV61" i="29"/>
  <c r="EG96" i="29"/>
  <c r="EQ105" i="29"/>
  <c r="FQ132" i="29"/>
  <c r="FH123" i="29"/>
  <c r="EI98" i="29"/>
  <c r="BD29" i="29"/>
  <c r="AP22" i="29"/>
  <c r="CJ51" i="29"/>
  <c r="CB45" i="29"/>
  <c r="FW140" i="29"/>
  <c r="EW115" i="29"/>
  <c r="CS59" i="29"/>
  <c r="FZ142" i="29"/>
  <c r="FB118" i="29"/>
  <c r="FI127" i="29"/>
  <c r="EM102" i="29"/>
  <c r="EV111" i="29"/>
  <c r="AZ27" i="29"/>
  <c r="DG70" i="29"/>
  <c r="AR23" i="29"/>
  <c r="AE18" i="29"/>
  <c r="FS134" i="29"/>
  <c r="DX88" i="29"/>
  <c r="DJ73" i="29"/>
  <c r="BH32" i="29"/>
  <c r="FE120" i="29"/>
  <c r="DU84" i="29"/>
  <c r="CX63" i="29"/>
  <c r="EU110" i="29"/>
  <c r="BQ38" i="29"/>
  <c r="CN55" i="29"/>
  <c r="CM53" i="29"/>
  <c r="BS39" i="29"/>
  <c r="BZ44" i="29"/>
  <c r="CF48" i="29"/>
  <c r="DL75" i="29"/>
  <c r="DX87" i="29"/>
  <c r="CG49" i="29"/>
  <c r="BM35" i="29"/>
  <c r="FK131" i="29"/>
  <c r="FQ137" i="29"/>
  <c r="CJ54" i="29"/>
  <c r="EL104" i="29"/>
  <c r="DI77" i="29"/>
  <c r="DA68" i="29"/>
  <c r="DZ92" i="29"/>
  <c r="GC149" i="29"/>
  <c r="FE125" i="29"/>
  <c r="EY119" i="29"/>
  <c r="BJ36" i="29"/>
  <c r="AD19" i="29"/>
  <c r="AR25" i="29"/>
  <c r="BU43" i="29"/>
  <c r="AE419" i="29"/>
  <c r="AE416" i="29"/>
  <c r="DH81" i="29"/>
  <c r="FV145" i="29"/>
  <c r="EC101" i="29"/>
  <c r="GB153" i="29"/>
  <c r="FX148" i="29"/>
  <c r="FL136" i="29"/>
  <c r="EO114" i="29"/>
  <c r="EL109" i="29"/>
  <c r="DX94" i="29"/>
  <c r="CO62" i="29"/>
  <c r="DQ89" i="29"/>
  <c r="CU67" i="29"/>
  <c r="CR64" i="29"/>
  <c r="DU91" i="29"/>
  <c r="BU46" i="29"/>
  <c r="EX121" i="29"/>
  <c r="DZ97" i="29"/>
  <c r="CD52" i="29"/>
  <c r="CX69" i="29"/>
  <c r="EB99" i="29"/>
  <c r="DD76" i="29"/>
  <c r="AY31" i="29"/>
  <c r="AS28" i="29"/>
  <c r="AK24" i="29"/>
  <c r="DC74" i="29"/>
  <c r="FJ133" i="29"/>
  <c r="EK107" i="29"/>
  <c r="ER117" i="29"/>
  <c r="CI58" i="29"/>
  <c r="CG56" i="29"/>
  <c r="BD34" i="29"/>
  <c r="FS143" i="29"/>
  <c r="FA126" i="29"/>
  <c r="DE79" i="29"/>
  <c r="FM138" i="29"/>
  <c r="EJ106" i="29"/>
  <c r="DN85" i="29"/>
  <c r="BH37" i="29"/>
  <c r="U17" i="29"/>
  <c r="EN112" i="29"/>
  <c r="AB20" i="29"/>
  <c r="BL40" i="29"/>
  <c r="EZ106" i="29"/>
  <c r="FD112" i="29"/>
  <c r="EG89" i="29"/>
  <c r="DK67" i="29"/>
  <c r="DN69" i="29"/>
  <c r="DS74" i="29"/>
  <c r="FH117" i="29"/>
  <c r="EP97" i="29"/>
  <c r="FZ133" i="29"/>
  <c r="FQ126" i="29"/>
  <c r="DH64" i="29"/>
  <c r="FE114" i="29"/>
  <c r="CY58" i="29"/>
  <c r="AR20" i="29"/>
  <c r="DU79" i="29"/>
  <c r="DX81" i="29"/>
  <c r="CW56" i="29"/>
  <c r="CB40" i="29"/>
  <c r="ER99" i="29"/>
  <c r="FA107" i="29"/>
  <c r="CK46" i="29"/>
  <c r="BX37" i="29"/>
  <c r="AK17" i="29"/>
  <c r="BT34" i="29"/>
  <c r="EK91" i="29"/>
  <c r="FN121" i="29"/>
  <c r="ED85" i="29"/>
  <c r="CT52" i="29"/>
  <c r="GB136" i="29"/>
  <c r="GC138" i="29"/>
  <c r="DT76" i="29"/>
  <c r="BO31" i="29"/>
  <c r="BA24" i="29"/>
  <c r="DE62" i="29"/>
  <c r="BI28" i="29"/>
  <c r="EN94" i="29"/>
  <c r="FB109" i="29"/>
  <c r="ES101" i="29"/>
  <c r="GC148" i="29"/>
  <c r="FQ136" i="29"/>
  <c r="ET114" i="29"/>
  <c r="EQ109" i="29"/>
  <c r="EC94" i="29"/>
  <c r="CT62" i="29"/>
  <c r="FR138" i="29"/>
  <c r="FC121" i="29"/>
  <c r="DJ79" i="29"/>
  <c r="DI76" i="29"/>
  <c r="EP107" i="29"/>
  <c r="EG99" i="29"/>
  <c r="DZ91" i="29"/>
  <c r="DS85" i="29"/>
  <c r="EE97" i="29"/>
  <c r="CI52" i="29"/>
  <c r="BZ46" i="29"/>
  <c r="EW117" i="29"/>
  <c r="GA145" i="29"/>
  <c r="EO106" i="29"/>
  <c r="BM37" i="29"/>
  <c r="FO133" i="29"/>
  <c r="DC69" i="29"/>
  <c r="DV89" i="29"/>
  <c r="CZ67" i="29"/>
  <c r="ES112" i="29"/>
  <c r="DH74" i="29"/>
  <c r="AP24" i="29"/>
  <c r="BQ40" i="29"/>
  <c r="FX143" i="29"/>
  <c r="FF126" i="29"/>
  <c r="CW64" i="29"/>
  <c r="BD31" i="29"/>
  <c r="EH101" i="29"/>
  <c r="AG20" i="29"/>
  <c r="Z17" i="29"/>
  <c r="AX28" i="29"/>
  <c r="CN58" i="29"/>
  <c r="BI34" i="29"/>
  <c r="CL56" i="29"/>
  <c r="DM81" i="29"/>
  <c r="FR143" i="29"/>
  <c r="FI133" i="29"/>
  <c r="EZ126" i="29"/>
  <c r="CQ64" i="29"/>
  <c r="DG81" i="29"/>
  <c r="FU145" i="29"/>
  <c r="EB101" i="29"/>
  <c r="GA153" i="29"/>
  <c r="FW148" i="29"/>
  <c r="FK136" i="29"/>
  <c r="EM112" i="29"/>
  <c r="AJ24" i="29"/>
  <c r="DP89" i="29"/>
  <c r="DW94" i="29"/>
  <c r="CN62" i="29"/>
  <c r="AX31" i="29"/>
  <c r="DT91" i="29"/>
  <c r="EW121" i="29"/>
  <c r="DY97" i="29"/>
  <c r="FL138" i="29"/>
  <c r="EI106" i="29"/>
  <c r="EN114" i="29"/>
  <c r="CW69" i="29"/>
  <c r="EA99" i="29"/>
  <c r="DC76" i="29"/>
  <c r="CT67" i="29"/>
  <c r="AR28" i="29"/>
  <c r="DB74" i="29"/>
  <c r="CC52" i="29"/>
  <c r="EQ117" i="29"/>
  <c r="CH58" i="29"/>
  <c r="CF56" i="29"/>
  <c r="BK40" i="29"/>
  <c r="EJ107" i="29"/>
  <c r="DM85" i="29"/>
  <c r="BG37" i="29"/>
  <c r="T17" i="29"/>
  <c r="T159" i="29" s="1"/>
  <c r="AA20" i="29"/>
  <c r="BT46" i="29"/>
  <c r="EK109" i="29"/>
  <c r="BC34" i="29"/>
  <c r="DD79" i="29"/>
  <c r="FJ118" i="29"/>
  <c r="EQ98" i="29"/>
  <c r="GA134" i="29"/>
  <c r="FQ127" i="29"/>
  <c r="EC84" i="29"/>
  <c r="EY105" i="29"/>
  <c r="FD111" i="29"/>
  <c r="EF88" i="29"/>
  <c r="EU102" i="29"/>
  <c r="GE140" i="29"/>
  <c r="FP123" i="29"/>
  <c r="DR73" i="29"/>
  <c r="CH44" i="29"/>
  <c r="FC110" i="29"/>
  <c r="ER100" i="29"/>
  <c r="DQ71" i="29"/>
  <c r="EF87" i="29"/>
  <c r="DO70" i="29"/>
  <c r="GB135" i="29"/>
  <c r="DW80" i="29"/>
  <c r="CU53" i="29"/>
  <c r="AX22" i="29"/>
  <c r="EO96" i="29"/>
  <c r="FS128" i="29"/>
  <c r="FE115" i="29"/>
  <c r="CV55" i="29"/>
  <c r="CN48" i="29"/>
  <c r="EM93" i="29"/>
  <c r="CR51" i="29"/>
  <c r="CO49" i="29"/>
  <c r="BU35" i="29"/>
  <c r="BY38" i="29"/>
  <c r="EE86" i="29"/>
  <c r="CJ45" i="29"/>
  <c r="BP32" i="29"/>
  <c r="FO122" i="29"/>
  <c r="DT75" i="29"/>
  <c r="DF63" i="29"/>
  <c r="DD61" i="29"/>
  <c r="FE113" i="29"/>
  <c r="FY132" i="29"/>
  <c r="FM120" i="29"/>
  <c r="FV130" i="29"/>
  <c r="BH27" i="29"/>
  <c r="CA39" i="29"/>
  <c r="AM18" i="29"/>
  <c r="GC139" i="29"/>
  <c r="DA59" i="29"/>
  <c r="AZ23" i="29"/>
  <c r="BL29" i="29"/>
  <c r="DZ86" i="29"/>
  <c r="FW135" i="29"/>
  <c r="FN128" i="29"/>
  <c r="EZ113" i="29"/>
  <c r="EH93" i="29"/>
  <c r="DJ70" i="29"/>
  <c r="FH120" i="29"/>
  <c r="FE118" i="29"/>
  <c r="EL98" i="29"/>
  <c r="FT132" i="29"/>
  <c r="FK123" i="29"/>
  <c r="BG29" i="29"/>
  <c r="AS22" i="29"/>
  <c r="FZ140" i="29"/>
  <c r="EZ115" i="29"/>
  <c r="GC142" i="29"/>
  <c r="FJ122" i="29"/>
  <c r="FV134" i="29"/>
  <c r="DX84" i="29"/>
  <c r="DR80" i="29"/>
  <c r="DM73" i="29"/>
  <c r="EA87" i="29"/>
  <c r="DO75" i="29"/>
  <c r="CI48" i="29"/>
  <c r="AU23" i="29"/>
  <c r="CQ55" i="29"/>
  <c r="AH18" i="29"/>
  <c r="CM51" i="29"/>
  <c r="FX139" i="29"/>
  <c r="FQ130" i="29"/>
  <c r="CJ49" i="29"/>
  <c r="BV39" i="29"/>
  <c r="ET105" i="29"/>
  <c r="BP35" i="29"/>
  <c r="EM100" i="29"/>
  <c r="CP53" i="29"/>
  <c r="CC44" i="29"/>
  <c r="EX110" i="29"/>
  <c r="EJ96" i="29"/>
  <c r="FL127" i="29"/>
  <c r="EP102" i="29"/>
  <c r="BT38" i="29"/>
  <c r="EA88" i="29"/>
  <c r="DL71" i="29"/>
  <c r="BK32" i="29"/>
  <c r="EY111" i="29"/>
  <c r="BC27" i="29"/>
  <c r="DA63" i="29"/>
  <c r="CV59" i="29"/>
  <c r="CY61" i="29"/>
  <c r="CE45" i="29"/>
  <c r="CZ74" i="29"/>
  <c r="EO117" i="29"/>
  <c r="DW97" i="29"/>
  <c r="FP143" i="29"/>
  <c r="FG133" i="29"/>
  <c r="EX126" i="29"/>
  <c r="DE81" i="29"/>
  <c r="FS145" i="29"/>
  <c r="DZ101" i="29"/>
  <c r="FJ138" i="29"/>
  <c r="DK85" i="29"/>
  <c r="CD56" i="29"/>
  <c r="BI40" i="29"/>
  <c r="DA76" i="29"/>
  <c r="FU148" i="29"/>
  <c r="FI136" i="29"/>
  <c r="EK112" i="29"/>
  <c r="DN89" i="29"/>
  <c r="CR67" i="29"/>
  <c r="CO64" i="29"/>
  <c r="DU94" i="29"/>
  <c r="CL62" i="29"/>
  <c r="EI109" i="29"/>
  <c r="DB79" i="29"/>
  <c r="BE37" i="29"/>
  <c r="EU121" i="29"/>
  <c r="EG106" i="29"/>
  <c r="AV31" i="29"/>
  <c r="AP28" i="29"/>
  <c r="EL114" i="29"/>
  <c r="CU69" i="29"/>
  <c r="GE157" i="29"/>
  <c r="DY99" i="29"/>
  <c r="CA52" i="29"/>
  <c r="FY153" i="29"/>
  <c r="CF58" i="29"/>
  <c r="AH24" i="29"/>
  <c r="Y20" i="29"/>
  <c r="EH107" i="29"/>
  <c r="BR46" i="29"/>
  <c r="R17" i="29"/>
  <c r="R159" i="29" s="1"/>
  <c r="R185" i="29" s="1"/>
  <c r="DR91" i="29"/>
  <c r="BA34" i="29"/>
  <c r="EI92" i="29"/>
  <c r="FH119" i="29"/>
  <c r="DJ68" i="29"/>
  <c r="EU104" i="29"/>
  <c r="FZ137" i="29"/>
  <c r="CD43" i="29"/>
  <c r="BS36" i="29"/>
  <c r="FN125" i="29"/>
  <c r="AM19" i="29"/>
  <c r="CS54" i="29"/>
  <c r="DR77" i="29"/>
  <c r="FT131" i="29"/>
  <c r="BA25" i="29"/>
  <c r="FZ138" i="29"/>
  <c r="FK121" i="29"/>
  <c r="DR79" i="29"/>
  <c r="DQ76" i="29"/>
  <c r="EX107" i="29"/>
  <c r="EO99" i="29"/>
  <c r="EH91" i="29"/>
  <c r="EA85" i="29"/>
  <c r="EW106" i="29"/>
  <c r="FA112" i="29"/>
  <c r="ED89" i="29"/>
  <c r="DK69" i="29"/>
  <c r="BU37" i="29"/>
  <c r="FW133" i="29"/>
  <c r="FB114" i="29"/>
  <c r="CV58" i="29"/>
  <c r="AO20" i="29"/>
  <c r="FN126" i="29"/>
  <c r="DP74" i="29"/>
  <c r="DU81" i="29"/>
  <c r="EM97" i="29"/>
  <c r="BY40" i="29"/>
  <c r="CT56" i="29"/>
  <c r="BQ34" i="29"/>
  <c r="AH17" i="29"/>
  <c r="FE117" i="29"/>
  <c r="FY136" i="29"/>
  <c r="EY109" i="29"/>
  <c r="EP101" i="29"/>
  <c r="EK94" i="29"/>
  <c r="DE64" i="29"/>
  <c r="DB62" i="29"/>
  <c r="BF28" i="29"/>
  <c r="BL31" i="29"/>
  <c r="AX24" i="29"/>
  <c r="CH46" i="29"/>
  <c r="DH67" i="29"/>
  <c r="CQ52" i="29"/>
  <c r="FT137" i="29"/>
  <c r="EC92" i="29"/>
  <c r="DL77" i="29"/>
  <c r="FN131" i="29"/>
  <c r="FH125" i="29"/>
  <c r="AU25" i="29"/>
  <c r="AG19" i="29"/>
  <c r="EO104" i="29"/>
  <c r="BX43" i="29"/>
  <c r="FB119" i="29"/>
  <c r="BM36" i="29"/>
  <c r="DD68" i="29"/>
  <c r="CM54" i="29"/>
  <c r="FY135" i="29"/>
  <c r="FP128" i="29"/>
  <c r="FB113" i="29"/>
  <c r="EJ93" i="29"/>
  <c r="DL70" i="29"/>
  <c r="FJ120" i="29"/>
  <c r="DQ75" i="29"/>
  <c r="FG118" i="29"/>
  <c r="EN98" i="29"/>
  <c r="FX134" i="29"/>
  <c r="FN127" i="29"/>
  <c r="DZ84" i="29"/>
  <c r="GE142" i="29"/>
  <c r="EV105" i="29"/>
  <c r="FL122" i="29"/>
  <c r="BR35" i="29"/>
  <c r="DT80" i="29"/>
  <c r="DO73" i="29"/>
  <c r="CE44" i="29"/>
  <c r="CL49" i="29"/>
  <c r="FA111" i="29"/>
  <c r="FZ139" i="29"/>
  <c r="DN71" i="29"/>
  <c r="FS130" i="29"/>
  <c r="BX39" i="29"/>
  <c r="AJ18" i="29"/>
  <c r="CR53" i="29"/>
  <c r="AU22" i="29"/>
  <c r="BV38" i="29"/>
  <c r="EO100" i="29"/>
  <c r="FB115" i="29"/>
  <c r="EC87" i="29"/>
  <c r="CS55" i="29"/>
  <c r="CK48" i="29"/>
  <c r="EC88" i="29"/>
  <c r="CO51" i="29"/>
  <c r="EB86" i="29"/>
  <c r="GB140" i="29"/>
  <c r="EZ110" i="29"/>
  <c r="EL96" i="29"/>
  <c r="FM123" i="29"/>
  <c r="ER102" i="29"/>
  <c r="FV132" i="29"/>
  <c r="BI29" i="29"/>
  <c r="BM32" i="29"/>
  <c r="BE27" i="29"/>
  <c r="AW23" i="29"/>
  <c r="DC63" i="29"/>
  <c r="CX59" i="29"/>
  <c r="DA61" i="29"/>
  <c r="CG45" i="29"/>
  <c r="CT69" i="29"/>
  <c r="CY74" i="29"/>
  <c r="EN117" i="29"/>
  <c r="DV97" i="29"/>
  <c r="FO143" i="29"/>
  <c r="FF133" i="29"/>
  <c r="EW126" i="29"/>
  <c r="CN64" i="29"/>
  <c r="DD81" i="29"/>
  <c r="EH109" i="29"/>
  <c r="FI138" i="29"/>
  <c r="DJ85" i="29"/>
  <c r="CZ76" i="29"/>
  <c r="FT148" i="29"/>
  <c r="FH136" i="29"/>
  <c r="EJ112" i="29"/>
  <c r="AG24" i="29"/>
  <c r="DM89" i="29"/>
  <c r="CQ67" i="29"/>
  <c r="DT94" i="29"/>
  <c r="FX153" i="29"/>
  <c r="CE58" i="29"/>
  <c r="BQ46" i="29"/>
  <c r="AZ34" i="29"/>
  <c r="Q17" i="29"/>
  <c r="Q159" i="29" s="1"/>
  <c r="DY101" i="29"/>
  <c r="DA79" i="29"/>
  <c r="CK62" i="29"/>
  <c r="BD37" i="29"/>
  <c r="EF106" i="29"/>
  <c r="FR145" i="29"/>
  <c r="EK114" i="29"/>
  <c r="AU31" i="29"/>
  <c r="GD157" i="29"/>
  <c r="GF157" i="29" s="1"/>
  <c r="DX99" i="29"/>
  <c r="ET121" i="29"/>
  <c r="EG107" i="29"/>
  <c r="DQ91" i="29"/>
  <c r="BH40" i="29"/>
  <c r="CC56" i="29"/>
  <c r="AO28" i="29"/>
  <c r="BZ52" i="29"/>
  <c r="X20" i="29"/>
  <c r="AD419" i="29"/>
  <c r="AD416" i="29"/>
  <c r="FV137" i="29"/>
  <c r="DN77" i="29"/>
  <c r="EE92" i="29"/>
  <c r="FD119" i="29"/>
  <c r="FJ125" i="29"/>
  <c r="EQ104" i="29"/>
  <c r="AW25" i="29"/>
  <c r="BZ43" i="29"/>
  <c r="AI19" i="29"/>
  <c r="DF68" i="29"/>
  <c r="FP131" i="29"/>
  <c r="BO36" i="29"/>
  <c r="CO54" i="29"/>
  <c r="GB148" i="29"/>
  <c r="FP136" i="29"/>
  <c r="ES114" i="29"/>
  <c r="EP109" i="29"/>
  <c r="EB94" i="29"/>
  <c r="FQ138" i="29"/>
  <c r="FB121" i="29"/>
  <c r="EO107" i="29"/>
  <c r="EF99" i="29"/>
  <c r="DY91" i="29"/>
  <c r="ED97" i="29"/>
  <c r="EV117" i="29"/>
  <c r="FZ145" i="29"/>
  <c r="EN106" i="29"/>
  <c r="FN133" i="29"/>
  <c r="DI79" i="29"/>
  <c r="DB69" i="29"/>
  <c r="CV64" i="29"/>
  <c r="AW28" i="29"/>
  <c r="BP40" i="29"/>
  <c r="DU89" i="29"/>
  <c r="CY67" i="29"/>
  <c r="AO24" i="29"/>
  <c r="DG74" i="29"/>
  <c r="DR85" i="29"/>
  <c r="ER112" i="29"/>
  <c r="FW143" i="29"/>
  <c r="FE126" i="29"/>
  <c r="BY46" i="29"/>
  <c r="EG101" i="29"/>
  <c r="DH76" i="29"/>
  <c r="CS62" i="29"/>
  <c r="DL81" i="29"/>
  <c r="CH52" i="29"/>
  <c r="AF20" i="29"/>
  <c r="BH34" i="29"/>
  <c r="Y17" i="29"/>
  <c r="CM58" i="29"/>
  <c r="BC31" i="29"/>
  <c r="CK56" i="29"/>
  <c r="BL37" i="29"/>
  <c r="EC85" i="29"/>
  <c r="EY106" i="29"/>
  <c r="FC112" i="29"/>
  <c r="EF89" i="29"/>
  <c r="DM69" i="29"/>
  <c r="FG117" i="29"/>
  <c r="EO97" i="29"/>
  <c r="FM121" i="29"/>
  <c r="BH28" i="29"/>
  <c r="FD114" i="29"/>
  <c r="FP126" i="29"/>
  <c r="DT79" i="29"/>
  <c r="DW81" i="29"/>
  <c r="DR74" i="29"/>
  <c r="CV56" i="29"/>
  <c r="EQ99" i="29"/>
  <c r="CA40" i="29"/>
  <c r="AQ20" i="29"/>
  <c r="AJ17" i="29"/>
  <c r="CX58" i="29"/>
  <c r="FY133" i="29"/>
  <c r="EZ107" i="29"/>
  <c r="BS34" i="29"/>
  <c r="CS52" i="29"/>
  <c r="EJ91" i="29"/>
  <c r="GA136" i="29"/>
  <c r="FA109" i="29"/>
  <c r="ER101" i="29"/>
  <c r="GB138" i="29"/>
  <c r="DS76" i="29"/>
  <c r="DJ67" i="29"/>
  <c r="BN31" i="29"/>
  <c r="AZ24" i="29"/>
  <c r="DD62" i="29"/>
  <c r="DG64" i="29"/>
  <c r="CJ46" i="29"/>
  <c r="BW37" i="29"/>
  <c r="EM94" i="29"/>
  <c r="EL100" i="29"/>
  <c r="DK71" i="29"/>
  <c r="DY86" i="29"/>
  <c r="FV135" i="29"/>
  <c r="FM128" i="29"/>
  <c r="EY113" i="29"/>
  <c r="EG93" i="29"/>
  <c r="CX61" i="29"/>
  <c r="FG120" i="29"/>
  <c r="DN75" i="29"/>
  <c r="FW139" i="29"/>
  <c r="FS132" i="29"/>
  <c r="FJ123" i="29"/>
  <c r="EK98" i="29"/>
  <c r="FY140" i="29"/>
  <c r="EY115" i="29"/>
  <c r="CU59" i="29"/>
  <c r="CL51" i="29"/>
  <c r="CD45" i="29"/>
  <c r="GB142" i="29"/>
  <c r="FI122" i="29"/>
  <c r="FD118" i="29"/>
  <c r="BO35" i="29"/>
  <c r="FU134" i="29"/>
  <c r="DW84" i="29"/>
  <c r="DQ80" i="29"/>
  <c r="DL73" i="29"/>
  <c r="DI70" i="29"/>
  <c r="AT23" i="29"/>
  <c r="CB44" i="29"/>
  <c r="CO53" i="29"/>
  <c r="AG18" i="29"/>
  <c r="FP130" i="29"/>
  <c r="CI49" i="29"/>
  <c r="BU39" i="29"/>
  <c r="AR22" i="29"/>
  <c r="ES105" i="29"/>
  <c r="DZ87" i="29"/>
  <c r="CZ63" i="29"/>
  <c r="EW110" i="29"/>
  <c r="EI96" i="29"/>
  <c r="EX111" i="29"/>
  <c r="EO102" i="29"/>
  <c r="CP55" i="29"/>
  <c r="BS38" i="29"/>
  <c r="BF29" i="29"/>
  <c r="BJ32" i="29"/>
  <c r="DZ88" i="29"/>
  <c r="CH48" i="29"/>
  <c r="BB27" i="29"/>
  <c r="FK127" i="29"/>
  <c r="FL120" i="29"/>
  <c r="DS75" i="29"/>
  <c r="FI118" i="29"/>
  <c r="EP98" i="29"/>
  <c r="FZ134" i="29"/>
  <c r="FP127" i="29"/>
  <c r="EB84" i="29"/>
  <c r="EX105" i="29"/>
  <c r="CZ59" i="29"/>
  <c r="FC111" i="29"/>
  <c r="EE88" i="29"/>
  <c r="ET102" i="29"/>
  <c r="DV80" i="29"/>
  <c r="DQ73" i="29"/>
  <c r="CN49" i="29"/>
  <c r="DP71" i="29"/>
  <c r="FB110" i="29"/>
  <c r="EQ100" i="29"/>
  <c r="EE87" i="29"/>
  <c r="DN70" i="29"/>
  <c r="FU130" i="29"/>
  <c r="BZ39" i="29"/>
  <c r="AL18" i="29"/>
  <c r="FN122" i="29"/>
  <c r="GA135" i="29"/>
  <c r="CT53" i="29"/>
  <c r="AW22" i="29"/>
  <c r="DC61" i="29"/>
  <c r="FR128" i="29"/>
  <c r="FD115" i="29"/>
  <c r="CU55" i="29"/>
  <c r="CM48" i="29"/>
  <c r="CQ51" i="29"/>
  <c r="BT35" i="29"/>
  <c r="EL93" i="29"/>
  <c r="DE63" i="29"/>
  <c r="CG44" i="29"/>
  <c r="BX38" i="29"/>
  <c r="ED86" i="29"/>
  <c r="CI45" i="29"/>
  <c r="BO32" i="29"/>
  <c r="GD140" i="29"/>
  <c r="EN96" i="29"/>
  <c r="FO123" i="29"/>
  <c r="FD113" i="29"/>
  <c r="FX132" i="29"/>
  <c r="GB139" i="29"/>
  <c r="BG27" i="29"/>
  <c r="AY23" i="29"/>
  <c r="BK29" i="29"/>
  <c r="FM131" i="29"/>
  <c r="FS137" i="29"/>
  <c r="DK77" i="29"/>
  <c r="DC68" i="29"/>
  <c r="FG125" i="29"/>
  <c r="EN104" i="29"/>
  <c r="AT25" i="29"/>
  <c r="BW43" i="29"/>
  <c r="GE149" i="29"/>
  <c r="CL54" i="29"/>
  <c r="AF19" i="29"/>
  <c r="EB92" i="29"/>
  <c r="BL36" i="29"/>
  <c r="FA119" i="29"/>
  <c r="DQ77" i="29"/>
  <c r="EH92" i="29"/>
  <c r="FG119" i="29"/>
  <c r="FM125" i="29"/>
  <c r="BR36" i="29"/>
  <c r="CC43" i="29"/>
  <c r="FY137" i="29"/>
  <c r="ET104" i="29"/>
  <c r="AZ25" i="29"/>
  <c r="AL19" i="29"/>
  <c r="DI68" i="29"/>
  <c r="CR54" i="29"/>
  <c r="FS131" i="29"/>
  <c r="AN427" i="29"/>
  <c r="AB416" i="29"/>
  <c r="AB425" i="29"/>
  <c r="FV139" i="29"/>
  <c r="FH122" i="29"/>
  <c r="DP80" i="29"/>
  <c r="EK100" i="29"/>
  <c r="DJ71" i="29"/>
  <c r="DX86" i="29"/>
  <c r="FU135" i="29"/>
  <c r="FL128" i="29"/>
  <c r="EX113" i="29"/>
  <c r="EF93" i="29"/>
  <c r="DH70" i="29"/>
  <c r="ER105" i="29"/>
  <c r="CW61" i="29"/>
  <c r="BR38" i="29"/>
  <c r="FR132" i="29"/>
  <c r="FI123" i="29"/>
  <c r="EJ98" i="29"/>
  <c r="FX140" i="29"/>
  <c r="EX115" i="29"/>
  <c r="CT59" i="29"/>
  <c r="CK51" i="29"/>
  <c r="CC45" i="29"/>
  <c r="GA142" i="29"/>
  <c r="FC118" i="29"/>
  <c r="EW111" i="29"/>
  <c r="BA27" i="29"/>
  <c r="AQ22" i="29"/>
  <c r="DM75" i="29"/>
  <c r="AS23" i="29"/>
  <c r="BT39" i="29"/>
  <c r="AF18" i="29"/>
  <c r="FO130" i="29"/>
  <c r="CH49" i="29"/>
  <c r="FT134" i="29"/>
  <c r="DK73" i="29"/>
  <c r="FF120" i="29"/>
  <c r="DV84" i="29"/>
  <c r="CY63" i="29"/>
  <c r="EV110" i="29"/>
  <c r="EH96" i="29"/>
  <c r="FJ127" i="29"/>
  <c r="EN102" i="29"/>
  <c r="CO55" i="29"/>
  <c r="BE29" i="29"/>
  <c r="CN53" i="29"/>
  <c r="DY88" i="29"/>
  <c r="BI32" i="29"/>
  <c r="CA44" i="29"/>
  <c r="CG48" i="29"/>
  <c r="DY87" i="29"/>
  <c r="BN35" i="29"/>
  <c r="Y419" i="29"/>
  <c r="Y420" i="29" s="1"/>
  <c r="AE425" i="29"/>
  <c r="AE358" i="29" s="1"/>
  <c r="GE144" i="29" s="1"/>
  <c r="AN358" i="29"/>
  <c r="CS50" i="29" s="1"/>
  <c r="CT50" i="29" s="1"/>
  <c r="CU50" i="29" s="1"/>
  <c r="CV50" i="29" s="1"/>
  <c r="CW50" i="29" s="1"/>
  <c r="CX50" i="29" s="1"/>
  <c r="CY50" i="29" s="1"/>
  <c r="CZ50" i="29" s="1"/>
  <c r="DA50" i="29" s="1"/>
  <c r="DB50" i="29" s="1"/>
  <c r="DC50" i="29" s="1"/>
  <c r="DD50" i="29" s="1"/>
  <c r="DE50" i="29" s="1"/>
  <c r="DF50" i="29" s="1"/>
  <c r="DG50" i="29" s="1"/>
  <c r="DH50" i="29" s="1"/>
  <c r="DI50" i="29" s="1"/>
  <c r="DJ50" i="29" s="1"/>
  <c r="DK50" i="29" s="1"/>
  <c r="DL50" i="29" s="1"/>
  <c r="DM50" i="29" s="1"/>
  <c r="DN50" i="29" s="1"/>
  <c r="DO50" i="29" s="1"/>
  <c r="DP50" i="29" s="1"/>
  <c r="DQ50" i="29" s="1"/>
  <c r="DR50" i="29" s="1"/>
  <c r="DS50" i="29" s="1"/>
  <c r="DT50" i="29" s="1"/>
  <c r="DU50" i="29" s="1"/>
  <c r="DV50" i="29" s="1"/>
  <c r="DW50" i="29" s="1"/>
  <c r="DX50" i="29" s="1"/>
  <c r="DY50" i="29" s="1"/>
  <c r="DZ50" i="29" s="1"/>
  <c r="EA50" i="29" s="1"/>
  <c r="EB50" i="29" s="1"/>
  <c r="EC50" i="29" s="1"/>
  <c r="ED50" i="29" s="1"/>
  <c r="EE50" i="29" s="1"/>
  <c r="EF50" i="29" s="1"/>
  <c r="EG50" i="29" s="1"/>
  <c r="EH50" i="29" s="1"/>
  <c r="EI50" i="29" s="1"/>
  <c r="EJ50" i="29" s="1"/>
  <c r="EK50" i="29" s="1"/>
  <c r="EL50" i="29" s="1"/>
  <c r="EM50" i="29" s="1"/>
  <c r="EN50" i="29" s="1"/>
  <c r="EO50" i="29" s="1"/>
  <c r="EP50" i="29" s="1"/>
  <c r="EQ50" i="29" s="1"/>
  <c r="ER50" i="29" s="1"/>
  <c r="ES50" i="29" s="1"/>
  <c r="ET50" i="29" s="1"/>
  <c r="EU50" i="29" s="1"/>
  <c r="EV50" i="29" s="1"/>
  <c r="EW50" i="29" s="1"/>
  <c r="EX50" i="29" s="1"/>
  <c r="EY50" i="29" s="1"/>
  <c r="EZ50" i="29" s="1"/>
  <c r="FA50" i="29" s="1"/>
  <c r="FB50" i="29" s="1"/>
  <c r="FC50" i="29" s="1"/>
  <c r="FD50" i="29" s="1"/>
  <c r="FE50" i="29" s="1"/>
  <c r="FF50" i="29" s="1"/>
  <c r="FG50" i="29" s="1"/>
  <c r="FH50" i="29" s="1"/>
  <c r="FI50" i="29" s="1"/>
  <c r="FJ50" i="29" s="1"/>
  <c r="FK50" i="29" s="1"/>
  <c r="FL50" i="29" s="1"/>
  <c r="FM50" i="29" s="1"/>
  <c r="FN50" i="29" s="1"/>
  <c r="FO50" i="29" s="1"/>
  <c r="FP50" i="29" s="1"/>
  <c r="FQ50" i="29" s="1"/>
  <c r="FR50" i="29" s="1"/>
  <c r="FS50" i="29" s="1"/>
  <c r="FT50" i="29" s="1"/>
  <c r="FU50" i="29" s="1"/>
  <c r="FV50" i="29" s="1"/>
  <c r="FW50" i="29" s="1"/>
  <c r="FX50" i="29" s="1"/>
  <c r="FY50" i="29" s="1"/>
  <c r="FZ50" i="29" s="1"/>
  <c r="GA50" i="29" s="1"/>
  <c r="GB50" i="29" s="1"/>
  <c r="GC50" i="29" s="1"/>
  <c r="GD50" i="29" s="1"/>
  <c r="GE50" i="29" s="1"/>
  <c r="AA416" i="29"/>
  <c r="AA418" i="29" s="1"/>
  <c r="FE112" i="29"/>
  <c r="EH89" i="29"/>
  <c r="DL67" i="29"/>
  <c r="DO69" i="29"/>
  <c r="DT74" i="29"/>
  <c r="FI117" i="29"/>
  <c r="EQ97" i="29"/>
  <c r="GA133" i="29"/>
  <c r="FR126" i="29"/>
  <c r="DV79" i="29"/>
  <c r="BU34" i="29"/>
  <c r="FA106" i="29"/>
  <c r="DY81" i="29"/>
  <c r="CX56" i="29"/>
  <c r="ES99" i="29"/>
  <c r="AL17" i="29"/>
  <c r="FB107" i="29"/>
  <c r="ET101" i="29"/>
  <c r="FO121" i="29"/>
  <c r="EE85" i="29"/>
  <c r="AS20" i="29"/>
  <c r="CU52" i="29"/>
  <c r="EL91" i="29"/>
  <c r="CZ58" i="29"/>
  <c r="CL46" i="29"/>
  <c r="BY37" i="29"/>
  <c r="GC136" i="29"/>
  <c r="FC109" i="29"/>
  <c r="GD138" i="29"/>
  <c r="FF114" i="29"/>
  <c r="BP31" i="29"/>
  <c r="BB24" i="29"/>
  <c r="EO94" i="29"/>
  <c r="DI64" i="29"/>
  <c r="DF62" i="29"/>
  <c r="DU76" i="29"/>
  <c r="CC40" i="29"/>
  <c r="BJ28" i="29"/>
  <c r="EY107" i="29"/>
  <c r="EP99" i="29"/>
  <c r="EI91" i="29"/>
  <c r="EB85" i="29"/>
  <c r="EX106" i="29"/>
  <c r="FB112" i="29"/>
  <c r="EE89" i="29"/>
  <c r="DI67" i="29"/>
  <c r="DQ74" i="29"/>
  <c r="FX133" i="29"/>
  <c r="FL121" i="29"/>
  <c r="FC114" i="29"/>
  <c r="CW58" i="29"/>
  <c r="FO126" i="29"/>
  <c r="DS79" i="29"/>
  <c r="BR34" i="29"/>
  <c r="DV81" i="29"/>
  <c r="EN97" i="29"/>
  <c r="BZ40" i="29"/>
  <c r="CU56" i="29"/>
  <c r="AP20" i="29"/>
  <c r="AI17" i="29"/>
  <c r="CR52" i="29"/>
  <c r="FF117" i="29"/>
  <c r="FZ136" i="29"/>
  <c r="EL94" i="29"/>
  <c r="DF64" i="29"/>
  <c r="DC62" i="29"/>
  <c r="DL69" i="29"/>
  <c r="GA138" i="29"/>
  <c r="DR76" i="29"/>
  <c r="BG28" i="29"/>
  <c r="BV37" i="29"/>
  <c r="BM31" i="29"/>
  <c r="AY24" i="29"/>
  <c r="CI46" i="29"/>
  <c r="EZ109" i="29"/>
  <c r="EQ101" i="29"/>
  <c r="FL131" i="29"/>
  <c r="FR137" i="29"/>
  <c r="EM104" i="29"/>
  <c r="DJ77" i="29"/>
  <c r="DB68" i="29"/>
  <c r="GD149" i="29"/>
  <c r="FF125" i="29"/>
  <c r="AS25" i="29"/>
  <c r="EZ119" i="29"/>
  <c r="CK54" i="29"/>
  <c r="EA92" i="29"/>
  <c r="AE19" i="29"/>
  <c r="BK36" i="29"/>
  <c r="BV43" i="29"/>
  <c r="X426" i="29"/>
  <c r="FX135" i="29"/>
  <c r="FO128" i="29"/>
  <c r="FA113" i="29"/>
  <c r="EI93" i="29"/>
  <c r="DK70" i="29"/>
  <c r="FI120" i="29"/>
  <c r="DP75" i="29"/>
  <c r="FF118" i="29"/>
  <c r="EM98" i="29"/>
  <c r="FW134" i="29"/>
  <c r="FM127" i="29"/>
  <c r="DY84" i="29"/>
  <c r="GA140" i="29"/>
  <c r="FA115" i="29"/>
  <c r="CW59" i="29"/>
  <c r="CN51" i="29"/>
  <c r="CF45" i="29"/>
  <c r="GD142" i="29"/>
  <c r="FK122" i="29"/>
  <c r="DS80" i="29"/>
  <c r="DN73" i="29"/>
  <c r="AI18" i="29"/>
  <c r="CD44" i="29"/>
  <c r="AV23" i="29"/>
  <c r="FY139" i="29"/>
  <c r="CK49" i="29"/>
  <c r="BW39" i="29"/>
  <c r="FR130" i="29"/>
  <c r="DM71" i="29"/>
  <c r="EN100" i="29"/>
  <c r="CQ53" i="29"/>
  <c r="AT22" i="29"/>
  <c r="EU105" i="29"/>
  <c r="EB87" i="29"/>
  <c r="CR55" i="29"/>
  <c r="CJ48" i="29"/>
  <c r="BQ35" i="29"/>
  <c r="EB88" i="29"/>
  <c r="FL123" i="29"/>
  <c r="EQ102" i="29"/>
  <c r="EZ111" i="29"/>
  <c r="BH29" i="29"/>
  <c r="EA86" i="29"/>
  <c r="BD27" i="29"/>
  <c r="FU132" i="29"/>
  <c r="BL32" i="29"/>
  <c r="DB63" i="29"/>
  <c r="EK96" i="29"/>
  <c r="CZ61" i="29"/>
  <c r="EY110" i="29"/>
  <c r="BU38" i="29"/>
  <c r="Y416" i="29"/>
  <c r="Y418" i="29" s="1"/>
  <c r="Z422" i="29"/>
  <c r="Z423" i="29" s="1"/>
  <c r="FX145" i="29"/>
  <c r="EE101" i="29"/>
  <c r="GD153" i="29"/>
  <c r="FZ148" i="29"/>
  <c r="FN136" i="29"/>
  <c r="EQ114" i="29"/>
  <c r="EN109" i="29"/>
  <c r="DZ94" i="29"/>
  <c r="CQ62" i="29"/>
  <c r="FO138" i="29"/>
  <c r="EZ121" i="29"/>
  <c r="DG79" i="29"/>
  <c r="DF76" i="29"/>
  <c r="CT64" i="29"/>
  <c r="BA31" i="29"/>
  <c r="DW91" i="29"/>
  <c r="EB97" i="29"/>
  <c r="CF52" i="29"/>
  <c r="BW46" i="29"/>
  <c r="ET117" i="29"/>
  <c r="EL106" i="29"/>
  <c r="AU28" i="29"/>
  <c r="DP85" i="29"/>
  <c r="DS89" i="29"/>
  <c r="CW67" i="29"/>
  <c r="DE74" i="29"/>
  <c r="AM24" i="29"/>
  <c r="FL133" i="29"/>
  <c r="EM107" i="29"/>
  <c r="FU143" i="29"/>
  <c r="FC126" i="29"/>
  <c r="DJ81" i="29"/>
  <c r="BJ37" i="29"/>
  <c r="ED99" i="29"/>
  <c r="AD20" i="29"/>
  <c r="W17" i="29"/>
  <c r="CK58" i="29"/>
  <c r="EP112" i="29"/>
  <c r="CZ69" i="29"/>
  <c r="BF34" i="29"/>
  <c r="BN40" i="29"/>
  <c r="CI56" i="29"/>
  <c r="AD425" i="29"/>
  <c r="AD426" i="29" s="1"/>
  <c r="GB134" i="29"/>
  <c r="FR127" i="29"/>
  <c r="ED84" i="29"/>
  <c r="EZ105" i="29"/>
  <c r="FE111" i="29"/>
  <c r="EG88" i="29"/>
  <c r="EV102" i="29"/>
  <c r="FQ123" i="29"/>
  <c r="EP96" i="29"/>
  <c r="ER98" i="29"/>
  <c r="CP49" i="29"/>
  <c r="BI27" i="29"/>
  <c r="FK118" i="29"/>
  <c r="FD110" i="29"/>
  <c r="ES100" i="29"/>
  <c r="DR71" i="29"/>
  <c r="EG87" i="29"/>
  <c r="DP70" i="29"/>
  <c r="BQ32" i="29"/>
  <c r="CW55" i="29"/>
  <c r="CO48" i="29"/>
  <c r="DU75" i="29"/>
  <c r="FT128" i="29"/>
  <c r="FF115" i="29"/>
  <c r="DB59" i="29"/>
  <c r="EN93" i="29"/>
  <c r="CS51" i="29"/>
  <c r="BV35" i="29"/>
  <c r="BZ38" i="29"/>
  <c r="CK45" i="29"/>
  <c r="CI44" i="29"/>
  <c r="EF86" i="29"/>
  <c r="FP122" i="29"/>
  <c r="DG63" i="29"/>
  <c r="DE61" i="29"/>
  <c r="FF113" i="29"/>
  <c r="FZ132" i="29"/>
  <c r="GD139" i="29"/>
  <c r="GC135" i="29"/>
  <c r="DX80" i="29"/>
  <c r="CV53" i="29"/>
  <c r="BA23" i="29"/>
  <c r="FN120" i="29"/>
  <c r="CB39" i="29"/>
  <c r="AN18" i="29"/>
  <c r="AY22" i="29"/>
  <c r="BM29" i="29"/>
  <c r="DS73" i="29"/>
  <c r="FW130" i="29"/>
  <c r="DM70" i="29"/>
  <c r="FK120" i="29"/>
  <c r="DR75" i="29"/>
  <c r="FH118" i="29"/>
  <c r="EO98" i="29"/>
  <c r="FY134" i="29"/>
  <c r="FO127" i="29"/>
  <c r="EA84" i="29"/>
  <c r="EW105" i="29"/>
  <c r="FB111" i="29"/>
  <c r="ED88" i="29"/>
  <c r="DU80" i="29"/>
  <c r="DP73" i="29"/>
  <c r="CF44" i="29"/>
  <c r="CM49" i="29"/>
  <c r="BF27" i="29"/>
  <c r="FA110" i="29"/>
  <c r="EP100" i="29"/>
  <c r="DO71" i="29"/>
  <c r="GA139" i="29"/>
  <c r="FT130" i="29"/>
  <c r="BY39" i="29"/>
  <c r="AK18" i="29"/>
  <c r="FZ135" i="29"/>
  <c r="CS53" i="29"/>
  <c r="AV22" i="29"/>
  <c r="CT55" i="29"/>
  <c r="CL48" i="29"/>
  <c r="BN32" i="29"/>
  <c r="FQ128" i="29"/>
  <c r="FC115" i="29"/>
  <c r="ED87" i="29"/>
  <c r="EK93" i="29"/>
  <c r="CP51" i="29"/>
  <c r="BS35" i="29"/>
  <c r="CH45" i="29"/>
  <c r="BW38" i="29"/>
  <c r="EC86" i="29"/>
  <c r="GC140" i="29"/>
  <c r="FM122" i="29"/>
  <c r="DD63" i="29"/>
  <c r="FN123" i="29"/>
  <c r="FW132" i="29"/>
  <c r="ES102" i="29"/>
  <c r="AX23" i="29"/>
  <c r="FC113" i="29"/>
  <c r="CY59" i="29"/>
  <c r="BJ29" i="29"/>
  <c r="EM96" i="29"/>
  <c r="DB61" i="29"/>
  <c r="FY138" i="29"/>
  <c r="FJ121" i="29"/>
  <c r="DQ79" i="29"/>
  <c r="DP76" i="29"/>
  <c r="EW107" i="29"/>
  <c r="EN99" i="29"/>
  <c r="EG91" i="29"/>
  <c r="DZ85" i="29"/>
  <c r="EV106" i="29"/>
  <c r="EZ112" i="29"/>
  <c r="EC89" i="29"/>
  <c r="DG67" i="29"/>
  <c r="FD117" i="29"/>
  <c r="EJ94" i="29"/>
  <c r="FV133" i="29"/>
  <c r="DJ69" i="29"/>
  <c r="BE28" i="29"/>
  <c r="CU58" i="29"/>
  <c r="FA114" i="29"/>
  <c r="FM126" i="29"/>
  <c r="DO74" i="29"/>
  <c r="AW24" i="29"/>
  <c r="EL97" i="29"/>
  <c r="BX40" i="29"/>
  <c r="AG17" i="29"/>
  <c r="AN20" i="29"/>
  <c r="CS56" i="29"/>
  <c r="BP34" i="29"/>
  <c r="GE143" i="29"/>
  <c r="FX136" i="29"/>
  <c r="EX109" i="29"/>
  <c r="EO101" i="29"/>
  <c r="BK31" i="29"/>
  <c r="DD64" i="29"/>
  <c r="DA62" i="29"/>
  <c r="CG46" i="29"/>
  <c r="DT81" i="29"/>
  <c r="BT37" i="29"/>
  <c r="CP52" i="29"/>
  <c r="W425" i="29"/>
  <c r="W422" i="29"/>
  <c r="FU137" i="29"/>
  <c r="DM77" i="29"/>
  <c r="ED92" i="29"/>
  <c r="FO131" i="29"/>
  <c r="DE68" i="29"/>
  <c r="FI125" i="29"/>
  <c r="BN36" i="29"/>
  <c r="AV25" i="29"/>
  <c r="AH19" i="29"/>
  <c r="EP104" i="29"/>
  <c r="BY43" i="29"/>
  <c r="FC119" i="29"/>
  <c r="CN54" i="29"/>
  <c r="W416" i="29"/>
  <c r="FW152" i="29"/>
  <c r="EP118" i="29"/>
  <c r="DW98" i="29"/>
  <c r="FG134" i="29"/>
  <c r="EW127" i="29"/>
  <c r="DI84" i="29"/>
  <c r="FT147" i="29"/>
  <c r="FN142" i="29"/>
  <c r="EE105" i="29"/>
  <c r="EJ111" i="29"/>
  <c r="DL88" i="29"/>
  <c r="EA102" i="29"/>
  <c r="GE158" i="29"/>
  <c r="GF158" i="29" s="1"/>
  <c r="FK140" i="29"/>
  <c r="EV123" i="29"/>
  <c r="CX73" i="29"/>
  <c r="DX100" i="29"/>
  <c r="CW71" i="29"/>
  <c r="BN44" i="29"/>
  <c r="FS146" i="29"/>
  <c r="FH135" i="29"/>
  <c r="CZ75" i="29"/>
  <c r="GC156" i="29"/>
  <c r="EI110" i="29"/>
  <c r="DS93" i="29"/>
  <c r="EY128" i="29"/>
  <c r="DL87" i="29"/>
  <c r="DK86" i="29"/>
  <c r="FI139" i="29"/>
  <c r="FB130" i="29"/>
  <c r="CA53" i="29"/>
  <c r="BP45" i="29"/>
  <c r="BA35" i="29"/>
  <c r="CB55" i="29"/>
  <c r="BT48" i="29"/>
  <c r="EK113" i="29"/>
  <c r="CJ61" i="29"/>
  <c r="CG59" i="29"/>
  <c r="BE38" i="29"/>
  <c r="FE132" i="29"/>
  <c r="DU96" i="29"/>
  <c r="AV32" i="29"/>
  <c r="ES120" i="29"/>
  <c r="CL63" i="29"/>
  <c r="FU151" i="29"/>
  <c r="EK115" i="29"/>
  <c r="EU122" i="29"/>
  <c r="S18" i="29"/>
  <c r="S159" i="29" s="1"/>
  <c r="AD22" i="29"/>
  <c r="AF23" i="29"/>
  <c r="BU49" i="29"/>
  <c r="CU70" i="29"/>
  <c r="AN27" i="29"/>
  <c r="AR29" i="29"/>
  <c r="DC80" i="29"/>
  <c r="BX51" i="29"/>
  <c r="BG39" i="29"/>
  <c r="DO77" i="29"/>
  <c r="EF92" i="29"/>
  <c r="FE119" i="29"/>
  <c r="DG68" i="29"/>
  <c r="FK125" i="29"/>
  <c r="AJ19" i="29"/>
  <c r="FW137" i="29"/>
  <c r="CP54" i="29"/>
  <c r="ER104" i="29"/>
  <c r="AX25" i="29"/>
  <c r="CA43" i="29"/>
  <c r="FQ131" i="29"/>
  <c r="BP36" i="29"/>
  <c r="DI81" i="29"/>
  <c r="FW145" i="29"/>
  <c r="ED101" i="29"/>
  <c r="GC153" i="29"/>
  <c r="FY148" i="29"/>
  <c r="FM136" i="29"/>
  <c r="EP114" i="29"/>
  <c r="EM109" i="29"/>
  <c r="DY94" i="29"/>
  <c r="DV91" i="29"/>
  <c r="CP62" i="29"/>
  <c r="EY121" i="29"/>
  <c r="EA97" i="29"/>
  <c r="CE52" i="29"/>
  <c r="BV46" i="29"/>
  <c r="ES117" i="29"/>
  <c r="EC99" i="29"/>
  <c r="DE76" i="29"/>
  <c r="AZ31" i="29"/>
  <c r="CS64" i="29"/>
  <c r="AT28" i="29"/>
  <c r="DR89" i="29"/>
  <c r="CV67" i="29"/>
  <c r="FK133" i="29"/>
  <c r="DD74" i="29"/>
  <c r="AL24" i="29"/>
  <c r="EL107" i="29"/>
  <c r="DO85" i="29"/>
  <c r="EO112" i="29"/>
  <c r="CJ58" i="29"/>
  <c r="CH56" i="29"/>
  <c r="FT143" i="29"/>
  <c r="FB126" i="29"/>
  <c r="DF79" i="29"/>
  <c r="CY69" i="29"/>
  <c r="BI37" i="29"/>
  <c r="V17" i="29"/>
  <c r="EK106" i="29"/>
  <c r="AC20" i="29"/>
  <c r="BE34" i="29"/>
  <c r="FN138" i="29"/>
  <c r="BM40" i="29"/>
  <c r="GB149" i="29"/>
  <c r="FD125" i="29"/>
  <c r="DY92" i="29"/>
  <c r="DH77" i="29"/>
  <c r="FP137" i="29"/>
  <c r="EK104" i="29"/>
  <c r="BI36" i="29"/>
  <c r="CZ68" i="29"/>
  <c r="AQ25" i="29"/>
  <c r="EX119" i="29"/>
  <c r="FJ131" i="29"/>
  <c r="CI54" i="29"/>
  <c r="AC19" i="29"/>
  <c r="BT43" i="29"/>
  <c r="FS136" i="29"/>
  <c r="EY117" i="29"/>
  <c r="ER107" i="29"/>
  <c r="EE94" i="29"/>
  <c r="FE121" i="29"/>
  <c r="EV114" i="29"/>
  <c r="DL79" i="29"/>
  <c r="CP58" i="29"/>
  <c r="FQ133" i="29"/>
  <c r="FH126" i="29"/>
  <c r="EI99" i="29"/>
  <c r="GC145" i="29"/>
  <c r="GE148" i="29"/>
  <c r="EJ101" i="29"/>
  <c r="EB91" i="29"/>
  <c r="DE69" i="29"/>
  <c r="FT138" i="29"/>
  <c r="BS40" i="29"/>
  <c r="BK34" i="29"/>
  <c r="EU112" i="29"/>
  <c r="EG97" i="29"/>
  <c r="DO81" i="29"/>
  <c r="CY64" i="29"/>
  <c r="EQ106" i="29"/>
  <c r="FZ143" i="29"/>
  <c r="ES109" i="29"/>
  <c r="DU85" i="29"/>
  <c r="DB67" i="29"/>
  <c r="AZ28" i="29"/>
  <c r="DX89" i="29"/>
  <c r="DJ74" i="29"/>
  <c r="DK76" i="29"/>
  <c r="CB46" i="29"/>
  <c r="CN56" i="29"/>
  <c r="CV62" i="29"/>
  <c r="CK52" i="29"/>
  <c r="AB17" i="29"/>
  <c r="BF31" i="29"/>
  <c r="BO37" i="29"/>
  <c r="AI20" i="29"/>
  <c r="AR24" i="29"/>
  <c r="FZ149" i="29"/>
  <c r="CG54" i="29"/>
  <c r="DW92" i="29"/>
  <c r="EV119" i="29"/>
  <c r="EI104" i="29"/>
  <c r="DF77" i="29"/>
  <c r="FN137" i="29"/>
  <c r="CX68" i="29"/>
  <c r="FB125" i="29"/>
  <c r="FH131" i="29"/>
  <c r="BR43" i="29"/>
  <c r="AO25" i="29"/>
  <c r="BG36" i="29"/>
  <c r="AA19" i="29"/>
  <c r="T176" i="29"/>
  <c r="AH422" i="29"/>
  <c r="AH425" i="29"/>
  <c r="AH416" i="29"/>
  <c r="AH419" i="29"/>
  <c r="GB137" i="29"/>
  <c r="FJ119" i="29"/>
  <c r="DL68" i="29"/>
  <c r="EK92" i="29"/>
  <c r="DT77" i="29"/>
  <c r="CU54" i="29"/>
  <c r="FP125" i="29"/>
  <c r="FV131" i="29"/>
  <c r="CF43" i="29"/>
  <c r="EW104" i="29"/>
  <c r="BC25" i="29"/>
  <c r="BU36" i="29"/>
  <c r="AO19" i="29"/>
  <c r="S354" i="29"/>
  <c r="K16" i="29"/>
  <c r="GA137" i="29"/>
  <c r="DK68" i="29"/>
  <c r="FI119" i="29"/>
  <c r="FO125" i="29"/>
  <c r="EJ92" i="29"/>
  <c r="FU131" i="29"/>
  <c r="EV104" i="29"/>
  <c r="DS77" i="29"/>
  <c r="BB25" i="29"/>
  <c r="CE43" i="29"/>
  <c r="BT36" i="29"/>
  <c r="CT54" i="29"/>
  <c r="AN19" i="29"/>
  <c r="FC123" i="29"/>
  <c r="EQ111" i="29"/>
  <c r="FO135" i="29"/>
  <c r="EW118" i="29"/>
  <c r="EH102" i="29"/>
  <c r="ER115" i="29"/>
  <c r="FU142" i="29"/>
  <c r="FI130" i="29"/>
  <c r="EL105" i="29"/>
  <c r="DZ93" i="29"/>
  <c r="DE73" i="29"/>
  <c r="ED98" i="29"/>
  <c r="EP110" i="29"/>
  <c r="FF128" i="29"/>
  <c r="FD127" i="29"/>
  <c r="DP84" i="29"/>
  <c r="EB96" i="29"/>
  <c r="DB70" i="29"/>
  <c r="FB122" i="29"/>
  <c r="DG75" i="29"/>
  <c r="FR140" i="29"/>
  <c r="EZ120" i="29"/>
  <c r="DR86" i="29"/>
  <c r="CA48" i="29"/>
  <c r="ER113" i="29"/>
  <c r="GD152" i="29"/>
  <c r="FN134" i="29"/>
  <c r="FP139" i="29"/>
  <c r="EE100" i="29"/>
  <c r="FZ146" i="29"/>
  <c r="GB151" i="29"/>
  <c r="GA147" i="29"/>
  <c r="FL132" i="29"/>
  <c r="BN39" i="29"/>
  <c r="BH35" i="29"/>
  <c r="DS87" i="29"/>
  <c r="AY29" i="29"/>
  <c r="Z18" i="29"/>
  <c r="CB49" i="29"/>
  <c r="BU44" i="29"/>
  <c r="CN59" i="29"/>
  <c r="DJ80" i="29"/>
  <c r="DD71" i="29"/>
  <c r="DS88" i="29"/>
  <c r="BW45" i="29"/>
  <c r="CI55" i="29"/>
  <c r="AM23" i="29"/>
  <c r="CS63" i="29"/>
  <c r="BL38" i="29"/>
  <c r="AU27" i="29"/>
  <c r="AK22" i="29"/>
  <c r="CQ61" i="29"/>
  <c r="CH53" i="29"/>
  <c r="CE51" i="29"/>
  <c r="BC32" i="29"/>
  <c r="FV141" i="29"/>
  <c r="AL21" i="29"/>
  <c r="GE151" i="29"/>
  <c r="FS139" i="29"/>
  <c r="ES110" i="29"/>
  <c r="EO105" i="29"/>
  <c r="FL130" i="29"/>
  <c r="FO132" i="29"/>
  <c r="FI128" i="29"/>
  <c r="FG127" i="29"/>
  <c r="DG71" i="29"/>
  <c r="FE122" i="29"/>
  <c r="DV88" i="29"/>
  <c r="GD147" i="29"/>
  <c r="GC146" i="29"/>
  <c r="FC120" i="29"/>
  <c r="DS84" i="29"/>
  <c r="FX142" i="29"/>
  <c r="FU140" i="29"/>
  <c r="FR135" i="29"/>
  <c r="EC93" i="29"/>
  <c r="CV63" i="29"/>
  <c r="EK102" i="29"/>
  <c r="DV87" i="29"/>
  <c r="DU86" i="29"/>
  <c r="FF123" i="29"/>
  <c r="EU115" i="29"/>
  <c r="EE96" i="29"/>
  <c r="CQ59" i="29"/>
  <c r="BK35" i="29"/>
  <c r="BX44" i="29"/>
  <c r="DH73" i="29"/>
  <c r="EU113" i="29"/>
  <c r="FQ134" i="29"/>
  <c r="CK53" i="29"/>
  <c r="CE49" i="29"/>
  <c r="EG98" i="29"/>
  <c r="DM80" i="29"/>
  <c r="ET111" i="29"/>
  <c r="DJ75" i="29"/>
  <c r="DE70" i="29"/>
  <c r="EZ118" i="29"/>
  <c r="EH100" i="29"/>
  <c r="CL55" i="29"/>
  <c r="CD48" i="29"/>
  <c r="BO38" i="29"/>
  <c r="BQ39" i="29"/>
  <c r="AX27" i="29"/>
  <c r="AN22" i="29"/>
  <c r="CT61" i="29"/>
  <c r="CH51" i="29"/>
  <c r="BZ45" i="29"/>
  <c r="BF32" i="29"/>
  <c r="AC18" i="29"/>
  <c r="AP23" i="29"/>
  <c r="BB29" i="29"/>
  <c r="GD150" i="29"/>
  <c r="FZ144" i="29"/>
  <c r="FU141" i="29"/>
  <c r="FI129" i="29"/>
  <c r="EV116" i="29"/>
  <c r="EL103" i="29"/>
  <c r="FE124" i="29"/>
  <c r="CL57" i="29"/>
  <c r="CW65" i="29"/>
  <c r="DX90" i="29"/>
  <c r="EP108" i="29"/>
  <c r="BR41" i="29"/>
  <c r="BF33" i="29"/>
  <c r="DJ78" i="29"/>
  <c r="ED95" i="29"/>
  <c r="CE50" i="29"/>
  <c r="AT26" i="29"/>
  <c r="DO82" i="29"/>
  <c r="DP83" i="29"/>
  <c r="DG72" i="29"/>
  <c r="BU42" i="29"/>
  <c r="BB30" i="29"/>
  <c r="CQ60" i="29"/>
  <c r="CB47" i="29"/>
  <c r="CX66" i="29"/>
  <c r="AK21" i="29"/>
  <c r="FW142" i="29"/>
  <c r="FK130" i="29"/>
  <c r="EN105" i="29"/>
  <c r="GD151" i="29"/>
  <c r="FN132" i="29"/>
  <c r="FH128" i="29"/>
  <c r="ER110" i="29"/>
  <c r="EJ102" i="29"/>
  <c r="FF127" i="29"/>
  <c r="DF71" i="29"/>
  <c r="FR139" i="29"/>
  <c r="FD122" i="29"/>
  <c r="DU88" i="29"/>
  <c r="GC147" i="29"/>
  <c r="GB146" i="29"/>
  <c r="ET115" i="29"/>
  <c r="DI75" i="29"/>
  <c r="FT140" i="29"/>
  <c r="FQ135" i="29"/>
  <c r="EB93" i="29"/>
  <c r="CU63" i="29"/>
  <c r="DU87" i="29"/>
  <c r="DT86" i="29"/>
  <c r="ET113" i="29"/>
  <c r="BE32" i="29"/>
  <c r="FE123" i="29"/>
  <c r="DR84" i="29"/>
  <c r="EY118" i="29"/>
  <c r="CD49" i="29"/>
  <c r="BJ35" i="29"/>
  <c r="ED96" i="29"/>
  <c r="FB120" i="29"/>
  <c r="FP134" i="29"/>
  <c r="EG100" i="29"/>
  <c r="BW44" i="29"/>
  <c r="CJ53" i="29"/>
  <c r="CP59" i="29"/>
  <c r="EF98" i="29"/>
  <c r="DL80" i="29"/>
  <c r="DG73" i="29"/>
  <c r="ES111" i="29"/>
  <c r="DD70" i="29"/>
  <c r="CK55" i="29"/>
  <c r="CC48" i="29"/>
  <c r="BP39" i="29"/>
  <c r="BN38" i="29"/>
  <c r="AW27" i="29"/>
  <c r="AM22" i="29"/>
  <c r="CS61" i="29"/>
  <c r="CG51" i="29"/>
  <c r="BY45" i="29"/>
  <c r="BA29" i="29"/>
  <c r="AB18" i="29"/>
  <c r="AO23" i="29"/>
  <c r="FS123" i="29"/>
  <c r="FT123" i="29" s="1"/>
  <c r="FU123" i="29" s="1"/>
  <c r="FV123" i="29" s="1"/>
  <c r="FW123" i="29" s="1"/>
  <c r="FX123" i="29" s="1"/>
  <c r="FY123" i="29" s="1"/>
  <c r="FZ123" i="29" s="1"/>
  <c r="GA123" i="29" s="1"/>
  <c r="GB123" i="29" s="1"/>
  <c r="GC123" i="29" s="1"/>
  <c r="GD123" i="29" s="1"/>
  <c r="GE123" i="29" s="1"/>
  <c r="FG111" i="29"/>
  <c r="FH111" i="29" s="1"/>
  <c r="FI111" i="29" s="1"/>
  <c r="FJ111" i="29" s="1"/>
  <c r="FK111" i="29" s="1"/>
  <c r="FL111" i="29" s="1"/>
  <c r="FM111" i="29" s="1"/>
  <c r="FN111" i="29" s="1"/>
  <c r="FO111" i="29" s="1"/>
  <c r="FP111" i="29" s="1"/>
  <c r="FQ111" i="29" s="1"/>
  <c r="FR111" i="29" s="1"/>
  <c r="FS111" i="29" s="1"/>
  <c r="FT111" i="29" s="1"/>
  <c r="FU111" i="29" s="1"/>
  <c r="FV111" i="29" s="1"/>
  <c r="FW111" i="29" s="1"/>
  <c r="FX111" i="29" s="1"/>
  <c r="FY111" i="29" s="1"/>
  <c r="FZ111" i="29" s="1"/>
  <c r="GA111" i="29" s="1"/>
  <c r="GB111" i="29" s="1"/>
  <c r="GC111" i="29" s="1"/>
  <c r="GD111" i="29" s="1"/>
  <c r="GE111" i="29" s="1"/>
  <c r="GE135" i="29"/>
  <c r="FM118" i="29"/>
  <c r="FN118" i="29" s="1"/>
  <c r="FO118" i="29" s="1"/>
  <c r="FP118" i="29" s="1"/>
  <c r="FQ118" i="29" s="1"/>
  <c r="FR118" i="29" s="1"/>
  <c r="FS118" i="29" s="1"/>
  <c r="FT118" i="29" s="1"/>
  <c r="FU118" i="29" s="1"/>
  <c r="FV118" i="29" s="1"/>
  <c r="FW118" i="29" s="1"/>
  <c r="FX118" i="29" s="1"/>
  <c r="FY118" i="29" s="1"/>
  <c r="FZ118" i="29" s="1"/>
  <c r="GA118" i="29" s="1"/>
  <c r="GB118" i="29" s="1"/>
  <c r="GC118" i="29" s="1"/>
  <c r="GD118" i="29" s="1"/>
  <c r="GE118" i="29" s="1"/>
  <c r="EX102" i="29"/>
  <c r="EY102" i="29" s="1"/>
  <c r="EZ102" i="29" s="1"/>
  <c r="FA102" i="29" s="1"/>
  <c r="FB102" i="29" s="1"/>
  <c r="FC102" i="29" s="1"/>
  <c r="FD102" i="29" s="1"/>
  <c r="FE102" i="29" s="1"/>
  <c r="FF102" i="29" s="1"/>
  <c r="FG102" i="29" s="1"/>
  <c r="FH102" i="29" s="1"/>
  <c r="FI102" i="29" s="1"/>
  <c r="FJ102" i="29" s="1"/>
  <c r="FK102" i="29" s="1"/>
  <c r="FL102" i="29" s="1"/>
  <c r="FM102" i="29" s="1"/>
  <c r="FN102" i="29" s="1"/>
  <c r="FO102" i="29" s="1"/>
  <c r="FP102" i="29" s="1"/>
  <c r="FQ102" i="29" s="1"/>
  <c r="FR102" i="29" s="1"/>
  <c r="FS102" i="29" s="1"/>
  <c r="FT102" i="29" s="1"/>
  <c r="FU102" i="29" s="1"/>
  <c r="FV102" i="29" s="1"/>
  <c r="FW102" i="29" s="1"/>
  <c r="FX102" i="29" s="1"/>
  <c r="FY102" i="29" s="1"/>
  <c r="FZ102" i="29" s="1"/>
  <c r="GA102" i="29" s="1"/>
  <c r="GB102" i="29" s="1"/>
  <c r="GC102" i="29" s="1"/>
  <c r="GD102" i="29" s="1"/>
  <c r="GE102" i="29" s="1"/>
  <c r="FH115" i="29"/>
  <c r="FI115" i="29" s="1"/>
  <c r="FJ115" i="29" s="1"/>
  <c r="FK115" i="29" s="1"/>
  <c r="FL115" i="29" s="1"/>
  <c r="FM115" i="29" s="1"/>
  <c r="FN115" i="29" s="1"/>
  <c r="FO115" i="29" s="1"/>
  <c r="FP115" i="29" s="1"/>
  <c r="FQ115" i="29" s="1"/>
  <c r="FR115" i="29" s="1"/>
  <c r="FS115" i="29" s="1"/>
  <c r="FT115" i="29" s="1"/>
  <c r="FU115" i="29" s="1"/>
  <c r="FV115" i="29" s="1"/>
  <c r="FW115" i="29" s="1"/>
  <c r="FX115" i="29" s="1"/>
  <c r="FY115" i="29" s="1"/>
  <c r="FZ115" i="29" s="1"/>
  <c r="GA115" i="29" s="1"/>
  <c r="GB115" i="29" s="1"/>
  <c r="GC115" i="29" s="1"/>
  <c r="GD115" i="29" s="1"/>
  <c r="GE115" i="29" s="1"/>
  <c r="FY130" i="29"/>
  <c r="FZ130" i="29" s="1"/>
  <c r="GA130" i="29" s="1"/>
  <c r="GB130" i="29" s="1"/>
  <c r="GC130" i="29" s="1"/>
  <c r="GD130" i="29" s="1"/>
  <c r="GE130" i="29" s="1"/>
  <c r="EP93" i="29"/>
  <c r="EQ93" i="29" s="1"/>
  <c r="ER93" i="29" s="1"/>
  <c r="ES93" i="29" s="1"/>
  <c r="ET93" i="29" s="1"/>
  <c r="EU93" i="29" s="1"/>
  <c r="EV93" i="29" s="1"/>
  <c r="EW93" i="29" s="1"/>
  <c r="EX93" i="29" s="1"/>
  <c r="EY93" i="29" s="1"/>
  <c r="EZ93" i="29" s="1"/>
  <c r="FA93" i="29" s="1"/>
  <c r="FB93" i="29" s="1"/>
  <c r="FC93" i="29" s="1"/>
  <c r="FD93" i="29" s="1"/>
  <c r="FE93" i="29" s="1"/>
  <c r="FF93" i="29" s="1"/>
  <c r="FG93" i="29" s="1"/>
  <c r="FH93" i="29" s="1"/>
  <c r="FI93" i="29" s="1"/>
  <c r="FJ93" i="29" s="1"/>
  <c r="FK93" i="29" s="1"/>
  <c r="FL93" i="29" s="1"/>
  <c r="FM93" i="29" s="1"/>
  <c r="FN93" i="29" s="1"/>
  <c r="FO93" i="29" s="1"/>
  <c r="FP93" i="29" s="1"/>
  <c r="FQ93" i="29" s="1"/>
  <c r="FR93" i="29" s="1"/>
  <c r="FS93" i="29" s="1"/>
  <c r="FT93" i="29" s="1"/>
  <c r="FU93" i="29" s="1"/>
  <c r="FV93" i="29" s="1"/>
  <c r="FW93" i="29" s="1"/>
  <c r="FX93" i="29" s="1"/>
  <c r="FY93" i="29" s="1"/>
  <c r="FZ93" i="29" s="1"/>
  <c r="GA93" i="29" s="1"/>
  <c r="GB93" i="29" s="1"/>
  <c r="GC93" i="29" s="1"/>
  <c r="GD93" i="29" s="1"/>
  <c r="GE93" i="29" s="1"/>
  <c r="DU73" i="29"/>
  <c r="DV73" i="29" s="1"/>
  <c r="DW73" i="29" s="1"/>
  <c r="DX73" i="29" s="1"/>
  <c r="DY73" i="29" s="1"/>
  <c r="DZ73" i="29" s="1"/>
  <c r="EA73" i="29" s="1"/>
  <c r="EB73" i="29" s="1"/>
  <c r="EC73" i="29" s="1"/>
  <c r="ED73" i="29" s="1"/>
  <c r="EE73" i="29" s="1"/>
  <c r="EF73" i="29" s="1"/>
  <c r="EG73" i="29" s="1"/>
  <c r="EH73" i="29" s="1"/>
  <c r="EI73" i="29" s="1"/>
  <c r="EJ73" i="29" s="1"/>
  <c r="EK73" i="29" s="1"/>
  <c r="EL73" i="29" s="1"/>
  <c r="EM73" i="29" s="1"/>
  <c r="EN73" i="29" s="1"/>
  <c r="EO73" i="29" s="1"/>
  <c r="EP73" i="29" s="1"/>
  <c r="EQ73" i="29" s="1"/>
  <c r="ER73" i="29" s="1"/>
  <c r="ES73" i="29" s="1"/>
  <c r="ET73" i="29" s="1"/>
  <c r="EU73" i="29" s="1"/>
  <c r="EV73" i="29" s="1"/>
  <c r="EW73" i="29" s="1"/>
  <c r="EX73" i="29" s="1"/>
  <c r="EY73" i="29" s="1"/>
  <c r="EZ73" i="29" s="1"/>
  <c r="FA73" i="29" s="1"/>
  <c r="FB73" i="29" s="1"/>
  <c r="FC73" i="29" s="1"/>
  <c r="FD73" i="29" s="1"/>
  <c r="FE73" i="29" s="1"/>
  <c r="FF73" i="29" s="1"/>
  <c r="FG73" i="29" s="1"/>
  <c r="FH73" i="29" s="1"/>
  <c r="FI73" i="29" s="1"/>
  <c r="FJ73" i="29" s="1"/>
  <c r="FK73" i="29" s="1"/>
  <c r="FL73" i="29" s="1"/>
  <c r="FM73" i="29" s="1"/>
  <c r="FN73" i="29" s="1"/>
  <c r="FO73" i="29" s="1"/>
  <c r="FP73" i="29" s="1"/>
  <c r="FQ73" i="29" s="1"/>
  <c r="FR73" i="29" s="1"/>
  <c r="FS73" i="29" s="1"/>
  <c r="FT73" i="29" s="1"/>
  <c r="FU73" i="29" s="1"/>
  <c r="FV73" i="29" s="1"/>
  <c r="FW73" i="29" s="1"/>
  <c r="FX73" i="29" s="1"/>
  <c r="FY73" i="29" s="1"/>
  <c r="FZ73" i="29" s="1"/>
  <c r="GA73" i="29" s="1"/>
  <c r="GB73" i="29" s="1"/>
  <c r="GC73" i="29" s="1"/>
  <c r="GD73" i="29" s="1"/>
  <c r="GE73" i="29" s="1"/>
  <c r="ET98" i="29"/>
  <c r="EU98" i="29" s="1"/>
  <c r="EV98" i="29" s="1"/>
  <c r="EW98" i="29" s="1"/>
  <c r="EX98" i="29" s="1"/>
  <c r="EY98" i="29" s="1"/>
  <c r="EZ98" i="29" s="1"/>
  <c r="FA98" i="29" s="1"/>
  <c r="FB98" i="29" s="1"/>
  <c r="FC98" i="29" s="1"/>
  <c r="FD98" i="29" s="1"/>
  <c r="FE98" i="29" s="1"/>
  <c r="FF98" i="29" s="1"/>
  <c r="FG98" i="29" s="1"/>
  <c r="FH98" i="29" s="1"/>
  <c r="FI98" i="29" s="1"/>
  <c r="FJ98" i="29" s="1"/>
  <c r="FK98" i="29" s="1"/>
  <c r="FL98" i="29" s="1"/>
  <c r="FM98" i="29" s="1"/>
  <c r="FN98" i="29" s="1"/>
  <c r="FO98" i="29" s="1"/>
  <c r="FP98" i="29" s="1"/>
  <c r="FQ98" i="29" s="1"/>
  <c r="FR98" i="29" s="1"/>
  <c r="FS98" i="29" s="1"/>
  <c r="FT98" i="29" s="1"/>
  <c r="FU98" i="29" s="1"/>
  <c r="FV98" i="29" s="1"/>
  <c r="FW98" i="29" s="1"/>
  <c r="FX98" i="29" s="1"/>
  <c r="FY98" i="29" s="1"/>
  <c r="FZ98" i="29" s="1"/>
  <c r="GA98" i="29" s="1"/>
  <c r="GB98" i="29" s="1"/>
  <c r="GC98" i="29" s="1"/>
  <c r="GD98" i="29" s="1"/>
  <c r="GE98" i="29" s="1"/>
  <c r="FT127" i="29"/>
  <c r="FU127" i="29" s="1"/>
  <c r="FV127" i="29" s="1"/>
  <c r="FW127" i="29" s="1"/>
  <c r="FX127" i="29" s="1"/>
  <c r="FY127" i="29" s="1"/>
  <c r="FZ127" i="29" s="1"/>
  <c r="GA127" i="29" s="1"/>
  <c r="GB127" i="29" s="1"/>
  <c r="GC127" i="29" s="1"/>
  <c r="GD127" i="29" s="1"/>
  <c r="GE127" i="29" s="1"/>
  <c r="FF110" i="29"/>
  <c r="FG110" i="29" s="1"/>
  <c r="FH110" i="29" s="1"/>
  <c r="FI110" i="29" s="1"/>
  <c r="FJ110" i="29" s="1"/>
  <c r="FK110" i="29" s="1"/>
  <c r="FL110" i="29" s="1"/>
  <c r="FM110" i="29" s="1"/>
  <c r="FN110" i="29" s="1"/>
  <c r="FO110" i="29" s="1"/>
  <c r="FP110" i="29" s="1"/>
  <c r="FQ110" i="29" s="1"/>
  <c r="FR110" i="29" s="1"/>
  <c r="FS110" i="29" s="1"/>
  <c r="FT110" i="29" s="1"/>
  <c r="FU110" i="29" s="1"/>
  <c r="FV110" i="29" s="1"/>
  <c r="FW110" i="29" s="1"/>
  <c r="FX110" i="29" s="1"/>
  <c r="FY110" i="29" s="1"/>
  <c r="FZ110" i="29" s="1"/>
  <c r="GA110" i="29" s="1"/>
  <c r="GB110" i="29" s="1"/>
  <c r="GC110" i="29" s="1"/>
  <c r="GD110" i="29" s="1"/>
  <c r="GE110" i="29" s="1"/>
  <c r="GB132" i="29"/>
  <c r="GC132" i="29" s="1"/>
  <c r="GD132" i="29" s="1"/>
  <c r="GE132" i="29" s="1"/>
  <c r="ER96" i="29"/>
  <c r="ES96" i="29" s="1"/>
  <c r="ET96" i="29" s="1"/>
  <c r="EU96" i="29" s="1"/>
  <c r="EV96" i="29" s="1"/>
  <c r="EW96" i="29" s="1"/>
  <c r="EX96" i="29" s="1"/>
  <c r="EY96" i="29" s="1"/>
  <c r="EZ96" i="29" s="1"/>
  <c r="FA96" i="29" s="1"/>
  <c r="FB96" i="29" s="1"/>
  <c r="FC96" i="29" s="1"/>
  <c r="FD96" i="29" s="1"/>
  <c r="FE96" i="29" s="1"/>
  <c r="FF96" i="29" s="1"/>
  <c r="FG96" i="29" s="1"/>
  <c r="FH96" i="29" s="1"/>
  <c r="FI96" i="29" s="1"/>
  <c r="FJ96" i="29" s="1"/>
  <c r="FK96" i="29" s="1"/>
  <c r="FL96" i="29" s="1"/>
  <c r="FM96" i="29" s="1"/>
  <c r="FN96" i="29" s="1"/>
  <c r="FO96" i="29" s="1"/>
  <c r="FP96" i="29" s="1"/>
  <c r="FQ96" i="29" s="1"/>
  <c r="FR96" i="29" s="1"/>
  <c r="FS96" i="29" s="1"/>
  <c r="FT96" i="29" s="1"/>
  <c r="FU96" i="29" s="1"/>
  <c r="FV96" i="29" s="1"/>
  <c r="FW96" i="29" s="1"/>
  <c r="FX96" i="29" s="1"/>
  <c r="FY96" i="29" s="1"/>
  <c r="FZ96" i="29" s="1"/>
  <c r="GA96" i="29" s="1"/>
  <c r="GB96" i="29" s="1"/>
  <c r="GC96" i="29" s="1"/>
  <c r="GD96" i="29" s="1"/>
  <c r="GE96" i="29" s="1"/>
  <c r="EF84" i="29"/>
  <c r="EG84" i="29" s="1"/>
  <c r="EH84" i="29" s="1"/>
  <c r="EI84" i="29" s="1"/>
  <c r="EJ84" i="29" s="1"/>
  <c r="EK84" i="29" s="1"/>
  <c r="EL84" i="29" s="1"/>
  <c r="EM84" i="29" s="1"/>
  <c r="EN84" i="29" s="1"/>
  <c r="EO84" i="29" s="1"/>
  <c r="EP84" i="29" s="1"/>
  <c r="EQ84" i="29" s="1"/>
  <c r="ER84" i="29" s="1"/>
  <c r="ES84" i="29" s="1"/>
  <c r="ET84" i="29" s="1"/>
  <c r="EU84" i="29" s="1"/>
  <c r="EV84" i="29" s="1"/>
  <c r="EW84" i="29" s="1"/>
  <c r="EX84" i="29" s="1"/>
  <c r="EY84" i="29" s="1"/>
  <c r="EZ84" i="29" s="1"/>
  <c r="FA84" i="29" s="1"/>
  <c r="FB84" i="29" s="1"/>
  <c r="FC84" i="29" s="1"/>
  <c r="FD84" i="29" s="1"/>
  <c r="FE84" i="29" s="1"/>
  <c r="FF84" i="29" s="1"/>
  <c r="FG84" i="29" s="1"/>
  <c r="FH84" i="29" s="1"/>
  <c r="FI84" i="29" s="1"/>
  <c r="FJ84" i="29" s="1"/>
  <c r="FK84" i="29" s="1"/>
  <c r="FL84" i="29" s="1"/>
  <c r="FM84" i="29" s="1"/>
  <c r="FN84" i="29" s="1"/>
  <c r="FO84" i="29" s="1"/>
  <c r="FP84" i="29" s="1"/>
  <c r="FQ84" i="29" s="1"/>
  <c r="FR84" i="29" s="1"/>
  <c r="FS84" i="29" s="1"/>
  <c r="FT84" i="29" s="1"/>
  <c r="FU84" i="29" s="1"/>
  <c r="FV84" i="29" s="1"/>
  <c r="FW84" i="29" s="1"/>
  <c r="FX84" i="29" s="1"/>
  <c r="FY84" i="29" s="1"/>
  <c r="FZ84" i="29" s="1"/>
  <c r="GA84" i="29" s="1"/>
  <c r="GB84" i="29" s="1"/>
  <c r="GC84" i="29" s="1"/>
  <c r="GD84" i="29" s="1"/>
  <c r="GE84" i="29" s="1"/>
  <c r="DR70" i="29"/>
  <c r="DS70" i="29" s="1"/>
  <c r="DT70" i="29" s="1"/>
  <c r="DU70" i="29" s="1"/>
  <c r="DV70" i="29" s="1"/>
  <c r="DW70" i="29" s="1"/>
  <c r="DX70" i="29" s="1"/>
  <c r="DY70" i="29" s="1"/>
  <c r="DZ70" i="29" s="1"/>
  <c r="EA70" i="29" s="1"/>
  <c r="EB70" i="29" s="1"/>
  <c r="EC70" i="29" s="1"/>
  <c r="ED70" i="29" s="1"/>
  <c r="EE70" i="29" s="1"/>
  <c r="EF70" i="29" s="1"/>
  <c r="EG70" i="29" s="1"/>
  <c r="EH70" i="29" s="1"/>
  <c r="EI70" i="29" s="1"/>
  <c r="EJ70" i="29" s="1"/>
  <c r="EK70" i="29" s="1"/>
  <c r="EL70" i="29" s="1"/>
  <c r="EM70" i="29" s="1"/>
  <c r="EN70" i="29" s="1"/>
  <c r="EO70" i="29" s="1"/>
  <c r="EP70" i="29" s="1"/>
  <c r="EQ70" i="29" s="1"/>
  <c r="ER70" i="29" s="1"/>
  <c r="ES70" i="29" s="1"/>
  <c r="ET70" i="29" s="1"/>
  <c r="EU70" i="29" s="1"/>
  <c r="EV70" i="29" s="1"/>
  <c r="EW70" i="29" s="1"/>
  <c r="EX70" i="29" s="1"/>
  <c r="EY70" i="29" s="1"/>
  <c r="EZ70" i="29" s="1"/>
  <c r="FA70" i="29" s="1"/>
  <c r="FB70" i="29" s="1"/>
  <c r="FC70" i="29" s="1"/>
  <c r="FD70" i="29" s="1"/>
  <c r="FE70" i="29" s="1"/>
  <c r="FF70" i="29" s="1"/>
  <c r="FG70" i="29" s="1"/>
  <c r="FH70" i="29" s="1"/>
  <c r="FI70" i="29" s="1"/>
  <c r="FJ70" i="29" s="1"/>
  <c r="FK70" i="29" s="1"/>
  <c r="FL70" i="29" s="1"/>
  <c r="FM70" i="29" s="1"/>
  <c r="FN70" i="29" s="1"/>
  <c r="FO70" i="29" s="1"/>
  <c r="FP70" i="29" s="1"/>
  <c r="FQ70" i="29" s="1"/>
  <c r="FR70" i="29" s="1"/>
  <c r="FS70" i="29" s="1"/>
  <c r="FT70" i="29" s="1"/>
  <c r="FU70" i="29" s="1"/>
  <c r="FV70" i="29" s="1"/>
  <c r="FW70" i="29" s="1"/>
  <c r="FX70" i="29" s="1"/>
  <c r="FY70" i="29" s="1"/>
  <c r="FZ70" i="29" s="1"/>
  <c r="GA70" i="29" s="1"/>
  <c r="GB70" i="29" s="1"/>
  <c r="GC70" i="29" s="1"/>
  <c r="GD70" i="29" s="1"/>
  <c r="GE70" i="29" s="1"/>
  <c r="DW75" i="29"/>
  <c r="DX75" i="29" s="1"/>
  <c r="DY75" i="29" s="1"/>
  <c r="DZ75" i="29" s="1"/>
  <c r="EA75" i="29" s="1"/>
  <c r="EB75" i="29" s="1"/>
  <c r="EC75" i="29" s="1"/>
  <c r="ED75" i="29" s="1"/>
  <c r="EE75" i="29" s="1"/>
  <c r="EF75" i="29" s="1"/>
  <c r="EG75" i="29" s="1"/>
  <c r="EH75" i="29" s="1"/>
  <c r="EI75" i="29" s="1"/>
  <c r="EJ75" i="29" s="1"/>
  <c r="EK75" i="29" s="1"/>
  <c r="EL75" i="29" s="1"/>
  <c r="EM75" i="29" s="1"/>
  <c r="EN75" i="29" s="1"/>
  <c r="EO75" i="29" s="1"/>
  <c r="EP75" i="29" s="1"/>
  <c r="EQ75" i="29" s="1"/>
  <c r="ER75" i="29" s="1"/>
  <c r="ES75" i="29" s="1"/>
  <c r="ET75" i="29" s="1"/>
  <c r="EU75" i="29" s="1"/>
  <c r="EV75" i="29" s="1"/>
  <c r="EW75" i="29" s="1"/>
  <c r="EX75" i="29" s="1"/>
  <c r="EY75" i="29" s="1"/>
  <c r="EZ75" i="29" s="1"/>
  <c r="FA75" i="29" s="1"/>
  <c r="FB75" i="29" s="1"/>
  <c r="FC75" i="29" s="1"/>
  <c r="FD75" i="29" s="1"/>
  <c r="FE75" i="29" s="1"/>
  <c r="FF75" i="29" s="1"/>
  <c r="FG75" i="29" s="1"/>
  <c r="FH75" i="29" s="1"/>
  <c r="FI75" i="29" s="1"/>
  <c r="FJ75" i="29" s="1"/>
  <c r="FK75" i="29" s="1"/>
  <c r="FL75" i="29" s="1"/>
  <c r="FM75" i="29" s="1"/>
  <c r="FN75" i="29" s="1"/>
  <c r="FO75" i="29" s="1"/>
  <c r="FP75" i="29" s="1"/>
  <c r="FQ75" i="29" s="1"/>
  <c r="FR75" i="29" s="1"/>
  <c r="FS75" i="29" s="1"/>
  <c r="FT75" i="29" s="1"/>
  <c r="FU75" i="29" s="1"/>
  <c r="FV75" i="29" s="1"/>
  <c r="FW75" i="29" s="1"/>
  <c r="FX75" i="29" s="1"/>
  <c r="FY75" i="29" s="1"/>
  <c r="FZ75" i="29" s="1"/>
  <c r="GA75" i="29" s="1"/>
  <c r="GB75" i="29" s="1"/>
  <c r="GC75" i="29" s="1"/>
  <c r="GD75" i="29" s="1"/>
  <c r="GE75" i="29" s="1"/>
  <c r="FP120" i="29"/>
  <c r="FQ120" i="29" s="1"/>
  <c r="FR120" i="29" s="1"/>
  <c r="FS120" i="29" s="1"/>
  <c r="FT120" i="29" s="1"/>
  <c r="FU120" i="29" s="1"/>
  <c r="FV120" i="29" s="1"/>
  <c r="FW120" i="29" s="1"/>
  <c r="FX120" i="29" s="1"/>
  <c r="FY120" i="29" s="1"/>
  <c r="FZ120" i="29" s="1"/>
  <c r="GA120" i="29" s="1"/>
  <c r="GB120" i="29" s="1"/>
  <c r="GC120" i="29" s="1"/>
  <c r="GD120" i="29" s="1"/>
  <c r="GE120" i="29" s="1"/>
  <c r="CQ48" i="29"/>
  <c r="CR48" i="29" s="1"/>
  <c r="CS48" i="29" s="1"/>
  <c r="CT48" i="29" s="1"/>
  <c r="CU48" i="29" s="1"/>
  <c r="CV48" i="29" s="1"/>
  <c r="CW48" i="29" s="1"/>
  <c r="CX48" i="29" s="1"/>
  <c r="CY48" i="29" s="1"/>
  <c r="CZ48" i="29" s="1"/>
  <c r="DA48" i="29" s="1"/>
  <c r="DB48" i="29" s="1"/>
  <c r="DC48" i="29" s="1"/>
  <c r="DD48" i="29" s="1"/>
  <c r="DE48" i="29" s="1"/>
  <c r="DF48" i="29" s="1"/>
  <c r="DG48" i="29" s="1"/>
  <c r="DH48" i="29" s="1"/>
  <c r="DI48" i="29" s="1"/>
  <c r="DJ48" i="29" s="1"/>
  <c r="DK48" i="29" s="1"/>
  <c r="DL48" i="29" s="1"/>
  <c r="DM48" i="29" s="1"/>
  <c r="DN48" i="29" s="1"/>
  <c r="DO48" i="29" s="1"/>
  <c r="DP48" i="29" s="1"/>
  <c r="DQ48" i="29" s="1"/>
  <c r="DR48" i="29" s="1"/>
  <c r="DS48" i="29" s="1"/>
  <c r="DT48" i="29" s="1"/>
  <c r="DU48" i="29" s="1"/>
  <c r="DV48" i="29" s="1"/>
  <c r="DW48" i="29" s="1"/>
  <c r="DX48" i="29" s="1"/>
  <c r="DY48" i="29" s="1"/>
  <c r="DZ48" i="29" s="1"/>
  <c r="EA48" i="29" s="1"/>
  <c r="EB48" i="29" s="1"/>
  <c r="EC48" i="29" s="1"/>
  <c r="ED48" i="29" s="1"/>
  <c r="EE48" i="29" s="1"/>
  <c r="EF48" i="29" s="1"/>
  <c r="EG48" i="29" s="1"/>
  <c r="EH48" i="29" s="1"/>
  <c r="EI48" i="29" s="1"/>
  <c r="EJ48" i="29" s="1"/>
  <c r="EK48" i="29" s="1"/>
  <c r="EL48" i="29" s="1"/>
  <c r="EM48" i="29" s="1"/>
  <c r="EN48" i="29" s="1"/>
  <c r="EO48" i="29" s="1"/>
  <c r="EP48" i="29" s="1"/>
  <c r="EQ48" i="29" s="1"/>
  <c r="ER48" i="29" s="1"/>
  <c r="ES48" i="29" s="1"/>
  <c r="ET48" i="29" s="1"/>
  <c r="EU48" i="29" s="1"/>
  <c r="EV48" i="29" s="1"/>
  <c r="EW48" i="29" s="1"/>
  <c r="EX48" i="29" s="1"/>
  <c r="EY48" i="29" s="1"/>
  <c r="EZ48" i="29" s="1"/>
  <c r="FA48" i="29" s="1"/>
  <c r="FB48" i="29" s="1"/>
  <c r="FC48" i="29" s="1"/>
  <c r="FD48" i="29" s="1"/>
  <c r="FE48" i="29" s="1"/>
  <c r="FF48" i="29" s="1"/>
  <c r="FG48" i="29" s="1"/>
  <c r="FH48" i="29" s="1"/>
  <c r="FI48" i="29" s="1"/>
  <c r="FJ48" i="29" s="1"/>
  <c r="FK48" i="29" s="1"/>
  <c r="FL48" i="29" s="1"/>
  <c r="FM48" i="29" s="1"/>
  <c r="FN48" i="29" s="1"/>
  <c r="FO48" i="29" s="1"/>
  <c r="FP48" i="29" s="1"/>
  <c r="FQ48" i="29" s="1"/>
  <c r="FR48" i="29" s="1"/>
  <c r="FS48" i="29" s="1"/>
  <c r="FT48" i="29" s="1"/>
  <c r="FU48" i="29" s="1"/>
  <c r="FV48" i="29" s="1"/>
  <c r="FW48" i="29" s="1"/>
  <c r="FX48" i="29" s="1"/>
  <c r="FY48" i="29" s="1"/>
  <c r="FZ48" i="29" s="1"/>
  <c r="GA48" i="29" s="1"/>
  <c r="GB48" i="29" s="1"/>
  <c r="GC48" i="29" s="1"/>
  <c r="GD48" i="29" s="1"/>
  <c r="GE48" i="29" s="1"/>
  <c r="FH113" i="29"/>
  <c r="FI113" i="29" s="1"/>
  <c r="FJ113" i="29" s="1"/>
  <c r="FK113" i="29" s="1"/>
  <c r="FL113" i="29" s="1"/>
  <c r="FM113" i="29" s="1"/>
  <c r="FN113" i="29" s="1"/>
  <c r="FO113" i="29" s="1"/>
  <c r="FP113" i="29" s="1"/>
  <c r="FQ113" i="29" s="1"/>
  <c r="FR113" i="29" s="1"/>
  <c r="FS113" i="29" s="1"/>
  <c r="FT113" i="29" s="1"/>
  <c r="FU113" i="29" s="1"/>
  <c r="FV113" i="29" s="1"/>
  <c r="FW113" i="29" s="1"/>
  <c r="FX113" i="29" s="1"/>
  <c r="FY113" i="29" s="1"/>
  <c r="FZ113" i="29" s="1"/>
  <c r="GA113" i="29" s="1"/>
  <c r="GB113" i="29" s="1"/>
  <c r="GC113" i="29" s="1"/>
  <c r="GD113" i="29" s="1"/>
  <c r="GE113" i="29" s="1"/>
  <c r="EI88" i="29"/>
  <c r="EJ88" i="29" s="1"/>
  <c r="EK88" i="29" s="1"/>
  <c r="EL88" i="29" s="1"/>
  <c r="EM88" i="29" s="1"/>
  <c r="EN88" i="29" s="1"/>
  <c r="EO88" i="29" s="1"/>
  <c r="EP88" i="29" s="1"/>
  <c r="EQ88" i="29" s="1"/>
  <c r="ER88" i="29" s="1"/>
  <c r="ES88" i="29" s="1"/>
  <c r="ET88" i="29" s="1"/>
  <c r="EU88" i="29" s="1"/>
  <c r="EV88" i="29" s="1"/>
  <c r="EW88" i="29" s="1"/>
  <c r="EX88" i="29" s="1"/>
  <c r="EY88" i="29" s="1"/>
  <c r="EZ88" i="29" s="1"/>
  <c r="FA88" i="29" s="1"/>
  <c r="FB88" i="29" s="1"/>
  <c r="FC88" i="29" s="1"/>
  <c r="FD88" i="29" s="1"/>
  <c r="FE88" i="29" s="1"/>
  <c r="FF88" i="29" s="1"/>
  <c r="FG88" i="29" s="1"/>
  <c r="FH88" i="29" s="1"/>
  <c r="FI88" i="29" s="1"/>
  <c r="FJ88" i="29" s="1"/>
  <c r="FK88" i="29" s="1"/>
  <c r="FL88" i="29" s="1"/>
  <c r="FM88" i="29" s="1"/>
  <c r="FN88" i="29" s="1"/>
  <c r="FO88" i="29" s="1"/>
  <c r="FP88" i="29" s="1"/>
  <c r="FQ88" i="29" s="1"/>
  <c r="FR88" i="29" s="1"/>
  <c r="FS88" i="29" s="1"/>
  <c r="FT88" i="29" s="1"/>
  <c r="FU88" i="29" s="1"/>
  <c r="FV88" i="29" s="1"/>
  <c r="FW88" i="29" s="1"/>
  <c r="FX88" i="29" s="1"/>
  <c r="FY88" i="29" s="1"/>
  <c r="FZ88" i="29" s="1"/>
  <c r="GA88" i="29" s="1"/>
  <c r="GB88" i="29" s="1"/>
  <c r="GC88" i="29" s="1"/>
  <c r="GD88" i="29" s="1"/>
  <c r="GE88" i="29" s="1"/>
  <c r="EI87" i="29"/>
  <c r="EJ87" i="29" s="1"/>
  <c r="EK87" i="29" s="1"/>
  <c r="EL87" i="29" s="1"/>
  <c r="EM87" i="29" s="1"/>
  <c r="EN87" i="29" s="1"/>
  <c r="EO87" i="29" s="1"/>
  <c r="EP87" i="29" s="1"/>
  <c r="EQ87" i="29" s="1"/>
  <c r="ER87" i="29" s="1"/>
  <c r="ES87" i="29" s="1"/>
  <c r="ET87" i="29" s="1"/>
  <c r="EU87" i="29" s="1"/>
  <c r="EV87" i="29" s="1"/>
  <c r="EW87" i="29" s="1"/>
  <c r="EX87" i="29" s="1"/>
  <c r="EY87" i="29" s="1"/>
  <c r="EZ87" i="29" s="1"/>
  <c r="FA87" i="29" s="1"/>
  <c r="FB87" i="29" s="1"/>
  <c r="FC87" i="29" s="1"/>
  <c r="FD87" i="29" s="1"/>
  <c r="FE87" i="29" s="1"/>
  <c r="FF87" i="29" s="1"/>
  <c r="FG87" i="29" s="1"/>
  <c r="FH87" i="29" s="1"/>
  <c r="FI87" i="29" s="1"/>
  <c r="FJ87" i="29" s="1"/>
  <c r="FK87" i="29" s="1"/>
  <c r="FL87" i="29" s="1"/>
  <c r="FM87" i="29" s="1"/>
  <c r="FN87" i="29" s="1"/>
  <c r="FO87" i="29" s="1"/>
  <c r="FP87" i="29" s="1"/>
  <c r="FQ87" i="29" s="1"/>
  <c r="FR87" i="29" s="1"/>
  <c r="FS87" i="29" s="1"/>
  <c r="FT87" i="29" s="1"/>
  <c r="FU87" i="29" s="1"/>
  <c r="FV87" i="29" s="1"/>
  <c r="FW87" i="29" s="1"/>
  <c r="FX87" i="29" s="1"/>
  <c r="FY87" i="29" s="1"/>
  <c r="FZ87" i="29" s="1"/>
  <c r="GA87" i="29" s="1"/>
  <c r="GB87" i="29" s="1"/>
  <c r="GC87" i="29" s="1"/>
  <c r="GD87" i="29" s="1"/>
  <c r="GE87" i="29" s="1"/>
  <c r="FV128" i="29"/>
  <c r="FW128" i="29" s="1"/>
  <c r="FX128" i="29" s="1"/>
  <c r="FY128" i="29" s="1"/>
  <c r="FZ128" i="29" s="1"/>
  <c r="GA128" i="29" s="1"/>
  <c r="GB128" i="29" s="1"/>
  <c r="GC128" i="29" s="1"/>
  <c r="GD128" i="29" s="1"/>
  <c r="GE128" i="29" s="1"/>
  <c r="EH86" i="29"/>
  <c r="EI86" i="29" s="1"/>
  <c r="EJ86" i="29" s="1"/>
  <c r="EK86" i="29" s="1"/>
  <c r="EL86" i="29" s="1"/>
  <c r="EM86" i="29" s="1"/>
  <c r="EN86" i="29" s="1"/>
  <c r="EO86" i="29" s="1"/>
  <c r="EP86" i="29" s="1"/>
  <c r="EQ86" i="29" s="1"/>
  <c r="ER86" i="29" s="1"/>
  <c r="ES86" i="29" s="1"/>
  <c r="ET86" i="29" s="1"/>
  <c r="EU86" i="29" s="1"/>
  <c r="EV86" i="29" s="1"/>
  <c r="EW86" i="29" s="1"/>
  <c r="EX86" i="29" s="1"/>
  <c r="EY86" i="29" s="1"/>
  <c r="EZ86" i="29" s="1"/>
  <c r="FA86" i="29" s="1"/>
  <c r="FB86" i="29" s="1"/>
  <c r="FC86" i="29" s="1"/>
  <c r="FD86" i="29" s="1"/>
  <c r="FE86" i="29" s="1"/>
  <c r="FF86" i="29" s="1"/>
  <c r="FG86" i="29" s="1"/>
  <c r="FH86" i="29" s="1"/>
  <c r="FI86" i="29" s="1"/>
  <c r="FJ86" i="29" s="1"/>
  <c r="FK86" i="29" s="1"/>
  <c r="FL86" i="29" s="1"/>
  <c r="FM86" i="29" s="1"/>
  <c r="FN86" i="29" s="1"/>
  <c r="FO86" i="29" s="1"/>
  <c r="FP86" i="29" s="1"/>
  <c r="FQ86" i="29" s="1"/>
  <c r="FR86" i="29" s="1"/>
  <c r="FS86" i="29" s="1"/>
  <c r="FT86" i="29" s="1"/>
  <c r="FU86" i="29" s="1"/>
  <c r="FV86" i="29" s="1"/>
  <c r="FW86" i="29" s="1"/>
  <c r="FX86" i="29" s="1"/>
  <c r="FY86" i="29" s="1"/>
  <c r="FZ86" i="29" s="1"/>
  <c r="GA86" i="29" s="1"/>
  <c r="GB86" i="29" s="1"/>
  <c r="GC86" i="29" s="1"/>
  <c r="GD86" i="29" s="1"/>
  <c r="GE86" i="29" s="1"/>
  <c r="GD134" i="29"/>
  <c r="GE134" i="29" s="1"/>
  <c r="DI63" i="29"/>
  <c r="DJ63" i="29" s="1"/>
  <c r="DK63" i="29" s="1"/>
  <c r="DL63" i="29" s="1"/>
  <c r="DM63" i="29" s="1"/>
  <c r="DN63" i="29" s="1"/>
  <c r="DO63" i="29" s="1"/>
  <c r="DP63" i="29" s="1"/>
  <c r="DQ63" i="29" s="1"/>
  <c r="DR63" i="29" s="1"/>
  <c r="DS63" i="29" s="1"/>
  <c r="DT63" i="29" s="1"/>
  <c r="DU63" i="29" s="1"/>
  <c r="DV63" i="29" s="1"/>
  <c r="DW63" i="29" s="1"/>
  <c r="DX63" i="29" s="1"/>
  <c r="DY63" i="29" s="1"/>
  <c r="DZ63" i="29" s="1"/>
  <c r="EA63" i="29" s="1"/>
  <c r="EB63" i="29" s="1"/>
  <c r="EC63" i="29" s="1"/>
  <c r="ED63" i="29" s="1"/>
  <c r="EE63" i="29" s="1"/>
  <c r="EF63" i="29" s="1"/>
  <c r="EG63" i="29" s="1"/>
  <c r="EH63" i="29" s="1"/>
  <c r="EI63" i="29" s="1"/>
  <c r="EJ63" i="29" s="1"/>
  <c r="EK63" i="29" s="1"/>
  <c r="EL63" i="29" s="1"/>
  <c r="EM63" i="29" s="1"/>
  <c r="EN63" i="29" s="1"/>
  <c r="EO63" i="29" s="1"/>
  <c r="EP63" i="29" s="1"/>
  <c r="EQ63" i="29" s="1"/>
  <c r="ER63" i="29" s="1"/>
  <c r="ES63" i="29" s="1"/>
  <c r="ET63" i="29" s="1"/>
  <c r="EU63" i="29" s="1"/>
  <c r="EV63" i="29" s="1"/>
  <c r="EW63" i="29" s="1"/>
  <c r="EX63" i="29" s="1"/>
  <c r="EY63" i="29" s="1"/>
  <c r="EZ63" i="29" s="1"/>
  <c r="FA63" i="29" s="1"/>
  <c r="FB63" i="29" s="1"/>
  <c r="FC63" i="29" s="1"/>
  <c r="FD63" i="29" s="1"/>
  <c r="FE63" i="29" s="1"/>
  <c r="FF63" i="29" s="1"/>
  <c r="FG63" i="29" s="1"/>
  <c r="FH63" i="29" s="1"/>
  <c r="FI63" i="29" s="1"/>
  <c r="FJ63" i="29" s="1"/>
  <c r="FK63" i="29" s="1"/>
  <c r="FL63" i="29" s="1"/>
  <c r="FM63" i="29" s="1"/>
  <c r="FN63" i="29" s="1"/>
  <c r="FO63" i="29" s="1"/>
  <c r="FP63" i="29" s="1"/>
  <c r="FQ63" i="29" s="1"/>
  <c r="FR63" i="29" s="1"/>
  <c r="FS63" i="29" s="1"/>
  <c r="FT63" i="29" s="1"/>
  <c r="FU63" i="29" s="1"/>
  <c r="FV63" i="29" s="1"/>
  <c r="FW63" i="29" s="1"/>
  <c r="FX63" i="29" s="1"/>
  <c r="FY63" i="29" s="1"/>
  <c r="FZ63" i="29" s="1"/>
  <c r="GA63" i="29" s="1"/>
  <c r="GB63" i="29" s="1"/>
  <c r="GC63" i="29" s="1"/>
  <c r="GD63" i="29" s="1"/>
  <c r="GE63" i="29" s="1"/>
  <c r="FB105" i="29"/>
  <c r="FC105" i="29" s="1"/>
  <c r="FD105" i="29" s="1"/>
  <c r="FE105" i="29" s="1"/>
  <c r="FF105" i="29" s="1"/>
  <c r="FG105" i="29" s="1"/>
  <c r="FH105" i="29" s="1"/>
  <c r="FI105" i="29" s="1"/>
  <c r="FJ105" i="29" s="1"/>
  <c r="FK105" i="29" s="1"/>
  <c r="FL105" i="29" s="1"/>
  <c r="FM105" i="29" s="1"/>
  <c r="FN105" i="29" s="1"/>
  <c r="FO105" i="29" s="1"/>
  <c r="FP105" i="29" s="1"/>
  <c r="FQ105" i="29" s="1"/>
  <c r="FR105" i="29" s="1"/>
  <c r="FS105" i="29" s="1"/>
  <c r="FT105" i="29" s="1"/>
  <c r="FU105" i="29" s="1"/>
  <c r="FV105" i="29" s="1"/>
  <c r="FW105" i="29" s="1"/>
  <c r="FX105" i="29" s="1"/>
  <c r="FY105" i="29" s="1"/>
  <c r="FZ105" i="29" s="1"/>
  <c r="GA105" i="29" s="1"/>
  <c r="GB105" i="29" s="1"/>
  <c r="GC105" i="29" s="1"/>
  <c r="GD105" i="29" s="1"/>
  <c r="GE105" i="29" s="1"/>
  <c r="EU100" i="29"/>
  <c r="EV100" i="29" s="1"/>
  <c r="EW100" i="29" s="1"/>
  <c r="EX100" i="29" s="1"/>
  <c r="EY100" i="29" s="1"/>
  <c r="EZ100" i="29" s="1"/>
  <c r="FA100" i="29" s="1"/>
  <c r="FB100" i="29" s="1"/>
  <c r="FC100" i="29" s="1"/>
  <c r="FD100" i="29" s="1"/>
  <c r="FE100" i="29" s="1"/>
  <c r="FF100" i="29" s="1"/>
  <c r="FG100" i="29" s="1"/>
  <c r="FH100" i="29" s="1"/>
  <c r="FI100" i="29" s="1"/>
  <c r="FJ100" i="29" s="1"/>
  <c r="FK100" i="29" s="1"/>
  <c r="FL100" i="29" s="1"/>
  <c r="FM100" i="29" s="1"/>
  <c r="FN100" i="29" s="1"/>
  <c r="FO100" i="29" s="1"/>
  <c r="FP100" i="29" s="1"/>
  <c r="FQ100" i="29" s="1"/>
  <c r="FR100" i="29" s="1"/>
  <c r="FS100" i="29" s="1"/>
  <c r="FT100" i="29" s="1"/>
  <c r="FU100" i="29" s="1"/>
  <c r="FV100" i="29" s="1"/>
  <c r="FW100" i="29" s="1"/>
  <c r="FX100" i="29" s="1"/>
  <c r="FY100" i="29" s="1"/>
  <c r="FZ100" i="29" s="1"/>
  <c r="GA100" i="29" s="1"/>
  <c r="GB100" i="29" s="1"/>
  <c r="GC100" i="29" s="1"/>
  <c r="GD100" i="29" s="1"/>
  <c r="GE100" i="29" s="1"/>
  <c r="CD39" i="29"/>
  <c r="CE39" i="29" s="1"/>
  <c r="CF39" i="29" s="1"/>
  <c r="CG39" i="29" s="1"/>
  <c r="CH39" i="29" s="1"/>
  <c r="CI39" i="29" s="1"/>
  <c r="CJ39" i="29" s="1"/>
  <c r="CK39" i="29" s="1"/>
  <c r="CL39" i="29" s="1"/>
  <c r="CM39" i="29" s="1"/>
  <c r="CN39" i="29" s="1"/>
  <c r="CO39" i="29" s="1"/>
  <c r="CP39" i="29" s="1"/>
  <c r="CQ39" i="29" s="1"/>
  <c r="CR39" i="29" s="1"/>
  <c r="CS39" i="29" s="1"/>
  <c r="CT39" i="29" s="1"/>
  <c r="CU39" i="29" s="1"/>
  <c r="CV39" i="29" s="1"/>
  <c r="CW39" i="29" s="1"/>
  <c r="CX39" i="29" s="1"/>
  <c r="CY39" i="29" s="1"/>
  <c r="CZ39" i="29" s="1"/>
  <c r="DA39" i="29" s="1"/>
  <c r="DB39" i="29" s="1"/>
  <c r="DC39" i="29" s="1"/>
  <c r="DD39" i="29" s="1"/>
  <c r="DE39" i="29" s="1"/>
  <c r="DF39" i="29" s="1"/>
  <c r="DG39" i="29" s="1"/>
  <c r="DH39" i="29" s="1"/>
  <c r="DI39" i="29" s="1"/>
  <c r="DJ39" i="29" s="1"/>
  <c r="DK39" i="29" s="1"/>
  <c r="DL39" i="29" s="1"/>
  <c r="DM39" i="29" s="1"/>
  <c r="DN39" i="29" s="1"/>
  <c r="DO39" i="29" s="1"/>
  <c r="DP39" i="29" s="1"/>
  <c r="DQ39" i="29" s="1"/>
  <c r="DR39" i="29" s="1"/>
  <c r="DS39" i="29" s="1"/>
  <c r="DT39" i="29" s="1"/>
  <c r="DU39" i="29" s="1"/>
  <c r="DV39" i="29" s="1"/>
  <c r="DW39" i="29" s="1"/>
  <c r="DX39" i="29" s="1"/>
  <c r="DY39" i="29" s="1"/>
  <c r="DZ39" i="29" s="1"/>
  <c r="EA39" i="29" s="1"/>
  <c r="EB39" i="29" s="1"/>
  <c r="EC39" i="29" s="1"/>
  <c r="ED39" i="29" s="1"/>
  <c r="EE39" i="29" s="1"/>
  <c r="EF39" i="29" s="1"/>
  <c r="EG39" i="29" s="1"/>
  <c r="EH39" i="29" s="1"/>
  <c r="EI39" i="29" s="1"/>
  <c r="EJ39" i="29" s="1"/>
  <c r="EK39" i="29" s="1"/>
  <c r="EL39" i="29" s="1"/>
  <c r="EM39" i="29" s="1"/>
  <c r="EN39" i="29" s="1"/>
  <c r="EO39" i="29" s="1"/>
  <c r="EP39" i="29" s="1"/>
  <c r="EQ39" i="29" s="1"/>
  <c r="ER39" i="29" s="1"/>
  <c r="ES39" i="29" s="1"/>
  <c r="ET39" i="29" s="1"/>
  <c r="EU39" i="29" s="1"/>
  <c r="EV39" i="29" s="1"/>
  <c r="EW39" i="29" s="1"/>
  <c r="EX39" i="29" s="1"/>
  <c r="EY39" i="29" s="1"/>
  <c r="EZ39" i="29" s="1"/>
  <c r="FA39" i="29" s="1"/>
  <c r="FB39" i="29" s="1"/>
  <c r="FC39" i="29" s="1"/>
  <c r="FD39" i="29" s="1"/>
  <c r="FE39" i="29" s="1"/>
  <c r="FF39" i="29" s="1"/>
  <c r="FG39" i="29" s="1"/>
  <c r="FH39" i="29" s="1"/>
  <c r="FI39" i="29" s="1"/>
  <c r="FJ39" i="29" s="1"/>
  <c r="FK39" i="29" s="1"/>
  <c r="FL39" i="29" s="1"/>
  <c r="FM39" i="29" s="1"/>
  <c r="FN39" i="29" s="1"/>
  <c r="FO39" i="29" s="1"/>
  <c r="FP39" i="29" s="1"/>
  <c r="FQ39" i="29" s="1"/>
  <c r="FR39" i="29" s="1"/>
  <c r="FS39" i="29" s="1"/>
  <c r="FT39" i="29" s="1"/>
  <c r="FU39" i="29" s="1"/>
  <c r="FV39" i="29" s="1"/>
  <c r="FW39" i="29" s="1"/>
  <c r="FX39" i="29" s="1"/>
  <c r="FY39" i="29" s="1"/>
  <c r="FZ39" i="29" s="1"/>
  <c r="GA39" i="29" s="1"/>
  <c r="GB39" i="29" s="1"/>
  <c r="GC39" i="29" s="1"/>
  <c r="GD39" i="29" s="1"/>
  <c r="GE39" i="29" s="1"/>
  <c r="BO29" i="29"/>
  <c r="BP29" i="29" s="1"/>
  <c r="BQ29" i="29" s="1"/>
  <c r="BR29" i="29" s="1"/>
  <c r="BS29" i="29" s="1"/>
  <c r="BT29" i="29" s="1"/>
  <c r="BU29" i="29" s="1"/>
  <c r="BV29" i="29" s="1"/>
  <c r="BW29" i="29" s="1"/>
  <c r="BX29" i="29" s="1"/>
  <c r="BY29" i="29" s="1"/>
  <c r="BZ29" i="29" s="1"/>
  <c r="CA29" i="29" s="1"/>
  <c r="CB29" i="29" s="1"/>
  <c r="CC29" i="29" s="1"/>
  <c r="CD29" i="29" s="1"/>
  <c r="CE29" i="29" s="1"/>
  <c r="CF29" i="29" s="1"/>
  <c r="CG29" i="29" s="1"/>
  <c r="CH29" i="29" s="1"/>
  <c r="CI29" i="29" s="1"/>
  <c r="CJ29" i="29" s="1"/>
  <c r="CK29" i="29" s="1"/>
  <c r="CL29" i="29" s="1"/>
  <c r="CM29" i="29" s="1"/>
  <c r="CN29" i="29" s="1"/>
  <c r="CO29" i="29" s="1"/>
  <c r="CP29" i="29" s="1"/>
  <c r="CQ29" i="29" s="1"/>
  <c r="CR29" i="29" s="1"/>
  <c r="CS29" i="29" s="1"/>
  <c r="CT29" i="29" s="1"/>
  <c r="CU29" i="29" s="1"/>
  <c r="CV29" i="29" s="1"/>
  <c r="CW29" i="29" s="1"/>
  <c r="CX29" i="29" s="1"/>
  <c r="CY29" i="29" s="1"/>
  <c r="CZ29" i="29" s="1"/>
  <c r="DA29" i="29" s="1"/>
  <c r="DB29" i="29" s="1"/>
  <c r="DC29" i="29" s="1"/>
  <c r="DD29" i="29" s="1"/>
  <c r="DE29" i="29" s="1"/>
  <c r="DF29" i="29" s="1"/>
  <c r="DG29" i="29" s="1"/>
  <c r="DH29" i="29" s="1"/>
  <c r="DI29" i="29" s="1"/>
  <c r="DJ29" i="29" s="1"/>
  <c r="DK29" i="29" s="1"/>
  <c r="DL29" i="29" s="1"/>
  <c r="DM29" i="29" s="1"/>
  <c r="DN29" i="29" s="1"/>
  <c r="DO29" i="29" s="1"/>
  <c r="DP29" i="29" s="1"/>
  <c r="DQ29" i="29" s="1"/>
  <c r="DR29" i="29" s="1"/>
  <c r="DS29" i="29" s="1"/>
  <c r="DT29" i="29" s="1"/>
  <c r="DU29" i="29" s="1"/>
  <c r="DV29" i="29" s="1"/>
  <c r="DW29" i="29" s="1"/>
  <c r="DX29" i="29" s="1"/>
  <c r="DY29" i="29" s="1"/>
  <c r="DZ29" i="29" s="1"/>
  <c r="EA29" i="29" s="1"/>
  <c r="EB29" i="29" s="1"/>
  <c r="EC29" i="29" s="1"/>
  <c r="ED29" i="29" s="1"/>
  <c r="EE29" i="29" s="1"/>
  <c r="EF29" i="29" s="1"/>
  <c r="EG29" i="29" s="1"/>
  <c r="EH29" i="29" s="1"/>
  <c r="EI29" i="29" s="1"/>
  <c r="EJ29" i="29" s="1"/>
  <c r="EK29" i="29" s="1"/>
  <c r="EL29" i="29" s="1"/>
  <c r="EM29" i="29" s="1"/>
  <c r="EN29" i="29" s="1"/>
  <c r="EO29" i="29" s="1"/>
  <c r="EP29" i="29" s="1"/>
  <c r="EQ29" i="29" s="1"/>
  <c r="ER29" i="29" s="1"/>
  <c r="ES29" i="29" s="1"/>
  <c r="ET29" i="29" s="1"/>
  <c r="EU29" i="29" s="1"/>
  <c r="EV29" i="29" s="1"/>
  <c r="EW29" i="29" s="1"/>
  <c r="EX29" i="29" s="1"/>
  <c r="EY29" i="29" s="1"/>
  <c r="EZ29" i="29" s="1"/>
  <c r="FA29" i="29" s="1"/>
  <c r="FB29" i="29" s="1"/>
  <c r="FC29" i="29" s="1"/>
  <c r="FD29" i="29" s="1"/>
  <c r="FE29" i="29" s="1"/>
  <c r="FF29" i="29" s="1"/>
  <c r="FG29" i="29" s="1"/>
  <c r="FH29" i="29" s="1"/>
  <c r="FI29" i="29" s="1"/>
  <c r="FJ29" i="29" s="1"/>
  <c r="FK29" i="29" s="1"/>
  <c r="FL29" i="29" s="1"/>
  <c r="FM29" i="29" s="1"/>
  <c r="FN29" i="29" s="1"/>
  <c r="FO29" i="29" s="1"/>
  <c r="FP29" i="29" s="1"/>
  <c r="FQ29" i="29" s="1"/>
  <c r="FR29" i="29" s="1"/>
  <c r="FS29" i="29" s="1"/>
  <c r="FT29" i="29" s="1"/>
  <c r="FU29" i="29" s="1"/>
  <c r="FV29" i="29" s="1"/>
  <c r="FW29" i="29" s="1"/>
  <c r="FX29" i="29" s="1"/>
  <c r="FY29" i="29" s="1"/>
  <c r="FZ29" i="29" s="1"/>
  <c r="GA29" i="29" s="1"/>
  <c r="GB29" i="29" s="1"/>
  <c r="GC29" i="29" s="1"/>
  <c r="GD29" i="29" s="1"/>
  <c r="GE29" i="29" s="1"/>
  <c r="AP18" i="29"/>
  <c r="AQ18" i="29" s="1"/>
  <c r="AR18" i="29" s="1"/>
  <c r="AS18" i="29" s="1"/>
  <c r="AT18" i="29" s="1"/>
  <c r="AU18" i="29" s="1"/>
  <c r="AV18" i="29" s="1"/>
  <c r="AW18" i="29" s="1"/>
  <c r="AX18" i="29" s="1"/>
  <c r="AY18" i="29" s="1"/>
  <c r="AZ18" i="29" s="1"/>
  <c r="BA18" i="29" s="1"/>
  <c r="BB18" i="29" s="1"/>
  <c r="BC18" i="29" s="1"/>
  <c r="BD18" i="29" s="1"/>
  <c r="BE18" i="29" s="1"/>
  <c r="BF18" i="29" s="1"/>
  <c r="BG18" i="29" s="1"/>
  <c r="BH18" i="29" s="1"/>
  <c r="BI18" i="29" s="1"/>
  <c r="BJ18" i="29" s="1"/>
  <c r="BK18" i="29" s="1"/>
  <c r="BL18" i="29" s="1"/>
  <c r="BM18" i="29" s="1"/>
  <c r="BN18" i="29" s="1"/>
  <c r="BO18" i="29" s="1"/>
  <c r="BP18" i="29" s="1"/>
  <c r="BQ18" i="29" s="1"/>
  <c r="BR18" i="29" s="1"/>
  <c r="BS18" i="29" s="1"/>
  <c r="BT18" i="29" s="1"/>
  <c r="BU18" i="29" s="1"/>
  <c r="BV18" i="29" s="1"/>
  <c r="BW18" i="29" s="1"/>
  <c r="BX18" i="29" s="1"/>
  <c r="BY18" i="29" s="1"/>
  <c r="BZ18" i="29" s="1"/>
  <c r="CA18" i="29" s="1"/>
  <c r="CB18" i="29" s="1"/>
  <c r="CC18" i="29" s="1"/>
  <c r="CD18" i="29" s="1"/>
  <c r="CE18" i="29" s="1"/>
  <c r="CF18" i="29" s="1"/>
  <c r="CG18" i="29" s="1"/>
  <c r="CH18" i="29" s="1"/>
  <c r="CI18" i="29" s="1"/>
  <c r="CJ18" i="29" s="1"/>
  <c r="CK18" i="29" s="1"/>
  <c r="CL18" i="29" s="1"/>
  <c r="CM18" i="29" s="1"/>
  <c r="CN18" i="29" s="1"/>
  <c r="CO18" i="29" s="1"/>
  <c r="CP18" i="29" s="1"/>
  <c r="CQ18" i="29" s="1"/>
  <c r="CR18" i="29" s="1"/>
  <c r="CS18" i="29" s="1"/>
  <c r="CT18" i="29" s="1"/>
  <c r="CU18" i="29" s="1"/>
  <c r="CV18" i="29" s="1"/>
  <c r="CW18" i="29" s="1"/>
  <c r="CX18" i="29" s="1"/>
  <c r="CY18" i="29" s="1"/>
  <c r="CZ18" i="29" s="1"/>
  <c r="DA18" i="29" s="1"/>
  <c r="DB18" i="29" s="1"/>
  <c r="DC18" i="29" s="1"/>
  <c r="DD18" i="29" s="1"/>
  <c r="DE18" i="29" s="1"/>
  <c r="DF18" i="29" s="1"/>
  <c r="DG18" i="29" s="1"/>
  <c r="DH18" i="29" s="1"/>
  <c r="DI18" i="29" s="1"/>
  <c r="DJ18" i="29" s="1"/>
  <c r="DK18" i="29" s="1"/>
  <c r="DL18" i="29" s="1"/>
  <c r="DM18" i="29" s="1"/>
  <c r="DN18" i="29" s="1"/>
  <c r="DO18" i="29" s="1"/>
  <c r="DP18" i="29" s="1"/>
  <c r="DQ18" i="29" s="1"/>
  <c r="DR18" i="29" s="1"/>
  <c r="DS18" i="29" s="1"/>
  <c r="DT18" i="29" s="1"/>
  <c r="DU18" i="29" s="1"/>
  <c r="DV18" i="29" s="1"/>
  <c r="DW18" i="29" s="1"/>
  <c r="DX18" i="29" s="1"/>
  <c r="DY18" i="29" s="1"/>
  <c r="DZ18" i="29" s="1"/>
  <c r="EA18" i="29" s="1"/>
  <c r="EB18" i="29" s="1"/>
  <c r="EC18" i="29" s="1"/>
  <c r="ED18" i="29" s="1"/>
  <c r="EE18" i="29" s="1"/>
  <c r="EF18" i="29" s="1"/>
  <c r="EG18" i="29" s="1"/>
  <c r="EH18" i="29" s="1"/>
  <c r="EI18" i="29" s="1"/>
  <c r="EJ18" i="29" s="1"/>
  <c r="EK18" i="29" s="1"/>
  <c r="EL18" i="29" s="1"/>
  <c r="EM18" i="29" s="1"/>
  <c r="EN18" i="29" s="1"/>
  <c r="EO18" i="29" s="1"/>
  <c r="EP18" i="29" s="1"/>
  <c r="EQ18" i="29" s="1"/>
  <c r="ER18" i="29" s="1"/>
  <c r="ES18" i="29" s="1"/>
  <c r="ET18" i="29" s="1"/>
  <c r="EU18" i="29" s="1"/>
  <c r="EV18" i="29" s="1"/>
  <c r="EW18" i="29" s="1"/>
  <c r="EX18" i="29" s="1"/>
  <c r="EY18" i="29" s="1"/>
  <c r="EZ18" i="29" s="1"/>
  <c r="FA18" i="29" s="1"/>
  <c r="FB18" i="29" s="1"/>
  <c r="FC18" i="29" s="1"/>
  <c r="FD18" i="29" s="1"/>
  <c r="FE18" i="29" s="1"/>
  <c r="FF18" i="29" s="1"/>
  <c r="FG18" i="29" s="1"/>
  <c r="FH18" i="29" s="1"/>
  <c r="FI18" i="29" s="1"/>
  <c r="FJ18" i="29" s="1"/>
  <c r="FK18" i="29" s="1"/>
  <c r="FL18" i="29" s="1"/>
  <c r="FM18" i="29" s="1"/>
  <c r="FN18" i="29" s="1"/>
  <c r="FO18" i="29" s="1"/>
  <c r="FP18" i="29" s="1"/>
  <c r="FQ18" i="29" s="1"/>
  <c r="FR18" i="29" s="1"/>
  <c r="FS18" i="29" s="1"/>
  <c r="FT18" i="29" s="1"/>
  <c r="FU18" i="29" s="1"/>
  <c r="FV18" i="29" s="1"/>
  <c r="FW18" i="29" s="1"/>
  <c r="FX18" i="29" s="1"/>
  <c r="FY18" i="29" s="1"/>
  <c r="FZ18" i="29" s="1"/>
  <c r="GA18" i="29" s="1"/>
  <c r="GB18" i="29" s="1"/>
  <c r="GC18" i="29" s="1"/>
  <c r="GD18" i="29" s="1"/>
  <c r="GE18" i="29" s="1"/>
  <c r="BX35" i="29"/>
  <c r="BY35" i="29" s="1"/>
  <c r="BZ35" i="29" s="1"/>
  <c r="CA35" i="29" s="1"/>
  <c r="CB35" i="29" s="1"/>
  <c r="CC35" i="29" s="1"/>
  <c r="CD35" i="29" s="1"/>
  <c r="CE35" i="29" s="1"/>
  <c r="CF35" i="29" s="1"/>
  <c r="CG35" i="29" s="1"/>
  <c r="CH35" i="29" s="1"/>
  <c r="CI35" i="29" s="1"/>
  <c r="CJ35" i="29" s="1"/>
  <c r="CK35" i="29" s="1"/>
  <c r="CL35" i="29" s="1"/>
  <c r="CM35" i="29" s="1"/>
  <c r="CN35" i="29" s="1"/>
  <c r="CO35" i="29" s="1"/>
  <c r="CP35" i="29" s="1"/>
  <c r="CQ35" i="29" s="1"/>
  <c r="CR35" i="29" s="1"/>
  <c r="CS35" i="29" s="1"/>
  <c r="CT35" i="29" s="1"/>
  <c r="CU35" i="29" s="1"/>
  <c r="CV35" i="29" s="1"/>
  <c r="CW35" i="29" s="1"/>
  <c r="CX35" i="29" s="1"/>
  <c r="CY35" i="29" s="1"/>
  <c r="CZ35" i="29" s="1"/>
  <c r="DA35" i="29" s="1"/>
  <c r="DB35" i="29" s="1"/>
  <c r="DC35" i="29" s="1"/>
  <c r="DD35" i="29" s="1"/>
  <c r="DE35" i="29" s="1"/>
  <c r="DF35" i="29" s="1"/>
  <c r="DG35" i="29" s="1"/>
  <c r="DH35" i="29" s="1"/>
  <c r="DI35" i="29" s="1"/>
  <c r="DJ35" i="29" s="1"/>
  <c r="DK35" i="29" s="1"/>
  <c r="DL35" i="29" s="1"/>
  <c r="DM35" i="29" s="1"/>
  <c r="DN35" i="29" s="1"/>
  <c r="DO35" i="29" s="1"/>
  <c r="DP35" i="29" s="1"/>
  <c r="DQ35" i="29" s="1"/>
  <c r="DR35" i="29" s="1"/>
  <c r="DS35" i="29" s="1"/>
  <c r="DT35" i="29" s="1"/>
  <c r="DU35" i="29" s="1"/>
  <c r="DV35" i="29" s="1"/>
  <c r="DW35" i="29" s="1"/>
  <c r="DX35" i="29" s="1"/>
  <c r="DY35" i="29" s="1"/>
  <c r="DZ35" i="29" s="1"/>
  <c r="EA35" i="29" s="1"/>
  <c r="EB35" i="29" s="1"/>
  <c r="EC35" i="29" s="1"/>
  <c r="ED35" i="29" s="1"/>
  <c r="EE35" i="29" s="1"/>
  <c r="EF35" i="29" s="1"/>
  <c r="EG35" i="29" s="1"/>
  <c r="EH35" i="29" s="1"/>
  <c r="EI35" i="29" s="1"/>
  <c r="EJ35" i="29" s="1"/>
  <c r="EK35" i="29" s="1"/>
  <c r="EL35" i="29" s="1"/>
  <c r="EM35" i="29" s="1"/>
  <c r="EN35" i="29" s="1"/>
  <c r="EO35" i="29" s="1"/>
  <c r="EP35" i="29" s="1"/>
  <c r="EQ35" i="29" s="1"/>
  <c r="ER35" i="29" s="1"/>
  <c r="ES35" i="29" s="1"/>
  <c r="ET35" i="29" s="1"/>
  <c r="EU35" i="29" s="1"/>
  <c r="EV35" i="29" s="1"/>
  <c r="EW35" i="29" s="1"/>
  <c r="EX35" i="29" s="1"/>
  <c r="EY35" i="29" s="1"/>
  <c r="EZ35" i="29" s="1"/>
  <c r="FA35" i="29" s="1"/>
  <c r="FB35" i="29" s="1"/>
  <c r="FC35" i="29" s="1"/>
  <c r="FD35" i="29" s="1"/>
  <c r="FE35" i="29" s="1"/>
  <c r="FF35" i="29" s="1"/>
  <c r="FG35" i="29" s="1"/>
  <c r="FH35" i="29" s="1"/>
  <c r="FI35" i="29" s="1"/>
  <c r="FJ35" i="29" s="1"/>
  <c r="FK35" i="29" s="1"/>
  <c r="FL35" i="29" s="1"/>
  <c r="FM35" i="29" s="1"/>
  <c r="FN35" i="29" s="1"/>
  <c r="FO35" i="29" s="1"/>
  <c r="FP35" i="29" s="1"/>
  <c r="FQ35" i="29" s="1"/>
  <c r="FR35" i="29" s="1"/>
  <c r="FS35" i="29" s="1"/>
  <c r="FT35" i="29" s="1"/>
  <c r="FU35" i="29" s="1"/>
  <c r="FV35" i="29" s="1"/>
  <c r="FW35" i="29" s="1"/>
  <c r="FX35" i="29" s="1"/>
  <c r="FY35" i="29" s="1"/>
  <c r="FZ35" i="29" s="1"/>
  <c r="GA35" i="29" s="1"/>
  <c r="GB35" i="29" s="1"/>
  <c r="GC35" i="29" s="1"/>
  <c r="GD35" i="29" s="1"/>
  <c r="GE35" i="29" s="1"/>
  <c r="DD59" i="29"/>
  <c r="DE59" i="29" s="1"/>
  <c r="DF59" i="29" s="1"/>
  <c r="DG59" i="29" s="1"/>
  <c r="DH59" i="29" s="1"/>
  <c r="DI59" i="29" s="1"/>
  <c r="DJ59" i="29" s="1"/>
  <c r="DK59" i="29" s="1"/>
  <c r="DL59" i="29" s="1"/>
  <c r="DM59" i="29" s="1"/>
  <c r="DN59" i="29" s="1"/>
  <c r="DO59" i="29" s="1"/>
  <c r="DP59" i="29" s="1"/>
  <c r="DQ59" i="29" s="1"/>
  <c r="DR59" i="29" s="1"/>
  <c r="DS59" i="29" s="1"/>
  <c r="DT59" i="29" s="1"/>
  <c r="DU59" i="29" s="1"/>
  <c r="DV59" i="29" s="1"/>
  <c r="DW59" i="29" s="1"/>
  <c r="DX59" i="29" s="1"/>
  <c r="DY59" i="29" s="1"/>
  <c r="DZ59" i="29" s="1"/>
  <c r="EA59" i="29" s="1"/>
  <c r="EB59" i="29" s="1"/>
  <c r="EC59" i="29" s="1"/>
  <c r="ED59" i="29" s="1"/>
  <c r="EE59" i="29" s="1"/>
  <c r="EF59" i="29" s="1"/>
  <c r="EG59" i="29" s="1"/>
  <c r="EH59" i="29" s="1"/>
  <c r="EI59" i="29" s="1"/>
  <c r="EJ59" i="29" s="1"/>
  <c r="EK59" i="29" s="1"/>
  <c r="EL59" i="29" s="1"/>
  <c r="EM59" i="29" s="1"/>
  <c r="EN59" i="29" s="1"/>
  <c r="EO59" i="29" s="1"/>
  <c r="EP59" i="29" s="1"/>
  <c r="EQ59" i="29" s="1"/>
  <c r="ER59" i="29" s="1"/>
  <c r="ES59" i="29" s="1"/>
  <c r="ET59" i="29" s="1"/>
  <c r="EU59" i="29" s="1"/>
  <c r="EV59" i="29" s="1"/>
  <c r="EW59" i="29" s="1"/>
  <c r="EX59" i="29" s="1"/>
  <c r="EY59" i="29" s="1"/>
  <c r="EZ59" i="29" s="1"/>
  <c r="FA59" i="29" s="1"/>
  <c r="FB59" i="29" s="1"/>
  <c r="FC59" i="29" s="1"/>
  <c r="FD59" i="29" s="1"/>
  <c r="FE59" i="29" s="1"/>
  <c r="FF59" i="29" s="1"/>
  <c r="FG59" i="29" s="1"/>
  <c r="FH59" i="29" s="1"/>
  <c r="FI59" i="29" s="1"/>
  <c r="FJ59" i="29" s="1"/>
  <c r="FK59" i="29" s="1"/>
  <c r="FL59" i="29" s="1"/>
  <c r="FM59" i="29" s="1"/>
  <c r="FN59" i="29" s="1"/>
  <c r="FO59" i="29" s="1"/>
  <c r="FP59" i="29" s="1"/>
  <c r="FQ59" i="29" s="1"/>
  <c r="FR59" i="29" s="1"/>
  <c r="FS59" i="29" s="1"/>
  <c r="FT59" i="29" s="1"/>
  <c r="FU59" i="29" s="1"/>
  <c r="FV59" i="29" s="1"/>
  <c r="FW59" i="29" s="1"/>
  <c r="FX59" i="29" s="1"/>
  <c r="FY59" i="29" s="1"/>
  <c r="FZ59" i="29" s="1"/>
  <c r="GA59" i="29" s="1"/>
  <c r="GB59" i="29" s="1"/>
  <c r="GC59" i="29" s="1"/>
  <c r="GD59" i="29" s="1"/>
  <c r="GE59" i="29" s="1"/>
  <c r="DZ80" i="29"/>
  <c r="EA80" i="29" s="1"/>
  <c r="EB80" i="29" s="1"/>
  <c r="EC80" i="29" s="1"/>
  <c r="ED80" i="29" s="1"/>
  <c r="EE80" i="29" s="1"/>
  <c r="EF80" i="29" s="1"/>
  <c r="EG80" i="29" s="1"/>
  <c r="EH80" i="29" s="1"/>
  <c r="EI80" i="29" s="1"/>
  <c r="EJ80" i="29" s="1"/>
  <c r="EK80" i="29" s="1"/>
  <c r="EL80" i="29" s="1"/>
  <c r="EM80" i="29" s="1"/>
  <c r="EN80" i="29" s="1"/>
  <c r="EO80" i="29" s="1"/>
  <c r="EP80" i="29" s="1"/>
  <c r="EQ80" i="29" s="1"/>
  <c r="ER80" i="29" s="1"/>
  <c r="ES80" i="29" s="1"/>
  <c r="ET80" i="29" s="1"/>
  <c r="EU80" i="29" s="1"/>
  <c r="EV80" i="29" s="1"/>
  <c r="EW80" i="29" s="1"/>
  <c r="EX80" i="29" s="1"/>
  <c r="EY80" i="29" s="1"/>
  <c r="EZ80" i="29" s="1"/>
  <c r="FA80" i="29" s="1"/>
  <c r="FB80" i="29" s="1"/>
  <c r="FC80" i="29" s="1"/>
  <c r="FD80" i="29" s="1"/>
  <c r="FE80" i="29" s="1"/>
  <c r="FF80" i="29" s="1"/>
  <c r="FG80" i="29" s="1"/>
  <c r="FH80" i="29" s="1"/>
  <c r="FI80" i="29" s="1"/>
  <c r="FJ80" i="29" s="1"/>
  <c r="FK80" i="29" s="1"/>
  <c r="FL80" i="29" s="1"/>
  <c r="FM80" i="29" s="1"/>
  <c r="FN80" i="29" s="1"/>
  <c r="FO80" i="29" s="1"/>
  <c r="FP80" i="29" s="1"/>
  <c r="FQ80" i="29" s="1"/>
  <c r="FR80" i="29" s="1"/>
  <c r="FS80" i="29" s="1"/>
  <c r="FT80" i="29" s="1"/>
  <c r="FU80" i="29" s="1"/>
  <c r="FV80" i="29" s="1"/>
  <c r="FW80" i="29" s="1"/>
  <c r="FX80" i="29" s="1"/>
  <c r="FY80" i="29" s="1"/>
  <c r="FZ80" i="29" s="1"/>
  <c r="GA80" i="29" s="1"/>
  <c r="GB80" i="29" s="1"/>
  <c r="GC80" i="29" s="1"/>
  <c r="GD80" i="29" s="1"/>
  <c r="GE80" i="29" s="1"/>
  <c r="FR122" i="29"/>
  <c r="FS122" i="29" s="1"/>
  <c r="FT122" i="29" s="1"/>
  <c r="FU122" i="29" s="1"/>
  <c r="FV122" i="29" s="1"/>
  <c r="FW122" i="29" s="1"/>
  <c r="FX122" i="29" s="1"/>
  <c r="FY122" i="29" s="1"/>
  <c r="FZ122" i="29" s="1"/>
  <c r="GA122" i="29" s="1"/>
  <c r="GB122" i="29" s="1"/>
  <c r="GC122" i="29" s="1"/>
  <c r="GD122" i="29" s="1"/>
  <c r="GE122" i="29" s="1"/>
  <c r="DT71" i="29"/>
  <c r="DU71" i="29" s="1"/>
  <c r="DV71" i="29" s="1"/>
  <c r="DW71" i="29" s="1"/>
  <c r="DX71" i="29" s="1"/>
  <c r="DY71" i="29" s="1"/>
  <c r="DZ71" i="29" s="1"/>
  <c r="EA71" i="29" s="1"/>
  <c r="EB71" i="29" s="1"/>
  <c r="EC71" i="29" s="1"/>
  <c r="ED71" i="29" s="1"/>
  <c r="EE71" i="29" s="1"/>
  <c r="EF71" i="29" s="1"/>
  <c r="EG71" i="29" s="1"/>
  <c r="EH71" i="29" s="1"/>
  <c r="EI71" i="29" s="1"/>
  <c r="EJ71" i="29" s="1"/>
  <c r="EK71" i="29" s="1"/>
  <c r="EL71" i="29" s="1"/>
  <c r="EM71" i="29" s="1"/>
  <c r="EN71" i="29" s="1"/>
  <c r="EO71" i="29" s="1"/>
  <c r="EP71" i="29" s="1"/>
  <c r="EQ71" i="29" s="1"/>
  <c r="ER71" i="29" s="1"/>
  <c r="ES71" i="29" s="1"/>
  <c r="ET71" i="29" s="1"/>
  <c r="EU71" i="29" s="1"/>
  <c r="EV71" i="29" s="1"/>
  <c r="EW71" i="29" s="1"/>
  <c r="EX71" i="29" s="1"/>
  <c r="EY71" i="29" s="1"/>
  <c r="EZ71" i="29" s="1"/>
  <c r="FA71" i="29" s="1"/>
  <c r="FB71" i="29" s="1"/>
  <c r="FC71" i="29" s="1"/>
  <c r="FD71" i="29" s="1"/>
  <c r="FE71" i="29" s="1"/>
  <c r="FF71" i="29" s="1"/>
  <c r="FG71" i="29" s="1"/>
  <c r="FH71" i="29" s="1"/>
  <c r="FI71" i="29" s="1"/>
  <c r="FJ71" i="29" s="1"/>
  <c r="FK71" i="29" s="1"/>
  <c r="FL71" i="29" s="1"/>
  <c r="FM71" i="29" s="1"/>
  <c r="FN71" i="29" s="1"/>
  <c r="FO71" i="29" s="1"/>
  <c r="FP71" i="29" s="1"/>
  <c r="FQ71" i="29" s="1"/>
  <c r="FR71" i="29" s="1"/>
  <c r="FS71" i="29" s="1"/>
  <c r="FT71" i="29" s="1"/>
  <c r="FU71" i="29" s="1"/>
  <c r="FV71" i="29" s="1"/>
  <c r="FW71" i="29" s="1"/>
  <c r="FX71" i="29" s="1"/>
  <c r="FY71" i="29" s="1"/>
  <c r="FZ71" i="29" s="1"/>
  <c r="GA71" i="29" s="1"/>
  <c r="GB71" i="29" s="1"/>
  <c r="GC71" i="29" s="1"/>
  <c r="GD71" i="29" s="1"/>
  <c r="GE71" i="29" s="1"/>
  <c r="CM45" i="29"/>
  <c r="CN45" i="29" s="1"/>
  <c r="CO45" i="29" s="1"/>
  <c r="CP45" i="29" s="1"/>
  <c r="CQ45" i="29" s="1"/>
  <c r="CR45" i="29" s="1"/>
  <c r="CS45" i="29" s="1"/>
  <c r="CT45" i="29" s="1"/>
  <c r="CU45" i="29" s="1"/>
  <c r="CV45" i="29" s="1"/>
  <c r="CW45" i="29" s="1"/>
  <c r="CX45" i="29" s="1"/>
  <c r="CY45" i="29" s="1"/>
  <c r="CZ45" i="29" s="1"/>
  <c r="DA45" i="29" s="1"/>
  <c r="DB45" i="29" s="1"/>
  <c r="DC45" i="29" s="1"/>
  <c r="DD45" i="29" s="1"/>
  <c r="DE45" i="29" s="1"/>
  <c r="DF45" i="29" s="1"/>
  <c r="DG45" i="29" s="1"/>
  <c r="DH45" i="29" s="1"/>
  <c r="DI45" i="29" s="1"/>
  <c r="DJ45" i="29" s="1"/>
  <c r="DK45" i="29" s="1"/>
  <c r="DL45" i="29" s="1"/>
  <c r="DM45" i="29" s="1"/>
  <c r="DN45" i="29" s="1"/>
  <c r="DO45" i="29" s="1"/>
  <c r="DP45" i="29" s="1"/>
  <c r="DQ45" i="29" s="1"/>
  <c r="DR45" i="29" s="1"/>
  <c r="DS45" i="29" s="1"/>
  <c r="DT45" i="29" s="1"/>
  <c r="DU45" i="29" s="1"/>
  <c r="DV45" i="29" s="1"/>
  <c r="DW45" i="29" s="1"/>
  <c r="DX45" i="29" s="1"/>
  <c r="DY45" i="29" s="1"/>
  <c r="DZ45" i="29" s="1"/>
  <c r="EA45" i="29" s="1"/>
  <c r="EB45" i="29" s="1"/>
  <c r="EC45" i="29" s="1"/>
  <c r="ED45" i="29" s="1"/>
  <c r="EE45" i="29" s="1"/>
  <c r="EF45" i="29" s="1"/>
  <c r="EG45" i="29" s="1"/>
  <c r="EH45" i="29" s="1"/>
  <c r="EI45" i="29" s="1"/>
  <c r="EJ45" i="29" s="1"/>
  <c r="EK45" i="29" s="1"/>
  <c r="EL45" i="29" s="1"/>
  <c r="EM45" i="29" s="1"/>
  <c r="EN45" i="29" s="1"/>
  <c r="EO45" i="29" s="1"/>
  <c r="EP45" i="29" s="1"/>
  <c r="EQ45" i="29" s="1"/>
  <c r="ER45" i="29" s="1"/>
  <c r="ES45" i="29" s="1"/>
  <c r="ET45" i="29" s="1"/>
  <c r="EU45" i="29" s="1"/>
  <c r="EV45" i="29" s="1"/>
  <c r="EW45" i="29" s="1"/>
  <c r="EX45" i="29" s="1"/>
  <c r="EY45" i="29" s="1"/>
  <c r="EZ45" i="29" s="1"/>
  <c r="FA45" i="29" s="1"/>
  <c r="FB45" i="29" s="1"/>
  <c r="FC45" i="29" s="1"/>
  <c r="FD45" i="29" s="1"/>
  <c r="FE45" i="29" s="1"/>
  <c r="FF45" i="29" s="1"/>
  <c r="FG45" i="29" s="1"/>
  <c r="FH45" i="29" s="1"/>
  <c r="FI45" i="29" s="1"/>
  <c r="FJ45" i="29" s="1"/>
  <c r="FK45" i="29" s="1"/>
  <c r="FL45" i="29" s="1"/>
  <c r="FM45" i="29" s="1"/>
  <c r="FN45" i="29" s="1"/>
  <c r="FO45" i="29" s="1"/>
  <c r="FP45" i="29" s="1"/>
  <c r="FQ45" i="29" s="1"/>
  <c r="FR45" i="29" s="1"/>
  <c r="FS45" i="29" s="1"/>
  <c r="FT45" i="29" s="1"/>
  <c r="FU45" i="29" s="1"/>
  <c r="FV45" i="29" s="1"/>
  <c r="FW45" i="29" s="1"/>
  <c r="FX45" i="29" s="1"/>
  <c r="FY45" i="29" s="1"/>
  <c r="FZ45" i="29" s="1"/>
  <c r="GA45" i="29" s="1"/>
  <c r="GB45" i="29" s="1"/>
  <c r="GC45" i="29" s="1"/>
  <c r="GD45" i="29" s="1"/>
  <c r="GE45" i="29" s="1"/>
  <c r="CR49" i="29"/>
  <c r="CS49" i="29" s="1"/>
  <c r="CT49" i="29" s="1"/>
  <c r="CU49" i="29" s="1"/>
  <c r="CV49" i="29" s="1"/>
  <c r="CW49" i="29" s="1"/>
  <c r="CX49" i="29" s="1"/>
  <c r="CY49" i="29" s="1"/>
  <c r="CZ49" i="29" s="1"/>
  <c r="DA49" i="29" s="1"/>
  <c r="DB49" i="29" s="1"/>
  <c r="DC49" i="29" s="1"/>
  <c r="DD49" i="29" s="1"/>
  <c r="DE49" i="29" s="1"/>
  <c r="DF49" i="29" s="1"/>
  <c r="DG49" i="29" s="1"/>
  <c r="DH49" i="29" s="1"/>
  <c r="DI49" i="29" s="1"/>
  <c r="DJ49" i="29" s="1"/>
  <c r="DK49" i="29" s="1"/>
  <c r="DL49" i="29" s="1"/>
  <c r="DM49" i="29" s="1"/>
  <c r="DN49" i="29" s="1"/>
  <c r="DO49" i="29" s="1"/>
  <c r="DP49" i="29" s="1"/>
  <c r="DQ49" i="29" s="1"/>
  <c r="DR49" i="29" s="1"/>
  <c r="DS49" i="29" s="1"/>
  <c r="DT49" i="29" s="1"/>
  <c r="DU49" i="29" s="1"/>
  <c r="DV49" i="29" s="1"/>
  <c r="DW49" i="29" s="1"/>
  <c r="DX49" i="29" s="1"/>
  <c r="DY49" i="29" s="1"/>
  <c r="DZ49" i="29" s="1"/>
  <c r="EA49" i="29" s="1"/>
  <c r="EB49" i="29" s="1"/>
  <c r="EC49" i="29" s="1"/>
  <c r="ED49" i="29" s="1"/>
  <c r="EE49" i="29" s="1"/>
  <c r="EF49" i="29" s="1"/>
  <c r="EG49" i="29" s="1"/>
  <c r="EH49" i="29" s="1"/>
  <c r="EI49" i="29" s="1"/>
  <c r="EJ49" i="29" s="1"/>
  <c r="EK49" i="29" s="1"/>
  <c r="EL49" i="29" s="1"/>
  <c r="EM49" i="29" s="1"/>
  <c r="EN49" i="29" s="1"/>
  <c r="EO49" i="29" s="1"/>
  <c r="EP49" i="29" s="1"/>
  <c r="EQ49" i="29" s="1"/>
  <c r="ER49" i="29" s="1"/>
  <c r="ES49" i="29" s="1"/>
  <c r="ET49" i="29" s="1"/>
  <c r="EU49" i="29" s="1"/>
  <c r="EV49" i="29" s="1"/>
  <c r="EW49" i="29" s="1"/>
  <c r="EX49" i="29" s="1"/>
  <c r="EY49" i="29" s="1"/>
  <c r="EZ49" i="29" s="1"/>
  <c r="FA49" i="29" s="1"/>
  <c r="FB49" i="29" s="1"/>
  <c r="FC49" i="29" s="1"/>
  <c r="FD49" i="29" s="1"/>
  <c r="FE49" i="29" s="1"/>
  <c r="FF49" i="29" s="1"/>
  <c r="FG49" i="29" s="1"/>
  <c r="FH49" i="29" s="1"/>
  <c r="FI49" i="29" s="1"/>
  <c r="FJ49" i="29" s="1"/>
  <c r="FK49" i="29" s="1"/>
  <c r="FL49" i="29" s="1"/>
  <c r="FM49" i="29" s="1"/>
  <c r="FN49" i="29" s="1"/>
  <c r="FO49" i="29" s="1"/>
  <c r="FP49" i="29" s="1"/>
  <c r="FQ49" i="29" s="1"/>
  <c r="FR49" i="29" s="1"/>
  <c r="FS49" i="29" s="1"/>
  <c r="FT49" i="29" s="1"/>
  <c r="FU49" i="29" s="1"/>
  <c r="FV49" i="29" s="1"/>
  <c r="FW49" i="29" s="1"/>
  <c r="FX49" i="29" s="1"/>
  <c r="FY49" i="29" s="1"/>
  <c r="FZ49" i="29" s="1"/>
  <c r="GA49" i="29" s="1"/>
  <c r="GB49" i="29" s="1"/>
  <c r="GC49" i="29" s="1"/>
  <c r="GD49" i="29" s="1"/>
  <c r="GE49" i="29" s="1"/>
  <c r="CY55" i="29"/>
  <c r="CZ55" i="29" s="1"/>
  <c r="DA55" i="29" s="1"/>
  <c r="DB55" i="29" s="1"/>
  <c r="DC55" i="29" s="1"/>
  <c r="DD55" i="29" s="1"/>
  <c r="DE55" i="29" s="1"/>
  <c r="DF55" i="29" s="1"/>
  <c r="DG55" i="29" s="1"/>
  <c r="DH55" i="29" s="1"/>
  <c r="DI55" i="29" s="1"/>
  <c r="DJ55" i="29" s="1"/>
  <c r="DK55" i="29" s="1"/>
  <c r="DL55" i="29" s="1"/>
  <c r="DM55" i="29" s="1"/>
  <c r="DN55" i="29" s="1"/>
  <c r="DO55" i="29" s="1"/>
  <c r="DP55" i="29" s="1"/>
  <c r="DQ55" i="29" s="1"/>
  <c r="DR55" i="29" s="1"/>
  <c r="DS55" i="29" s="1"/>
  <c r="DT55" i="29" s="1"/>
  <c r="DU55" i="29" s="1"/>
  <c r="DV55" i="29" s="1"/>
  <c r="DW55" i="29" s="1"/>
  <c r="DX55" i="29" s="1"/>
  <c r="DY55" i="29" s="1"/>
  <c r="DZ55" i="29" s="1"/>
  <c r="EA55" i="29" s="1"/>
  <c r="EB55" i="29" s="1"/>
  <c r="EC55" i="29" s="1"/>
  <c r="ED55" i="29" s="1"/>
  <c r="EE55" i="29" s="1"/>
  <c r="EF55" i="29" s="1"/>
  <c r="EG55" i="29" s="1"/>
  <c r="EH55" i="29" s="1"/>
  <c r="EI55" i="29" s="1"/>
  <c r="EJ55" i="29" s="1"/>
  <c r="EK55" i="29" s="1"/>
  <c r="EL55" i="29" s="1"/>
  <c r="EM55" i="29" s="1"/>
  <c r="EN55" i="29" s="1"/>
  <c r="EO55" i="29" s="1"/>
  <c r="EP55" i="29" s="1"/>
  <c r="EQ55" i="29" s="1"/>
  <c r="ER55" i="29" s="1"/>
  <c r="ES55" i="29" s="1"/>
  <c r="ET55" i="29" s="1"/>
  <c r="EU55" i="29" s="1"/>
  <c r="EV55" i="29" s="1"/>
  <c r="EW55" i="29" s="1"/>
  <c r="EX55" i="29" s="1"/>
  <c r="EY55" i="29" s="1"/>
  <c r="EZ55" i="29" s="1"/>
  <c r="FA55" i="29" s="1"/>
  <c r="FB55" i="29" s="1"/>
  <c r="FC55" i="29" s="1"/>
  <c r="FD55" i="29" s="1"/>
  <c r="FE55" i="29" s="1"/>
  <c r="FF55" i="29" s="1"/>
  <c r="FG55" i="29" s="1"/>
  <c r="FH55" i="29" s="1"/>
  <c r="FI55" i="29" s="1"/>
  <c r="FJ55" i="29" s="1"/>
  <c r="FK55" i="29" s="1"/>
  <c r="FL55" i="29" s="1"/>
  <c r="FM55" i="29" s="1"/>
  <c r="FN55" i="29" s="1"/>
  <c r="FO55" i="29" s="1"/>
  <c r="FP55" i="29" s="1"/>
  <c r="FQ55" i="29" s="1"/>
  <c r="FR55" i="29" s="1"/>
  <c r="FS55" i="29" s="1"/>
  <c r="FT55" i="29" s="1"/>
  <c r="FU55" i="29" s="1"/>
  <c r="FV55" i="29" s="1"/>
  <c r="FW55" i="29" s="1"/>
  <c r="FX55" i="29" s="1"/>
  <c r="FY55" i="29" s="1"/>
  <c r="FZ55" i="29" s="1"/>
  <c r="GA55" i="29" s="1"/>
  <c r="GB55" i="29" s="1"/>
  <c r="GC55" i="29" s="1"/>
  <c r="GD55" i="29" s="1"/>
  <c r="GE55" i="29" s="1"/>
  <c r="CK44" i="29"/>
  <c r="CL44" i="29" s="1"/>
  <c r="CM44" i="29" s="1"/>
  <c r="CN44" i="29" s="1"/>
  <c r="CO44" i="29" s="1"/>
  <c r="CP44" i="29" s="1"/>
  <c r="CQ44" i="29" s="1"/>
  <c r="CR44" i="29" s="1"/>
  <c r="CS44" i="29" s="1"/>
  <c r="CT44" i="29" s="1"/>
  <c r="CU44" i="29" s="1"/>
  <c r="CV44" i="29" s="1"/>
  <c r="CW44" i="29" s="1"/>
  <c r="CX44" i="29" s="1"/>
  <c r="CY44" i="29" s="1"/>
  <c r="CZ44" i="29" s="1"/>
  <c r="DA44" i="29" s="1"/>
  <c r="DB44" i="29" s="1"/>
  <c r="DC44" i="29" s="1"/>
  <c r="DD44" i="29" s="1"/>
  <c r="DE44" i="29" s="1"/>
  <c r="DF44" i="29" s="1"/>
  <c r="DG44" i="29" s="1"/>
  <c r="DH44" i="29" s="1"/>
  <c r="DI44" i="29" s="1"/>
  <c r="DJ44" i="29" s="1"/>
  <c r="DK44" i="29" s="1"/>
  <c r="DL44" i="29" s="1"/>
  <c r="DM44" i="29" s="1"/>
  <c r="DN44" i="29" s="1"/>
  <c r="DO44" i="29" s="1"/>
  <c r="DP44" i="29" s="1"/>
  <c r="DQ44" i="29" s="1"/>
  <c r="DR44" i="29" s="1"/>
  <c r="DS44" i="29" s="1"/>
  <c r="DT44" i="29" s="1"/>
  <c r="DU44" i="29" s="1"/>
  <c r="DV44" i="29" s="1"/>
  <c r="DW44" i="29" s="1"/>
  <c r="DX44" i="29" s="1"/>
  <c r="DY44" i="29" s="1"/>
  <c r="DZ44" i="29" s="1"/>
  <c r="EA44" i="29" s="1"/>
  <c r="EB44" i="29" s="1"/>
  <c r="EC44" i="29" s="1"/>
  <c r="ED44" i="29" s="1"/>
  <c r="EE44" i="29" s="1"/>
  <c r="EF44" i="29" s="1"/>
  <c r="EG44" i="29" s="1"/>
  <c r="EH44" i="29" s="1"/>
  <c r="EI44" i="29" s="1"/>
  <c r="EJ44" i="29" s="1"/>
  <c r="EK44" i="29" s="1"/>
  <c r="EL44" i="29" s="1"/>
  <c r="EM44" i="29" s="1"/>
  <c r="EN44" i="29" s="1"/>
  <c r="EO44" i="29" s="1"/>
  <c r="EP44" i="29" s="1"/>
  <c r="EQ44" i="29" s="1"/>
  <c r="ER44" i="29" s="1"/>
  <c r="ES44" i="29" s="1"/>
  <c r="ET44" i="29" s="1"/>
  <c r="EU44" i="29" s="1"/>
  <c r="EV44" i="29" s="1"/>
  <c r="EW44" i="29" s="1"/>
  <c r="EX44" i="29" s="1"/>
  <c r="EY44" i="29" s="1"/>
  <c r="EZ44" i="29" s="1"/>
  <c r="FA44" i="29" s="1"/>
  <c r="FB44" i="29" s="1"/>
  <c r="FC44" i="29" s="1"/>
  <c r="FD44" i="29" s="1"/>
  <c r="FE44" i="29" s="1"/>
  <c r="FF44" i="29" s="1"/>
  <c r="FG44" i="29" s="1"/>
  <c r="FH44" i="29" s="1"/>
  <c r="FI44" i="29" s="1"/>
  <c r="FJ44" i="29" s="1"/>
  <c r="FK44" i="29" s="1"/>
  <c r="FL44" i="29" s="1"/>
  <c r="FM44" i="29" s="1"/>
  <c r="FN44" i="29" s="1"/>
  <c r="FO44" i="29" s="1"/>
  <c r="FP44" i="29" s="1"/>
  <c r="FQ44" i="29" s="1"/>
  <c r="FR44" i="29" s="1"/>
  <c r="FS44" i="29" s="1"/>
  <c r="FT44" i="29" s="1"/>
  <c r="FU44" i="29" s="1"/>
  <c r="FV44" i="29" s="1"/>
  <c r="FW44" i="29" s="1"/>
  <c r="FX44" i="29" s="1"/>
  <c r="FY44" i="29" s="1"/>
  <c r="FZ44" i="29" s="1"/>
  <c r="GA44" i="29" s="1"/>
  <c r="GB44" i="29" s="1"/>
  <c r="GC44" i="29" s="1"/>
  <c r="GD44" i="29" s="1"/>
  <c r="GE44" i="29" s="1"/>
  <c r="BC23" i="29"/>
  <c r="BD23" i="29" s="1"/>
  <c r="BE23" i="29" s="1"/>
  <c r="BF23" i="29" s="1"/>
  <c r="BG23" i="29" s="1"/>
  <c r="BH23" i="29" s="1"/>
  <c r="BI23" i="29" s="1"/>
  <c r="BJ23" i="29" s="1"/>
  <c r="BK23" i="29" s="1"/>
  <c r="BL23" i="29" s="1"/>
  <c r="BM23" i="29" s="1"/>
  <c r="BN23" i="29" s="1"/>
  <c r="BO23" i="29" s="1"/>
  <c r="BP23" i="29" s="1"/>
  <c r="BQ23" i="29" s="1"/>
  <c r="BR23" i="29" s="1"/>
  <c r="BS23" i="29" s="1"/>
  <c r="BT23" i="29" s="1"/>
  <c r="BU23" i="29" s="1"/>
  <c r="BV23" i="29" s="1"/>
  <c r="BW23" i="29" s="1"/>
  <c r="BX23" i="29" s="1"/>
  <c r="BY23" i="29" s="1"/>
  <c r="BZ23" i="29" s="1"/>
  <c r="CA23" i="29" s="1"/>
  <c r="CB23" i="29" s="1"/>
  <c r="CC23" i="29" s="1"/>
  <c r="CD23" i="29" s="1"/>
  <c r="CE23" i="29" s="1"/>
  <c r="CF23" i="29" s="1"/>
  <c r="CG23" i="29" s="1"/>
  <c r="CH23" i="29" s="1"/>
  <c r="CI23" i="29" s="1"/>
  <c r="CJ23" i="29" s="1"/>
  <c r="CK23" i="29" s="1"/>
  <c r="CL23" i="29" s="1"/>
  <c r="CM23" i="29" s="1"/>
  <c r="CN23" i="29" s="1"/>
  <c r="CO23" i="29" s="1"/>
  <c r="CP23" i="29" s="1"/>
  <c r="CQ23" i="29" s="1"/>
  <c r="CR23" i="29" s="1"/>
  <c r="CS23" i="29" s="1"/>
  <c r="CT23" i="29" s="1"/>
  <c r="CU23" i="29" s="1"/>
  <c r="CV23" i="29" s="1"/>
  <c r="CW23" i="29" s="1"/>
  <c r="CX23" i="29" s="1"/>
  <c r="CY23" i="29" s="1"/>
  <c r="CZ23" i="29" s="1"/>
  <c r="DA23" i="29" s="1"/>
  <c r="DB23" i="29" s="1"/>
  <c r="DC23" i="29" s="1"/>
  <c r="DD23" i="29" s="1"/>
  <c r="DE23" i="29" s="1"/>
  <c r="DF23" i="29" s="1"/>
  <c r="DG23" i="29" s="1"/>
  <c r="DH23" i="29" s="1"/>
  <c r="DI23" i="29" s="1"/>
  <c r="DJ23" i="29" s="1"/>
  <c r="DK23" i="29" s="1"/>
  <c r="DL23" i="29" s="1"/>
  <c r="DM23" i="29" s="1"/>
  <c r="DN23" i="29" s="1"/>
  <c r="DO23" i="29" s="1"/>
  <c r="DP23" i="29" s="1"/>
  <c r="DQ23" i="29" s="1"/>
  <c r="DR23" i="29" s="1"/>
  <c r="DS23" i="29" s="1"/>
  <c r="DT23" i="29" s="1"/>
  <c r="DU23" i="29" s="1"/>
  <c r="DV23" i="29" s="1"/>
  <c r="DW23" i="29" s="1"/>
  <c r="DX23" i="29" s="1"/>
  <c r="DY23" i="29" s="1"/>
  <c r="DZ23" i="29" s="1"/>
  <c r="EA23" i="29" s="1"/>
  <c r="EB23" i="29" s="1"/>
  <c r="EC23" i="29" s="1"/>
  <c r="ED23" i="29" s="1"/>
  <c r="EE23" i="29" s="1"/>
  <c r="EF23" i="29" s="1"/>
  <c r="EG23" i="29" s="1"/>
  <c r="EH23" i="29" s="1"/>
  <c r="EI23" i="29" s="1"/>
  <c r="EJ23" i="29" s="1"/>
  <c r="EK23" i="29" s="1"/>
  <c r="EL23" i="29" s="1"/>
  <c r="EM23" i="29" s="1"/>
  <c r="EN23" i="29" s="1"/>
  <c r="EO23" i="29" s="1"/>
  <c r="EP23" i="29" s="1"/>
  <c r="EQ23" i="29" s="1"/>
  <c r="ER23" i="29" s="1"/>
  <c r="ES23" i="29" s="1"/>
  <c r="ET23" i="29" s="1"/>
  <c r="EU23" i="29" s="1"/>
  <c r="EV23" i="29" s="1"/>
  <c r="EW23" i="29" s="1"/>
  <c r="EX23" i="29" s="1"/>
  <c r="EY23" i="29" s="1"/>
  <c r="EZ23" i="29" s="1"/>
  <c r="FA23" i="29" s="1"/>
  <c r="FB23" i="29" s="1"/>
  <c r="FC23" i="29" s="1"/>
  <c r="FD23" i="29" s="1"/>
  <c r="FE23" i="29" s="1"/>
  <c r="FF23" i="29" s="1"/>
  <c r="FG23" i="29" s="1"/>
  <c r="FH23" i="29" s="1"/>
  <c r="FI23" i="29" s="1"/>
  <c r="FJ23" i="29" s="1"/>
  <c r="FK23" i="29" s="1"/>
  <c r="FL23" i="29" s="1"/>
  <c r="FM23" i="29" s="1"/>
  <c r="FN23" i="29" s="1"/>
  <c r="FO23" i="29" s="1"/>
  <c r="FP23" i="29" s="1"/>
  <c r="FQ23" i="29" s="1"/>
  <c r="FR23" i="29" s="1"/>
  <c r="FS23" i="29" s="1"/>
  <c r="FT23" i="29" s="1"/>
  <c r="FU23" i="29" s="1"/>
  <c r="FV23" i="29" s="1"/>
  <c r="FW23" i="29" s="1"/>
  <c r="FX23" i="29" s="1"/>
  <c r="FY23" i="29" s="1"/>
  <c r="FZ23" i="29" s="1"/>
  <c r="GA23" i="29" s="1"/>
  <c r="GB23" i="29" s="1"/>
  <c r="GC23" i="29" s="1"/>
  <c r="GD23" i="29" s="1"/>
  <c r="GE23" i="29" s="1"/>
  <c r="BK27" i="29"/>
  <c r="BL27" i="29" s="1"/>
  <c r="BM27" i="29" s="1"/>
  <c r="BN27" i="29" s="1"/>
  <c r="BO27" i="29" s="1"/>
  <c r="BP27" i="29" s="1"/>
  <c r="BQ27" i="29" s="1"/>
  <c r="BR27" i="29" s="1"/>
  <c r="BS27" i="29" s="1"/>
  <c r="BT27" i="29" s="1"/>
  <c r="BU27" i="29" s="1"/>
  <c r="BV27" i="29" s="1"/>
  <c r="BW27" i="29" s="1"/>
  <c r="BX27" i="29" s="1"/>
  <c r="BY27" i="29" s="1"/>
  <c r="BZ27" i="29" s="1"/>
  <c r="CA27" i="29" s="1"/>
  <c r="CB27" i="29" s="1"/>
  <c r="CC27" i="29" s="1"/>
  <c r="CD27" i="29" s="1"/>
  <c r="CE27" i="29" s="1"/>
  <c r="CF27" i="29" s="1"/>
  <c r="CG27" i="29" s="1"/>
  <c r="CH27" i="29" s="1"/>
  <c r="CI27" i="29" s="1"/>
  <c r="CJ27" i="29" s="1"/>
  <c r="CK27" i="29" s="1"/>
  <c r="CL27" i="29" s="1"/>
  <c r="CM27" i="29" s="1"/>
  <c r="CN27" i="29" s="1"/>
  <c r="CO27" i="29" s="1"/>
  <c r="CP27" i="29" s="1"/>
  <c r="CQ27" i="29" s="1"/>
  <c r="CR27" i="29" s="1"/>
  <c r="CS27" i="29" s="1"/>
  <c r="CT27" i="29" s="1"/>
  <c r="CU27" i="29" s="1"/>
  <c r="CV27" i="29" s="1"/>
  <c r="CW27" i="29" s="1"/>
  <c r="CX27" i="29" s="1"/>
  <c r="CY27" i="29" s="1"/>
  <c r="CZ27" i="29" s="1"/>
  <c r="DA27" i="29" s="1"/>
  <c r="DB27" i="29" s="1"/>
  <c r="DC27" i="29" s="1"/>
  <c r="DD27" i="29" s="1"/>
  <c r="DE27" i="29" s="1"/>
  <c r="DF27" i="29" s="1"/>
  <c r="DG27" i="29" s="1"/>
  <c r="DH27" i="29" s="1"/>
  <c r="DI27" i="29" s="1"/>
  <c r="DJ27" i="29" s="1"/>
  <c r="DK27" i="29" s="1"/>
  <c r="DL27" i="29" s="1"/>
  <c r="DM27" i="29" s="1"/>
  <c r="DN27" i="29" s="1"/>
  <c r="DO27" i="29" s="1"/>
  <c r="DP27" i="29" s="1"/>
  <c r="DQ27" i="29" s="1"/>
  <c r="DR27" i="29" s="1"/>
  <c r="DS27" i="29" s="1"/>
  <c r="DT27" i="29" s="1"/>
  <c r="DU27" i="29" s="1"/>
  <c r="DV27" i="29" s="1"/>
  <c r="DW27" i="29" s="1"/>
  <c r="DX27" i="29" s="1"/>
  <c r="DY27" i="29" s="1"/>
  <c r="DZ27" i="29" s="1"/>
  <c r="EA27" i="29" s="1"/>
  <c r="EB27" i="29" s="1"/>
  <c r="EC27" i="29" s="1"/>
  <c r="ED27" i="29" s="1"/>
  <c r="EE27" i="29" s="1"/>
  <c r="EF27" i="29" s="1"/>
  <c r="EG27" i="29" s="1"/>
  <c r="EH27" i="29" s="1"/>
  <c r="EI27" i="29" s="1"/>
  <c r="EJ27" i="29" s="1"/>
  <c r="EK27" i="29" s="1"/>
  <c r="EL27" i="29" s="1"/>
  <c r="EM27" i="29" s="1"/>
  <c r="EN27" i="29" s="1"/>
  <c r="EO27" i="29" s="1"/>
  <c r="EP27" i="29" s="1"/>
  <c r="EQ27" i="29" s="1"/>
  <c r="ER27" i="29" s="1"/>
  <c r="ES27" i="29" s="1"/>
  <c r="ET27" i="29" s="1"/>
  <c r="EU27" i="29" s="1"/>
  <c r="EV27" i="29" s="1"/>
  <c r="EW27" i="29" s="1"/>
  <c r="EX27" i="29" s="1"/>
  <c r="EY27" i="29" s="1"/>
  <c r="EZ27" i="29" s="1"/>
  <c r="FA27" i="29" s="1"/>
  <c r="FB27" i="29" s="1"/>
  <c r="FC27" i="29" s="1"/>
  <c r="FD27" i="29" s="1"/>
  <c r="FE27" i="29" s="1"/>
  <c r="FF27" i="29" s="1"/>
  <c r="FG27" i="29" s="1"/>
  <c r="FH27" i="29" s="1"/>
  <c r="FI27" i="29" s="1"/>
  <c r="FJ27" i="29" s="1"/>
  <c r="FK27" i="29" s="1"/>
  <c r="FL27" i="29" s="1"/>
  <c r="FM27" i="29" s="1"/>
  <c r="FN27" i="29" s="1"/>
  <c r="FO27" i="29" s="1"/>
  <c r="FP27" i="29" s="1"/>
  <c r="FQ27" i="29" s="1"/>
  <c r="FR27" i="29" s="1"/>
  <c r="FS27" i="29" s="1"/>
  <c r="FT27" i="29" s="1"/>
  <c r="FU27" i="29" s="1"/>
  <c r="FV27" i="29" s="1"/>
  <c r="FW27" i="29" s="1"/>
  <c r="FX27" i="29" s="1"/>
  <c r="FY27" i="29" s="1"/>
  <c r="FZ27" i="29" s="1"/>
  <c r="GA27" i="29" s="1"/>
  <c r="GB27" i="29" s="1"/>
  <c r="GC27" i="29" s="1"/>
  <c r="GD27" i="29" s="1"/>
  <c r="GE27" i="29" s="1"/>
  <c r="CB38" i="29"/>
  <c r="CC38" i="29" s="1"/>
  <c r="CD38" i="29" s="1"/>
  <c r="CE38" i="29" s="1"/>
  <c r="CF38" i="29" s="1"/>
  <c r="CG38" i="29" s="1"/>
  <c r="CH38" i="29" s="1"/>
  <c r="CI38" i="29" s="1"/>
  <c r="CJ38" i="29" s="1"/>
  <c r="CK38" i="29" s="1"/>
  <c r="CL38" i="29" s="1"/>
  <c r="CM38" i="29" s="1"/>
  <c r="CN38" i="29" s="1"/>
  <c r="CO38" i="29" s="1"/>
  <c r="CP38" i="29" s="1"/>
  <c r="CQ38" i="29" s="1"/>
  <c r="CR38" i="29" s="1"/>
  <c r="CS38" i="29" s="1"/>
  <c r="CT38" i="29" s="1"/>
  <c r="CU38" i="29" s="1"/>
  <c r="CV38" i="29" s="1"/>
  <c r="CW38" i="29" s="1"/>
  <c r="CX38" i="29" s="1"/>
  <c r="CY38" i="29" s="1"/>
  <c r="CZ38" i="29" s="1"/>
  <c r="DA38" i="29" s="1"/>
  <c r="DB38" i="29" s="1"/>
  <c r="DC38" i="29" s="1"/>
  <c r="DD38" i="29" s="1"/>
  <c r="DE38" i="29" s="1"/>
  <c r="DF38" i="29" s="1"/>
  <c r="DG38" i="29" s="1"/>
  <c r="DH38" i="29" s="1"/>
  <c r="DI38" i="29" s="1"/>
  <c r="DJ38" i="29" s="1"/>
  <c r="DK38" i="29" s="1"/>
  <c r="DL38" i="29" s="1"/>
  <c r="DM38" i="29" s="1"/>
  <c r="DN38" i="29" s="1"/>
  <c r="DO38" i="29" s="1"/>
  <c r="DP38" i="29" s="1"/>
  <c r="DQ38" i="29" s="1"/>
  <c r="DR38" i="29" s="1"/>
  <c r="DS38" i="29" s="1"/>
  <c r="DT38" i="29" s="1"/>
  <c r="DU38" i="29" s="1"/>
  <c r="DV38" i="29" s="1"/>
  <c r="DW38" i="29" s="1"/>
  <c r="DX38" i="29" s="1"/>
  <c r="DY38" i="29" s="1"/>
  <c r="DZ38" i="29" s="1"/>
  <c r="EA38" i="29" s="1"/>
  <c r="EB38" i="29" s="1"/>
  <c r="EC38" i="29" s="1"/>
  <c r="ED38" i="29" s="1"/>
  <c r="EE38" i="29" s="1"/>
  <c r="EF38" i="29" s="1"/>
  <c r="EG38" i="29" s="1"/>
  <c r="EH38" i="29" s="1"/>
  <c r="EI38" i="29" s="1"/>
  <c r="EJ38" i="29" s="1"/>
  <c r="EK38" i="29" s="1"/>
  <c r="EL38" i="29" s="1"/>
  <c r="EM38" i="29" s="1"/>
  <c r="EN38" i="29" s="1"/>
  <c r="EO38" i="29" s="1"/>
  <c r="EP38" i="29" s="1"/>
  <c r="EQ38" i="29" s="1"/>
  <c r="ER38" i="29" s="1"/>
  <c r="ES38" i="29" s="1"/>
  <c r="ET38" i="29" s="1"/>
  <c r="EU38" i="29" s="1"/>
  <c r="EV38" i="29" s="1"/>
  <c r="EW38" i="29" s="1"/>
  <c r="EX38" i="29" s="1"/>
  <c r="EY38" i="29" s="1"/>
  <c r="EZ38" i="29" s="1"/>
  <c r="FA38" i="29" s="1"/>
  <c r="FB38" i="29" s="1"/>
  <c r="FC38" i="29" s="1"/>
  <c r="FD38" i="29" s="1"/>
  <c r="FE38" i="29" s="1"/>
  <c r="FF38" i="29" s="1"/>
  <c r="FG38" i="29" s="1"/>
  <c r="FH38" i="29" s="1"/>
  <c r="FI38" i="29" s="1"/>
  <c r="FJ38" i="29" s="1"/>
  <c r="FK38" i="29" s="1"/>
  <c r="FL38" i="29" s="1"/>
  <c r="FM38" i="29" s="1"/>
  <c r="FN38" i="29" s="1"/>
  <c r="FO38" i="29" s="1"/>
  <c r="FP38" i="29" s="1"/>
  <c r="FQ38" i="29" s="1"/>
  <c r="FR38" i="29" s="1"/>
  <c r="FS38" i="29" s="1"/>
  <c r="FT38" i="29" s="1"/>
  <c r="FU38" i="29" s="1"/>
  <c r="FV38" i="29" s="1"/>
  <c r="FW38" i="29" s="1"/>
  <c r="FX38" i="29" s="1"/>
  <c r="FY38" i="29" s="1"/>
  <c r="FZ38" i="29" s="1"/>
  <c r="GA38" i="29" s="1"/>
  <c r="GB38" i="29" s="1"/>
  <c r="GC38" i="29" s="1"/>
  <c r="GD38" i="29" s="1"/>
  <c r="GE38" i="29" s="1"/>
  <c r="BA22" i="29"/>
  <c r="BB22" i="29" s="1"/>
  <c r="BC22" i="29" s="1"/>
  <c r="BD22" i="29" s="1"/>
  <c r="BE22" i="29" s="1"/>
  <c r="BF22" i="29" s="1"/>
  <c r="BG22" i="29" s="1"/>
  <c r="BH22" i="29" s="1"/>
  <c r="BI22" i="29" s="1"/>
  <c r="BJ22" i="29" s="1"/>
  <c r="BK22" i="29" s="1"/>
  <c r="BL22" i="29" s="1"/>
  <c r="BM22" i="29" s="1"/>
  <c r="BN22" i="29" s="1"/>
  <c r="BO22" i="29" s="1"/>
  <c r="BP22" i="29" s="1"/>
  <c r="BQ22" i="29" s="1"/>
  <c r="BR22" i="29" s="1"/>
  <c r="BS22" i="29" s="1"/>
  <c r="BT22" i="29" s="1"/>
  <c r="BU22" i="29" s="1"/>
  <c r="BV22" i="29" s="1"/>
  <c r="BW22" i="29" s="1"/>
  <c r="BX22" i="29" s="1"/>
  <c r="BY22" i="29" s="1"/>
  <c r="BZ22" i="29" s="1"/>
  <c r="CA22" i="29" s="1"/>
  <c r="CB22" i="29" s="1"/>
  <c r="CC22" i="29" s="1"/>
  <c r="CD22" i="29" s="1"/>
  <c r="CE22" i="29" s="1"/>
  <c r="CF22" i="29" s="1"/>
  <c r="CG22" i="29" s="1"/>
  <c r="CH22" i="29" s="1"/>
  <c r="CI22" i="29" s="1"/>
  <c r="CJ22" i="29" s="1"/>
  <c r="CK22" i="29" s="1"/>
  <c r="CL22" i="29" s="1"/>
  <c r="CM22" i="29" s="1"/>
  <c r="CN22" i="29" s="1"/>
  <c r="CO22" i="29" s="1"/>
  <c r="CP22" i="29" s="1"/>
  <c r="CQ22" i="29" s="1"/>
  <c r="CR22" i="29" s="1"/>
  <c r="CS22" i="29" s="1"/>
  <c r="CT22" i="29" s="1"/>
  <c r="CU22" i="29" s="1"/>
  <c r="CV22" i="29" s="1"/>
  <c r="CW22" i="29" s="1"/>
  <c r="CX22" i="29" s="1"/>
  <c r="CY22" i="29" s="1"/>
  <c r="CZ22" i="29" s="1"/>
  <c r="DA22" i="29" s="1"/>
  <c r="DB22" i="29" s="1"/>
  <c r="DC22" i="29" s="1"/>
  <c r="DD22" i="29" s="1"/>
  <c r="DE22" i="29" s="1"/>
  <c r="DF22" i="29" s="1"/>
  <c r="DG22" i="29" s="1"/>
  <c r="DH22" i="29" s="1"/>
  <c r="DI22" i="29" s="1"/>
  <c r="DJ22" i="29" s="1"/>
  <c r="DK22" i="29" s="1"/>
  <c r="DL22" i="29" s="1"/>
  <c r="DM22" i="29" s="1"/>
  <c r="DN22" i="29" s="1"/>
  <c r="DO22" i="29" s="1"/>
  <c r="DP22" i="29" s="1"/>
  <c r="DQ22" i="29" s="1"/>
  <c r="DR22" i="29" s="1"/>
  <c r="DS22" i="29" s="1"/>
  <c r="DT22" i="29" s="1"/>
  <c r="DU22" i="29" s="1"/>
  <c r="DV22" i="29" s="1"/>
  <c r="DW22" i="29" s="1"/>
  <c r="DX22" i="29" s="1"/>
  <c r="DY22" i="29" s="1"/>
  <c r="DZ22" i="29" s="1"/>
  <c r="EA22" i="29" s="1"/>
  <c r="EB22" i="29" s="1"/>
  <c r="EC22" i="29" s="1"/>
  <c r="ED22" i="29" s="1"/>
  <c r="EE22" i="29" s="1"/>
  <c r="EF22" i="29" s="1"/>
  <c r="EG22" i="29" s="1"/>
  <c r="EH22" i="29" s="1"/>
  <c r="EI22" i="29" s="1"/>
  <c r="EJ22" i="29" s="1"/>
  <c r="EK22" i="29" s="1"/>
  <c r="EL22" i="29" s="1"/>
  <c r="EM22" i="29" s="1"/>
  <c r="EN22" i="29" s="1"/>
  <c r="EO22" i="29" s="1"/>
  <c r="EP22" i="29" s="1"/>
  <c r="EQ22" i="29" s="1"/>
  <c r="ER22" i="29" s="1"/>
  <c r="ES22" i="29" s="1"/>
  <c r="ET22" i="29" s="1"/>
  <c r="EU22" i="29" s="1"/>
  <c r="EV22" i="29" s="1"/>
  <c r="EW22" i="29" s="1"/>
  <c r="EX22" i="29" s="1"/>
  <c r="EY22" i="29" s="1"/>
  <c r="EZ22" i="29" s="1"/>
  <c r="FA22" i="29" s="1"/>
  <c r="FB22" i="29" s="1"/>
  <c r="FC22" i="29" s="1"/>
  <c r="FD22" i="29" s="1"/>
  <c r="FE22" i="29" s="1"/>
  <c r="FF22" i="29" s="1"/>
  <c r="FG22" i="29" s="1"/>
  <c r="FH22" i="29" s="1"/>
  <c r="FI22" i="29" s="1"/>
  <c r="FJ22" i="29" s="1"/>
  <c r="FK22" i="29" s="1"/>
  <c r="FL22" i="29" s="1"/>
  <c r="FM22" i="29" s="1"/>
  <c r="FN22" i="29" s="1"/>
  <c r="FO22" i="29" s="1"/>
  <c r="FP22" i="29" s="1"/>
  <c r="FQ22" i="29" s="1"/>
  <c r="FR22" i="29" s="1"/>
  <c r="FS22" i="29" s="1"/>
  <c r="FT22" i="29" s="1"/>
  <c r="FU22" i="29" s="1"/>
  <c r="FV22" i="29" s="1"/>
  <c r="FW22" i="29" s="1"/>
  <c r="FX22" i="29" s="1"/>
  <c r="FY22" i="29" s="1"/>
  <c r="FZ22" i="29" s="1"/>
  <c r="GA22" i="29" s="1"/>
  <c r="GB22" i="29" s="1"/>
  <c r="GC22" i="29" s="1"/>
  <c r="GD22" i="29" s="1"/>
  <c r="GE22" i="29" s="1"/>
  <c r="DG61" i="29"/>
  <c r="DH61" i="29" s="1"/>
  <c r="DI61" i="29" s="1"/>
  <c r="DJ61" i="29" s="1"/>
  <c r="DK61" i="29" s="1"/>
  <c r="DL61" i="29" s="1"/>
  <c r="DM61" i="29" s="1"/>
  <c r="DN61" i="29" s="1"/>
  <c r="DO61" i="29" s="1"/>
  <c r="DP61" i="29" s="1"/>
  <c r="DQ61" i="29" s="1"/>
  <c r="DR61" i="29" s="1"/>
  <c r="DS61" i="29" s="1"/>
  <c r="DT61" i="29" s="1"/>
  <c r="DU61" i="29" s="1"/>
  <c r="DV61" i="29" s="1"/>
  <c r="DW61" i="29" s="1"/>
  <c r="DX61" i="29" s="1"/>
  <c r="DY61" i="29" s="1"/>
  <c r="DZ61" i="29" s="1"/>
  <c r="EA61" i="29" s="1"/>
  <c r="EB61" i="29" s="1"/>
  <c r="EC61" i="29" s="1"/>
  <c r="ED61" i="29" s="1"/>
  <c r="EE61" i="29" s="1"/>
  <c r="EF61" i="29" s="1"/>
  <c r="EG61" i="29" s="1"/>
  <c r="EH61" i="29" s="1"/>
  <c r="EI61" i="29" s="1"/>
  <c r="EJ61" i="29" s="1"/>
  <c r="EK61" i="29" s="1"/>
  <c r="EL61" i="29" s="1"/>
  <c r="EM61" i="29" s="1"/>
  <c r="EN61" i="29" s="1"/>
  <c r="EO61" i="29" s="1"/>
  <c r="EP61" i="29" s="1"/>
  <c r="EQ61" i="29" s="1"/>
  <c r="ER61" i="29" s="1"/>
  <c r="ES61" i="29" s="1"/>
  <c r="ET61" i="29" s="1"/>
  <c r="EU61" i="29" s="1"/>
  <c r="EV61" i="29" s="1"/>
  <c r="EW61" i="29" s="1"/>
  <c r="EX61" i="29" s="1"/>
  <c r="EY61" i="29" s="1"/>
  <c r="EZ61" i="29" s="1"/>
  <c r="FA61" i="29" s="1"/>
  <c r="FB61" i="29" s="1"/>
  <c r="FC61" i="29" s="1"/>
  <c r="FD61" i="29" s="1"/>
  <c r="FE61" i="29" s="1"/>
  <c r="FF61" i="29" s="1"/>
  <c r="FG61" i="29" s="1"/>
  <c r="FH61" i="29" s="1"/>
  <c r="FI61" i="29" s="1"/>
  <c r="FJ61" i="29" s="1"/>
  <c r="FK61" i="29" s="1"/>
  <c r="FL61" i="29" s="1"/>
  <c r="FM61" i="29" s="1"/>
  <c r="FN61" i="29" s="1"/>
  <c r="FO61" i="29" s="1"/>
  <c r="FP61" i="29" s="1"/>
  <c r="FQ61" i="29" s="1"/>
  <c r="FR61" i="29" s="1"/>
  <c r="FS61" i="29" s="1"/>
  <c r="FT61" i="29" s="1"/>
  <c r="FU61" i="29" s="1"/>
  <c r="FV61" i="29" s="1"/>
  <c r="FW61" i="29" s="1"/>
  <c r="FX61" i="29" s="1"/>
  <c r="FY61" i="29" s="1"/>
  <c r="FZ61" i="29" s="1"/>
  <c r="GA61" i="29" s="1"/>
  <c r="GB61" i="29" s="1"/>
  <c r="GC61" i="29" s="1"/>
  <c r="GD61" i="29" s="1"/>
  <c r="GE61" i="29" s="1"/>
  <c r="CU51" i="29"/>
  <c r="CV51" i="29" s="1"/>
  <c r="CW51" i="29" s="1"/>
  <c r="CX51" i="29" s="1"/>
  <c r="CY51" i="29" s="1"/>
  <c r="CZ51" i="29" s="1"/>
  <c r="DA51" i="29" s="1"/>
  <c r="DB51" i="29" s="1"/>
  <c r="DC51" i="29" s="1"/>
  <c r="DD51" i="29" s="1"/>
  <c r="DE51" i="29" s="1"/>
  <c r="DF51" i="29" s="1"/>
  <c r="DG51" i="29" s="1"/>
  <c r="DH51" i="29" s="1"/>
  <c r="DI51" i="29" s="1"/>
  <c r="DJ51" i="29" s="1"/>
  <c r="DK51" i="29" s="1"/>
  <c r="DL51" i="29" s="1"/>
  <c r="DM51" i="29" s="1"/>
  <c r="DN51" i="29" s="1"/>
  <c r="DO51" i="29" s="1"/>
  <c r="DP51" i="29" s="1"/>
  <c r="DQ51" i="29" s="1"/>
  <c r="DR51" i="29" s="1"/>
  <c r="DS51" i="29" s="1"/>
  <c r="DT51" i="29" s="1"/>
  <c r="DU51" i="29" s="1"/>
  <c r="DV51" i="29" s="1"/>
  <c r="DW51" i="29" s="1"/>
  <c r="DX51" i="29" s="1"/>
  <c r="DY51" i="29" s="1"/>
  <c r="DZ51" i="29" s="1"/>
  <c r="EA51" i="29" s="1"/>
  <c r="EB51" i="29" s="1"/>
  <c r="EC51" i="29" s="1"/>
  <c r="ED51" i="29" s="1"/>
  <c r="EE51" i="29" s="1"/>
  <c r="EF51" i="29" s="1"/>
  <c r="EG51" i="29" s="1"/>
  <c r="EH51" i="29" s="1"/>
  <c r="EI51" i="29" s="1"/>
  <c r="EJ51" i="29" s="1"/>
  <c r="EK51" i="29" s="1"/>
  <c r="EL51" i="29" s="1"/>
  <c r="EM51" i="29" s="1"/>
  <c r="EN51" i="29" s="1"/>
  <c r="EO51" i="29" s="1"/>
  <c r="EP51" i="29" s="1"/>
  <c r="EQ51" i="29" s="1"/>
  <c r="ER51" i="29" s="1"/>
  <c r="ES51" i="29" s="1"/>
  <c r="ET51" i="29" s="1"/>
  <c r="EU51" i="29" s="1"/>
  <c r="EV51" i="29" s="1"/>
  <c r="EW51" i="29" s="1"/>
  <c r="EX51" i="29" s="1"/>
  <c r="EY51" i="29" s="1"/>
  <c r="EZ51" i="29" s="1"/>
  <c r="FA51" i="29" s="1"/>
  <c r="FB51" i="29" s="1"/>
  <c r="FC51" i="29" s="1"/>
  <c r="FD51" i="29" s="1"/>
  <c r="FE51" i="29" s="1"/>
  <c r="FF51" i="29" s="1"/>
  <c r="FG51" i="29" s="1"/>
  <c r="FH51" i="29" s="1"/>
  <c r="FI51" i="29" s="1"/>
  <c r="FJ51" i="29" s="1"/>
  <c r="FK51" i="29" s="1"/>
  <c r="FL51" i="29" s="1"/>
  <c r="FM51" i="29" s="1"/>
  <c r="FN51" i="29" s="1"/>
  <c r="FO51" i="29" s="1"/>
  <c r="FP51" i="29" s="1"/>
  <c r="FQ51" i="29" s="1"/>
  <c r="FR51" i="29" s="1"/>
  <c r="FS51" i="29" s="1"/>
  <c r="FT51" i="29" s="1"/>
  <c r="FU51" i="29" s="1"/>
  <c r="FV51" i="29" s="1"/>
  <c r="FW51" i="29" s="1"/>
  <c r="FX51" i="29" s="1"/>
  <c r="FY51" i="29" s="1"/>
  <c r="FZ51" i="29" s="1"/>
  <c r="GA51" i="29" s="1"/>
  <c r="GB51" i="29" s="1"/>
  <c r="GC51" i="29" s="1"/>
  <c r="GD51" i="29" s="1"/>
  <c r="GE51" i="29" s="1"/>
  <c r="CX53" i="29"/>
  <c r="CY53" i="29" s="1"/>
  <c r="CZ53" i="29" s="1"/>
  <c r="DA53" i="29" s="1"/>
  <c r="DB53" i="29" s="1"/>
  <c r="DC53" i="29" s="1"/>
  <c r="DD53" i="29" s="1"/>
  <c r="DE53" i="29" s="1"/>
  <c r="DF53" i="29" s="1"/>
  <c r="DG53" i="29" s="1"/>
  <c r="DH53" i="29" s="1"/>
  <c r="DI53" i="29" s="1"/>
  <c r="DJ53" i="29" s="1"/>
  <c r="DK53" i="29" s="1"/>
  <c r="DL53" i="29" s="1"/>
  <c r="DM53" i="29" s="1"/>
  <c r="DN53" i="29" s="1"/>
  <c r="DO53" i="29" s="1"/>
  <c r="DP53" i="29" s="1"/>
  <c r="DQ53" i="29" s="1"/>
  <c r="DR53" i="29" s="1"/>
  <c r="DS53" i="29" s="1"/>
  <c r="DT53" i="29" s="1"/>
  <c r="DU53" i="29" s="1"/>
  <c r="DV53" i="29" s="1"/>
  <c r="DW53" i="29" s="1"/>
  <c r="DX53" i="29" s="1"/>
  <c r="DY53" i="29" s="1"/>
  <c r="DZ53" i="29" s="1"/>
  <c r="EA53" i="29" s="1"/>
  <c r="EB53" i="29" s="1"/>
  <c r="EC53" i="29" s="1"/>
  <c r="ED53" i="29" s="1"/>
  <c r="EE53" i="29" s="1"/>
  <c r="EF53" i="29" s="1"/>
  <c r="EG53" i="29" s="1"/>
  <c r="EH53" i="29" s="1"/>
  <c r="EI53" i="29" s="1"/>
  <c r="EJ53" i="29" s="1"/>
  <c r="EK53" i="29" s="1"/>
  <c r="EL53" i="29" s="1"/>
  <c r="EM53" i="29" s="1"/>
  <c r="EN53" i="29" s="1"/>
  <c r="EO53" i="29" s="1"/>
  <c r="EP53" i="29" s="1"/>
  <c r="EQ53" i="29" s="1"/>
  <c r="ER53" i="29" s="1"/>
  <c r="ES53" i="29" s="1"/>
  <c r="ET53" i="29" s="1"/>
  <c r="EU53" i="29" s="1"/>
  <c r="EV53" i="29" s="1"/>
  <c r="EW53" i="29" s="1"/>
  <c r="EX53" i="29" s="1"/>
  <c r="EY53" i="29" s="1"/>
  <c r="EZ53" i="29" s="1"/>
  <c r="FA53" i="29" s="1"/>
  <c r="FB53" i="29" s="1"/>
  <c r="FC53" i="29" s="1"/>
  <c r="FD53" i="29" s="1"/>
  <c r="FE53" i="29" s="1"/>
  <c r="FF53" i="29" s="1"/>
  <c r="FG53" i="29" s="1"/>
  <c r="FH53" i="29" s="1"/>
  <c r="FI53" i="29" s="1"/>
  <c r="FJ53" i="29" s="1"/>
  <c r="FK53" i="29" s="1"/>
  <c r="FL53" i="29" s="1"/>
  <c r="FM53" i="29" s="1"/>
  <c r="FN53" i="29" s="1"/>
  <c r="FO53" i="29" s="1"/>
  <c r="FP53" i="29" s="1"/>
  <c r="FQ53" i="29" s="1"/>
  <c r="FR53" i="29" s="1"/>
  <c r="FS53" i="29" s="1"/>
  <c r="FT53" i="29" s="1"/>
  <c r="FU53" i="29" s="1"/>
  <c r="FV53" i="29" s="1"/>
  <c r="FW53" i="29" s="1"/>
  <c r="FX53" i="29" s="1"/>
  <c r="FY53" i="29" s="1"/>
  <c r="FZ53" i="29" s="1"/>
  <c r="GA53" i="29" s="1"/>
  <c r="GB53" i="29" s="1"/>
  <c r="GC53" i="29" s="1"/>
  <c r="GD53" i="29" s="1"/>
  <c r="GE53" i="29" s="1"/>
  <c r="BS32" i="29"/>
  <c r="BT32" i="29" s="1"/>
  <c r="BU32" i="29" s="1"/>
  <c r="BV32" i="29" s="1"/>
  <c r="BW32" i="29" s="1"/>
  <c r="BX32" i="29" s="1"/>
  <c r="BY32" i="29" s="1"/>
  <c r="BZ32" i="29" s="1"/>
  <c r="CA32" i="29" s="1"/>
  <c r="CB32" i="29" s="1"/>
  <c r="CC32" i="29" s="1"/>
  <c r="CD32" i="29" s="1"/>
  <c r="CE32" i="29" s="1"/>
  <c r="CF32" i="29" s="1"/>
  <c r="CG32" i="29" s="1"/>
  <c r="CH32" i="29" s="1"/>
  <c r="CI32" i="29" s="1"/>
  <c r="CJ32" i="29" s="1"/>
  <c r="CK32" i="29" s="1"/>
  <c r="CL32" i="29" s="1"/>
  <c r="CM32" i="29" s="1"/>
  <c r="CN32" i="29" s="1"/>
  <c r="CO32" i="29" s="1"/>
  <c r="CP32" i="29" s="1"/>
  <c r="CQ32" i="29" s="1"/>
  <c r="CR32" i="29" s="1"/>
  <c r="CS32" i="29" s="1"/>
  <c r="CT32" i="29" s="1"/>
  <c r="CU32" i="29" s="1"/>
  <c r="CV32" i="29" s="1"/>
  <c r="CW32" i="29" s="1"/>
  <c r="CX32" i="29" s="1"/>
  <c r="CY32" i="29" s="1"/>
  <c r="CZ32" i="29" s="1"/>
  <c r="DA32" i="29" s="1"/>
  <c r="DB32" i="29" s="1"/>
  <c r="DC32" i="29" s="1"/>
  <c r="DD32" i="29" s="1"/>
  <c r="DE32" i="29" s="1"/>
  <c r="DF32" i="29" s="1"/>
  <c r="DG32" i="29" s="1"/>
  <c r="DH32" i="29" s="1"/>
  <c r="DI32" i="29" s="1"/>
  <c r="DJ32" i="29" s="1"/>
  <c r="DK32" i="29" s="1"/>
  <c r="DL32" i="29" s="1"/>
  <c r="DM32" i="29" s="1"/>
  <c r="DN32" i="29" s="1"/>
  <c r="DO32" i="29" s="1"/>
  <c r="DP32" i="29" s="1"/>
  <c r="DQ32" i="29" s="1"/>
  <c r="DR32" i="29" s="1"/>
  <c r="DS32" i="29" s="1"/>
  <c r="DT32" i="29" s="1"/>
  <c r="DU32" i="29" s="1"/>
  <c r="DV32" i="29" s="1"/>
  <c r="DW32" i="29" s="1"/>
  <c r="DX32" i="29" s="1"/>
  <c r="DY32" i="29" s="1"/>
  <c r="DZ32" i="29" s="1"/>
  <c r="EA32" i="29" s="1"/>
  <c r="EB32" i="29" s="1"/>
  <c r="EC32" i="29" s="1"/>
  <c r="ED32" i="29" s="1"/>
  <c r="EE32" i="29" s="1"/>
  <c r="EF32" i="29" s="1"/>
  <c r="EG32" i="29" s="1"/>
  <c r="EH32" i="29" s="1"/>
  <c r="EI32" i="29" s="1"/>
  <c r="EJ32" i="29" s="1"/>
  <c r="EK32" i="29" s="1"/>
  <c r="EL32" i="29" s="1"/>
  <c r="EM32" i="29" s="1"/>
  <c r="EN32" i="29" s="1"/>
  <c r="EO32" i="29" s="1"/>
  <c r="EP32" i="29" s="1"/>
  <c r="EQ32" i="29" s="1"/>
  <c r="ER32" i="29" s="1"/>
  <c r="ES32" i="29" s="1"/>
  <c r="ET32" i="29" s="1"/>
  <c r="EU32" i="29" s="1"/>
  <c r="EV32" i="29" s="1"/>
  <c r="EW32" i="29" s="1"/>
  <c r="EX32" i="29" s="1"/>
  <c r="EY32" i="29" s="1"/>
  <c r="EZ32" i="29" s="1"/>
  <c r="FA32" i="29" s="1"/>
  <c r="FB32" i="29" s="1"/>
  <c r="FC32" i="29" s="1"/>
  <c r="FD32" i="29" s="1"/>
  <c r="FE32" i="29" s="1"/>
  <c r="FF32" i="29" s="1"/>
  <c r="FG32" i="29" s="1"/>
  <c r="FH32" i="29" s="1"/>
  <c r="FI32" i="29" s="1"/>
  <c r="FJ32" i="29" s="1"/>
  <c r="FK32" i="29" s="1"/>
  <c r="FL32" i="29" s="1"/>
  <c r="FM32" i="29" s="1"/>
  <c r="FN32" i="29" s="1"/>
  <c r="FO32" i="29" s="1"/>
  <c r="FP32" i="29" s="1"/>
  <c r="FQ32" i="29" s="1"/>
  <c r="FR32" i="29" s="1"/>
  <c r="FS32" i="29" s="1"/>
  <c r="FT32" i="29" s="1"/>
  <c r="FU32" i="29" s="1"/>
  <c r="FV32" i="29" s="1"/>
  <c r="FW32" i="29" s="1"/>
  <c r="FX32" i="29" s="1"/>
  <c r="FY32" i="29" s="1"/>
  <c r="FZ32" i="29" s="1"/>
  <c r="GA32" i="29" s="1"/>
  <c r="GB32" i="29" s="1"/>
  <c r="GC32" i="29" s="1"/>
  <c r="GD32" i="29" s="1"/>
  <c r="GE32" i="29" s="1"/>
  <c r="FT133" i="29"/>
  <c r="EY114" i="29"/>
  <c r="FV136" i="29"/>
  <c r="FB117" i="29"/>
  <c r="EM101" i="29"/>
  <c r="EE91" i="29"/>
  <c r="DM74" i="29"/>
  <c r="DX85" i="29"/>
  <c r="DN76" i="29"/>
  <c r="EA89" i="29"/>
  <c r="EU107" i="29"/>
  <c r="CN52" i="29"/>
  <c r="EL99" i="29"/>
  <c r="DR81" i="29"/>
  <c r="DB64" i="29"/>
  <c r="CE46" i="29"/>
  <c r="DE67" i="29"/>
  <c r="EV109" i="29"/>
  <c r="DO79" i="29"/>
  <c r="CY62" i="29"/>
  <c r="BI31" i="29"/>
  <c r="GC143" i="29"/>
  <c r="FW138" i="29"/>
  <c r="FK126" i="29"/>
  <c r="BC28" i="29"/>
  <c r="BV40" i="29"/>
  <c r="CQ56" i="29"/>
  <c r="BR37" i="29"/>
  <c r="EJ97" i="29"/>
  <c r="EH94" i="29"/>
  <c r="DH69" i="29"/>
  <c r="FH121" i="29"/>
  <c r="ET106" i="29"/>
  <c r="EX112" i="29"/>
  <c r="CS58" i="29"/>
  <c r="BN34" i="29"/>
  <c r="AE17" i="29"/>
  <c r="AL20" i="29"/>
  <c r="AU24" i="29"/>
  <c r="V421" i="29"/>
  <c r="EC83" i="29"/>
  <c r="EB82" i="29"/>
  <c r="CY57" i="29"/>
  <c r="BS33" i="29"/>
  <c r="BG26" i="29"/>
  <c r="T422" i="29"/>
  <c r="T425" i="29"/>
  <c r="T416" i="29"/>
  <c r="T419" i="29"/>
  <c r="AL427" i="29"/>
  <c r="ES107" i="29"/>
  <c r="GA143" i="29"/>
  <c r="FF121" i="29"/>
  <c r="FT136" i="29"/>
  <c r="FR133" i="29"/>
  <c r="FI126" i="29"/>
  <c r="EJ99" i="29"/>
  <c r="GD145" i="29"/>
  <c r="EZ117" i="29"/>
  <c r="EK101" i="29"/>
  <c r="EC91" i="29"/>
  <c r="DV85" i="29"/>
  <c r="EW114" i="29"/>
  <c r="DF69" i="29"/>
  <c r="BT40" i="29"/>
  <c r="BL34" i="29"/>
  <c r="EV112" i="29"/>
  <c r="EH97" i="29"/>
  <c r="BP37" i="29"/>
  <c r="DP81" i="29"/>
  <c r="CZ64" i="29"/>
  <c r="ER106" i="29"/>
  <c r="ET109" i="29"/>
  <c r="FU138" i="29"/>
  <c r="BA28" i="29"/>
  <c r="DC67" i="29"/>
  <c r="DY89" i="29"/>
  <c r="DM79" i="29"/>
  <c r="DK74" i="29"/>
  <c r="EF94" i="29"/>
  <c r="DL76" i="29"/>
  <c r="CC46" i="29"/>
  <c r="CO56" i="29"/>
  <c r="CW62" i="29"/>
  <c r="CL52" i="29"/>
  <c r="CQ58" i="29"/>
  <c r="BG31" i="29"/>
  <c r="AC17" i="29"/>
  <c r="AJ20" i="29"/>
  <c r="AS24" i="29"/>
  <c r="AC419" i="29"/>
  <c r="AC422" i="29"/>
  <c r="AC425" i="29"/>
  <c r="AC416" i="29"/>
  <c r="GC150" i="29"/>
  <c r="FY144" i="29"/>
  <c r="FT141" i="29"/>
  <c r="EC95" i="29"/>
  <c r="FH129" i="29"/>
  <c r="EU116" i="29"/>
  <c r="EK103" i="29"/>
  <c r="CK57" i="29"/>
  <c r="CD50" i="29"/>
  <c r="CV65" i="29"/>
  <c r="DW90" i="29"/>
  <c r="CP60" i="29"/>
  <c r="EO108" i="29"/>
  <c r="BQ41" i="29"/>
  <c r="DI78" i="29"/>
  <c r="DO83" i="29"/>
  <c r="FD124" i="29"/>
  <c r="DF72" i="29"/>
  <c r="DN82" i="29"/>
  <c r="CW66" i="29"/>
  <c r="CA47" i="29"/>
  <c r="BT42" i="29"/>
  <c r="BE33" i="29"/>
  <c r="AJ21" i="29"/>
  <c r="BA30" i="29"/>
  <c r="AS26" i="29"/>
  <c r="GB143" i="29"/>
  <c r="FU136" i="29"/>
  <c r="FS133" i="29"/>
  <c r="GE145" i="29"/>
  <c r="FG121" i="29"/>
  <c r="FA117" i="29"/>
  <c r="EL101" i="29"/>
  <c r="ED91" i="29"/>
  <c r="DL74" i="29"/>
  <c r="DW85" i="29"/>
  <c r="DZ89" i="29"/>
  <c r="DG69" i="29"/>
  <c r="ET107" i="29"/>
  <c r="CM52" i="29"/>
  <c r="EK99" i="29"/>
  <c r="EW112" i="29"/>
  <c r="EI97" i="29"/>
  <c r="BQ37" i="29"/>
  <c r="DQ81" i="29"/>
  <c r="DA64" i="29"/>
  <c r="DD67" i="29"/>
  <c r="BH31" i="29"/>
  <c r="EU109" i="29"/>
  <c r="EX114" i="29"/>
  <c r="FV138" i="29"/>
  <c r="FJ126" i="29"/>
  <c r="BB28" i="29"/>
  <c r="BU40" i="29"/>
  <c r="CP56" i="29"/>
  <c r="DN79" i="29"/>
  <c r="EG94" i="29"/>
  <c r="DM76" i="29"/>
  <c r="ES106" i="29"/>
  <c r="CD46" i="29"/>
  <c r="CX62" i="29"/>
  <c r="CR58" i="29"/>
  <c r="AD17" i="29"/>
  <c r="AK20" i="29"/>
  <c r="AT24" i="29"/>
  <c r="BM34" i="29"/>
  <c r="AK420" i="29"/>
  <c r="AK421" i="29"/>
  <c r="AO355" i="29"/>
  <c r="AP355" i="29" s="1"/>
  <c r="GC155" i="29"/>
  <c r="FK137" i="29"/>
  <c r="CU68" i="29"/>
  <c r="ES119" i="29"/>
  <c r="CD54" i="29"/>
  <c r="EF104" i="29"/>
  <c r="DC77" i="29"/>
  <c r="EY125" i="29"/>
  <c r="FW149" i="29"/>
  <c r="FE131" i="29"/>
  <c r="BO43" i="29"/>
  <c r="AL25" i="29"/>
  <c r="DT92" i="29"/>
  <c r="BD36" i="29"/>
  <c r="X19" i="29"/>
  <c r="AK427" i="29"/>
  <c r="AK426" i="29"/>
  <c r="AK358" i="29"/>
  <c r="AK423" i="29"/>
  <c r="AK424" i="29"/>
  <c r="R422" i="29"/>
  <c r="R425" i="29"/>
  <c r="R416" i="29"/>
  <c r="R419" i="29"/>
  <c r="GA149" i="29"/>
  <c r="FC125" i="29"/>
  <c r="CH54" i="29"/>
  <c r="DX92" i="29"/>
  <c r="FO137" i="29"/>
  <c r="EJ104" i="29"/>
  <c r="BH36" i="29"/>
  <c r="DG77" i="29"/>
  <c r="AP25" i="29"/>
  <c r="CY68" i="29"/>
  <c r="FI131" i="29"/>
  <c r="EW119" i="29"/>
  <c r="AB19" i="29"/>
  <c r="BS43" i="29"/>
  <c r="Z418" i="29"/>
  <c r="Z417" i="29"/>
  <c r="FQ121" i="29"/>
  <c r="FR121" i="29" s="1"/>
  <c r="FS121" i="29" s="1"/>
  <c r="FT121" i="29" s="1"/>
  <c r="FU121" i="29" s="1"/>
  <c r="FV121" i="29" s="1"/>
  <c r="FW121" i="29" s="1"/>
  <c r="FX121" i="29" s="1"/>
  <c r="FY121" i="29" s="1"/>
  <c r="FZ121" i="29" s="1"/>
  <c r="GA121" i="29" s="1"/>
  <c r="GB121" i="29" s="1"/>
  <c r="GC121" i="29" s="1"/>
  <c r="GD121" i="29" s="1"/>
  <c r="GE121" i="29" s="1"/>
  <c r="FC106" i="29"/>
  <c r="FD106" i="29" s="1"/>
  <c r="FE106" i="29" s="1"/>
  <c r="FF106" i="29" s="1"/>
  <c r="FG106" i="29" s="1"/>
  <c r="FH106" i="29" s="1"/>
  <c r="FI106" i="29" s="1"/>
  <c r="FJ106" i="29" s="1"/>
  <c r="FK106" i="29" s="1"/>
  <c r="FL106" i="29" s="1"/>
  <c r="FM106" i="29" s="1"/>
  <c r="FN106" i="29" s="1"/>
  <c r="FO106" i="29" s="1"/>
  <c r="FP106" i="29" s="1"/>
  <c r="FQ106" i="29" s="1"/>
  <c r="FR106" i="29" s="1"/>
  <c r="FS106" i="29" s="1"/>
  <c r="FT106" i="29" s="1"/>
  <c r="FU106" i="29" s="1"/>
  <c r="FV106" i="29" s="1"/>
  <c r="FW106" i="29" s="1"/>
  <c r="FX106" i="29" s="1"/>
  <c r="FY106" i="29" s="1"/>
  <c r="FZ106" i="29" s="1"/>
  <c r="GA106" i="29" s="1"/>
  <c r="GB106" i="29" s="1"/>
  <c r="GC106" i="29" s="1"/>
  <c r="GD106" i="29" s="1"/>
  <c r="GE106" i="29" s="1"/>
  <c r="CZ56" i="29"/>
  <c r="DA56" i="29" s="1"/>
  <c r="DB56" i="29" s="1"/>
  <c r="DC56" i="29" s="1"/>
  <c r="DD56" i="29" s="1"/>
  <c r="DE56" i="29" s="1"/>
  <c r="DF56" i="29" s="1"/>
  <c r="DG56" i="29" s="1"/>
  <c r="DH56" i="29" s="1"/>
  <c r="DI56" i="29" s="1"/>
  <c r="DJ56" i="29" s="1"/>
  <c r="DK56" i="29" s="1"/>
  <c r="DL56" i="29" s="1"/>
  <c r="DM56" i="29" s="1"/>
  <c r="DN56" i="29" s="1"/>
  <c r="DO56" i="29" s="1"/>
  <c r="DP56" i="29" s="1"/>
  <c r="DQ56" i="29" s="1"/>
  <c r="DR56" i="29" s="1"/>
  <c r="DS56" i="29" s="1"/>
  <c r="DT56" i="29" s="1"/>
  <c r="DU56" i="29" s="1"/>
  <c r="DV56" i="29" s="1"/>
  <c r="DW56" i="29" s="1"/>
  <c r="DX56" i="29" s="1"/>
  <c r="DY56" i="29" s="1"/>
  <c r="DZ56" i="29" s="1"/>
  <c r="EA56" i="29" s="1"/>
  <c r="EB56" i="29" s="1"/>
  <c r="EC56" i="29" s="1"/>
  <c r="ED56" i="29" s="1"/>
  <c r="EE56" i="29" s="1"/>
  <c r="EF56" i="29" s="1"/>
  <c r="EG56" i="29" s="1"/>
  <c r="EH56" i="29" s="1"/>
  <c r="EI56" i="29" s="1"/>
  <c r="EJ56" i="29" s="1"/>
  <c r="EK56" i="29" s="1"/>
  <c r="EL56" i="29" s="1"/>
  <c r="EM56" i="29" s="1"/>
  <c r="EN56" i="29" s="1"/>
  <c r="EO56" i="29" s="1"/>
  <c r="EP56" i="29" s="1"/>
  <c r="EQ56" i="29" s="1"/>
  <c r="ER56" i="29" s="1"/>
  <c r="ES56" i="29" s="1"/>
  <c r="ET56" i="29" s="1"/>
  <c r="EU56" i="29" s="1"/>
  <c r="EV56" i="29" s="1"/>
  <c r="EW56" i="29" s="1"/>
  <c r="EX56" i="29" s="1"/>
  <c r="EY56" i="29" s="1"/>
  <c r="EZ56" i="29" s="1"/>
  <c r="FA56" i="29" s="1"/>
  <c r="FB56" i="29" s="1"/>
  <c r="FC56" i="29" s="1"/>
  <c r="FD56" i="29" s="1"/>
  <c r="FE56" i="29" s="1"/>
  <c r="FF56" i="29" s="1"/>
  <c r="FG56" i="29" s="1"/>
  <c r="FH56" i="29" s="1"/>
  <c r="FI56" i="29" s="1"/>
  <c r="FJ56" i="29" s="1"/>
  <c r="FK56" i="29" s="1"/>
  <c r="FL56" i="29" s="1"/>
  <c r="FM56" i="29" s="1"/>
  <c r="FN56" i="29" s="1"/>
  <c r="FO56" i="29" s="1"/>
  <c r="FP56" i="29" s="1"/>
  <c r="FQ56" i="29" s="1"/>
  <c r="FR56" i="29" s="1"/>
  <c r="FS56" i="29" s="1"/>
  <c r="FT56" i="29" s="1"/>
  <c r="FU56" i="29" s="1"/>
  <c r="FV56" i="29" s="1"/>
  <c r="FW56" i="29" s="1"/>
  <c r="FX56" i="29" s="1"/>
  <c r="FY56" i="29" s="1"/>
  <c r="FZ56" i="29" s="1"/>
  <c r="GA56" i="29" s="1"/>
  <c r="GB56" i="29" s="1"/>
  <c r="GC56" i="29" s="1"/>
  <c r="GD56" i="29" s="1"/>
  <c r="GE56" i="29" s="1"/>
  <c r="FD107" i="29"/>
  <c r="FE107" i="29" s="1"/>
  <c r="FF107" i="29" s="1"/>
  <c r="FG107" i="29" s="1"/>
  <c r="FH107" i="29" s="1"/>
  <c r="FI107" i="29" s="1"/>
  <c r="FJ107" i="29" s="1"/>
  <c r="FK107" i="29" s="1"/>
  <c r="FL107" i="29" s="1"/>
  <c r="FM107" i="29" s="1"/>
  <c r="FN107" i="29" s="1"/>
  <c r="FO107" i="29" s="1"/>
  <c r="FP107" i="29" s="1"/>
  <c r="FQ107" i="29" s="1"/>
  <c r="FR107" i="29" s="1"/>
  <c r="FS107" i="29" s="1"/>
  <c r="FT107" i="29" s="1"/>
  <c r="FU107" i="29" s="1"/>
  <c r="FV107" i="29" s="1"/>
  <c r="FW107" i="29" s="1"/>
  <c r="FX107" i="29" s="1"/>
  <c r="FY107" i="29" s="1"/>
  <c r="FZ107" i="29" s="1"/>
  <c r="GA107" i="29" s="1"/>
  <c r="GB107" i="29" s="1"/>
  <c r="GC107" i="29" s="1"/>
  <c r="GD107" i="29" s="1"/>
  <c r="GE107" i="29" s="1"/>
  <c r="EQ94" i="29"/>
  <c r="ER94" i="29" s="1"/>
  <c r="ES94" i="29" s="1"/>
  <c r="ET94" i="29" s="1"/>
  <c r="EU94" i="29" s="1"/>
  <c r="EV94" i="29" s="1"/>
  <c r="EW94" i="29" s="1"/>
  <c r="EX94" i="29" s="1"/>
  <c r="EY94" i="29" s="1"/>
  <c r="EZ94" i="29" s="1"/>
  <c r="FA94" i="29" s="1"/>
  <c r="FB94" i="29" s="1"/>
  <c r="FC94" i="29" s="1"/>
  <c r="FD94" i="29" s="1"/>
  <c r="FE94" i="29" s="1"/>
  <c r="FF94" i="29" s="1"/>
  <c r="FG94" i="29" s="1"/>
  <c r="FH94" i="29" s="1"/>
  <c r="FI94" i="29" s="1"/>
  <c r="FJ94" i="29" s="1"/>
  <c r="FK94" i="29" s="1"/>
  <c r="FL94" i="29" s="1"/>
  <c r="FM94" i="29" s="1"/>
  <c r="FN94" i="29" s="1"/>
  <c r="FO94" i="29" s="1"/>
  <c r="FP94" i="29" s="1"/>
  <c r="FQ94" i="29" s="1"/>
  <c r="FR94" i="29" s="1"/>
  <c r="FS94" i="29" s="1"/>
  <c r="FT94" i="29" s="1"/>
  <c r="FU94" i="29" s="1"/>
  <c r="FV94" i="29" s="1"/>
  <c r="FW94" i="29" s="1"/>
  <c r="FX94" i="29" s="1"/>
  <c r="FY94" i="29" s="1"/>
  <c r="FZ94" i="29" s="1"/>
  <c r="GA94" i="29" s="1"/>
  <c r="GB94" i="29" s="1"/>
  <c r="GC94" i="29" s="1"/>
  <c r="GD94" i="29" s="1"/>
  <c r="GE94" i="29" s="1"/>
  <c r="DH62" i="29"/>
  <c r="DI62" i="29" s="1"/>
  <c r="DJ62" i="29" s="1"/>
  <c r="DK62" i="29" s="1"/>
  <c r="DL62" i="29" s="1"/>
  <c r="DM62" i="29" s="1"/>
  <c r="DN62" i="29" s="1"/>
  <c r="DO62" i="29" s="1"/>
  <c r="DP62" i="29" s="1"/>
  <c r="DQ62" i="29" s="1"/>
  <c r="DR62" i="29" s="1"/>
  <c r="DS62" i="29" s="1"/>
  <c r="DT62" i="29" s="1"/>
  <c r="DU62" i="29" s="1"/>
  <c r="DV62" i="29" s="1"/>
  <c r="DW62" i="29" s="1"/>
  <c r="DX62" i="29" s="1"/>
  <c r="DY62" i="29" s="1"/>
  <c r="DZ62" i="29" s="1"/>
  <c r="EA62" i="29" s="1"/>
  <c r="EB62" i="29" s="1"/>
  <c r="EC62" i="29" s="1"/>
  <c r="ED62" i="29" s="1"/>
  <c r="EE62" i="29" s="1"/>
  <c r="EF62" i="29" s="1"/>
  <c r="EG62" i="29" s="1"/>
  <c r="EH62" i="29" s="1"/>
  <c r="EI62" i="29" s="1"/>
  <c r="EJ62" i="29" s="1"/>
  <c r="EK62" i="29" s="1"/>
  <c r="EL62" i="29" s="1"/>
  <c r="EM62" i="29" s="1"/>
  <c r="EN62" i="29" s="1"/>
  <c r="EO62" i="29" s="1"/>
  <c r="EP62" i="29" s="1"/>
  <c r="EQ62" i="29" s="1"/>
  <c r="ER62" i="29" s="1"/>
  <c r="ES62" i="29" s="1"/>
  <c r="ET62" i="29" s="1"/>
  <c r="EU62" i="29" s="1"/>
  <c r="EV62" i="29" s="1"/>
  <c r="EW62" i="29" s="1"/>
  <c r="EX62" i="29" s="1"/>
  <c r="EY62" i="29" s="1"/>
  <c r="EZ62" i="29" s="1"/>
  <c r="FA62" i="29" s="1"/>
  <c r="FB62" i="29" s="1"/>
  <c r="FC62" i="29" s="1"/>
  <c r="FD62" i="29" s="1"/>
  <c r="FE62" i="29" s="1"/>
  <c r="FF62" i="29" s="1"/>
  <c r="FG62" i="29" s="1"/>
  <c r="FH62" i="29" s="1"/>
  <c r="FI62" i="29" s="1"/>
  <c r="FJ62" i="29" s="1"/>
  <c r="FK62" i="29" s="1"/>
  <c r="FL62" i="29" s="1"/>
  <c r="FM62" i="29" s="1"/>
  <c r="FN62" i="29" s="1"/>
  <c r="FO62" i="29" s="1"/>
  <c r="FP62" i="29" s="1"/>
  <c r="FQ62" i="29" s="1"/>
  <c r="FR62" i="29" s="1"/>
  <c r="FS62" i="29" s="1"/>
  <c r="FT62" i="29" s="1"/>
  <c r="FU62" i="29" s="1"/>
  <c r="FV62" i="29" s="1"/>
  <c r="FW62" i="29" s="1"/>
  <c r="FX62" i="29" s="1"/>
  <c r="FY62" i="29" s="1"/>
  <c r="FZ62" i="29" s="1"/>
  <c r="GA62" i="29" s="1"/>
  <c r="GB62" i="29" s="1"/>
  <c r="GC62" i="29" s="1"/>
  <c r="GD62" i="29" s="1"/>
  <c r="GE62" i="29" s="1"/>
  <c r="CN46" i="29"/>
  <c r="CO46" i="29" s="1"/>
  <c r="CP46" i="29" s="1"/>
  <c r="CQ46" i="29" s="1"/>
  <c r="CR46" i="29" s="1"/>
  <c r="CS46" i="29" s="1"/>
  <c r="CT46" i="29" s="1"/>
  <c r="CU46" i="29" s="1"/>
  <c r="CV46" i="29" s="1"/>
  <c r="CW46" i="29" s="1"/>
  <c r="CX46" i="29" s="1"/>
  <c r="CY46" i="29" s="1"/>
  <c r="CZ46" i="29" s="1"/>
  <c r="DA46" i="29" s="1"/>
  <c r="DB46" i="29" s="1"/>
  <c r="DC46" i="29" s="1"/>
  <c r="DD46" i="29" s="1"/>
  <c r="DE46" i="29" s="1"/>
  <c r="DF46" i="29" s="1"/>
  <c r="DG46" i="29" s="1"/>
  <c r="DH46" i="29" s="1"/>
  <c r="DI46" i="29" s="1"/>
  <c r="DJ46" i="29" s="1"/>
  <c r="DK46" i="29" s="1"/>
  <c r="DL46" i="29" s="1"/>
  <c r="DM46" i="29" s="1"/>
  <c r="DN46" i="29" s="1"/>
  <c r="DO46" i="29" s="1"/>
  <c r="DP46" i="29" s="1"/>
  <c r="DQ46" i="29" s="1"/>
  <c r="DR46" i="29" s="1"/>
  <c r="DS46" i="29" s="1"/>
  <c r="DT46" i="29" s="1"/>
  <c r="DU46" i="29" s="1"/>
  <c r="DV46" i="29" s="1"/>
  <c r="DW46" i="29" s="1"/>
  <c r="DX46" i="29" s="1"/>
  <c r="DY46" i="29" s="1"/>
  <c r="DZ46" i="29" s="1"/>
  <c r="EA46" i="29" s="1"/>
  <c r="EB46" i="29" s="1"/>
  <c r="EC46" i="29" s="1"/>
  <c r="ED46" i="29" s="1"/>
  <c r="EE46" i="29" s="1"/>
  <c r="EF46" i="29" s="1"/>
  <c r="EG46" i="29" s="1"/>
  <c r="EH46" i="29" s="1"/>
  <c r="EI46" i="29" s="1"/>
  <c r="EJ46" i="29" s="1"/>
  <c r="EK46" i="29" s="1"/>
  <c r="EL46" i="29" s="1"/>
  <c r="EM46" i="29" s="1"/>
  <c r="EN46" i="29" s="1"/>
  <c r="EO46" i="29" s="1"/>
  <c r="EP46" i="29" s="1"/>
  <c r="EQ46" i="29" s="1"/>
  <c r="ER46" i="29" s="1"/>
  <c r="ES46" i="29" s="1"/>
  <c r="ET46" i="29" s="1"/>
  <c r="EU46" i="29" s="1"/>
  <c r="EV46" i="29" s="1"/>
  <c r="EW46" i="29" s="1"/>
  <c r="EX46" i="29" s="1"/>
  <c r="EY46" i="29" s="1"/>
  <c r="EZ46" i="29" s="1"/>
  <c r="FA46" i="29" s="1"/>
  <c r="FB46" i="29" s="1"/>
  <c r="FC46" i="29" s="1"/>
  <c r="FD46" i="29" s="1"/>
  <c r="FE46" i="29" s="1"/>
  <c r="FF46" i="29" s="1"/>
  <c r="FG46" i="29" s="1"/>
  <c r="FH46" i="29" s="1"/>
  <c r="FI46" i="29" s="1"/>
  <c r="FJ46" i="29" s="1"/>
  <c r="FK46" i="29" s="1"/>
  <c r="FL46" i="29" s="1"/>
  <c r="FM46" i="29" s="1"/>
  <c r="FN46" i="29" s="1"/>
  <c r="FO46" i="29" s="1"/>
  <c r="FP46" i="29" s="1"/>
  <c r="FQ46" i="29" s="1"/>
  <c r="FR46" i="29" s="1"/>
  <c r="FS46" i="29" s="1"/>
  <c r="FT46" i="29" s="1"/>
  <c r="FU46" i="29" s="1"/>
  <c r="FV46" i="29" s="1"/>
  <c r="FW46" i="29" s="1"/>
  <c r="FX46" i="29" s="1"/>
  <c r="FY46" i="29" s="1"/>
  <c r="FZ46" i="29" s="1"/>
  <c r="GA46" i="29" s="1"/>
  <c r="GB46" i="29" s="1"/>
  <c r="GC46" i="29" s="1"/>
  <c r="GD46" i="29" s="1"/>
  <c r="GE46" i="29" s="1"/>
  <c r="EA81" i="29"/>
  <c r="EB81" i="29" s="1"/>
  <c r="EC81" i="29" s="1"/>
  <c r="ED81" i="29" s="1"/>
  <c r="EE81" i="29" s="1"/>
  <c r="EF81" i="29" s="1"/>
  <c r="EG81" i="29" s="1"/>
  <c r="EH81" i="29" s="1"/>
  <c r="EI81" i="29" s="1"/>
  <c r="EJ81" i="29" s="1"/>
  <c r="EK81" i="29" s="1"/>
  <c r="EL81" i="29" s="1"/>
  <c r="EM81" i="29" s="1"/>
  <c r="EN81" i="29" s="1"/>
  <c r="EO81" i="29" s="1"/>
  <c r="EP81" i="29" s="1"/>
  <c r="EQ81" i="29" s="1"/>
  <c r="ER81" i="29" s="1"/>
  <c r="ES81" i="29" s="1"/>
  <c r="ET81" i="29" s="1"/>
  <c r="EU81" i="29" s="1"/>
  <c r="EV81" i="29" s="1"/>
  <c r="EW81" i="29" s="1"/>
  <c r="EX81" i="29" s="1"/>
  <c r="EY81" i="29" s="1"/>
  <c r="EZ81" i="29" s="1"/>
  <c r="FA81" i="29" s="1"/>
  <c r="FB81" i="29" s="1"/>
  <c r="FC81" i="29" s="1"/>
  <c r="FD81" i="29" s="1"/>
  <c r="FE81" i="29" s="1"/>
  <c r="FF81" i="29" s="1"/>
  <c r="FG81" i="29" s="1"/>
  <c r="FH81" i="29" s="1"/>
  <c r="FI81" i="29" s="1"/>
  <c r="FJ81" i="29" s="1"/>
  <c r="FK81" i="29" s="1"/>
  <c r="FL81" i="29" s="1"/>
  <c r="FM81" i="29" s="1"/>
  <c r="FN81" i="29" s="1"/>
  <c r="FO81" i="29" s="1"/>
  <c r="FP81" i="29" s="1"/>
  <c r="FQ81" i="29" s="1"/>
  <c r="FR81" i="29" s="1"/>
  <c r="FS81" i="29" s="1"/>
  <c r="FT81" i="29" s="1"/>
  <c r="FU81" i="29" s="1"/>
  <c r="FV81" i="29" s="1"/>
  <c r="FW81" i="29" s="1"/>
  <c r="FX81" i="29" s="1"/>
  <c r="FY81" i="29" s="1"/>
  <c r="FZ81" i="29" s="1"/>
  <c r="GA81" i="29" s="1"/>
  <c r="GB81" i="29" s="1"/>
  <c r="GC81" i="29" s="1"/>
  <c r="GD81" i="29" s="1"/>
  <c r="GE81" i="29" s="1"/>
  <c r="DV74" i="29"/>
  <c r="DW74" i="29" s="1"/>
  <c r="DX74" i="29" s="1"/>
  <c r="DY74" i="29" s="1"/>
  <c r="DZ74" i="29" s="1"/>
  <c r="EA74" i="29" s="1"/>
  <c r="EB74" i="29" s="1"/>
  <c r="EC74" i="29" s="1"/>
  <c r="ED74" i="29" s="1"/>
  <c r="EE74" i="29" s="1"/>
  <c r="EF74" i="29" s="1"/>
  <c r="EG74" i="29" s="1"/>
  <c r="EH74" i="29" s="1"/>
  <c r="EI74" i="29" s="1"/>
  <c r="EJ74" i="29" s="1"/>
  <c r="EK74" i="29" s="1"/>
  <c r="EL74" i="29" s="1"/>
  <c r="EM74" i="29" s="1"/>
  <c r="EN74" i="29" s="1"/>
  <c r="EO74" i="29" s="1"/>
  <c r="EP74" i="29" s="1"/>
  <c r="EQ74" i="29" s="1"/>
  <c r="ER74" i="29" s="1"/>
  <c r="ES74" i="29" s="1"/>
  <c r="ET74" i="29" s="1"/>
  <c r="EU74" i="29" s="1"/>
  <c r="EV74" i="29" s="1"/>
  <c r="EW74" i="29" s="1"/>
  <c r="EX74" i="29" s="1"/>
  <c r="EY74" i="29" s="1"/>
  <c r="EZ74" i="29" s="1"/>
  <c r="FA74" i="29" s="1"/>
  <c r="FB74" i="29" s="1"/>
  <c r="FC74" i="29" s="1"/>
  <c r="FD74" i="29" s="1"/>
  <c r="FE74" i="29" s="1"/>
  <c r="FF74" i="29" s="1"/>
  <c r="FG74" i="29" s="1"/>
  <c r="FH74" i="29" s="1"/>
  <c r="FI74" i="29" s="1"/>
  <c r="FJ74" i="29" s="1"/>
  <c r="FK74" i="29" s="1"/>
  <c r="FL74" i="29" s="1"/>
  <c r="FM74" i="29" s="1"/>
  <c r="FN74" i="29" s="1"/>
  <c r="FO74" i="29" s="1"/>
  <c r="FP74" i="29" s="1"/>
  <c r="FQ74" i="29" s="1"/>
  <c r="FR74" i="29" s="1"/>
  <c r="FS74" i="29" s="1"/>
  <c r="FT74" i="29" s="1"/>
  <c r="FU74" i="29" s="1"/>
  <c r="FV74" i="29" s="1"/>
  <c r="FW74" i="29" s="1"/>
  <c r="FX74" i="29" s="1"/>
  <c r="FY74" i="29" s="1"/>
  <c r="FZ74" i="29" s="1"/>
  <c r="GA74" i="29" s="1"/>
  <c r="GB74" i="29" s="1"/>
  <c r="GC74" i="29" s="1"/>
  <c r="GD74" i="29" s="1"/>
  <c r="GE74" i="29" s="1"/>
  <c r="FG112" i="29"/>
  <c r="FH112" i="29" s="1"/>
  <c r="FI112" i="29" s="1"/>
  <c r="FJ112" i="29" s="1"/>
  <c r="FK112" i="29" s="1"/>
  <c r="FL112" i="29" s="1"/>
  <c r="FM112" i="29" s="1"/>
  <c r="FN112" i="29" s="1"/>
  <c r="FO112" i="29" s="1"/>
  <c r="FP112" i="29" s="1"/>
  <c r="FQ112" i="29" s="1"/>
  <c r="FR112" i="29" s="1"/>
  <c r="FS112" i="29" s="1"/>
  <c r="FT112" i="29" s="1"/>
  <c r="FU112" i="29" s="1"/>
  <c r="FV112" i="29" s="1"/>
  <c r="FW112" i="29" s="1"/>
  <c r="FX112" i="29" s="1"/>
  <c r="FY112" i="29" s="1"/>
  <c r="FZ112" i="29" s="1"/>
  <c r="GA112" i="29" s="1"/>
  <c r="GB112" i="29" s="1"/>
  <c r="GC112" i="29" s="1"/>
  <c r="GD112" i="29" s="1"/>
  <c r="GE112" i="29" s="1"/>
  <c r="FE109" i="29"/>
  <c r="FF109" i="29" s="1"/>
  <c r="FG109" i="29" s="1"/>
  <c r="FH109" i="29" s="1"/>
  <c r="FI109" i="29" s="1"/>
  <c r="FJ109" i="29" s="1"/>
  <c r="FK109" i="29" s="1"/>
  <c r="FL109" i="29" s="1"/>
  <c r="FM109" i="29" s="1"/>
  <c r="FN109" i="29" s="1"/>
  <c r="FO109" i="29" s="1"/>
  <c r="FP109" i="29" s="1"/>
  <c r="FQ109" i="29" s="1"/>
  <c r="FR109" i="29" s="1"/>
  <c r="FS109" i="29" s="1"/>
  <c r="FT109" i="29" s="1"/>
  <c r="FU109" i="29" s="1"/>
  <c r="FV109" i="29" s="1"/>
  <c r="FW109" i="29" s="1"/>
  <c r="FX109" i="29" s="1"/>
  <c r="FY109" i="29" s="1"/>
  <c r="FZ109" i="29" s="1"/>
  <c r="GA109" i="29" s="1"/>
  <c r="GB109" i="29" s="1"/>
  <c r="GC109" i="29" s="1"/>
  <c r="GD109" i="29" s="1"/>
  <c r="GE109" i="29" s="1"/>
  <c r="DW76" i="29"/>
  <c r="DX76" i="29" s="1"/>
  <c r="DY76" i="29" s="1"/>
  <c r="DZ76" i="29" s="1"/>
  <c r="EA76" i="29" s="1"/>
  <c r="EB76" i="29" s="1"/>
  <c r="EC76" i="29" s="1"/>
  <c r="ED76" i="29" s="1"/>
  <c r="EE76" i="29" s="1"/>
  <c r="EF76" i="29" s="1"/>
  <c r="EG76" i="29" s="1"/>
  <c r="EH76" i="29" s="1"/>
  <c r="EI76" i="29" s="1"/>
  <c r="EJ76" i="29" s="1"/>
  <c r="EK76" i="29" s="1"/>
  <c r="EL76" i="29" s="1"/>
  <c r="EM76" i="29" s="1"/>
  <c r="EN76" i="29" s="1"/>
  <c r="EO76" i="29" s="1"/>
  <c r="EP76" i="29" s="1"/>
  <c r="EQ76" i="29" s="1"/>
  <c r="ER76" i="29" s="1"/>
  <c r="ES76" i="29" s="1"/>
  <c r="ET76" i="29" s="1"/>
  <c r="EU76" i="29" s="1"/>
  <c r="EV76" i="29" s="1"/>
  <c r="EW76" i="29" s="1"/>
  <c r="EX76" i="29" s="1"/>
  <c r="EY76" i="29" s="1"/>
  <c r="EZ76" i="29" s="1"/>
  <c r="FA76" i="29" s="1"/>
  <c r="FB76" i="29" s="1"/>
  <c r="FC76" i="29" s="1"/>
  <c r="FD76" i="29" s="1"/>
  <c r="FE76" i="29" s="1"/>
  <c r="FF76" i="29" s="1"/>
  <c r="FG76" i="29" s="1"/>
  <c r="FH76" i="29" s="1"/>
  <c r="FI76" i="29" s="1"/>
  <c r="FJ76" i="29" s="1"/>
  <c r="FK76" i="29" s="1"/>
  <c r="FL76" i="29" s="1"/>
  <c r="FM76" i="29" s="1"/>
  <c r="FN76" i="29" s="1"/>
  <c r="FO76" i="29" s="1"/>
  <c r="FP76" i="29" s="1"/>
  <c r="FQ76" i="29" s="1"/>
  <c r="FR76" i="29" s="1"/>
  <c r="FS76" i="29" s="1"/>
  <c r="FT76" i="29" s="1"/>
  <c r="FU76" i="29" s="1"/>
  <c r="FV76" i="29" s="1"/>
  <c r="FW76" i="29" s="1"/>
  <c r="FX76" i="29" s="1"/>
  <c r="FY76" i="29" s="1"/>
  <c r="FZ76" i="29" s="1"/>
  <c r="GA76" i="29" s="1"/>
  <c r="GB76" i="29" s="1"/>
  <c r="GC76" i="29" s="1"/>
  <c r="GD76" i="29" s="1"/>
  <c r="GE76" i="29" s="1"/>
  <c r="DN67" i="29"/>
  <c r="DO67" i="29" s="1"/>
  <c r="DP67" i="29" s="1"/>
  <c r="DQ67" i="29" s="1"/>
  <c r="DR67" i="29" s="1"/>
  <c r="DS67" i="29" s="1"/>
  <c r="DT67" i="29" s="1"/>
  <c r="DU67" i="29" s="1"/>
  <c r="DV67" i="29" s="1"/>
  <c r="DW67" i="29" s="1"/>
  <c r="DX67" i="29" s="1"/>
  <c r="DY67" i="29" s="1"/>
  <c r="DZ67" i="29" s="1"/>
  <c r="EA67" i="29" s="1"/>
  <c r="EB67" i="29" s="1"/>
  <c r="EC67" i="29" s="1"/>
  <c r="ED67" i="29" s="1"/>
  <c r="EE67" i="29" s="1"/>
  <c r="EF67" i="29" s="1"/>
  <c r="EG67" i="29" s="1"/>
  <c r="EH67" i="29" s="1"/>
  <c r="EI67" i="29" s="1"/>
  <c r="EJ67" i="29" s="1"/>
  <c r="EK67" i="29" s="1"/>
  <c r="EL67" i="29" s="1"/>
  <c r="EM67" i="29" s="1"/>
  <c r="EN67" i="29" s="1"/>
  <c r="EO67" i="29" s="1"/>
  <c r="EP67" i="29" s="1"/>
  <c r="EQ67" i="29" s="1"/>
  <c r="ER67" i="29" s="1"/>
  <c r="ES67" i="29" s="1"/>
  <c r="ET67" i="29" s="1"/>
  <c r="EU67" i="29" s="1"/>
  <c r="EV67" i="29" s="1"/>
  <c r="EW67" i="29" s="1"/>
  <c r="EX67" i="29" s="1"/>
  <c r="EY67" i="29" s="1"/>
  <c r="EZ67" i="29" s="1"/>
  <c r="FA67" i="29" s="1"/>
  <c r="FB67" i="29" s="1"/>
  <c r="FC67" i="29" s="1"/>
  <c r="FD67" i="29" s="1"/>
  <c r="FE67" i="29" s="1"/>
  <c r="FF67" i="29" s="1"/>
  <c r="FG67" i="29" s="1"/>
  <c r="FH67" i="29" s="1"/>
  <c r="FI67" i="29" s="1"/>
  <c r="FJ67" i="29" s="1"/>
  <c r="FK67" i="29" s="1"/>
  <c r="FL67" i="29" s="1"/>
  <c r="FM67" i="29" s="1"/>
  <c r="FN67" i="29" s="1"/>
  <c r="FO67" i="29" s="1"/>
  <c r="FP67" i="29" s="1"/>
  <c r="FQ67" i="29" s="1"/>
  <c r="FR67" i="29" s="1"/>
  <c r="FS67" i="29" s="1"/>
  <c r="FT67" i="29" s="1"/>
  <c r="FU67" i="29" s="1"/>
  <c r="FV67" i="29" s="1"/>
  <c r="FW67" i="29" s="1"/>
  <c r="FX67" i="29" s="1"/>
  <c r="FY67" i="29" s="1"/>
  <c r="FZ67" i="29" s="1"/>
  <c r="GA67" i="29" s="1"/>
  <c r="GB67" i="29" s="1"/>
  <c r="GC67" i="29" s="1"/>
  <c r="GD67" i="29" s="1"/>
  <c r="GE67" i="29" s="1"/>
  <c r="GE136" i="29"/>
  <c r="FT126" i="29"/>
  <c r="FU126" i="29" s="1"/>
  <c r="FV126" i="29" s="1"/>
  <c r="FW126" i="29" s="1"/>
  <c r="FX126" i="29" s="1"/>
  <c r="FY126" i="29" s="1"/>
  <c r="FZ126" i="29" s="1"/>
  <c r="GA126" i="29" s="1"/>
  <c r="GB126" i="29" s="1"/>
  <c r="GC126" i="29" s="1"/>
  <c r="GD126" i="29" s="1"/>
  <c r="GE126" i="29" s="1"/>
  <c r="DQ69" i="29"/>
  <c r="DR69" i="29" s="1"/>
  <c r="DS69" i="29" s="1"/>
  <c r="DT69" i="29" s="1"/>
  <c r="DU69" i="29" s="1"/>
  <c r="DV69" i="29" s="1"/>
  <c r="DW69" i="29" s="1"/>
  <c r="DX69" i="29" s="1"/>
  <c r="DY69" i="29" s="1"/>
  <c r="DZ69" i="29" s="1"/>
  <c r="EA69" i="29" s="1"/>
  <c r="EB69" i="29" s="1"/>
  <c r="EC69" i="29" s="1"/>
  <c r="ED69" i="29" s="1"/>
  <c r="EE69" i="29" s="1"/>
  <c r="EF69" i="29" s="1"/>
  <c r="EG69" i="29" s="1"/>
  <c r="EH69" i="29" s="1"/>
  <c r="EI69" i="29" s="1"/>
  <c r="EJ69" i="29" s="1"/>
  <c r="EK69" i="29" s="1"/>
  <c r="EL69" i="29" s="1"/>
  <c r="EM69" i="29" s="1"/>
  <c r="EN69" i="29" s="1"/>
  <c r="EO69" i="29" s="1"/>
  <c r="EP69" i="29" s="1"/>
  <c r="EQ69" i="29" s="1"/>
  <c r="ER69" i="29" s="1"/>
  <c r="ES69" i="29" s="1"/>
  <c r="ET69" i="29" s="1"/>
  <c r="EU69" i="29" s="1"/>
  <c r="EV69" i="29" s="1"/>
  <c r="EW69" i="29" s="1"/>
  <c r="EX69" i="29" s="1"/>
  <c r="EY69" i="29" s="1"/>
  <c r="EZ69" i="29" s="1"/>
  <c r="FA69" i="29" s="1"/>
  <c r="FB69" i="29" s="1"/>
  <c r="FC69" i="29" s="1"/>
  <c r="FD69" i="29" s="1"/>
  <c r="FE69" i="29" s="1"/>
  <c r="FF69" i="29" s="1"/>
  <c r="FG69" i="29" s="1"/>
  <c r="FH69" i="29" s="1"/>
  <c r="FI69" i="29" s="1"/>
  <c r="FJ69" i="29" s="1"/>
  <c r="FK69" i="29" s="1"/>
  <c r="FL69" i="29" s="1"/>
  <c r="FM69" i="29" s="1"/>
  <c r="FN69" i="29" s="1"/>
  <c r="FO69" i="29" s="1"/>
  <c r="FP69" i="29" s="1"/>
  <c r="FQ69" i="29" s="1"/>
  <c r="FR69" i="29" s="1"/>
  <c r="FS69" i="29" s="1"/>
  <c r="FT69" i="29" s="1"/>
  <c r="FU69" i="29" s="1"/>
  <c r="FV69" i="29" s="1"/>
  <c r="FW69" i="29" s="1"/>
  <c r="FX69" i="29" s="1"/>
  <c r="FY69" i="29" s="1"/>
  <c r="FZ69" i="29" s="1"/>
  <c r="GA69" i="29" s="1"/>
  <c r="GB69" i="29" s="1"/>
  <c r="GC69" i="29" s="1"/>
  <c r="GD69" i="29" s="1"/>
  <c r="GE69" i="29" s="1"/>
  <c r="CA37" i="29"/>
  <c r="CB37" i="29" s="1"/>
  <c r="CC37" i="29" s="1"/>
  <c r="CD37" i="29" s="1"/>
  <c r="CE37" i="29" s="1"/>
  <c r="CF37" i="29" s="1"/>
  <c r="CG37" i="29" s="1"/>
  <c r="CH37" i="29" s="1"/>
  <c r="CI37" i="29" s="1"/>
  <c r="CJ37" i="29" s="1"/>
  <c r="CK37" i="29" s="1"/>
  <c r="CL37" i="29" s="1"/>
  <c r="CM37" i="29" s="1"/>
  <c r="CN37" i="29" s="1"/>
  <c r="CO37" i="29" s="1"/>
  <c r="CP37" i="29" s="1"/>
  <c r="CQ37" i="29" s="1"/>
  <c r="CR37" i="29" s="1"/>
  <c r="CS37" i="29" s="1"/>
  <c r="CT37" i="29" s="1"/>
  <c r="CU37" i="29" s="1"/>
  <c r="CV37" i="29" s="1"/>
  <c r="CW37" i="29" s="1"/>
  <c r="CX37" i="29" s="1"/>
  <c r="CY37" i="29" s="1"/>
  <c r="CZ37" i="29" s="1"/>
  <c r="DA37" i="29" s="1"/>
  <c r="DB37" i="29" s="1"/>
  <c r="DC37" i="29" s="1"/>
  <c r="DD37" i="29" s="1"/>
  <c r="DE37" i="29" s="1"/>
  <c r="DF37" i="29" s="1"/>
  <c r="DG37" i="29" s="1"/>
  <c r="DH37" i="29" s="1"/>
  <c r="DI37" i="29" s="1"/>
  <c r="DJ37" i="29" s="1"/>
  <c r="DK37" i="29" s="1"/>
  <c r="DL37" i="29" s="1"/>
  <c r="DM37" i="29" s="1"/>
  <c r="DN37" i="29" s="1"/>
  <c r="DO37" i="29" s="1"/>
  <c r="DP37" i="29" s="1"/>
  <c r="DQ37" i="29" s="1"/>
  <c r="DR37" i="29" s="1"/>
  <c r="DS37" i="29" s="1"/>
  <c r="DT37" i="29" s="1"/>
  <c r="DU37" i="29" s="1"/>
  <c r="DV37" i="29" s="1"/>
  <c r="DW37" i="29" s="1"/>
  <c r="DX37" i="29" s="1"/>
  <c r="DY37" i="29" s="1"/>
  <c r="DZ37" i="29" s="1"/>
  <c r="EA37" i="29" s="1"/>
  <c r="EB37" i="29" s="1"/>
  <c r="EC37" i="29" s="1"/>
  <c r="ED37" i="29" s="1"/>
  <c r="EE37" i="29" s="1"/>
  <c r="EF37" i="29" s="1"/>
  <c r="EG37" i="29" s="1"/>
  <c r="EH37" i="29" s="1"/>
  <c r="EI37" i="29" s="1"/>
  <c r="EJ37" i="29" s="1"/>
  <c r="EK37" i="29" s="1"/>
  <c r="EL37" i="29" s="1"/>
  <c r="EM37" i="29" s="1"/>
  <c r="EN37" i="29" s="1"/>
  <c r="EO37" i="29" s="1"/>
  <c r="EP37" i="29" s="1"/>
  <c r="EQ37" i="29" s="1"/>
  <c r="ER37" i="29" s="1"/>
  <c r="ES37" i="29" s="1"/>
  <c r="ET37" i="29" s="1"/>
  <c r="EU37" i="29" s="1"/>
  <c r="EV37" i="29" s="1"/>
  <c r="EW37" i="29" s="1"/>
  <c r="EX37" i="29" s="1"/>
  <c r="EY37" i="29" s="1"/>
  <c r="EZ37" i="29" s="1"/>
  <c r="FA37" i="29" s="1"/>
  <c r="FB37" i="29" s="1"/>
  <c r="FC37" i="29" s="1"/>
  <c r="FD37" i="29" s="1"/>
  <c r="FE37" i="29" s="1"/>
  <c r="FF37" i="29" s="1"/>
  <c r="FG37" i="29" s="1"/>
  <c r="FH37" i="29" s="1"/>
  <c r="FI37" i="29" s="1"/>
  <c r="FJ37" i="29" s="1"/>
  <c r="FK37" i="29" s="1"/>
  <c r="FL37" i="29" s="1"/>
  <c r="FM37" i="29" s="1"/>
  <c r="FN37" i="29" s="1"/>
  <c r="FO37" i="29" s="1"/>
  <c r="FP37" i="29" s="1"/>
  <c r="FQ37" i="29" s="1"/>
  <c r="FR37" i="29" s="1"/>
  <c r="FS37" i="29" s="1"/>
  <c r="FT37" i="29" s="1"/>
  <c r="FU37" i="29" s="1"/>
  <c r="FV37" i="29" s="1"/>
  <c r="FW37" i="29" s="1"/>
  <c r="FX37" i="29" s="1"/>
  <c r="FY37" i="29" s="1"/>
  <c r="FZ37" i="29" s="1"/>
  <c r="GA37" i="29" s="1"/>
  <c r="GB37" i="29" s="1"/>
  <c r="GC37" i="29" s="1"/>
  <c r="GD37" i="29" s="1"/>
  <c r="GE37" i="29" s="1"/>
  <c r="BW34" i="29"/>
  <c r="BX34" i="29" s="1"/>
  <c r="BY34" i="29" s="1"/>
  <c r="BZ34" i="29" s="1"/>
  <c r="CA34" i="29" s="1"/>
  <c r="CB34" i="29" s="1"/>
  <c r="CC34" i="29" s="1"/>
  <c r="CD34" i="29" s="1"/>
  <c r="CE34" i="29" s="1"/>
  <c r="CF34" i="29" s="1"/>
  <c r="CG34" i="29" s="1"/>
  <c r="CH34" i="29" s="1"/>
  <c r="CI34" i="29" s="1"/>
  <c r="CJ34" i="29" s="1"/>
  <c r="CK34" i="29" s="1"/>
  <c r="CL34" i="29" s="1"/>
  <c r="CM34" i="29" s="1"/>
  <c r="CN34" i="29" s="1"/>
  <c r="CO34" i="29" s="1"/>
  <c r="CP34" i="29" s="1"/>
  <c r="CQ34" i="29" s="1"/>
  <c r="CR34" i="29" s="1"/>
  <c r="CS34" i="29" s="1"/>
  <c r="CT34" i="29" s="1"/>
  <c r="CU34" i="29" s="1"/>
  <c r="CV34" i="29" s="1"/>
  <c r="CW34" i="29" s="1"/>
  <c r="CX34" i="29" s="1"/>
  <c r="CY34" i="29" s="1"/>
  <c r="CZ34" i="29" s="1"/>
  <c r="DA34" i="29" s="1"/>
  <c r="DB34" i="29" s="1"/>
  <c r="DC34" i="29" s="1"/>
  <c r="DD34" i="29" s="1"/>
  <c r="DE34" i="29" s="1"/>
  <c r="DF34" i="29" s="1"/>
  <c r="DG34" i="29" s="1"/>
  <c r="DH34" i="29" s="1"/>
  <c r="DI34" i="29" s="1"/>
  <c r="DJ34" i="29" s="1"/>
  <c r="DK34" i="29" s="1"/>
  <c r="DL34" i="29" s="1"/>
  <c r="DM34" i="29" s="1"/>
  <c r="DN34" i="29" s="1"/>
  <c r="DO34" i="29" s="1"/>
  <c r="DP34" i="29" s="1"/>
  <c r="DQ34" i="29" s="1"/>
  <c r="DR34" i="29" s="1"/>
  <c r="DS34" i="29" s="1"/>
  <c r="DT34" i="29" s="1"/>
  <c r="DU34" i="29" s="1"/>
  <c r="DV34" i="29" s="1"/>
  <c r="DW34" i="29" s="1"/>
  <c r="DX34" i="29" s="1"/>
  <c r="DY34" i="29" s="1"/>
  <c r="DZ34" i="29" s="1"/>
  <c r="EA34" i="29" s="1"/>
  <c r="EB34" i="29" s="1"/>
  <c r="EC34" i="29" s="1"/>
  <c r="ED34" i="29" s="1"/>
  <c r="EE34" i="29" s="1"/>
  <c r="EF34" i="29" s="1"/>
  <c r="EG34" i="29" s="1"/>
  <c r="EH34" i="29" s="1"/>
  <c r="EI34" i="29" s="1"/>
  <c r="EJ34" i="29" s="1"/>
  <c r="EK34" i="29" s="1"/>
  <c r="EL34" i="29" s="1"/>
  <c r="EM34" i="29" s="1"/>
  <c r="EN34" i="29" s="1"/>
  <c r="EO34" i="29" s="1"/>
  <c r="EP34" i="29" s="1"/>
  <c r="EQ34" i="29" s="1"/>
  <c r="ER34" i="29" s="1"/>
  <c r="ES34" i="29" s="1"/>
  <c r="ET34" i="29" s="1"/>
  <c r="EU34" i="29" s="1"/>
  <c r="EV34" i="29" s="1"/>
  <c r="EW34" i="29" s="1"/>
  <c r="EX34" i="29" s="1"/>
  <c r="EY34" i="29" s="1"/>
  <c r="EZ34" i="29" s="1"/>
  <c r="FA34" i="29" s="1"/>
  <c r="FB34" i="29" s="1"/>
  <c r="FC34" i="29" s="1"/>
  <c r="FD34" i="29" s="1"/>
  <c r="FE34" i="29" s="1"/>
  <c r="FF34" i="29" s="1"/>
  <c r="FG34" i="29" s="1"/>
  <c r="FH34" i="29" s="1"/>
  <c r="FI34" i="29" s="1"/>
  <c r="FJ34" i="29" s="1"/>
  <c r="FK34" i="29" s="1"/>
  <c r="FL34" i="29" s="1"/>
  <c r="FM34" i="29" s="1"/>
  <c r="FN34" i="29" s="1"/>
  <c r="FO34" i="29" s="1"/>
  <c r="FP34" i="29" s="1"/>
  <c r="FQ34" i="29" s="1"/>
  <c r="FR34" i="29" s="1"/>
  <c r="FS34" i="29" s="1"/>
  <c r="FT34" i="29" s="1"/>
  <c r="FU34" i="29" s="1"/>
  <c r="FV34" i="29" s="1"/>
  <c r="FW34" i="29" s="1"/>
  <c r="FX34" i="29" s="1"/>
  <c r="FY34" i="29" s="1"/>
  <c r="FZ34" i="29" s="1"/>
  <c r="GA34" i="29" s="1"/>
  <c r="GB34" i="29" s="1"/>
  <c r="GC34" i="29" s="1"/>
  <c r="GD34" i="29" s="1"/>
  <c r="GE34" i="29" s="1"/>
  <c r="ES97" i="29"/>
  <c r="ET97" i="29" s="1"/>
  <c r="EU97" i="29" s="1"/>
  <c r="EV97" i="29" s="1"/>
  <c r="EW97" i="29" s="1"/>
  <c r="EX97" i="29" s="1"/>
  <c r="EY97" i="29" s="1"/>
  <c r="EZ97" i="29" s="1"/>
  <c r="FA97" i="29" s="1"/>
  <c r="FB97" i="29" s="1"/>
  <c r="FC97" i="29" s="1"/>
  <c r="FD97" i="29" s="1"/>
  <c r="FE97" i="29" s="1"/>
  <c r="FF97" i="29" s="1"/>
  <c r="FG97" i="29" s="1"/>
  <c r="FH97" i="29" s="1"/>
  <c r="FI97" i="29" s="1"/>
  <c r="FJ97" i="29" s="1"/>
  <c r="FK97" i="29" s="1"/>
  <c r="FL97" i="29" s="1"/>
  <c r="FM97" i="29" s="1"/>
  <c r="FN97" i="29" s="1"/>
  <c r="FO97" i="29" s="1"/>
  <c r="FP97" i="29" s="1"/>
  <c r="FQ97" i="29" s="1"/>
  <c r="FR97" i="29" s="1"/>
  <c r="FS97" i="29" s="1"/>
  <c r="FT97" i="29" s="1"/>
  <c r="FU97" i="29" s="1"/>
  <c r="FV97" i="29" s="1"/>
  <c r="FW97" i="29" s="1"/>
  <c r="FX97" i="29" s="1"/>
  <c r="FY97" i="29" s="1"/>
  <c r="FZ97" i="29" s="1"/>
  <c r="GA97" i="29" s="1"/>
  <c r="GB97" i="29" s="1"/>
  <c r="GC97" i="29" s="1"/>
  <c r="GD97" i="29" s="1"/>
  <c r="GE97" i="29" s="1"/>
  <c r="DX79" i="29"/>
  <c r="DY79" i="29" s="1"/>
  <c r="DZ79" i="29" s="1"/>
  <c r="EA79" i="29" s="1"/>
  <c r="EB79" i="29" s="1"/>
  <c r="EC79" i="29" s="1"/>
  <c r="ED79" i="29" s="1"/>
  <c r="EE79" i="29" s="1"/>
  <c r="EF79" i="29" s="1"/>
  <c r="EG79" i="29" s="1"/>
  <c r="EH79" i="29" s="1"/>
  <c r="EI79" i="29" s="1"/>
  <c r="EJ79" i="29" s="1"/>
  <c r="EK79" i="29" s="1"/>
  <c r="EL79" i="29" s="1"/>
  <c r="EM79" i="29" s="1"/>
  <c r="EN79" i="29" s="1"/>
  <c r="EO79" i="29" s="1"/>
  <c r="EP79" i="29" s="1"/>
  <c r="EQ79" i="29" s="1"/>
  <c r="ER79" i="29" s="1"/>
  <c r="ES79" i="29" s="1"/>
  <c r="ET79" i="29" s="1"/>
  <c r="EU79" i="29" s="1"/>
  <c r="EV79" i="29" s="1"/>
  <c r="EW79" i="29" s="1"/>
  <c r="EX79" i="29" s="1"/>
  <c r="EY79" i="29" s="1"/>
  <c r="EZ79" i="29" s="1"/>
  <c r="FA79" i="29" s="1"/>
  <c r="FB79" i="29" s="1"/>
  <c r="FC79" i="29" s="1"/>
  <c r="FD79" i="29" s="1"/>
  <c r="FE79" i="29" s="1"/>
  <c r="FF79" i="29" s="1"/>
  <c r="FG79" i="29" s="1"/>
  <c r="FH79" i="29" s="1"/>
  <c r="FI79" i="29" s="1"/>
  <c r="FJ79" i="29" s="1"/>
  <c r="FK79" i="29" s="1"/>
  <c r="FL79" i="29" s="1"/>
  <c r="FM79" i="29" s="1"/>
  <c r="FN79" i="29" s="1"/>
  <c r="FO79" i="29" s="1"/>
  <c r="FP79" i="29" s="1"/>
  <c r="FQ79" i="29" s="1"/>
  <c r="FR79" i="29" s="1"/>
  <c r="FS79" i="29" s="1"/>
  <c r="FT79" i="29" s="1"/>
  <c r="FU79" i="29" s="1"/>
  <c r="FV79" i="29" s="1"/>
  <c r="FW79" i="29" s="1"/>
  <c r="FX79" i="29" s="1"/>
  <c r="FY79" i="29" s="1"/>
  <c r="FZ79" i="29" s="1"/>
  <c r="GA79" i="29" s="1"/>
  <c r="GB79" i="29" s="1"/>
  <c r="GC79" i="29" s="1"/>
  <c r="GD79" i="29" s="1"/>
  <c r="GE79" i="29" s="1"/>
  <c r="EN91" i="29"/>
  <c r="EO91" i="29" s="1"/>
  <c r="EP91" i="29" s="1"/>
  <c r="EQ91" i="29" s="1"/>
  <c r="ER91" i="29" s="1"/>
  <c r="ES91" i="29" s="1"/>
  <c r="ET91" i="29" s="1"/>
  <c r="EU91" i="29" s="1"/>
  <c r="EV91" i="29" s="1"/>
  <c r="EW91" i="29" s="1"/>
  <c r="EX91" i="29" s="1"/>
  <c r="EY91" i="29" s="1"/>
  <c r="EZ91" i="29" s="1"/>
  <c r="FA91" i="29" s="1"/>
  <c r="FB91" i="29" s="1"/>
  <c r="FC91" i="29" s="1"/>
  <c r="FD91" i="29" s="1"/>
  <c r="FE91" i="29" s="1"/>
  <c r="FF91" i="29" s="1"/>
  <c r="FG91" i="29" s="1"/>
  <c r="FH91" i="29" s="1"/>
  <c r="FI91" i="29" s="1"/>
  <c r="FJ91" i="29" s="1"/>
  <c r="FK91" i="29" s="1"/>
  <c r="FL91" i="29" s="1"/>
  <c r="FM91" i="29" s="1"/>
  <c r="FN91" i="29" s="1"/>
  <c r="FO91" i="29" s="1"/>
  <c r="FP91" i="29" s="1"/>
  <c r="FQ91" i="29" s="1"/>
  <c r="FR91" i="29" s="1"/>
  <c r="FS91" i="29" s="1"/>
  <c r="FT91" i="29" s="1"/>
  <c r="FU91" i="29" s="1"/>
  <c r="FV91" i="29" s="1"/>
  <c r="FW91" i="29" s="1"/>
  <c r="FX91" i="29" s="1"/>
  <c r="FY91" i="29" s="1"/>
  <c r="FZ91" i="29" s="1"/>
  <c r="GA91" i="29" s="1"/>
  <c r="GB91" i="29" s="1"/>
  <c r="GC91" i="29" s="1"/>
  <c r="GD91" i="29" s="1"/>
  <c r="GE91" i="29" s="1"/>
  <c r="DB58" i="29"/>
  <c r="DC58" i="29" s="1"/>
  <c r="DD58" i="29" s="1"/>
  <c r="DE58" i="29" s="1"/>
  <c r="DF58" i="29" s="1"/>
  <c r="DG58" i="29" s="1"/>
  <c r="DH58" i="29" s="1"/>
  <c r="DI58" i="29" s="1"/>
  <c r="DJ58" i="29" s="1"/>
  <c r="DK58" i="29" s="1"/>
  <c r="DL58" i="29" s="1"/>
  <c r="DM58" i="29" s="1"/>
  <c r="DN58" i="29" s="1"/>
  <c r="DO58" i="29" s="1"/>
  <c r="DP58" i="29" s="1"/>
  <c r="DQ58" i="29" s="1"/>
  <c r="DR58" i="29" s="1"/>
  <c r="DS58" i="29" s="1"/>
  <c r="DT58" i="29" s="1"/>
  <c r="DU58" i="29" s="1"/>
  <c r="DV58" i="29" s="1"/>
  <c r="DW58" i="29" s="1"/>
  <c r="DX58" i="29" s="1"/>
  <c r="DY58" i="29" s="1"/>
  <c r="DZ58" i="29" s="1"/>
  <c r="EA58" i="29" s="1"/>
  <c r="EB58" i="29" s="1"/>
  <c r="EC58" i="29" s="1"/>
  <c r="ED58" i="29" s="1"/>
  <c r="EE58" i="29" s="1"/>
  <c r="EF58" i="29" s="1"/>
  <c r="EG58" i="29" s="1"/>
  <c r="EH58" i="29" s="1"/>
  <c r="EI58" i="29" s="1"/>
  <c r="EJ58" i="29" s="1"/>
  <c r="EK58" i="29" s="1"/>
  <c r="EL58" i="29" s="1"/>
  <c r="EM58" i="29" s="1"/>
  <c r="EN58" i="29" s="1"/>
  <c r="EO58" i="29" s="1"/>
  <c r="EP58" i="29" s="1"/>
  <c r="EQ58" i="29" s="1"/>
  <c r="ER58" i="29" s="1"/>
  <c r="ES58" i="29" s="1"/>
  <c r="ET58" i="29" s="1"/>
  <c r="EU58" i="29" s="1"/>
  <c r="EV58" i="29" s="1"/>
  <c r="EW58" i="29" s="1"/>
  <c r="EX58" i="29" s="1"/>
  <c r="EY58" i="29" s="1"/>
  <c r="EZ58" i="29" s="1"/>
  <c r="FA58" i="29" s="1"/>
  <c r="FB58" i="29" s="1"/>
  <c r="FC58" i="29" s="1"/>
  <c r="FD58" i="29" s="1"/>
  <c r="FE58" i="29" s="1"/>
  <c r="FF58" i="29" s="1"/>
  <c r="FG58" i="29" s="1"/>
  <c r="FH58" i="29" s="1"/>
  <c r="FI58" i="29" s="1"/>
  <c r="FJ58" i="29" s="1"/>
  <c r="FK58" i="29" s="1"/>
  <c r="FL58" i="29" s="1"/>
  <c r="FM58" i="29" s="1"/>
  <c r="FN58" i="29" s="1"/>
  <c r="FO58" i="29" s="1"/>
  <c r="FP58" i="29" s="1"/>
  <c r="FQ58" i="29" s="1"/>
  <c r="FR58" i="29" s="1"/>
  <c r="FS58" i="29" s="1"/>
  <c r="FT58" i="29" s="1"/>
  <c r="FU58" i="29" s="1"/>
  <c r="FV58" i="29" s="1"/>
  <c r="FW58" i="29" s="1"/>
  <c r="FX58" i="29" s="1"/>
  <c r="FY58" i="29" s="1"/>
  <c r="FZ58" i="29" s="1"/>
  <c r="GA58" i="29" s="1"/>
  <c r="GB58" i="29" s="1"/>
  <c r="GC58" i="29" s="1"/>
  <c r="GD58" i="29" s="1"/>
  <c r="GE58" i="29" s="1"/>
  <c r="GC133" i="29"/>
  <c r="GD133" i="29" s="1"/>
  <c r="GE133" i="29" s="1"/>
  <c r="EU99" i="29"/>
  <c r="EV99" i="29" s="1"/>
  <c r="EW99" i="29" s="1"/>
  <c r="EX99" i="29" s="1"/>
  <c r="EY99" i="29" s="1"/>
  <c r="EZ99" i="29" s="1"/>
  <c r="FA99" i="29" s="1"/>
  <c r="FB99" i="29" s="1"/>
  <c r="FC99" i="29" s="1"/>
  <c r="FD99" i="29" s="1"/>
  <c r="FE99" i="29" s="1"/>
  <c r="FF99" i="29" s="1"/>
  <c r="FG99" i="29" s="1"/>
  <c r="FH99" i="29" s="1"/>
  <c r="FI99" i="29" s="1"/>
  <c r="FJ99" i="29" s="1"/>
  <c r="FK99" i="29" s="1"/>
  <c r="FL99" i="29" s="1"/>
  <c r="FM99" i="29" s="1"/>
  <c r="FN99" i="29" s="1"/>
  <c r="FO99" i="29" s="1"/>
  <c r="FP99" i="29" s="1"/>
  <c r="FQ99" i="29" s="1"/>
  <c r="FR99" i="29" s="1"/>
  <c r="FS99" i="29" s="1"/>
  <c r="FT99" i="29" s="1"/>
  <c r="FU99" i="29" s="1"/>
  <c r="FV99" i="29" s="1"/>
  <c r="FW99" i="29" s="1"/>
  <c r="FX99" i="29" s="1"/>
  <c r="FY99" i="29" s="1"/>
  <c r="FZ99" i="29" s="1"/>
  <c r="GA99" i="29" s="1"/>
  <c r="GB99" i="29" s="1"/>
  <c r="GC99" i="29" s="1"/>
  <c r="GD99" i="29" s="1"/>
  <c r="GE99" i="29" s="1"/>
  <c r="CW52" i="29"/>
  <c r="CX52" i="29" s="1"/>
  <c r="CY52" i="29" s="1"/>
  <c r="CZ52" i="29" s="1"/>
  <c r="DA52" i="29" s="1"/>
  <c r="DB52" i="29" s="1"/>
  <c r="DC52" i="29" s="1"/>
  <c r="DD52" i="29" s="1"/>
  <c r="DE52" i="29" s="1"/>
  <c r="DF52" i="29" s="1"/>
  <c r="DG52" i="29" s="1"/>
  <c r="DH52" i="29" s="1"/>
  <c r="DI52" i="29" s="1"/>
  <c r="DJ52" i="29" s="1"/>
  <c r="DK52" i="29" s="1"/>
  <c r="DL52" i="29" s="1"/>
  <c r="DM52" i="29" s="1"/>
  <c r="DN52" i="29" s="1"/>
  <c r="DO52" i="29" s="1"/>
  <c r="DP52" i="29" s="1"/>
  <c r="DQ52" i="29" s="1"/>
  <c r="DR52" i="29" s="1"/>
  <c r="DS52" i="29" s="1"/>
  <c r="DT52" i="29" s="1"/>
  <c r="DU52" i="29" s="1"/>
  <c r="DV52" i="29" s="1"/>
  <c r="DW52" i="29" s="1"/>
  <c r="DX52" i="29" s="1"/>
  <c r="DY52" i="29" s="1"/>
  <c r="DZ52" i="29" s="1"/>
  <c r="EA52" i="29" s="1"/>
  <c r="EB52" i="29" s="1"/>
  <c r="EC52" i="29" s="1"/>
  <c r="ED52" i="29" s="1"/>
  <c r="EE52" i="29" s="1"/>
  <c r="EF52" i="29" s="1"/>
  <c r="EG52" i="29" s="1"/>
  <c r="EH52" i="29" s="1"/>
  <c r="EI52" i="29" s="1"/>
  <c r="EJ52" i="29" s="1"/>
  <c r="EK52" i="29" s="1"/>
  <c r="EL52" i="29" s="1"/>
  <c r="EM52" i="29" s="1"/>
  <c r="EN52" i="29" s="1"/>
  <c r="EO52" i="29" s="1"/>
  <c r="EP52" i="29" s="1"/>
  <c r="EQ52" i="29" s="1"/>
  <c r="ER52" i="29" s="1"/>
  <c r="ES52" i="29" s="1"/>
  <c r="ET52" i="29" s="1"/>
  <c r="EU52" i="29" s="1"/>
  <c r="EV52" i="29" s="1"/>
  <c r="EW52" i="29" s="1"/>
  <c r="EX52" i="29" s="1"/>
  <c r="EY52" i="29" s="1"/>
  <c r="EZ52" i="29" s="1"/>
  <c r="FA52" i="29" s="1"/>
  <c r="FB52" i="29" s="1"/>
  <c r="FC52" i="29" s="1"/>
  <c r="FD52" i="29" s="1"/>
  <c r="FE52" i="29" s="1"/>
  <c r="FF52" i="29" s="1"/>
  <c r="FG52" i="29" s="1"/>
  <c r="FH52" i="29" s="1"/>
  <c r="FI52" i="29" s="1"/>
  <c r="FJ52" i="29" s="1"/>
  <c r="FK52" i="29" s="1"/>
  <c r="FL52" i="29" s="1"/>
  <c r="FM52" i="29" s="1"/>
  <c r="FN52" i="29" s="1"/>
  <c r="FO52" i="29" s="1"/>
  <c r="FP52" i="29" s="1"/>
  <c r="FQ52" i="29" s="1"/>
  <c r="FR52" i="29" s="1"/>
  <c r="FS52" i="29" s="1"/>
  <c r="FT52" i="29" s="1"/>
  <c r="FU52" i="29" s="1"/>
  <c r="FV52" i="29" s="1"/>
  <c r="FW52" i="29" s="1"/>
  <c r="FX52" i="29" s="1"/>
  <c r="FY52" i="29" s="1"/>
  <c r="FZ52" i="29" s="1"/>
  <c r="GA52" i="29" s="1"/>
  <c r="GB52" i="29" s="1"/>
  <c r="GC52" i="29" s="1"/>
  <c r="GD52" i="29" s="1"/>
  <c r="GE52" i="29" s="1"/>
  <c r="EV101" i="29"/>
  <c r="EW101" i="29" s="1"/>
  <c r="EX101" i="29" s="1"/>
  <c r="EY101" i="29" s="1"/>
  <c r="EZ101" i="29" s="1"/>
  <c r="FA101" i="29" s="1"/>
  <c r="FB101" i="29" s="1"/>
  <c r="FC101" i="29" s="1"/>
  <c r="FD101" i="29" s="1"/>
  <c r="FE101" i="29" s="1"/>
  <c r="FF101" i="29" s="1"/>
  <c r="FG101" i="29" s="1"/>
  <c r="FH101" i="29" s="1"/>
  <c r="FI101" i="29" s="1"/>
  <c r="FJ101" i="29" s="1"/>
  <c r="FK101" i="29" s="1"/>
  <c r="FL101" i="29" s="1"/>
  <c r="FM101" i="29" s="1"/>
  <c r="FN101" i="29" s="1"/>
  <c r="FO101" i="29" s="1"/>
  <c r="FP101" i="29" s="1"/>
  <c r="FQ101" i="29" s="1"/>
  <c r="FR101" i="29" s="1"/>
  <c r="FS101" i="29" s="1"/>
  <c r="FT101" i="29" s="1"/>
  <c r="FU101" i="29" s="1"/>
  <c r="FV101" i="29" s="1"/>
  <c r="FW101" i="29" s="1"/>
  <c r="FX101" i="29" s="1"/>
  <c r="FY101" i="29" s="1"/>
  <c r="FZ101" i="29" s="1"/>
  <c r="GA101" i="29" s="1"/>
  <c r="GB101" i="29" s="1"/>
  <c r="GC101" i="29" s="1"/>
  <c r="GD101" i="29" s="1"/>
  <c r="GE101" i="29" s="1"/>
  <c r="FH114" i="29"/>
  <c r="FI114" i="29" s="1"/>
  <c r="FJ114" i="29" s="1"/>
  <c r="FK114" i="29" s="1"/>
  <c r="FL114" i="29" s="1"/>
  <c r="FM114" i="29" s="1"/>
  <c r="FN114" i="29" s="1"/>
  <c r="FO114" i="29" s="1"/>
  <c r="FP114" i="29" s="1"/>
  <c r="FQ114" i="29" s="1"/>
  <c r="FR114" i="29" s="1"/>
  <c r="FS114" i="29" s="1"/>
  <c r="FT114" i="29" s="1"/>
  <c r="FU114" i="29" s="1"/>
  <c r="FV114" i="29" s="1"/>
  <c r="FW114" i="29" s="1"/>
  <c r="FX114" i="29" s="1"/>
  <c r="FY114" i="29" s="1"/>
  <c r="FZ114" i="29" s="1"/>
  <c r="GA114" i="29" s="1"/>
  <c r="GB114" i="29" s="1"/>
  <c r="GC114" i="29" s="1"/>
  <c r="GD114" i="29" s="1"/>
  <c r="GE114" i="29" s="1"/>
  <c r="EJ89" i="29"/>
  <c r="EK89" i="29" s="1"/>
  <c r="EL89" i="29" s="1"/>
  <c r="EM89" i="29" s="1"/>
  <c r="EN89" i="29" s="1"/>
  <c r="EO89" i="29" s="1"/>
  <c r="EP89" i="29" s="1"/>
  <c r="EQ89" i="29" s="1"/>
  <c r="ER89" i="29" s="1"/>
  <c r="ES89" i="29" s="1"/>
  <c r="ET89" i="29" s="1"/>
  <c r="EU89" i="29" s="1"/>
  <c r="EV89" i="29" s="1"/>
  <c r="EW89" i="29" s="1"/>
  <c r="EX89" i="29" s="1"/>
  <c r="EY89" i="29" s="1"/>
  <c r="EZ89" i="29" s="1"/>
  <c r="FA89" i="29" s="1"/>
  <c r="FB89" i="29" s="1"/>
  <c r="FC89" i="29" s="1"/>
  <c r="FD89" i="29" s="1"/>
  <c r="FE89" i="29" s="1"/>
  <c r="FF89" i="29" s="1"/>
  <c r="FG89" i="29" s="1"/>
  <c r="FH89" i="29" s="1"/>
  <c r="FI89" i="29" s="1"/>
  <c r="FJ89" i="29" s="1"/>
  <c r="FK89" i="29" s="1"/>
  <c r="FL89" i="29" s="1"/>
  <c r="FM89" i="29" s="1"/>
  <c r="FN89" i="29" s="1"/>
  <c r="FO89" i="29" s="1"/>
  <c r="FP89" i="29" s="1"/>
  <c r="FQ89" i="29" s="1"/>
  <c r="FR89" i="29" s="1"/>
  <c r="FS89" i="29" s="1"/>
  <c r="FT89" i="29" s="1"/>
  <c r="FU89" i="29" s="1"/>
  <c r="FV89" i="29" s="1"/>
  <c r="FW89" i="29" s="1"/>
  <c r="FX89" i="29" s="1"/>
  <c r="FY89" i="29" s="1"/>
  <c r="FZ89" i="29" s="1"/>
  <c r="GA89" i="29" s="1"/>
  <c r="GB89" i="29" s="1"/>
  <c r="GC89" i="29" s="1"/>
  <c r="GD89" i="29" s="1"/>
  <c r="GE89" i="29" s="1"/>
  <c r="EG85" i="29"/>
  <c r="EH85" i="29" s="1"/>
  <c r="EI85" i="29" s="1"/>
  <c r="EJ85" i="29" s="1"/>
  <c r="EK85" i="29" s="1"/>
  <c r="EL85" i="29" s="1"/>
  <c r="EM85" i="29" s="1"/>
  <c r="EN85" i="29" s="1"/>
  <c r="EO85" i="29" s="1"/>
  <c r="EP85" i="29" s="1"/>
  <c r="EQ85" i="29" s="1"/>
  <c r="ER85" i="29" s="1"/>
  <c r="ES85" i="29" s="1"/>
  <c r="ET85" i="29" s="1"/>
  <c r="EU85" i="29" s="1"/>
  <c r="EV85" i="29" s="1"/>
  <c r="EW85" i="29" s="1"/>
  <c r="EX85" i="29" s="1"/>
  <c r="EY85" i="29" s="1"/>
  <c r="EZ85" i="29" s="1"/>
  <c r="FA85" i="29" s="1"/>
  <c r="FB85" i="29" s="1"/>
  <c r="FC85" i="29" s="1"/>
  <c r="FD85" i="29" s="1"/>
  <c r="FE85" i="29" s="1"/>
  <c r="FF85" i="29" s="1"/>
  <c r="FG85" i="29" s="1"/>
  <c r="FH85" i="29" s="1"/>
  <c r="FI85" i="29" s="1"/>
  <c r="FJ85" i="29" s="1"/>
  <c r="FK85" i="29" s="1"/>
  <c r="FL85" i="29" s="1"/>
  <c r="FM85" i="29" s="1"/>
  <c r="FN85" i="29" s="1"/>
  <c r="FO85" i="29" s="1"/>
  <c r="FP85" i="29" s="1"/>
  <c r="FQ85" i="29" s="1"/>
  <c r="FR85" i="29" s="1"/>
  <c r="FS85" i="29" s="1"/>
  <c r="FT85" i="29" s="1"/>
  <c r="FU85" i="29" s="1"/>
  <c r="FV85" i="29" s="1"/>
  <c r="FW85" i="29" s="1"/>
  <c r="FX85" i="29" s="1"/>
  <c r="FY85" i="29" s="1"/>
  <c r="FZ85" i="29" s="1"/>
  <c r="GA85" i="29" s="1"/>
  <c r="GB85" i="29" s="1"/>
  <c r="GC85" i="29" s="1"/>
  <c r="GD85" i="29" s="1"/>
  <c r="GE85" i="29" s="1"/>
  <c r="FK117" i="29"/>
  <c r="FL117" i="29" s="1"/>
  <c r="FM117" i="29" s="1"/>
  <c r="FN117" i="29" s="1"/>
  <c r="FO117" i="29" s="1"/>
  <c r="FP117" i="29" s="1"/>
  <c r="FQ117" i="29" s="1"/>
  <c r="FR117" i="29" s="1"/>
  <c r="FS117" i="29" s="1"/>
  <c r="FT117" i="29" s="1"/>
  <c r="FU117" i="29" s="1"/>
  <c r="FV117" i="29" s="1"/>
  <c r="FW117" i="29" s="1"/>
  <c r="FX117" i="29" s="1"/>
  <c r="FY117" i="29" s="1"/>
  <c r="FZ117" i="29" s="1"/>
  <c r="GA117" i="29" s="1"/>
  <c r="GB117" i="29" s="1"/>
  <c r="GC117" i="29" s="1"/>
  <c r="GD117" i="29" s="1"/>
  <c r="GE117" i="29" s="1"/>
  <c r="BL28" i="29"/>
  <c r="BM28" i="29" s="1"/>
  <c r="BN28" i="29" s="1"/>
  <c r="BO28" i="29" s="1"/>
  <c r="BP28" i="29" s="1"/>
  <c r="BQ28" i="29" s="1"/>
  <c r="BR28" i="29" s="1"/>
  <c r="BS28" i="29" s="1"/>
  <c r="BT28" i="29" s="1"/>
  <c r="BU28" i="29" s="1"/>
  <c r="BV28" i="29" s="1"/>
  <c r="BW28" i="29" s="1"/>
  <c r="BX28" i="29" s="1"/>
  <c r="BY28" i="29" s="1"/>
  <c r="BZ28" i="29" s="1"/>
  <c r="CA28" i="29" s="1"/>
  <c r="CB28" i="29" s="1"/>
  <c r="CC28" i="29" s="1"/>
  <c r="CD28" i="29" s="1"/>
  <c r="CE28" i="29" s="1"/>
  <c r="CF28" i="29" s="1"/>
  <c r="CG28" i="29" s="1"/>
  <c r="CH28" i="29" s="1"/>
  <c r="CI28" i="29" s="1"/>
  <c r="CJ28" i="29" s="1"/>
  <c r="CK28" i="29" s="1"/>
  <c r="CL28" i="29" s="1"/>
  <c r="CM28" i="29" s="1"/>
  <c r="CN28" i="29" s="1"/>
  <c r="CO28" i="29" s="1"/>
  <c r="CP28" i="29" s="1"/>
  <c r="CQ28" i="29" s="1"/>
  <c r="CR28" i="29" s="1"/>
  <c r="CS28" i="29" s="1"/>
  <c r="CT28" i="29" s="1"/>
  <c r="CU28" i="29" s="1"/>
  <c r="CV28" i="29" s="1"/>
  <c r="CW28" i="29" s="1"/>
  <c r="CX28" i="29" s="1"/>
  <c r="CY28" i="29" s="1"/>
  <c r="CZ28" i="29" s="1"/>
  <c r="DA28" i="29" s="1"/>
  <c r="DB28" i="29" s="1"/>
  <c r="DC28" i="29" s="1"/>
  <c r="DD28" i="29" s="1"/>
  <c r="DE28" i="29" s="1"/>
  <c r="DF28" i="29" s="1"/>
  <c r="DG28" i="29" s="1"/>
  <c r="DH28" i="29" s="1"/>
  <c r="DI28" i="29" s="1"/>
  <c r="DJ28" i="29" s="1"/>
  <c r="DK28" i="29" s="1"/>
  <c r="DL28" i="29" s="1"/>
  <c r="DM28" i="29" s="1"/>
  <c r="DN28" i="29" s="1"/>
  <c r="DO28" i="29" s="1"/>
  <c r="DP28" i="29" s="1"/>
  <c r="DQ28" i="29" s="1"/>
  <c r="DR28" i="29" s="1"/>
  <c r="DS28" i="29" s="1"/>
  <c r="DT28" i="29" s="1"/>
  <c r="DU28" i="29" s="1"/>
  <c r="DV28" i="29" s="1"/>
  <c r="DW28" i="29" s="1"/>
  <c r="DX28" i="29" s="1"/>
  <c r="DY28" i="29" s="1"/>
  <c r="DZ28" i="29" s="1"/>
  <c r="EA28" i="29" s="1"/>
  <c r="EB28" i="29" s="1"/>
  <c r="EC28" i="29" s="1"/>
  <c r="ED28" i="29" s="1"/>
  <c r="EE28" i="29" s="1"/>
  <c r="EF28" i="29" s="1"/>
  <c r="EG28" i="29" s="1"/>
  <c r="EH28" i="29" s="1"/>
  <c r="EI28" i="29" s="1"/>
  <c r="EJ28" i="29" s="1"/>
  <c r="EK28" i="29" s="1"/>
  <c r="EL28" i="29" s="1"/>
  <c r="EM28" i="29" s="1"/>
  <c r="EN28" i="29" s="1"/>
  <c r="EO28" i="29" s="1"/>
  <c r="EP28" i="29" s="1"/>
  <c r="EQ28" i="29" s="1"/>
  <c r="ER28" i="29" s="1"/>
  <c r="ES28" i="29" s="1"/>
  <c r="ET28" i="29" s="1"/>
  <c r="EU28" i="29" s="1"/>
  <c r="EV28" i="29" s="1"/>
  <c r="EW28" i="29" s="1"/>
  <c r="EX28" i="29" s="1"/>
  <c r="EY28" i="29" s="1"/>
  <c r="EZ28" i="29" s="1"/>
  <c r="FA28" i="29" s="1"/>
  <c r="FB28" i="29" s="1"/>
  <c r="FC28" i="29" s="1"/>
  <c r="FD28" i="29" s="1"/>
  <c r="FE28" i="29" s="1"/>
  <c r="FF28" i="29" s="1"/>
  <c r="FG28" i="29" s="1"/>
  <c r="FH28" i="29" s="1"/>
  <c r="FI28" i="29" s="1"/>
  <c r="FJ28" i="29" s="1"/>
  <c r="FK28" i="29" s="1"/>
  <c r="FL28" i="29" s="1"/>
  <c r="FM28" i="29" s="1"/>
  <c r="FN28" i="29" s="1"/>
  <c r="FO28" i="29" s="1"/>
  <c r="FP28" i="29" s="1"/>
  <c r="FQ28" i="29" s="1"/>
  <c r="FR28" i="29" s="1"/>
  <c r="FS28" i="29" s="1"/>
  <c r="FT28" i="29" s="1"/>
  <c r="FU28" i="29" s="1"/>
  <c r="FV28" i="29" s="1"/>
  <c r="FW28" i="29" s="1"/>
  <c r="FX28" i="29" s="1"/>
  <c r="FY28" i="29" s="1"/>
  <c r="FZ28" i="29" s="1"/>
  <c r="GA28" i="29" s="1"/>
  <c r="GB28" i="29" s="1"/>
  <c r="GC28" i="29" s="1"/>
  <c r="GD28" i="29" s="1"/>
  <c r="GE28" i="29" s="1"/>
  <c r="AU20" i="29"/>
  <c r="AV20" i="29" s="1"/>
  <c r="AW20" i="29" s="1"/>
  <c r="AX20" i="29" s="1"/>
  <c r="AY20" i="29" s="1"/>
  <c r="AZ20" i="29" s="1"/>
  <c r="BA20" i="29" s="1"/>
  <c r="BB20" i="29" s="1"/>
  <c r="BC20" i="29" s="1"/>
  <c r="BD20" i="29" s="1"/>
  <c r="BE20" i="29" s="1"/>
  <c r="BF20" i="29" s="1"/>
  <c r="BG20" i="29" s="1"/>
  <c r="BH20" i="29" s="1"/>
  <c r="BI20" i="29" s="1"/>
  <c r="BJ20" i="29" s="1"/>
  <c r="BK20" i="29" s="1"/>
  <c r="BL20" i="29" s="1"/>
  <c r="BM20" i="29" s="1"/>
  <c r="BN20" i="29" s="1"/>
  <c r="BO20" i="29" s="1"/>
  <c r="BP20" i="29" s="1"/>
  <c r="BQ20" i="29" s="1"/>
  <c r="BR20" i="29" s="1"/>
  <c r="BS20" i="29" s="1"/>
  <c r="BT20" i="29" s="1"/>
  <c r="BU20" i="29" s="1"/>
  <c r="BV20" i="29" s="1"/>
  <c r="BW20" i="29" s="1"/>
  <c r="BX20" i="29" s="1"/>
  <c r="BY20" i="29" s="1"/>
  <c r="BZ20" i="29" s="1"/>
  <c r="CA20" i="29" s="1"/>
  <c r="CB20" i="29" s="1"/>
  <c r="CC20" i="29" s="1"/>
  <c r="CD20" i="29" s="1"/>
  <c r="CE20" i="29" s="1"/>
  <c r="CF20" i="29" s="1"/>
  <c r="CG20" i="29" s="1"/>
  <c r="CH20" i="29" s="1"/>
  <c r="CI20" i="29" s="1"/>
  <c r="CJ20" i="29" s="1"/>
  <c r="CK20" i="29" s="1"/>
  <c r="CL20" i="29" s="1"/>
  <c r="CM20" i="29" s="1"/>
  <c r="CN20" i="29" s="1"/>
  <c r="CO20" i="29" s="1"/>
  <c r="CP20" i="29" s="1"/>
  <c r="CQ20" i="29" s="1"/>
  <c r="CR20" i="29" s="1"/>
  <c r="CS20" i="29" s="1"/>
  <c r="CT20" i="29" s="1"/>
  <c r="CU20" i="29" s="1"/>
  <c r="CV20" i="29" s="1"/>
  <c r="CW20" i="29" s="1"/>
  <c r="CX20" i="29" s="1"/>
  <c r="CY20" i="29" s="1"/>
  <c r="CZ20" i="29" s="1"/>
  <c r="DA20" i="29" s="1"/>
  <c r="DB20" i="29" s="1"/>
  <c r="DC20" i="29" s="1"/>
  <c r="DD20" i="29" s="1"/>
  <c r="DE20" i="29" s="1"/>
  <c r="DF20" i="29" s="1"/>
  <c r="DG20" i="29" s="1"/>
  <c r="DH20" i="29" s="1"/>
  <c r="DI20" i="29" s="1"/>
  <c r="DJ20" i="29" s="1"/>
  <c r="DK20" i="29" s="1"/>
  <c r="DL20" i="29" s="1"/>
  <c r="DM20" i="29" s="1"/>
  <c r="DN20" i="29" s="1"/>
  <c r="DO20" i="29" s="1"/>
  <c r="DP20" i="29" s="1"/>
  <c r="DQ20" i="29" s="1"/>
  <c r="DR20" i="29" s="1"/>
  <c r="DS20" i="29" s="1"/>
  <c r="DT20" i="29" s="1"/>
  <c r="DU20" i="29" s="1"/>
  <c r="DV20" i="29" s="1"/>
  <c r="DW20" i="29" s="1"/>
  <c r="DX20" i="29" s="1"/>
  <c r="DY20" i="29" s="1"/>
  <c r="DZ20" i="29" s="1"/>
  <c r="EA20" i="29" s="1"/>
  <c r="EB20" i="29" s="1"/>
  <c r="EC20" i="29" s="1"/>
  <c r="ED20" i="29" s="1"/>
  <c r="EE20" i="29" s="1"/>
  <c r="EF20" i="29" s="1"/>
  <c r="EG20" i="29" s="1"/>
  <c r="EH20" i="29" s="1"/>
  <c r="EI20" i="29" s="1"/>
  <c r="EJ20" i="29" s="1"/>
  <c r="EK20" i="29" s="1"/>
  <c r="EL20" i="29" s="1"/>
  <c r="EM20" i="29" s="1"/>
  <c r="EN20" i="29" s="1"/>
  <c r="EO20" i="29" s="1"/>
  <c r="EP20" i="29" s="1"/>
  <c r="EQ20" i="29" s="1"/>
  <c r="ER20" i="29" s="1"/>
  <c r="ES20" i="29" s="1"/>
  <c r="ET20" i="29" s="1"/>
  <c r="EU20" i="29" s="1"/>
  <c r="EV20" i="29" s="1"/>
  <c r="EW20" i="29" s="1"/>
  <c r="EX20" i="29" s="1"/>
  <c r="EY20" i="29" s="1"/>
  <c r="EZ20" i="29" s="1"/>
  <c r="FA20" i="29" s="1"/>
  <c r="FB20" i="29" s="1"/>
  <c r="FC20" i="29" s="1"/>
  <c r="FD20" i="29" s="1"/>
  <c r="FE20" i="29" s="1"/>
  <c r="FF20" i="29" s="1"/>
  <c r="FG20" i="29" s="1"/>
  <c r="FH20" i="29" s="1"/>
  <c r="FI20" i="29" s="1"/>
  <c r="FJ20" i="29" s="1"/>
  <c r="FK20" i="29" s="1"/>
  <c r="FL20" i="29" s="1"/>
  <c r="FM20" i="29" s="1"/>
  <c r="FN20" i="29" s="1"/>
  <c r="FO20" i="29" s="1"/>
  <c r="FP20" i="29" s="1"/>
  <c r="FQ20" i="29" s="1"/>
  <c r="FR20" i="29" s="1"/>
  <c r="FS20" i="29" s="1"/>
  <c r="FT20" i="29" s="1"/>
  <c r="FU20" i="29" s="1"/>
  <c r="FV20" i="29" s="1"/>
  <c r="FW20" i="29" s="1"/>
  <c r="FX20" i="29" s="1"/>
  <c r="FY20" i="29" s="1"/>
  <c r="FZ20" i="29" s="1"/>
  <c r="GA20" i="29" s="1"/>
  <c r="GB20" i="29" s="1"/>
  <c r="GC20" i="29" s="1"/>
  <c r="GD20" i="29" s="1"/>
  <c r="GE20" i="29" s="1"/>
  <c r="AN17" i="29"/>
  <c r="BR31" i="29"/>
  <c r="BS31" i="29" s="1"/>
  <c r="BT31" i="29" s="1"/>
  <c r="BU31" i="29" s="1"/>
  <c r="BV31" i="29" s="1"/>
  <c r="BW31" i="29" s="1"/>
  <c r="BX31" i="29" s="1"/>
  <c r="BY31" i="29" s="1"/>
  <c r="BZ31" i="29" s="1"/>
  <c r="CA31" i="29" s="1"/>
  <c r="CB31" i="29" s="1"/>
  <c r="CC31" i="29" s="1"/>
  <c r="CD31" i="29" s="1"/>
  <c r="CE31" i="29" s="1"/>
  <c r="CF31" i="29" s="1"/>
  <c r="CG31" i="29" s="1"/>
  <c r="CH31" i="29" s="1"/>
  <c r="CI31" i="29" s="1"/>
  <c r="CJ31" i="29" s="1"/>
  <c r="CK31" i="29" s="1"/>
  <c r="CL31" i="29" s="1"/>
  <c r="CM31" i="29" s="1"/>
  <c r="CN31" i="29" s="1"/>
  <c r="CO31" i="29" s="1"/>
  <c r="CP31" i="29" s="1"/>
  <c r="CQ31" i="29" s="1"/>
  <c r="CR31" i="29" s="1"/>
  <c r="CS31" i="29" s="1"/>
  <c r="CT31" i="29" s="1"/>
  <c r="CU31" i="29" s="1"/>
  <c r="CV31" i="29" s="1"/>
  <c r="CW31" i="29" s="1"/>
  <c r="CX31" i="29" s="1"/>
  <c r="CY31" i="29" s="1"/>
  <c r="CZ31" i="29" s="1"/>
  <c r="DA31" i="29" s="1"/>
  <c r="DB31" i="29" s="1"/>
  <c r="DC31" i="29" s="1"/>
  <c r="DD31" i="29" s="1"/>
  <c r="DE31" i="29" s="1"/>
  <c r="DF31" i="29" s="1"/>
  <c r="DG31" i="29" s="1"/>
  <c r="DH31" i="29" s="1"/>
  <c r="DI31" i="29" s="1"/>
  <c r="DJ31" i="29" s="1"/>
  <c r="DK31" i="29" s="1"/>
  <c r="DL31" i="29" s="1"/>
  <c r="DM31" i="29" s="1"/>
  <c r="DN31" i="29" s="1"/>
  <c r="DO31" i="29" s="1"/>
  <c r="DP31" i="29" s="1"/>
  <c r="DQ31" i="29" s="1"/>
  <c r="DR31" i="29" s="1"/>
  <c r="DS31" i="29" s="1"/>
  <c r="DT31" i="29" s="1"/>
  <c r="DU31" i="29" s="1"/>
  <c r="DV31" i="29" s="1"/>
  <c r="DW31" i="29" s="1"/>
  <c r="DX31" i="29" s="1"/>
  <c r="DY31" i="29" s="1"/>
  <c r="DZ31" i="29" s="1"/>
  <c r="EA31" i="29" s="1"/>
  <c r="EB31" i="29" s="1"/>
  <c r="EC31" i="29" s="1"/>
  <c r="ED31" i="29" s="1"/>
  <c r="EE31" i="29" s="1"/>
  <c r="EF31" i="29" s="1"/>
  <c r="EG31" i="29" s="1"/>
  <c r="EH31" i="29" s="1"/>
  <c r="EI31" i="29" s="1"/>
  <c r="EJ31" i="29" s="1"/>
  <c r="EK31" i="29" s="1"/>
  <c r="EL31" i="29" s="1"/>
  <c r="EM31" i="29" s="1"/>
  <c r="EN31" i="29" s="1"/>
  <c r="EO31" i="29" s="1"/>
  <c r="EP31" i="29" s="1"/>
  <c r="EQ31" i="29" s="1"/>
  <c r="ER31" i="29" s="1"/>
  <c r="ES31" i="29" s="1"/>
  <c r="ET31" i="29" s="1"/>
  <c r="EU31" i="29" s="1"/>
  <c r="EV31" i="29" s="1"/>
  <c r="EW31" i="29" s="1"/>
  <c r="EX31" i="29" s="1"/>
  <c r="EY31" i="29" s="1"/>
  <c r="EZ31" i="29" s="1"/>
  <c r="FA31" i="29" s="1"/>
  <c r="FB31" i="29" s="1"/>
  <c r="FC31" i="29" s="1"/>
  <c r="FD31" i="29" s="1"/>
  <c r="FE31" i="29" s="1"/>
  <c r="FF31" i="29" s="1"/>
  <c r="FG31" i="29" s="1"/>
  <c r="FH31" i="29" s="1"/>
  <c r="FI31" i="29" s="1"/>
  <c r="FJ31" i="29" s="1"/>
  <c r="FK31" i="29" s="1"/>
  <c r="FL31" i="29" s="1"/>
  <c r="FM31" i="29" s="1"/>
  <c r="FN31" i="29" s="1"/>
  <c r="FO31" i="29" s="1"/>
  <c r="FP31" i="29" s="1"/>
  <c r="FQ31" i="29" s="1"/>
  <c r="FR31" i="29" s="1"/>
  <c r="FS31" i="29" s="1"/>
  <c r="FT31" i="29" s="1"/>
  <c r="FU31" i="29" s="1"/>
  <c r="FV31" i="29" s="1"/>
  <c r="FW31" i="29" s="1"/>
  <c r="FX31" i="29" s="1"/>
  <c r="FY31" i="29" s="1"/>
  <c r="FZ31" i="29" s="1"/>
  <c r="GA31" i="29" s="1"/>
  <c r="GB31" i="29" s="1"/>
  <c r="GC31" i="29" s="1"/>
  <c r="GD31" i="29" s="1"/>
  <c r="GE31" i="29" s="1"/>
  <c r="BD24" i="29"/>
  <c r="BE24" i="29" s="1"/>
  <c r="BF24" i="29" s="1"/>
  <c r="BG24" i="29" s="1"/>
  <c r="BH24" i="29" s="1"/>
  <c r="BI24" i="29" s="1"/>
  <c r="BJ24" i="29" s="1"/>
  <c r="BK24" i="29" s="1"/>
  <c r="BL24" i="29" s="1"/>
  <c r="BM24" i="29" s="1"/>
  <c r="BN24" i="29" s="1"/>
  <c r="BO24" i="29" s="1"/>
  <c r="BP24" i="29" s="1"/>
  <c r="BQ24" i="29" s="1"/>
  <c r="BR24" i="29" s="1"/>
  <c r="BS24" i="29" s="1"/>
  <c r="BT24" i="29" s="1"/>
  <c r="BU24" i="29" s="1"/>
  <c r="BV24" i="29" s="1"/>
  <c r="BW24" i="29" s="1"/>
  <c r="BX24" i="29" s="1"/>
  <c r="BY24" i="29" s="1"/>
  <c r="BZ24" i="29" s="1"/>
  <c r="CA24" i="29" s="1"/>
  <c r="CB24" i="29" s="1"/>
  <c r="CC24" i="29" s="1"/>
  <c r="CD24" i="29" s="1"/>
  <c r="CE24" i="29" s="1"/>
  <c r="CF24" i="29" s="1"/>
  <c r="CG24" i="29" s="1"/>
  <c r="CH24" i="29" s="1"/>
  <c r="CI24" i="29" s="1"/>
  <c r="CJ24" i="29" s="1"/>
  <c r="CK24" i="29" s="1"/>
  <c r="CL24" i="29" s="1"/>
  <c r="CM24" i="29" s="1"/>
  <c r="CN24" i="29" s="1"/>
  <c r="CO24" i="29" s="1"/>
  <c r="CP24" i="29" s="1"/>
  <c r="CQ24" i="29" s="1"/>
  <c r="CR24" i="29" s="1"/>
  <c r="CS24" i="29" s="1"/>
  <c r="CT24" i="29" s="1"/>
  <c r="CU24" i="29" s="1"/>
  <c r="CV24" i="29" s="1"/>
  <c r="CW24" i="29" s="1"/>
  <c r="CX24" i="29" s="1"/>
  <c r="CY24" i="29" s="1"/>
  <c r="CZ24" i="29" s="1"/>
  <c r="DA24" i="29" s="1"/>
  <c r="DB24" i="29" s="1"/>
  <c r="DC24" i="29" s="1"/>
  <c r="DD24" i="29" s="1"/>
  <c r="DE24" i="29" s="1"/>
  <c r="DF24" i="29" s="1"/>
  <c r="DG24" i="29" s="1"/>
  <c r="DH24" i="29" s="1"/>
  <c r="DI24" i="29" s="1"/>
  <c r="DJ24" i="29" s="1"/>
  <c r="DK24" i="29" s="1"/>
  <c r="DL24" i="29" s="1"/>
  <c r="DM24" i="29" s="1"/>
  <c r="DN24" i="29" s="1"/>
  <c r="DO24" i="29" s="1"/>
  <c r="DP24" i="29" s="1"/>
  <c r="DQ24" i="29" s="1"/>
  <c r="DR24" i="29" s="1"/>
  <c r="DS24" i="29" s="1"/>
  <c r="DT24" i="29" s="1"/>
  <c r="DU24" i="29" s="1"/>
  <c r="DV24" i="29" s="1"/>
  <c r="DW24" i="29" s="1"/>
  <c r="DX24" i="29" s="1"/>
  <c r="DY24" i="29" s="1"/>
  <c r="DZ24" i="29" s="1"/>
  <c r="EA24" i="29" s="1"/>
  <c r="EB24" i="29" s="1"/>
  <c r="EC24" i="29" s="1"/>
  <c r="ED24" i="29" s="1"/>
  <c r="EE24" i="29" s="1"/>
  <c r="EF24" i="29" s="1"/>
  <c r="EG24" i="29" s="1"/>
  <c r="EH24" i="29" s="1"/>
  <c r="EI24" i="29" s="1"/>
  <c r="EJ24" i="29" s="1"/>
  <c r="EK24" i="29" s="1"/>
  <c r="EL24" i="29" s="1"/>
  <c r="EM24" i="29" s="1"/>
  <c r="EN24" i="29" s="1"/>
  <c r="EO24" i="29" s="1"/>
  <c r="EP24" i="29" s="1"/>
  <c r="EQ24" i="29" s="1"/>
  <c r="ER24" i="29" s="1"/>
  <c r="ES24" i="29" s="1"/>
  <c r="ET24" i="29" s="1"/>
  <c r="EU24" i="29" s="1"/>
  <c r="EV24" i="29" s="1"/>
  <c r="EW24" i="29" s="1"/>
  <c r="EX24" i="29" s="1"/>
  <c r="EY24" i="29" s="1"/>
  <c r="EZ24" i="29" s="1"/>
  <c r="FA24" i="29" s="1"/>
  <c r="FB24" i="29" s="1"/>
  <c r="FC24" i="29" s="1"/>
  <c r="FD24" i="29" s="1"/>
  <c r="FE24" i="29" s="1"/>
  <c r="FF24" i="29" s="1"/>
  <c r="FG24" i="29" s="1"/>
  <c r="FH24" i="29" s="1"/>
  <c r="FI24" i="29" s="1"/>
  <c r="FJ24" i="29" s="1"/>
  <c r="FK24" i="29" s="1"/>
  <c r="FL24" i="29" s="1"/>
  <c r="FM24" i="29" s="1"/>
  <c r="FN24" i="29" s="1"/>
  <c r="FO24" i="29" s="1"/>
  <c r="FP24" i="29" s="1"/>
  <c r="FQ24" i="29" s="1"/>
  <c r="FR24" i="29" s="1"/>
  <c r="FS24" i="29" s="1"/>
  <c r="FT24" i="29" s="1"/>
  <c r="FU24" i="29" s="1"/>
  <c r="FV24" i="29" s="1"/>
  <c r="FW24" i="29" s="1"/>
  <c r="FX24" i="29" s="1"/>
  <c r="FY24" i="29" s="1"/>
  <c r="FZ24" i="29" s="1"/>
  <c r="GA24" i="29" s="1"/>
  <c r="GB24" i="29" s="1"/>
  <c r="GC24" i="29" s="1"/>
  <c r="GD24" i="29" s="1"/>
  <c r="GE24" i="29" s="1"/>
  <c r="CE40" i="29"/>
  <c r="CF40" i="29" s="1"/>
  <c r="CG40" i="29" s="1"/>
  <c r="CH40" i="29" s="1"/>
  <c r="CI40" i="29" s="1"/>
  <c r="CJ40" i="29" s="1"/>
  <c r="CK40" i="29" s="1"/>
  <c r="CL40" i="29" s="1"/>
  <c r="CM40" i="29" s="1"/>
  <c r="CN40" i="29" s="1"/>
  <c r="CO40" i="29" s="1"/>
  <c r="CP40" i="29" s="1"/>
  <c r="CQ40" i="29" s="1"/>
  <c r="CR40" i="29" s="1"/>
  <c r="CS40" i="29" s="1"/>
  <c r="CT40" i="29" s="1"/>
  <c r="CU40" i="29" s="1"/>
  <c r="CV40" i="29" s="1"/>
  <c r="CW40" i="29" s="1"/>
  <c r="CX40" i="29" s="1"/>
  <c r="CY40" i="29" s="1"/>
  <c r="CZ40" i="29" s="1"/>
  <c r="DA40" i="29" s="1"/>
  <c r="DB40" i="29" s="1"/>
  <c r="DC40" i="29" s="1"/>
  <c r="DD40" i="29" s="1"/>
  <c r="DE40" i="29" s="1"/>
  <c r="DF40" i="29" s="1"/>
  <c r="DG40" i="29" s="1"/>
  <c r="DH40" i="29" s="1"/>
  <c r="DI40" i="29" s="1"/>
  <c r="DJ40" i="29" s="1"/>
  <c r="DK40" i="29" s="1"/>
  <c r="DL40" i="29" s="1"/>
  <c r="DM40" i="29" s="1"/>
  <c r="DN40" i="29" s="1"/>
  <c r="DO40" i="29" s="1"/>
  <c r="DP40" i="29" s="1"/>
  <c r="DQ40" i="29" s="1"/>
  <c r="DR40" i="29" s="1"/>
  <c r="DS40" i="29" s="1"/>
  <c r="DT40" i="29" s="1"/>
  <c r="DU40" i="29" s="1"/>
  <c r="DV40" i="29" s="1"/>
  <c r="DW40" i="29" s="1"/>
  <c r="DX40" i="29" s="1"/>
  <c r="DY40" i="29" s="1"/>
  <c r="DZ40" i="29" s="1"/>
  <c r="EA40" i="29" s="1"/>
  <c r="EB40" i="29" s="1"/>
  <c r="EC40" i="29" s="1"/>
  <c r="ED40" i="29" s="1"/>
  <c r="EE40" i="29" s="1"/>
  <c r="EF40" i="29" s="1"/>
  <c r="EG40" i="29" s="1"/>
  <c r="EH40" i="29" s="1"/>
  <c r="EI40" i="29" s="1"/>
  <c r="EJ40" i="29" s="1"/>
  <c r="EK40" i="29" s="1"/>
  <c r="EL40" i="29" s="1"/>
  <c r="EM40" i="29" s="1"/>
  <c r="EN40" i="29" s="1"/>
  <c r="EO40" i="29" s="1"/>
  <c r="EP40" i="29" s="1"/>
  <c r="EQ40" i="29" s="1"/>
  <c r="ER40" i="29" s="1"/>
  <c r="ES40" i="29" s="1"/>
  <c r="ET40" i="29" s="1"/>
  <c r="EU40" i="29" s="1"/>
  <c r="EV40" i="29" s="1"/>
  <c r="EW40" i="29" s="1"/>
  <c r="EX40" i="29" s="1"/>
  <c r="EY40" i="29" s="1"/>
  <c r="EZ40" i="29" s="1"/>
  <c r="FA40" i="29" s="1"/>
  <c r="FB40" i="29" s="1"/>
  <c r="FC40" i="29" s="1"/>
  <c r="FD40" i="29" s="1"/>
  <c r="FE40" i="29" s="1"/>
  <c r="FF40" i="29" s="1"/>
  <c r="FG40" i="29" s="1"/>
  <c r="FH40" i="29" s="1"/>
  <c r="FI40" i="29" s="1"/>
  <c r="FJ40" i="29" s="1"/>
  <c r="FK40" i="29" s="1"/>
  <c r="FL40" i="29" s="1"/>
  <c r="FM40" i="29" s="1"/>
  <c r="FN40" i="29" s="1"/>
  <c r="FO40" i="29" s="1"/>
  <c r="FP40" i="29" s="1"/>
  <c r="FQ40" i="29" s="1"/>
  <c r="FR40" i="29" s="1"/>
  <c r="FS40" i="29" s="1"/>
  <c r="FT40" i="29" s="1"/>
  <c r="FU40" i="29" s="1"/>
  <c r="FV40" i="29" s="1"/>
  <c r="FW40" i="29" s="1"/>
  <c r="FX40" i="29" s="1"/>
  <c r="FY40" i="29" s="1"/>
  <c r="FZ40" i="29" s="1"/>
  <c r="GA40" i="29" s="1"/>
  <c r="GB40" i="29" s="1"/>
  <c r="GC40" i="29" s="1"/>
  <c r="GD40" i="29" s="1"/>
  <c r="GE40" i="29" s="1"/>
  <c r="DK64" i="29"/>
  <c r="DL64" i="29" s="1"/>
  <c r="DM64" i="29" s="1"/>
  <c r="DN64" i="29" s="1"/>
  <c r="DO64" i="29" s="1"/>
  <c r="DP64" i="29" s="1"/>
  <c r="DQ64" i="29" s="1"/>
  <c r="DR64" i="29" s="1"/>
  <c r="DS64" i="29" s="1"/>
  <c r="DT64" i="29" s="1"/>
  <c r="DU64" i="29" s="1"/>
  <c r="DV64" i="29" s="1"/>
  <c r="DW64" i="29" s="1"/>
  <c r="DX64" i="29" s="1"/>
  <c r="DY64" i="29" s="1"/>
  <c r="DZ64" i="29" s="1"/>
  <c r="EA64" i="29" s="1"/>
  <c r="EB64" i="29" s="1"/>
  <c r="EC64" i="29" s="1"/>
  <c r="ED64" i="29" s="1"/>
  <c r="EE64" i="29" s="1"/>
  <c r="EF64" i="29" s="1"/>
  <c r="EG64" i="29" s="1"/>
  <c r="EH64" i="29" s="1"/>
  <c r="EI64" i="29" s="1"/>
  <c r="EJ64" i="29" s="1"/>
  <c r="EK64" i="29" s="1"/>
  <c r="EL64" i="29" s="1"/>
  <c r="EM64" i="29" s="1"/>
  <c r="EN64" i="29" s="1"/>
  <c r="EO64" i="29" s="1"/>
  <c r="EP64" i="29" s="1"/>
  <c r="EQ64" i="29" s="1"/>
  <c r="ER64" i="29" s="1"/>
  <c r="ES64" i="29" s="1"/>
  <c r="ET64" i="29" s="1"/>
  <c r="EU64" i="29" s="1"/>
  <c r="EV64" i="29" s="1"/>
  <c r="EW64" i="29" s="1"/>
  <c r="EX64" i="29" s="1"/>
  <c r="EY64" i="29" s="1"/>
  <c r="EZ64" i="29" s="1"/>
  <c r="FA64" i="29" s="1"/>
  <c r="FB64" i="29" s="1"/>
  <c r="FC64" i="29" s="1"/>
  <c r="FD64" i="29" s="1"/>
  <c r="FE64" i="29" s="1"/>
  <c r="FF64" i="29" s="1"/>
  <c r="FG64" i="29" s="1"/>
  <c r="FH64" i="29" s="1"/>
  <c r="FI64" i="29" s="1"/>
  <c r="FJ64" i="29" s="1"/>
  <c r="FK64" i="29" s="1"/>
  <c r="FL64" i="29" s="1"/>
  <c r="FM64" i="29" s="1"/>
  <c r="FN64" i="29" s="1"/>
  <c r="FO64" i="29" s="1"/>
  <c r="FP64" i="29" s="1"/>
  <c r="FQ64" i="29" s="1"/>
  <c r="FR64" i="29" s="1"/>
  <c r="FS64" i="29" s="1"/>
  <c r="FT64" i="29" s="1"/>
  <c r="FU64" i="29" s="1"/>
  <c r="FV64" i="29" s="1"/>
  <c r="FW64" i="29" s="1"/>
  <c r="FX64" i="29" s="1"/>
  <c r="FY64" i="29" s="1"/>
  <c r="FZ64" i="29" s="1"/>
  <c r="GA64" i="29" s="1"/>
  <c r="GB64" i="29" s="1"/>
  <c r="GC64" i="29" s="1"/>
  <c r="GD64" i="29" s="1"/>
  <c r="GE64" i="29" s="1"/>
  <c r="AI422" i="29"/>
  <c r="AI425" i="29"/>
  <c r="AI416" i="29"/>
  <c r="AI419" i="29"/>
  <c r="W418" i="29"/>
  <c r="W417" i="29"/>
  <c r="GA148" i="29"/>
  <c r="FY145" i="29"/>
  <c r="FA121" i="29"/>
  <c r="EM106" i="29"/>
  <c r="FP138" i="29"/>
  <c r="GE153" i="29"/>
  <c r="CJ56" i="29"/>
  <c r="EA94" i="29"/>
  <c r="FV143" i="29"/>
  <c r="DF74" i="29"/>
  <c r="CR62" i="29"/>
  <c r="BX46" i="29"/>
  <c r="DK81" i="29"/>
  <c r="DQ85" i="29"/>
  <c r="DG76" i="29"/>
  <c r="ER114" i="29"/>
  <c r="EQ112" i="29"/>
  <c r="EO109" i="29"/>
  <c r="CX67" i="29"/>
  <c r="EF101" i="29"/>
  <c r="EE99" i="29"/>
  <c r="DX91" i="29"/>
  <c r="FO136" i="29"/>
  <c r="EN107" i="29"/>
  <c r="CL58" i="29"/>
  <c r="FM133" i="29"/>
  <c r="EU117" i="29"/>
  <c r="FD126" i="29"/>
  <c r="CU64" i="29"/>
  <c r="EC97" i="29"/>
  <c r="DT89" i="29"/>
  <c r="DH79" i="29"/>
  <c r="AE20" i="29"/>
  <c r="DA69" i="29"/>
  <c r="BK37" i="29"/>
  <c r="X17" i="29"/>
  <c r="AV28" i="29"/>
  <c r="BO40" i="29"/>
  <c r="AN24" i="29"/>
  <c r="CG52" i="29"/>
  <c r="BB31" i="29"/>
  <c r="BG34" i="29"/>
  <c r="AO357" i="29"/>
  <c r="AP357" i="29" s="1"/>
  <c r="W420" i="29"/>
  <c r="W421" i="29"/>
  <c r="AE424" i="29"/>
  <c r="AE423" i="29"/>
  <c r="Z421" i="29"/>
  <c r="Z420" i="29"/>
  <c r="FL137" i="29"/>
  <c r="FX149" i="29"/>
  <c r="ET119" i="29"/>
  <c r="GD155" i="29"/>
  <c r="CV68" i="29"/>
  <c r="CE54" i="29"/>
  <c r="EG104" i="29"/>
  <c r="DD77" i="29"/>
  <c r="EZ125" i="29"/>
  <c r="FF131" i="29"/>
  <c r="AM25" i="29"/>
  <c r="BP43" i="29"/>
  <c r="DU92" i="29"/>
  <c r="BE36" i="29"/>
  <c r="Y19" i="29"/>
  <c r="Y421" i="29"/>
  <c r="FF119" i="29"/>
  <c r="FX137" i="29"/>
  <c r="ES104" i="29"/>
  <c r="FR131" i="29"/>
  <c r="EG92" i="29"/>
  <c r="CB43" i="29"/>
  <c r="FL125" i="29"/>
  <c r="BQ36" i="29"/>
  <c r="DH68" i="29"/>
  <c r="DP77" i="29"/>
  <c r="CQ54" i="29"/>
  <c r="AK19" i="29"/>
  <c r="AY25" i="29"/>
  <c r="GB150" i="29"/>
  <c r="FG129" i="29"/>
  <c r="ET116" i="29"/>
  <c r="FC124" i="29"/>
  <c r="CU65" i="29"/>
  <c r="EB95" i="29"/>
  <c r="CC50" i="29"/>
  <c r="FX144" i="29"/>
  <c r="DV90" i="29"/>
  <c r="CJ57" i="29"/>
  <c r="BS42" i="29"/>
  <c r="CO60" i="29"/>
  <c r="EN108" i="29"/>
  <c r="FS141" i="29"/>
  <c r="DN83" i="29"/>
  <c r="DE72" i="29"/>
  <c r="DM82" i="29"/>
  <c r="DH78" i="29"/>
  <c r="EJ103" i="29"/>
  <c r="BZ47" i="29"/>
  <c r="BP41" i="29"/>
  <c r="CV66" i="29"/>
  <c r="AI21" i="29"/>
  <c r="AZ30" i="29"/>
  <c r="AR26" i="29"/>
  <c r="BD33" i="29"/>
  <c r="Q419" i="29"/>
  <c r="Q422" i="29"/>
  <c r="Q425" i="29"/>
  <c r="Q416" i="29"/>
  <c r="AO413" i="29"/>
  <c r="AK418" i="29"/>
  <c r="AK417" i="29"/>
  <c r="AD424" i="29"/>
  <c r="AD423" i="29"/>
  <c r="AB421" i="29"/>
  <c r="AB420" i="29"/>
  <c r="GC137" i="29"/>
  <c r="FK119" i="29"/>
  <c r="DM68" i="29"/>
  <c r="EL92" i="29"/>
  <c r="DU77" i="29"/>
  <c r="CV54" i="29"/>
  <c r="EX104" i="29"/>
  <c r="FQ125" i="29"/>
  <c r="FW131" i="29"/>
  <c r="CG43" i="29"/>
  <c r="BD25" i="29"/>
  <c r="BV36" i="29"/>
  <c r="AP19" i="29"/>
  <c r="AG419" i="29"/>
  <c r="AG422" i="29"/>
  <c r="AG425" i="29"/>
  <c r="AG416" i="29"/>
  <c r="CW54" i="29"/>
  <c r="EM92" i="29"/>
  <c r="GD137" i="29"/>
  <c r="DV77" i="29"/>
  <c r="EY104" i="29"/>
  <c r="FX131" i="29"/>
  <c r="FL119" i="29"/>
  <c r="CH43" i="29"/>
  <c r="BE25" i="29"/>
  <c r="FR125" i="29"/>
  <c r="DN68" i="29"/>
  <c r="BW36" i="29"/>
  <c r="AQ19" i="29"/>
  <c r="AJ422" i="29"/>
  <c r="AJ425" i="29"/>
  <c r="AJ416" i="29"/>
  <c r="AJ419" i="29"/>
  <c r="FS125" i="29"/>
  <c r="CX54" i="29"/>
  <c r="EN92" i="29"/>
  <c r="BX36" i="29"/>
  <c r="FM119" i="29"/>
  <c r="DW77" i="29"/>
  <c r="EZ104" i="29"/>
  <c r="BF25" i="29"/>
  <c r="GE137" i="29"/>
  <c r="FY131" i="29"/>
  <c r="CI43" i="29"/>
  <c r="DO68" i="29"/>
  <c r="AR19" i="29"/>
  <c r="ES115" i="29"/>
  <c r="FV142" i="29"/>
  <c r="FJ130" i="29"/>
  <c r="EM105" i="29"/>
  <c r="FD123" i="29"/>
  <c r="EX118" i="29"/>
  <c r="EE98" i="29"/>
  <c r="EQ110" i="29"/>
  <c r="EI102" i="29"/>
  <c r="FG128" i="29"/>
  <c r="FE127" i="29"/>
  <c r="FQ139" i="29"/>
  <c r="FC122" i="29"/>
  <c r="DT88" i="29"/>
  <c r="EC96" i="29"/>
  <c r="DC70" i="29"/>
  <c r="DH75" i="29"/>
  <c r="FS140" i="29"/>
  <c r="FP135" i="29"/>
  <c r="EA93" i="29"/>
  <c r="DT87" i="29"/>
  <c r="DS86" i="29"/>
  <c r="CB48" i="29"/>
  <c r="ES113" i="29"/>
  <c r="BD32" i="29"/>
  <c r="GE152" i="29"/>
  <c r="CC49" i="29"/>
  <c r="EF100" i="29"/>
  <c r="GA146" i="29"/>
  <c r="GC151" i="29"/>
  <c r="GB147" i="29"/>
  <c r="FM132" i="29"/>
  <c r="FO134" i="29"/>
  <c r="AZ29" i="29"/>
  <c r="AA18" i="29"/>
  <c r="BV44" i="29"/>
  <c r="CI53" i="29"/>
  <c r="CO59" i="29"/>
  <c r="FA120" i="29"/>
  <c r="DK80" i="29"/>
  <c r="DF73" i="29"/>
  <c r="ER111" i="29"/>
  <c r="DQ84" i="29"/>
  <c r="CJ55" i="29"/>
  <c r="CT63" i="29"/>
  <c r="AN23" i="29"/>
  <c r="BO39" i="29"/>
  <c r="BM38" i="29"/>
  <c r="AV27" i="29"/>
  <c r="AL22" i="29"/>
  <c r="DE71" i="29"/>
  <c r="CR61" i="29"/>
  <c r="CF51" i="29"/>
  <c r="BX45" i="29"/>
  <c r="BI35" i="29"/>
  <c r="FY149" i="29"/>
  <c r="GE155" i="29"/>
  <c r="CF54" i="29"/>
  <c r="EU119" i="29"/>
  <c r="FM137" i="29"/>
  <c r="FA125" i="29"/>
  <c r="FG131" i="29"/>
  <c r="EH104" i="29"/>
  <c r="BQ43" i="29"/>
  <c r="AN25" i="29"/>
  <c r="DE77" i="29"/>
  <c r="CW68" i="29"/>
  <c r="DV92" i="29"/>
  <c r="BF36" i="29"/>
  <c r="Z19" i="29"/>
  <c r="S422" i="29"/>
  <c r="S425" i="29"/>
  <c r="S416" i="29"/>
  <c r="S419" i="29"/>
  <c r="AF419" i="29"/>
  <c r="AF422" i="29"/>
  <c r="AF425" i="29"/>
  <c r="AF416" i="29"/>
  <c r="U422" i="29"/>
  <c r="U425" i="29"/>
  <c r="U416" i="29"/>
  <c r="U419" i="29"/>
  <c r="X418" i="29"/>
  <c r="X417" i="29"/>
  <c r="FR136" i="29"/>
  <c r="EX117" i="29"/>
  <c r="FD121" i="29"/>
  <c r="FY143" i="29"/>
  <c r="CX64" i="29"/>
  <c r="EU114" i="29"/>
  <c r="DK79" i="29"/>
  <c r="CO58" i="29"/>
  <c r="FP133" i="29"/>
  <c r="FG126" i="29"/>
  <c r="EH99" i="29"/>
  <c r="GB145" i="29"/>
  <c r="ET112" i="29"/>
  <c r="ER109" i="29"/>
  <c r="DA67" i="29"/>
  <c r="EQ107" i="29"/>
  <c r="DD69" i="29"/>
  <c r="GD148" i="29"/>
  <c r="FS138" i="29"/>
  <c r="EF97" i="29"/>
  <c r="AY28" i="29"/>
  <c r="EP106" i="29"/>
  <c r="DN81" i="29"/>
  <c r="CU62" i="29"/>
  <c r="BR40" i="29"/>
  <c r="DT85" i="29"/>
  <c r="EA91" i="29"/>
  <c r="DW89" i="29"/>
  <c r="ED94" i="29"/>
  <c r="DI74" i="29"/>
  <c r="DJ76" i="29"/>
  <c r="EI101" i="29"/>
  <c r="CA46" i="29"/>
  <c r="CM56" i="29"/>
  <c r="AQ24" i="29"/>
  <c r="CJ52" i="29"/>
  <c r="BN37" i="29"/>
  <c r="BE31" i="29"/>
  <c r="AA17" i="29"/>
  <c r="AH20" i="29"/>
  <c r="BJ34" i="29"/>
  <c r="AN420" i="29"/>
  <c r="AN421" i="29"/>
  <c r="AO356" i="29"/>
  <c r="AP356" i="29" s="1"/>
  <c r="AM50" i="21"/>
  <c r="AA50" i="21"/>
  <c r="O50" i="21"/>
  <c r="BU58" i="21" l="1"/>
  <c r="BV58" i="21" s="1"/>
  <c r="P9" i="30"/>
  <c r="Q9" i="30" s="1"/>
  <c r="AX21" i="29"/>
  <c r="FV129" i="29"/>
  <c r="FR124" i="29"/>
  <c r="CR50" i="29"/>
  <c r="DT72" i="29"/>
  <c r="Z424" i="29"/>
  <c r="AA417" i="29"/>
  <c r="CO47" i="29"/>
  <c r="FI116" i="29"/>
  <c r="EY103" i="29"/>
  <c r="DD60" i="29"/>
  <c r="CE41" i="29"/>
  <c r="DK66" i="29"/>
  <c r="DJ65" i="29"/>
  <c r="DW78" i="29"/>
  <c r="EQ95" i="29"/>
  <c r="EK90" i="29"/>
  <c r="BO30" i="29"/>
  <c r="CH42" i="29"/>
  <c r="AA420" i="29"/>
  <c r="CF50" i="29"/>
  <c r="DP82" i="29"/>
  <c r="EQ108" i="29"/>
  <c r="H178" i="29"/>
  <c r="I178" i="29" s="1"/>
  <c r="J178" i="29" s="1"/>
  <c r="GA144" i="29"/>
  <c r="EW116" i="29"/>
  <c r="CC47" i="29"/>
  <c r="BU50" i="21"/>
  <c r="BU49" i="21"/>
  <c r="BV49" i="21" s="1"/>
  <c r="AE427" i="29"/>
  <c r="AE426" i="29"/>
  <c r="Q185" i="29"/>
  <c r="S188" i="29"/>
  <c r="S176" i="29"/>
  <c r="S185" i="29"/>
  <c r="S164" i="29" s="1"/>
  <c r="S162" i="29" s="1"/>
  <c r="T185" i="29"/>
  <c r="AM417" i="29"/>
  <c r="AA424" i="29"/>
  <c r="CM57" i="29"/>
  <c r="AB424" i="29"/>
  <c r="CR60" i="29"/>
  <c r="V417" i="29"/>
  <c r="DL66" i="29"/>
  <c r="DM66" i="29" s="1"/>
  <c r="DN66" i="29" s="1"/>
  <c r="DO66" i="29" s="1"/>
  <c r="DP66" i="29" s="1"/>
  <c r="DQ66" i="29" s="1"/>
  <c r="DR66" i="29" s="1"/>
  <c r="DS66" i="29" s="1"/>
  <c r="DT66" i="29" s="1"/>
  <c r="DU66" i="29" s="1"/>
  <c r="DV66" i="29" s="1"/>
  <c r="DW66" i="29" s="1"/>
  <c r="DX66" i="29" s="1"/>
  <c r="DY66" i="29" s="1"/>
  <c r="DZ66" i="29" s="1"/>
  <c r="EA66" i="29" s="1"/>
  <c r="EB66" i="29" s="1"/>
  <c r="EC66" i="29" s="1"/>
  <c r="ED66" i="29" s="1"/>
  <c r="EE66" i="29" s="1"/>
  <c r="EF66" i="29" s="1"/>
  <c r="EG66" i="29" s="1"/>
  <c r="EH66" i="29" s="1"/>
  <c r="EI66" i="29" s="1"/>
  <c r="EJ66" i="29" s="1"/>
  <c r="EK66" i="29" s="1"/>
  <c r="EL66" i="29" s="1"/>
  <c r="EM66" i="29" s="1"/>
  <c r="EN66" i="29" s="1"/>
  <c r="EO66" i="29" s="1"/>
  <c r="EP66" i="29" s="1"/>
  <c r="EQ66" i="29" s="1"/>
  <c r="ER66" i="29" s="1"/>
  <c r="ES66" i="29" s="1"/>
  <c r="ET66" i="29" s="1"/>
  <c r="EU66" i="29" s="1"/>
  <c r="EV66" i="29" s="1"/>
  <c r="EW66" i="29" s="1"/>
  <c r="EX66" i="29" s="1"/>
  <c r="EY66" i="29" s="1"/>
  <c r="EZ66" i="29" s="1"/>
  <c r="FA66" i="29" s="1"/>
  <c r="FB66" i="29" s="1"/>
  <c r="FC66" i="29" s="1"/>
  <c r="FD66" i="29" s="1"/>
  <c r="FE66" i="29" s="1"/>
  <c r="FF66" i="29" s="1"/>
  <c r="FG66" i="29" s="1"/>
  <c r="FH66" i="29" s="1"/>
  <c r="FI66" i="29" s="1"/>
  <c r="FJ66" i="29" s="1"/>
  <c r="FK66" i="29" s="1"/>
  <c r="FL66" i="29" s="1"/>
  <c r="FM66" i="29" s="1"/>
  <c r="FN66" i="29" s="1"/>
  <c r="FO66" i="29" s="1"/>
  <c r="FP66" i="29" s="1"/>
  <c r="FQ66" i="29" s="1"/>
  <c r="FR66" i="29" s="1"/>
  <c r="FS66" i="29" s="1"/>
  <c r="FT66" i="29" s="1"/>
  <c r="FU66" i="29" s="1"/>
  <c r="FV66" i="29" s="1"/>
  <c r="FW66" i="29" s="1"/>
  <c r="FX66" i="29" s="1"/>
  <c r="FY66" i="29" s="1"/>
  <c r="FZ66" i="29" s="1"/>
  <c r="GA66" i="29" s="1"/>
  <c r="GB66" i="29" s="1"/>
  <c r="GC66" i="29" s="1"/>
  <c r="GD66" i="29" s="1"/>
  <c r="GE66" i="29" s="1"/>
  <c r="X424" i="29"/>
  <c r="BW41" i="29"/>
  <c r="EZ103" i="29"/>
  <c r="FA103" i="29" s="1"/>
  <c r="FB103" i="29" s="1"/>
  <c r="FC103" i="29" s="1"/>
  <c r="FD103" i="29" s="1"/>
  <c r="FE103" i="29" s="1"/>
  <c r="FF103" i="29" s="1"/>
  <c r="FG103" i="29" s="1"/>
  <c r="FH103" i="29" s="1"/>
  <c r="FI103" i="29" s="1"/>
  <c r="FJ103" i="29" s="1"/>
  <c r="FK103" i="29" s="1"/>
  <c r="FL103" i="29" s="1"/>
  <c r="FM103" i="29" s="1"/>
  <c r="FN103" i="29" s="1"/>
  <c r="FO103" i="29" s="1"/>
  <c r="FP103" i="29" s="1"/>
  <c r="FQ103" i="29" s="1"/>
  <c r="FR103" i="29" s="1"/>
  <c r="FS103" i="29" s="1"/>
  <c r="FT103" i="29" s="1"/>
  <c r="FU103" i="29" s="1"/>
  <c r="FV103" i="29" s="1"/>
  <c r="FW103" i="29" s="1"/>
  <c r="FX103" i="29" s="1"/>
  <c r="FY103" i="29" s="1"/>
  <c r="FZ103" i="29" s="1"/>
  <c r="GA103" i="29" s="1"/>
  <c r="GB103" i="29" s="1"/>
  <c r="GC103" i="29" s="1"/>
  <c r="GD103" i="29" s="1"/>
  <c r="GE103" i="29" s="1"/>
  <c r="BG30" i="29"/>
  <c r="BK33" i="29"/>
  <c r="ED83" i="29"/>
  <c r="EE83" i="29" s="1"/>
  <c r="EF83" i="29" s="1"/>
  <c r="EG83" i="29" s="1"/>
  <c r="EH83" i="29" s="1"/>
  <c r="EI83" i="29" s="1"/>
  <c r="EJ83" i="29" s="1"/>
  <c r="EK83" i="29" s="1"/>
  <c r="EL83" i="29" s="1"/>
  <c r="EM83" i="29" s="1"/>
  <c r="EN83" i="29" s="1"/>
  <c r="EO83" i="29" s="1"/>
  <c r="EP83" i="29" s="1"/>
  <c r="EQ83" i="29" s="1"/>
  <c r="ER83" i="29" s="1"/>
  <c r="ES83" i="29" s="1"/>
  <c r="ET83" i="29" s="1"/>
  <c r="EU83" i="29" s="1"/>
  <c r="EV83" i="29" s="1"/>
  <c r="EW83" i="29" s="1"/>
  <c r="EX83" i="29" s="1"/>
  <c r="EY83" i="29" s="1"/>
  <c r="EZ83" i="29" s="1"/>
  <c r="FA83" i="29" s="1"/>
  <c r="FB83" i="29" s="1"/>
  <c r="FC83" i="29" s="1"/>
  <c r="FD83" i="29" s="1"/>
  <c r="FE83" i="29" s="1"/>
  <c r="FF83" i="29" s="1"/>
  <c r="FG83" i="29" s="1"/>
  <c r="FH83" i="29" s="1"/>
  <c r="FI83" i="29" s="1"/>
  <c r="FJ83" i="29" s="1"/>
  <c r="FK83" i="29" s="1"/>
  <c r="FL83" i="29" s="1"/>
  <c r="FM83" i="29" s="1"/>
  <c r="FN83" i="29" s="1"/>
  <c r="FO83" i="29" s="1"/>
  <c r="FP83" i="29" s="1"/>
  <c r="FQ83" i="29" s="1"/>
  <c r="FR83" i="29" s="1"/>
  <c r="FS83" i="29" s="1"/>
  <c r="FT83" i="29" s="1"/>
  <c r="FU83" i="29" s="1"/>
  <c r="FV83" i="29" s="1"/>
  <c r="FW83" i="29" s="1"/>
  <c r="FX83" i="29" s="1"/>
  <c r="FY83" i="29" s="1"/>
  <c r="FZ83" i="29" s="1"/>
  <c r="GA83" i="29" s="1"/>
  <c r="GB83" i="29" s="1"/>
  <c r="GC83" i="29" s="1"/>
  <c r="GD83" i="29" s="1"/>
  <c r="GE83" i="29" s="1"/>
  <c r="DU72" i="29"/>
  <c r="DV72" i="29" s="1"/>
  <c r="DW72" i="29" s="1"/>
  <c r="DX72" i="29" s="1"/>
  <c r="DY72" i="29" s="1"/>
  <c r="DZ72" i="29" s="1"/>
  <c r="EA72" i="29" s="1"/>
  <c r="EB72" i="29" s="1"/>
  <c r="EC72" i="29" s="1"/>
  <c r="ED72" i="29" s="1"/>
  <c r="EE72" i="29" s="1"/>
  <c r="EF72" i="29" s="1"/>
  <c r="EG72" i="29" s="1"/>
  <c r="EH72" i="29" s="1"/>
  <c r="EI72" i="29" s="1"/>
  <c r="EJ72" i="29" s="1"/>
  <c r="EK72" i="29" s="1"/>
  <c r="EL72" i="29" s="1"/>
  <c r="EM72" i="29" s="1"/>
  <c r="EN72" i="29" s="1"/>
  <c r="EO72" i="29" s="1"/>
  <c r="EP72" i="29" s="1"/>
  <c r="EQ72" i="29" s="1"/>
  <c r="ER72" i="29" s="1"/>
  <c r="ES72" i="29" s="1"/>
  <c r="ET72" i="29" s="1"/>
  <c r="EU72" i="29" s="1"/>
  <c r="EV72" i="29" s="1"/>
  <c r="EW72" i="29" s="1"/>
  <c r="EX72" i="29" s="1"/>
  <c r="EY72" i="29" s="1"/>
  <c r="EZ72" i="29" s="1"/>
  <c r="FA72" i="29" s="1"/>
  <c r="FB72" i="29" s="1"/>
  <c r="FC72" i="29" s="1"/>
  <c r="FD72" i="29" s="1"/>
  <c r="FE72" i="29" s="1"/>
  <c r="FF72" i="29" s="1"/>
  <c r="FG72" i="29" s="1"/>
  <c r="FH72" i="29" s="1"/>
  <c r="FI72" i="29" s="1"/>
  <c r="FJ72" i="29" s="1"/>
  <c r="FK72" i="29" s="1"/>
  <c r="FL72" i="29" s="1"/>
  <c r="FM72" i="29" s="1"/>
  <c r="FN72" i="29" s="1"/>
  <c r="FO72" i="29" s="1"/>
  <c r="FP72" i="29" s="1"/>
  <c r="FQ72" i="29" s="1"/>
  <c r="FR72" i="29" s="1"/>
  <c r="FS72" i="29" s="1"/>
  <c r="FT72" i="29" s="1"/>
  <c r="FU72" i="29" s="1"/>
  <c r="FV72" i="29" s="1"/>
  <c r="FW72" i="29" s="1"/>
  <c r="FX72" i="29" s="1"/>
  <c r="FY72" i="29" s="1"/>
  <c r="FZ72" i="29" s="1"/>
  <c r="GA72" i="29" s="1"/>
  <c r="GB72" i="29" s="1"/>
  <c r="GC72" i="29" s="1"/>
  <c r="GD72" i="29" s="1"/>
  <c r="GE72" i="29" s="1"/>
  <c r="AM421" i="29"/>
  <c r="AN424" i="29"/>
  <c r="CG47" i="29"/>
  <c r="CJ50" i="29"/>
  <c r="AY26" i="29"/>
  <c r="AD427" i="29"/>
  <c r="AD358" i="29"/>
  <c r="ET108" i="29" s="1"/>
  <c r="DU83" i="29"/>
  <c r="EU108" i="29"/>
  <c r="EI95" i="29"/>
  <c r="X421" i="29"/>
  <c r="DT82" i="29"/>
  <c r="EL90" i="29"/>
  <c r="EM90" i="29" s="1"/>
  <c r="EN90" i="29" s="1"/>
  <c r="EO90" i="29" s="1"/>
  <c r="EP90" i="29" s="1"/>
  <c r="EQ90" i="29" s="1"/>
  <c r="ER90" i="29" s="1"/>
  <c r="ES90" i="29" s="1"/>
  <c r="ET90" i="29" s="1"/>
  <c r="EU90" i="29" s="1"/>
  <c r="EV90" i="29" s="1"/>
  <c r="EW90" i="29" s="1"/>
  <c r="EX90" i="29" s="1"/>
  <c r="EY90" i="29" s="1"/>
  <c r="EZ90" i="29" s="1"/>
  <c r="FA90" i="29" s="1"/>
  <c r="FB90" i="29" s="1"/>
  <c r="FC90" i="29" s="1"/>
  <c r="FD90" i="29" s="1"/>
  <c r="FE90" i="29" s="1"/>
  <c r="FF90" i="29" s="1"/>
  <c r="FG90" i="29" s="1"/>
  <c r="FH90" i="29" s="1"/>
  <c r="FI90" i="29" s="1"/>
  <c r="FJ90" i="29" s="1"/>
  <c r="FK90" i="29" s="1"/>
  <c r="FL90" i="29" s="1"/>
  <c r="FM90" i="29" s="1"/>
  <c r="FN90" i="29" s="1"/>
  <c r="FO90" i="29" s="1"/>
  <c r="FP90" i="29" s="1"/>
  <c r="FQ90" i="29" s="1"/>
  <c r="FR90" i="29" s="1"/>
  <c r="FS90" i="29" s="1"/>
  <c r="FT90" i="29" s="1"/>
  <c r="FU90" i="29" s="1"/>
  <c r="FV90" i="29" s="1"/>
  <c r="FW90" i="29" s="1"/>
  <c r="FX90" i="29" s="1"/>
  <c r="FY90" i="29" s="1"/>
  <c r="FZ90" i="29" s="1"/>
  <c r="GA90" i="29" s="1"/>
  <c r="GB90" i="29" s="1"/>
  <c r="GC90" i="29" s="1"/>
  <c r="GD90" i="29" s="1"/>
  <c r="GE90" i="29" s="1"/>
  <c r="W159" i="29"/>
  <c r="DE60" i="29"/>
  <c r="DF60" i="29" s="1"/>
  <c r="DG60" i="29" s="1"/>
  <c r="DH60" i="29" s="1"/>
  <c r="DI60" i="29" s="1"/>
  <c r="DJ60" i="29" s="1"/>
  <c r="DK60" i="29" s="1"/>
  <c r="DL60" i="29" s="1"/>
  <c r="DM60" i="29" s="1"/>
  <c r="DN60" i="29" s="1"/>
  <c r="DO60" i="29" s="1"/>
  <c r="DP60" i="29" s="1"/>
  <c r="DQ60" i="29" s="1"/>
  <c r="DR60" i="29" s="1"/>
  <c r="DS60" i="29" s="1"/>
  <c r="DT60" i="29" s="1"/>
  <c r="DU60" i="29" s="1"/>
  <c r="DV60" i="29" s="1"/>
  <c r="DW60" i="29" s="1"/>
  <c r="DX60" i="29" s="1"/>
  <c r="DY60" i="29" s="1"/>
  <c r="DZ60" i="29" s="1"/>
  <c r="EA60" i="29" s="1"/>
  <c r="EB60" i="29" s="1"/>
  <c r="EC60" i="29" s="1"/>
  <c r="ED60" i="29" s="1"/>
  <c r="EE60" i="29" s="1"/>
  <c r="EF60" i="29" s="1"/>
  <c r="EG60" i="29" s="1"/>
  <c r="EH60" i="29" s="1"/>
  <c r="EI60" i="29" s="1"/>
  <c r="EJ60" i="29" s="1"/>
  <c r="EK60" i="29" s="1"/>
  <c r="EL60" i="29" s="1"/>
  <c r="EM60" i="29" s="1"/>
  <c r="EN60" i="29" s="1"/>
  <c r="EO60" i="29" s="1"/>
  <c r="EP60" i="29" s="1"/>
  <c r="EQ60" i="29" s="1"/>
  <c r="ER60" i="29" s="1"/>
  <c r="ES60" i="29" s="1"/>
  <c r="ET60" i="29" s="1"/>
  <c r="EU60" i="29" s="1"/>
  <c r="EV60" i="29" s="1"/>
  <c r="EW60" i="29" s="1"/>
  <c r="EX60" i="29" s="1"/>
  <c r="EY60" i="29" s="1"/>
  <c r="EZ60" i="29" s="1"/>
  <c r="FA60" i="29" s="1"/>
  <c r="FB60" i="29" s="1"/>
  <c r="FC60" i="29" s="1"/>
  <c r="FD60" i="29" s="1"/>
  <c r="FE60" i="29" s="1"/>
  <c r="FF60" i="29" s="1"/>
  <c r="FG60" i="29" s="1"/>
  <c r="FH60" i="29" s="1"/>
  <c r="FI60" i="29" s="1"/>
  <c r="FJ60" i="29" s="1"/>
  <c r="FK60" i="29" s="1"/>
  <c r="FL60" i="29" s="1"/>
  <c r="FM60" i="29" s="1"/>
  <c r="FN60" i="29" s="1"/>
  <c r="FO60" i="29" s="1"/>
  <c r="FP60" i="29" s="1"/>
  <c r="FQ60" i="29" s="1"/>
  <c r="FR60" i="29" s="1"/>
  <c r="FS60" i="29" s="1"/>
  <c r="FT60" i="29" s="1"/>
  <c r="FU60" i="29" s="1"/>
  <c r="FV60" i="29" s="1"/>
  <c r="FW60" i="29" s="1"/>
  <c r="FX60" i="29" s="1"/>
  <c r="FY60" i="29" s="1"/>
  <c r="FZ60" i="29" s="1"/>
  <c r="GA60" i="29" s="1"/>
  <c r="GB60" i="29" s="1"/>
  <c r="GC60" i="29" s="1"/>
  <c r="GD60" i="29" s="1"/>
  <c r="GE60" i="29" s="1"/>
  <c r="DX78" i="29"/>
  <c r="DY78" i="29" s="1"/>
  <c r="DZ78" i="29" s="1"/>
  <c r="EA78" i="29" s="1"/>
  <c r="EB78" i="29" s="1"/>
  <c r="EC78" i="29" s="1"/>
  <c r="ED78" i="29" s="1"/>
  <c r="EE78" i="29" s="1"/>
  <c r="EF78" i="29" s="1"/>
  <c r="EG78" i="29" s="1"/>
  <c r="EH78" i="29" s="1"/>
  <c r="EI78" i="29" s="1"/>
  <c r="EJ78" i="29" s="1"/>
  <c r="EK78" i="29" s="1"/>
  <c r="EL78" i="29" s="1"/>
  <c r="EM78" i="29" s="1"/>
  <c r="EN78" i="29" s="1"/>
  <c r="EO78" i="29" s="1"/>
  <c r="EP78" i="29" s="1"/>
  <c r="EQ78" i="29" s="1"/>
  <c r="ER78" i="29" s="1"/>
  <c r="ES78" i="29" s="1"/>
  <c r="ET78" i="29" s="1"/>
  <c r="EU78" i="29" s="1"/>
  <c r="EV78" i="29" s="1"/>
  <c r="EW78" i="29" s="1"/>
  <c r="EX78" i="29" s="1"/>
  <c r="EY78" i="29" s="1"/>
  <c r="EZ78" i="29" s="1"/>
  <c r="FA78" i="29" s="1"/>
  <c r="FB78" i="29" s="1"/>
  <c r="FC78" i="29" s="1"/>
  <c r="FD78" i="29" s="1"/>
  <c r="FE78" i="29" s="1"/>
  <c r="FF78" i="29" s="1"/>
  <c r="FG78" i="29" s="1"/>
  <c r="FH78" i="29" s="1"/>
  <c r="FI78" i="29" s="1"/>
  <c r="FJ78" i="29" s="1"/>
  <c r="FK78" i="29" s="1"/>
  <c r="FL78" i="29" s="1"/>
  <c r="FM78" i="29" s="1"/>
  <c r="FN78" i="29" s="1"/>
  <c r="FO78" i="29" s="1"/>
  <c r="FP78" i="29" s="1"/>
  <c r="FQ78" i="29" s="1"/>
  <c r="FR78" i="29" s="1"/>
  <c r="FS78" i="29" s="1"/>
  <c r="FT78" i="29" s="1"/>
  <c r="FU78" i="29" s="1"/>
  <c r="FV78" i="29" s="1"/>
  <c r="FW78" i="29" s="1"/>
  <c r="FX78" i="29" s="1"/>
  <c r="FY78" i="29" s="1"/>
  <c r="FZ78" i="29" s="1"/>
  <c r="GA78" i="29" s="1"/>
  <c r="GB78" i="29" s="1"/>
  <c r="GC78" i="29" s="1"/>
  <c r="GD78" i="29" s="1"/>
  <c r="GE78" i="29" s="1"/>
  <c r="CZ57" i="29"/>
  <c r="DA57" i="29" s="1"/>
  <c r="DB57" i="29" s="1"/>
  <c r="DC57" i="29" s="1"/>
  <c r="DD57" i="29" s="1"/>
  <c r="DE57" i="29" s="1"/>
  <c r="DF57" i="29" s="1"/>
  <c r="DG57" i="29" s="1"/>
  <c r="DH57" i="29" s="1"/>
  <c r="DI57" i="29" s="1"/>
  <c r="DJ57" i="29" s="1"/>
  <c r="DK57" i="29" s="1"/>
  <c r="DL57" i="29" s="1"/>
  <c r="DM57" i="29" s="1"/>
  <c r="DN57" i="29" s="1"/>
  <c r="DO57" i="29" s="1"/>
  <c r="DP57" i="29" s="1"/>
  <c r="DQ57" i="29" s="1"/>
  <c r="DR57" i="29" s="1"/>
  <c r="DS57" i="29" s="1"/>
  <c r="DT57" i="29" s="1"/>
  <c r="DU57" i="29" s="1"/>
  <c r="DV57" i="29" s="1"/>
  <c r="DW57" i="29" s="1"/>
  <c r="DX57" i="29" s="1"/>
  <c r="DY57" i="29" s="1"/>
  <c r="DZ57" i="29" s="1"/>
  <c r="EA57" i="29" s="1"/>
  <c r="EB57" i="29" s="1"/>
  <c r="EC57" i="29" s="1"/>
  <c r="ED57" i="29" s="1"/>
  <c r="EE57" i="29" s="1"/>
  <c r="EF57" i="29" s="1"/>
  <c r="EG57" i="29" s="1"/>
  <c r="EH57" i="29" s="1"/>
  <c r="EI57" i="29" s="1"/>
  <c r="EJ57" i="29" s="1"/>
  <c r="EK57" i="29" s="1"/>
  <c r="EL57" i="29" s="1"/>
  <c r="EM57" i="29" s="1"/>
  <c r="EN57" i="29" s="1"/>
  <c r="EO57" i="29" s="1"/>
  <c r="EP57" i="29" s="1"/>
  <c r="EQ57" i="29" s="1"/>
  <c r="ER57" i="29" s="1"/>
  <c r="ES57" i="29" s="1"/>
  <c r="ET57" i="29" s="1"/>
  <c r="EU57" i="29" s="1"/>
  <c r="EV57" i="29" s="1"/>
  <c r="EW57" i="29" s="1"/>
  <c r="EX57" i="29" s="1"/>
  <c r="EY57" i="29" s="1"/>
  <c r="EZ57" i="29" s="1"/>
  <c r="FA57" i="29" s="1"/>
  <c r="FB57" i="29" s="1"/>
  <c r="FC57" i="29" s="1"/>
  <c r="FD57" i="29" s="1"/>
  <c r="FE57" i="29" s="1"/>
  <c r="FF57" i="29" s="1"/>
  <c r="FG57" i="29" s="1"/>
  <c r="FH57" i="29" s="1"/>
  <c r="FI57" i="29" s="1"/>
  <c r="FJ57" i="29" s="1"/>
  <c r="FK57" i="29" s="1"/>
  <c r="FL57" i="29" s="1"/>
  <c r="FM57" i="29" s="1"/>
  <c r="FN57" i="29" s="1"/>
  <c r="FO57" i="29" s="1"/>
  <c r="FP57" i="29" s="1"/>
  <c r="FQ57" i="29" s="1"/>
  <c r="FR57" i="29" s="1"/>
  <c r="FS57" i="29" s="1"/>
  <c r="FT57" i="29" s="1"/>
  <c r="FU57" i="29" s="1"/>
  <c r="FV57" i="29" s="1"/>
  <c r="FW57" i="29" s="1"/>
  <c r="FX57" i="29" s="1"/>
  <c r="FY57" i="29" s="1"/>
  <c r="FZ57" i="29" s="1"/>
  <c r="GA57" i="29" s="1"/>
  <c r="GB57" i="29" s="1"/>
  <c r="GC57" i="29" s="1"/>
  <c r="GD57" i="29" s="1"/>
  <c r="GE57" i="29" s="1"/>
  <c r="FJ116" i="29"/>
  <c r="FK116" i="29" s="1"/>
  <c r="FL116" i="29" s="1"/>
  <c r="FM116" i="29" s="1"/>
  <c r="FN116" i="29" s="1"/>
  <c r="FO116" i="29" s="1"/>
  <c r="FP116" i="29" s="1"/>
  <c r="FQ116" i="29" s="1"/>
  <c r="FR116" i="29" s="1"/>
  <c r="FS116" i="29" s="1"/>
  <c r="FT116" i="29" s="1"/>
  <c r="FU116" i="29" s="1"/>
  <c r="FV116" i="29" s="1"/>
  <c r="FW116" i="29" s="1"/>
  <c r="FX116" i="29" s="1"/>
  <c r="FY116" i="29" s="1"/>
  <c r="FZ116" i="29" s="1"/>
  <c r="GA116" i="29" s="1"/>
  <c r="GB116" i="29" s="1"/>
  <c r="GC116" i="29" s="1"/>
  <c r="GD116" i="29" s="1"/>
  <c r="GE116" i="29" s="1"/>
  <c r="BZ42" i="29"/>
  <c r="EQ103" i="29"/>
  <c r="DL72" i="29"/>
  <c r="FJ124" i="29"/>
  <c r="DB65" i="29"/>
  <c r="AP21" i="29"/>
  <c r="V358" i="29"/>
  <c r="DZ95" i="29" s="1"/>
  <c r="CF41" i="29"/>
  <c r="CG41" i="29" s="1"/>
  <c r="CH41" i="29" s="1"/>
  <c r="CI41" i="29" s="1"/>
  <c r="CJ41" i="29" s="1"/>
  <c r="CK41" i="29" s="1"/>
  <c r="CL41" i="29" s="1"/>
  <c r="CM41" i="29" s="1"/>
  <c r="CN41" i="29" s="1"/>
  <c r="CO41" i="29" s="1"/>
  <c r="CP41" i="29" s="1"/>
  <c r="CQ41" i="29" s="1"/>
  <c r="CR41" i="29" s="1"/>
  <c r="CS41" i="29" s="1"/>
  <c r="CT41" i="29" s="1"/>
  <c r="CU41" i="29" s="1"/>
  <c r="CV41" i="29" s="1"/>
  <c r="CW41" i="29" s="1"/>
  <c r="CX41" i="29" s="1"/>
  <c r="CY41" i="29" s="1"/>
  <c r="CZ41" i="29" s="1"/>
  <c r="DA41" i="29" s="1"/>
  <c r="DB41" i="29" s="1"/>
  <c r="DC41" i="29" s="1"/>
  <c r="DD41" i="29" s="1"/>
  <c r="DE41" i="29" s="1"/>
  <c r="DF41" i="29" s="1"/>
  <c r="DG41" i="29" s="1"/>
  <c r="DH41" i="29" s="1"/>
  <c r="DI41" i="29" s="1"/>
  <c r="DJ41" i="29" s="1"/>
  <c r="DK41" i="29" s="1"/>
  <c r="DL41" i="29" s="1"/>
  <c r="DM41" i="29" s="1"/>
  <c r="DN41" i="29" s="1"/>
  <c r="DO41" i="29" s="1"/>
  <c r="DP41" i="29" s="1"/>
  <c r="DQ41" i="29" s="1"/>
  <c r="DR41" i="29" s="1"/>
  <c r="DS41" i="29" s="1"/>
  <c r="DT41" i="29" s="1"/>
  <c r="DU41" i="29" s="1"/>
  <c r="DV41" i="29" s="1"/>
  <c r="DW41" i="29" s="1"/>
  <c r="DX41" i="29" s="1"/>
  <c r="DY41" i="29" s="1"/>
  <c r="DZ41" i="29" s="1"/>
  <c r="EA41" i="29" s="1"/>
  <c r="EB41" i="29" s="1"/>
  <c r="EC41" i="29" s="1"/>
  <c r="ED41" i="29" s="1"/>
  <c r="EE41" i="29" s="1"/>
  <c r="EF41" i="29" s="1"/>
  <c r="EG41" i="29" s="1"/>
  <c r="EH41" i="29" s="1"/>
  <c r="EI41" i="29" s="1"/>
  <c r="EJ41" i="29" s="1"/>
  <c r="EK41" i="29" s="1"/>
  <c r="EL41" i="29" s="1"/>
  <c r="EM41" i="29" s="1"/>
  <c r="EN41" i="29" s="1"/>
  <c r="EO41" i="29" s="1"/>
  <c r="EP41" i="29" s="1"/>
  <c r="EQ41" i="29" s="1"/>
  <c r="ER41" i="29" s="1"/>
  <c r="ES41" i="29" s="1"/>
  <c r="ET41" i="29" s="1"/>
  <c r="EU41" i="29" s="1"/>
  <c r="EV41" i="29" s="1"/>
  <c r="EW41" i="29" s="1"/>
  <c r="EX41" i="29" s="1"/>
  <c r="EY41" i="29" s="1"/>
  <c r="EZ41" i="29" s="1"/>
  <c r="FA41" i="29" s="1"/>
  <c r="FB41" i="29" s="1"/>
  <c r="FC41" i="29" s="1"/>
  <c r="FD41" i="29" s="1"/>
  <c r="FE41" i="29" s="1"/>
  <c r="FF41" i="29" s="1"/>
  <c r="FG41" i="29" s="1"/>
  <c r="FH41" i="29" s="1"/>
  <c r="FI41" i="29" s="1"/>
  <c r="FJ41" i="29" s="1"/>
  <c r="FK41" i="29" s="1"/>
  <c r="FL41" i="29" s="1"/>
  <c r="FM41" i="29" s="1"/>
  <c r="FN41" i="29" s="1"/>
  <c r="FO41" i="29" s="1"/>
  <c r="FP41" i="29" s="1"/>
  <c r="FQ41" i="29" s="1"/>
  <c r="FR41" i="29" s="1"/>
  <c r="FS41" i="29" s="1"/>
  <c r="FT41" i="29" s="1"/>
  <c r="FU41" i="29" s="1"/>
  <c r="FV41" i="29" s="1"/>
  <c r="FW41" i="29" s="1"/>
  <c r="FX41" i="29" s="1"/>
  <c r="FY41" i="29" s="1"/>
  <c r="FZ41" i="29" s="1"/>
  <c r="GA41" i="29" s="1"/>
  <c r="GB41" i="29" s="1"/>
  <c r="GC41" i="29" s="1"/>
  <c r="GD41" i="29" s="1"/>
  <c r="GE41" i="29" s="1"/>
  <c r="ER95" i="29"/>
  <c r="ES95" i="29" s="1"/>
  <c r="ET95" i="29" s="1"/>
  <c r="EU95" i="29" s="1"/>
  <c r="EV95" i="29" s="1"/>
  <c r="EW95" i="29" s="1"/>
  <c r="EX95" i="29" s="1"/>
  <c r="EY95" i="29" s="1"/>
  <c r="EZ95" i="29" s="1"/>
  <c r="FA95" i="29" s="1"/>
  <c r="FB95" i="29" s="1"/>
  <c r="FC95" i="29" s="1"/>
  <c r="FD95" i="29" s="1"/>
  <c r="FE95" i="29" s="1"/>
  <c r="FF95" i="29" s="1"/>
  <c r="FG95" i="29" s="1"/>
  <c r="FH95" i="29" s="1"/>
  <c r="FI95" i="29" s="1"/>
  <c r="FJ95" i="29" s="1"/>
  <c r="FK95" i="29" s="1"/>
  <c r="FL95" i="29" s="1"/>
  <c r="FM95" i="29" s="1"/>
  <c r="FN95" i="29" s="1"/>
  <c r="FO95" i="29" s="1"/>
  <c r="FP95" i="29" s="1"/>
  <c r="FQ95" i="29" s="1"/>
  <c r="FR95" i="29" s="1"/>
  <c r="FS95" i="29" s="1"/>
  <c r="FT95" i="29" s="1"/>
  <c r="FU95" i="29" s="1"/>
  <c r="FV95" i="29" s="1"/>
  <c r="FW95" i="29" s="1"/>
  <c r="FX95" i="29" s="1"/>
  <c r="FY95" i="29" s="1"/>
  <c r="FZ95" i="29" s="1"/>
  <c r="GA95" i="29" s="1"/>
  <c r="GB95" i="29" s="1"/>
  <c r="GC95" i="29" s="1"/>
  <c r="GD95" i="29" s="1"/>
  <c r="GE95" i="29" s="1"/>
  <c r="DK65" i="29"/>
  <c r="DL65" i="29" s="1"/>
  <c r="DM65" i="29" s="1"/>
  <c r="DN65" i="29" s="1"/>
  <c r="DO65" i="29" s="1"/>
  <c r="DP65" i="29" s="1"/>
  <c r="DQ65" i="29" s="1"/>
  <c r="DR65" i="29" s="1"/>
  <c r="DS65" i="29" s="1"/>
  <c r="DT65" i="29" s="1"/>
  <c r="DU65" i="29" s="1"/>
  <c r="DV65" i="29" s="1"/>
  <c r="DW65" i="29" s="1"/>
  <c r="DX65" i="29" s="1"/>
  <c r="DY65" i="29" s="1"/>
  <c r="DZ65" i="29" s="1"/>
  <c r="EA65" i="29" s="1"/>
  <c r="EB65" i="29" s="1"/>
  <c r="EC65" i="29" s="1"/>
  <c r="ED65" i="29" s="1"/>
  <c r="EE65" i="29" s="1"/>
  <c r="EF65" i="29" s="1"/>
  <c r="EG65" i="29" s="1"/>
  <c r="EH65" i="29" s="1"/>
  <c r="EI65" i="29" s="1"/>
  <c r="EJ65" i="29" s="1"/>
  <c r="EK65" i="29" s="1"/>
  <c r="EL65" i="29" s="1"/>
  <c r="EM65" i="29" s="1"/>
  <c r="EN65" i="29" s="1"/>
  <c r="EO65" i="29" s="1"/>
  <c r="EP65" i="29" s="1"/>
  <c r="EQ65" i="29" s="1"/>
  <c r="ER65" i="29" s="1"/>
  <c r="ES65" i="29" s="1"/>
  <c r="ET65" i="29" s="1"/>
  <c r="EU65" i="29" s="1"/>
  <c r="EV65" i="29" s="1"/>
  <c r="EW65" i="29" s="1"/>
  <c r="EX65" i="29" s="1"/>
  <c r="EY65" i="29" s="1"/>
  <c r="EZ65" i="29" s="1"/>
  <c r="FA65" i="29" s="1"/>
  <c r="FB65" i="29" s="1"/>
  <c r="FC65" i="29" s="1"/>
  <c r="FD65" i="29" s="1"/>
  <c r="FE65" i="29" s="1"/>
  <c r="FF65" i="29" s="1"/>
  <c r="FG65" i="29" s="1"/>
  <c r="FH65" i="29" s="1"/>
  <c r="FI65" i="29" s="1"/>
  <c r="FJ65" i="29" s="1"/>
  <c r="FK65" i="29" s="1"/>
  <c r="FL65" i="29" s="1"/>
  <c r="FM65" i="29" s="1"/>
  <c r="FN65" i="29" s="1"/>
  <c r="FO65" i="29" s="1"/>
  <c r="FP65" i="29" s="1"/>
  <c r="FQ65" i="29" s="1"/>
  <c r="FR65" i="29" s="1"/>
  <c r="FS65" i="29" s="1"/>
  <c r="FT65" i="29" s="1"/>
  <c r="FU65" i="29" s="1"/>
  <c r="FV65" i="29" s="1"/>
  <c r="FW65" i="29" s="1"/>
  <c r="FX65" i="29" s="1"/>
  <c r="FY65" i="29" s="1"/>
  <c r="FZ65" i="29" s="1"/>
  <c r="GA65" i="29" s="1"/>
  <c r="GB65" i="29" s="1"/>
  <c r="GC65" i="29" s="1"/>
  <c r="GD65" i="29" s="1"/>
  <c r="GE65" i="29" s="1"/>
  <c r="AM424" i="29"/>
  <c r="U159" i="29"/>
  <c r="U185" i="29" s="1"/>
  <c r="GF109" i="29"/>
  <c r="V426" i="29"/>
  <c r="BP30" i="29"/>
  <c r="BQ30" i="29" s="1"/>
  <c r="BR30" i="29" s="1"/>
  <c r="BS30" i="29" s="1"/>
  <c r="BT30" i="29" s="1"/>
  <c r="BU30" i="29" s="1"/>
  <c r="BV30" i="29" s="1"/>
  <c r="BW30" i="29" s="1"/>
  <c r="BX30" i="29" s="1"/>
  <c r="BY30" i="29" s="1"/>
  <c r="BZ30" i="29" s="1"/>
  <c r="CA30" i="29" s="1"/>
  <c r="CB30" i="29" s="1"/>
  <c r="CC30" i="29" s="1"/>
  <c r="CD30" i="29" s="1"/>
  <c r="CE30" i="29" s="1"/>
  <c r="CF30" i="29" s="1"/>
  <c r="CG30" i="29" s="1"/>
  <c r="CH30" i="29" s="1"/>
  <c r="CI30" i="29" s="1"/>
  <c r="CJ30" i="29" s="1"/>
  <c r="CK30" i="29" s="1"/>
  <c r="CL30" i="29" s="1"/>
  <c r="CM30" i="29" s="1"/>
  <c r="CN30" i="29" s="1"/>
  <c r="CO30" i="29" s="1"/>
  <c r="CP30" i="29" s="1"/>
  <c r="CQ30" i="29" s="1"/>
  <c r="CR30" i="29" s="1"/>
  <c r="CS30" i="29" s="1"/>
  <c r="CT30" i="29" s="1"/>
  <c r="CU30" i="29" s="1"/>
  <c r="CV30" i="29" s="1"/>
  <c r="CW30" i="29" s="1"/>
  <c r="CX30" i="29" s="1"/>
  <c r="CY30" i="29" s="1"/>
  <c r="CZ30" i="29" s="1"/>
  <c r="DA30" i="29" s="1"/>
  <c r="DB30" i="29" s="1"/>
  <c r="DC30" i="29" s="1"/>
  <c r="DD30" i="29" s="1"/>
  <c r="DE30" i="29" s="1"/>
  <c r="DF30" i="29" s="1"/>
  <c r="DG30" i="29" s="1"/>
  <c r="DH30" i="29" s="1"/>
  <c r="DI30" i="29" s="1"/>
  <c r="DJ30" i="29" s="1"/>
  <c r="DK30" i="29" s="1"/>
  <c r="DL30" i="29" s="1"/>
  <c r="DM30" i="29" s="1"/>
  <c r="DN30" i="29" s="1"/>
  <c r="DO30" i="29" s="1"/>
  <c r="DP30" i="29" s="1"/>
  <c r="DQ30" i="29" s="1"/>
  <c r="DR30" i="29" s="1"/>
  <c r="DS30" i="29" s="1"/>
  <c r="DT30" i="29" s="1"/>
  <c r="DU30" i="29" s="1"/>
  <c r="DV30" i="29" s="1"/>
  <c r="DW30" i="29" s="1"/>
  <c r="DX30" i="29" s="1"/>
  <c r="DY30" i="29" s="1"/>
  <c r="DZ30" i="29" s="1"/>
  <c r="EA30" i="29" s="1"/>
  <c r="EB30" i="29" s="1"/>
  <c r="EC30" i="29" s="1"/>
  <c r="ED30" i="29" s="1"/>
  <c r="EE30" i="29" s="1"/>
  <c r="EF30" i="29" s="1"/>
  <c r="EG30" i="29" s="1"/>
  <c r="EH30" i="29" s="1"/>
  <c r="EI30" i="29" s="1"/>
  <c r="EJ30" i="29" s="1"/>
  <c r="EK30" i="29" s="1"/>
  <c r="EL30" i="29" s="1"/>
  <c r="EM30" i="29" s="1"/>
  <c r="EN30" i="29" s="1"/>
  <c r="EO30" i="29" s="1"/>
  <c r="EP30" i="29" s="1"/>
  <c r="EQ30" i="29" s="1"/>
  <c r="ER30" i="29" s="1"/>
  <c r="ES30" i="29" s="1"/>
  <c r="ET30" i="29" s="1"/>
  <c r="EU30" i="29" s="1"/>
  <c r="EV30" i="29" s="1"/>
  <c r="EW30" i="29" s="1"/>
  <c r="EX30" i="29" s="1"/>
  <c r="EY30" i="29" s="1"/>
  <c r="EZ30" i="29" s="1"/>
  <c r="FA30" i="29" s="1"/>
  <c r="FB30" i="29" s="1"/>
  <c r="FC30" i="29" s="1"/>
  <c r="FD30" i="29" s="1"/>
  <c r="FE30" i="29" s="1"/>
  <c r="FF30" i="29" s="1"/>
  <c r="FG30" i="29" s="1"/>
  <c r="FH30" i="29" s="1"/>
  <c r="FI30" i="29" s="1"/>
  <c r="FJ30" i="29" s="1"/>
  <c r="FK30" i="29" s="1"/>
  <c r="FL30" i="29" s="1"/>
  <c r="FM30" i="29" s="1"/>
  <c r="FN30" i="29" s="1"/>
  <c r="FO30" i="29" s="1"/>
  <c r="FP30" i="29" s="1"/>
  <c r="FQ30" i="29" s="1"/>
  <c r="FR30" i="29" s="1"/>
  <c r="FS30" i="29" s="1"/>
  <c r="FT30" i="29" s="1"/>
  <c r="FU30" i="29" s="1"/>
  <c r="FV30" i="29" s="1"/>
  <c r="FW30" i="29" s="1"/>
  <c r="FX30" i="29" s="1"/>
  <c r="FY30" i="29" s="1"/>
  <c r="FZ30" i="29" s="1"/>
  <c r="GA30" i="29" s="1"/>
  <c r="GB30" i="29" s="1"/>
  <c r="GC30" i="29" s="1"/>
  <c r="GD30" i="29" s="1"/>
  <c r="GE30" i="29" s="1"/>
  <c r="CI42" i="29"/>
  <c r="CJ42" i="29" s="1"/>
  <c r="CK42" i="29" s="1"/>
  <c r="CL42" i="29" s="1"/>
  <c r="CM42" i="29" s="1"/>
  <c r="CN42" i="29" s="1"/>
  <c r="CO42" i="29" s="1"/>
  <c r="CP42" i="29" s="1"/>
  <c r="CQ42" i="29" s="1"/>
  <c r="CR42" i="29" s="1"/>
  <c r="CS42" i="29" s="1"/>
  <c r="CT42" i="29" s="1"/>
  <c r="CU42" i="29" s="1"/>
  <c r="CV42" i="29" s="1"/>
  <c r="CW42" i="29" s="1"/>
  <c r="CX42" i="29" s="1"/>
  <c r="CY42" i="29" s="1"/>
  <c r="CZ42" i="29" s="1"/>
  <c r="DA42" i="29" s="1"/>
  <c r="DB42" i="29" s="1"/>
  <c r="DC42" i="29" s="1"/>
  <c r="DD42" i="29" s="1"/>
  <c r="DE42" i="29" s="1"/>
  <c r="DF42" i="29" s="1"/>
  <c r="DG42" i="29" s="1"/>
  <c r="DH42" i="29" s="1"/>
  <c r="DI42" i="29" s="1"/>
  <c r="DJ42" i="29" s="1"/>
  <c r="DK42" i="29" s="1"/>
  <c r="DL42" i="29" s="1"/>
  <c r="DM42" i="29" s="1"/>
  <c r="DN42" i="29" s="1"/>
  <c r="DO42" i="29" s="1"/>
  <c r="DP42" i="29" s="1"/>
  <c r="DQ42" i="29" s="1"/>
  <c r="DR42" i="29" s="1"/>
  <c r="DS42" i="29" s="1"/>
  <c r="DT42" i="29" s="1"/>
  <c r="DU42" i="29" s="1"/>
  <c r="DV42" i="29" s="1"/>
  <c r="DW42" i="29" s="1"/>
  <c r="DX42" i="29" s="1"/>
  <c r="DY42" i="29" s="1"/>
  <c r="DZ42" i="29" s="1"/>
  <c r="EA42" i="29" s="1"/>
  <c r="EB42" i="29" s="1"/>
  <c r="EC42" i="29" s="1"/>
  <c r="ED42" i="29" s="1"/>
  <c r="EE42" i="29" s="1"/>
  <c r="EF42" i="29" s="1"/>
  <c r="EG42" i="29" s="1"/>
  <c r="EH42" i="29" s="1"/>
  <c r="EI42" i="29" s="1"/>
  <c r="EJ42" i="29" s="1"/>
  <c r="EK42" i="29" s="1"/>
  <c r="EL42" i="29" s="1"/>
  <c r="EM42" i="29" s="1"/>
  <c r="EN42" i="29" s="1"/>
  <c r="EO42" i="29" s="1"/>
  <c r="EP42" i="29" s="1"/>
  <c r="EQ42" i="29" s="1"/>
  <c r="ER42" i="29" s="1"/>
  <c r="ES42" i="29" s="1"/>
  <c r="ET42" i="29" s="1"/>
  <c r="EU42" i="29" s="1"/>
  <c r="EV42" i="29" s="1"/>
  <c r="EW42" i="29" s="1"/>
  <c r="EX42" i="29" s="1"/>
  <c r="EY42" i="29" s="1"/>
  <c r="EZ42" i="29" s="1"/>
  <c r="FA42" i="29" s="1"/>
  <c r="FB42" i="29" s="1"/>
  <c r="FC42" i="29" s="1"/>
  <c r="FD42" i="29" s="1"/>
  <c r="FE42" i="29" s="1"/>
  <c r="FF42" i="29" s="1"/>
  <c r="FG42" i="29" s="1"/>
  <c r="FH42" i="29" s="1"/>
  <c r="FI42" i="29" s="1"/>
  <c r="FJ42" i="29" s="1"/>
  <c r="FK42" i="29" s="1"/>
  <c r="FL42" i="29" s="1"/>
  <c r="FM42" i="29" s="1"/>
  <c r="FN42" i="29" s="1"/>
  <c r="FO42" i="29" s="1"/>
  <c r="FP42" i="29" s="1"/>
  <c r="FQ42" i="29" s="1"/>
  <c r="FR42" i="29" s="1"/>
  <c r="FS42" i="29" s="1"/>
  <c r="FT42" i="29" s="1"/>
  <c r="FU42" i="29" s="1"/>
  <c r="FV42" i="29" s="1"/>
  <c r="FW42" i="29" s="1"/>
  <c r="FX42" i="29" s="1"/>
  <c r="FY42" i="29" s="1"/>
  <c r="FZ42" i="29" s="1"/>
  <c r="GA42" i="29" s="1"/>
  <c r="GB42" i="29" s="1"/>
  <c r="GC42" i="29" s="1"/>
  <c r="GD42" i="29" s="1"/>
  <c r="GE42" i="29" s="1"/>
  <c r="FD108" i="29"/>
  <c r="FE108" i="29" s="1"/>
  <c r="FF108" i="29" s="1"/>
  <c r="FG108" i="29" s="1"/>
  <c r="FH108" i="29" s="1"/>
  <c r="FI108" i="29" s="1"/>
  <c r="FJ108" i="29" s="1"/>
  <c r="FK108" i="29" s="1"/>
  <c r="FL108" i="29" s="1"/>
  <c r="FM108" i="29" s="1"/>
  <c r="FN108" i="29" s="1"/>
  <c r="FO108" i="29" s="1"/>
  <c r="FP108" i="29" s="1"/>
  <c r="FQ108" i="29" s="1"/>
  <c r="FR108" i="29" s="1"/>
  <c r="FS108" i="29" s="1"/>
  <c r="FT108" i="29" s="1"/>
  <c r="FU108" i="29" s="1"/>
  <c r="FV108" i="29" s="1"/>
  <c r="FW108" i="29" s="1"/>
  <c r="FX108" i="29" s="1"/>
  <c r="FY108" i="29" s="1"/>
  <c r="FZ108" i="29" s="1"/>
  <c r="GA108" i="29" s="1"/>
  <c r="GB108" i="29" s="1"/>
  <c r="GC108" i="29" s="1"/>
  <c r="GD108" i="29" s="1"/>
  <c r="GE108" i="29" s="1"/>
  <c r="AL417" i="29"/>
  <c r="EC90" i="29"/>
  <c r="DO78" i="29"/>
  <c r="GF156" i="29"/>
  <c r="AL421" i="29"/>
  <c r="Y417" i="29"/>
  <c r="BT33" i="29"/>
  <c r="BU33" i="29" s="1"/>
  <c r="BV33" i="29" s="1"/>
  <c r="BW33" i="29" s="1"/>
  <c r="BX33" i="29" s="1"/>
  <c r="BY33" i="29" s="1"/>
  <c r="BZ33" i="29" s="1"/>
  <c r="CA33" i="29" s="1"/>
  <c r="CB33" i="29" s="1"/>
  <c r="CC33" i="29" s="1"/>
  <c r="CD33" i="29" s="1"/>
  <c r="CE33" i="29" s="1"/>
  <c r="CF33" i="29" s="1"/>
  <c r="CG33" i="29" s="1"/>
  <c r="CH33" i="29" s="1"/>
  <c r="CI33" i="29" s="1"/>
  <c r="CJ33" i="29" s="1"/>
  <c r="CK33" i="29" s="1"/>
  <c r="CL33" i="29" s="1"/>
  <c r="CM33" i="29" s="1"/>
  <c r="CN33" i="29" s="1"/>
  <c r="CO33" i="29" s="1"/>
  <c r="CP33" i="29" s="1"/>
  <c r="CQ33" i="29" s="1"/>
  <c r="CR33" i="29" s="1"/>
  <c r="CS33" i="29" s="1"/>
  <c r="CT33" i="29" s="1"/>
  <c r="CU33" i="29" s="1"/>
  <c r="CV33" i="29" s="1"/>
  <c r="CW33" i="29" s="1"/>
  <c r="CX33" i="29" s="1"/>
  <c r="CY33" i="29" s="1"/>
  <c r="CZ33" i="29" s="1"/>
  <c r="DA33" i="29" s="1"/>
  <c r="DB33" i="29" s="1"/>
  <c r="DC33" i="29" s="1"/>
  <c r="DD33" i="29" s="1"/>
  <c r="DE33" i="29" s="1"/>
  <c r="DF33" i="29" s="1"/>
  <c r="DG33" i="29" s="1"/>
  <c r="DH33" i="29" s="1"/>
  <c r="DI33" i="29" s="1"/>
  <c r="DJ33" i="29" s="1"/>
  <c r="DK33" i="29" s="1"/>
  <c r="DL33" i="29" s="1"/>
  <c r="DM33" i="29" s="1"/>
  <c r="DN33" i="29" s="1"/>
  <c r="DO33" i="29" s="1"/>
  <c r="DP33" i="29" s="1"/>
  <c r="DQ33" i="29" s="1"/>
  <c r="DR33" i="29" s="1"/>
  <c r="DS33" i="29" s="1"/>
  <c r="DT33" i="29" s="1"/>
  <c r="DU33" i="29" s="1"/>
  <c r="DV33" i="29" s="1"/>
  <c r="DW33" i="29" s="1"/>
  <c r="DX33" i="29" s="1"/>
  <c r="DY33" i="29" s="1"/>
  <c r="DZ33" i="29" s="1"/>
  <c r="EA33" i="29" s="1"/>
  <c r="EB33" i="29" s="1"/>
  <c r="EC33" i="29" s="1"/>
  <c r="ED33" i="29" s="1"/>
  <c r="EE33" i="29" s="1"/>
  <c r="EF33" i="29" s="1"/>
  <c r="EG33" i="29" s="1"/>
  <c r="EH33" i="29" s="1"/>
  <c r="EI33" i="29" s="1"/>
  <c r="EJ33" i="29" s="1"/>
  <c r="EK33" i="29" s="1"/>
  <c r="EL33" i="29" s="1"/>
  <c r="EM33" i="29" s="1"/>
  <c r="EN33" i="29" s="1"/>
  <c r="EO33" i="29" s="1"/>
  <c r="EP33" i="29" s="1"/>
  <c r="EQ33" i="29" s="1"/>
  <c r="ER33" i="29" s="1"/>
  <c r="ES33" i="29" s="1"/>
  <c r="ET33" i="29" s="1"/>
  <c r="EU33" i="29" s="1"/>
  <c r="EV33" i="29" s="1"/>
  <c r="EW33" i="29" s="1"/>
  <c r="EX33" i="29" s="1"/>
  <c r="EY33" i="29" s="1"/>
  <c r="EZ33" i="29" s="1"/>
  <c r="FA33" i="29" s="1"/>
  <c r="FB33" i="29" s="1"/>
  <c r="FC33" i="29" s="1"/>
  <c r="FD33" i="29" s="1"/>
  <c r="FE33" i="29" s="1"/>
  <c r="FF33" i="29" s="1"/>
  <c r="FG33" i="29" s="1"/>
  <c r="FH33" i="29" s="1"/>
  <c r="FI33" i="29" s="1"/>
  <c r="FJ33" i="29" s="1"/>
  <c r="FK33" i="29" s="1"/>
  <c r="FL33" i="29" s="1"/>
  <c r="FM33" i="29" s="1"/>
  <c r="FN33" i="29" s="1"/>
  <c r="FO33" i="29" s="1"/>
  <c r="FP33" i="29" s="1"/>
  <c r="FQ33" i="29" s="1"/>
  <c r="FR33" i="29" s="1"/>
  <c r="FS33" i="29" s="1"/>
  <c r="FT33" i="29" s="1"/>
  <c r="FU33" i="29" s="1"/>
  <c r="FV33" i="29" s="1"/>
  <c r="FW33" i="29" s="1"/>
  <c r="FX33" i="29" s="1"/>
  <c r="FY33" i="29" s="1"/>
  <c r="FZ33" i="29" s="1"/>
  <c r="GA33" i="29" s="1"/>
  <c r="GB33" i="29" s="1"/>
  <c r="GC33" i="29" s="1"/>
  <c r="GD33" i="29" s="1"/>
  <c r="GE33" i="29" s="1"/>
  <c r="EC82" i="29"/>
  <c r="ED82" i="29" s="1"/>
  <c r="EE82" i="29" s="1"/>
  <c r="EF82" i="29" s="1"/>
  <c r="EG82" i="29" s="1"/>
  <c r="EH82" i="29" s="1"/>
  <c r="EI82" i="29" s="1"/>
  <c r="EJ82" i="29" s="1"/>
  <c r="EK82" i="29" s="1"/>
  <c r="EL82" i="29" s="1"/>
  <c r="EM82" i="29" s="1"/>
  <c r="EN82" i="29" s="1"/>
  <c r="EO82" i="29" s="1"/>
  <c r="EP82" i="29" s="1"/>
  <c r="EQ82" i="29" s="1"/>
  <c r="ER82" i="29" s="1"/>
  <c r="ES82" i="29" s="1"/>
  <c r="ET82" i="29" s="1"/>
  <c r="EU82" i="29" s="1"/>
  <c r="EV82" i="29" s="1"/>
  <c r="EW82" i="29" s="1"/>
  <c r="EX82" i="29" s="1"/>
  <c r="EY82" i="29" s="1"/>
  <c r="EZ82" i="29" s="1"/>
  <c r="FA82" i="29" s="1"/>
  <c r="FB82" i="29" s="1"/>
  <c r="FC82" i="29" s="1"/>
  <c r="FD82" i="29" s="1"/>
  <c r="FE82" i="29" s="1"/>
  <c r="FF82" i="29" s="1"/>
  <c r="FG82" i="29" s="1"/>
  <c r="FH82" i="29" s="1"/>
  <c r="FI82" i="29" s="1"/>
  <c r="FJ82" i="29" s="1"/>
  <c r="FK82" i="29" s="1"/>
  <c r="FL82" i="29" s="1"/>
  <c r="FM82" i="29" s="1"/>
  <c r="FN82" i="29" s="1"/>
  <c r="FO82" i="29" s="1"/>
  <c r="FP82" i="29" s="1"/>
  <c r="FQ82" i="29" s="1"/>
  <c r="FR82" i="29" s="1"/>
  <c r="FS82" i="29" s="1"/>
  <c r="FT82" i="29" s="1"/>
  <c r="FU82" i="29" s="1"/>
  <c r="FV82" i="29" s="1"/>
  <c r="FW82" i="29" s="1"/>
  <c r="FX82" i="29" s="1"/>
  <c r="FY82" i="29" s="1"/>
  <c r="FZ82" i="29" s="1"/>
  <c r="GA82" i="29" s="1"/>
  <c r="GB82" i="29" s="1"/>
  <c r="GC82" i="29" s="1"/>
  <c r="GD82" i="29" s="1"/>
  <c r="GE82" i="29" s="1"/>
  <c r="AY21" i="29"/>
  <c r="AZ21" i="29" s="1"/>
  <c r="BA21" i="29" s="1"/>
  <c r="BB21" i="29" s="1"/>
  <c r="BC21" i="29" s="1"/>
  <c r="BD21" i="29" s="1"/>
  <c r="BE21" i="29" s="1"/>
  <c r="BF21" i="29" s="1"/>
  <c r="BG21" i="29" s="1"/>
  <c r="BH21" i="29" s="1"/>
  <c r="BI21" i="29" s="1"/>
  <c r="BJ21" i="29" s="1"/>
  <c r="BK21" i="29" s="1"/>
  <c r="BL21" i="29" s="1"/>
  <c r="BM21" i="29" s="1"/>
  <c r="BN21" i="29" s="1"/>
  <c r="BO21" i="29" s="1"/>
  <c r="BP21" i="29" s="1"/>
  <c r="BQ21" i="29" s="1"/>
  <c r="BR21" i="29" s="1"/>
  <c r="BS21" i="29" s="1"/>
  <c r="BT21" i="29" s="1"/>
  <c r="BU21" i="29" s="1"/>
  <c r="BV21" i="29" s="1"/>
  <c r="BW21" i="29" s="1"/>
  <c r="BX21" i="29" s="1"/>
  <c r="BY21" i="29" s="1"/>
  <c r="BZ21" i="29" s="1"/>
  <c r="CA21" i="29" s="1"/>
  <c r="CB21" i="29" s="1"/>
  <c r="CC21" i="29" s="1"/>
  <c r="CD21" i="29" s="1"/>
  <c r="CE21" i="29" s="1"/>
  <c r="CF21" i="29" s="1"/>
  <c r="CG21" i="29" s="1"/>
  <c r="CH21" i="29" s="1"/>
  <c r="CI21" i="29" s="1"/>
  <c r="CJ21" i="29" s="1"/>
  <c r="CK21" i="29" s="1"/>
  <c r="CL21" i="29" s="1"/>
  <c r="CM21" i="29" s="1"/>
  <c r="CN21" i="29" s="1"/>
  <c r="CO21" i="29" s="1"/>
  <c r="CP21" i="29" s="1"/>
  <c r="CQ21" i="29" s="1"/>
  <c r="CR21" i="29" s="1"/>
  <c r="CS21" i="29" s="1"/>
  <c r="CT21" i="29" s="1"/>
  <c r="CU21" i="29" s="1"/>
  <c r="CV21" i="29" s="1"/>
  <c r="CW21" i="29" s="1"/>
  <c r="CX21" i="29" s="1"/>
  <c r="CY21" i="29" s="1"/>
  <c r="CZ21" i="29" s="1"/>
  <c r="DA21" i="29" s="1"/>
  <c r="DB21" i="29" s="1"/>
  <c r="DC21" i="29" s="1"/>
  <c r="DD21" i="29" s="1"/>
  <c r="DE21" i="29" s="1"/>
  <c r="DF21" i="29" s="1"/>
  <c r="DG21" i="29" s="1"/>
  <c r="DH21" i="29" s="1"/>
  <c r="DI21" i="29" s="1"/>
  <c r="DJ21" i="29" s="1"/>
  <c r="DK21" i="29" s="1"/>
  <c r="DL21" i="29" s="1"/>
  <c r="DM21" i="29" s="1"/>
  <c r="DN21" i="29" s="1"/>
  <c r="DO21" i="29" s="1"/>
  <c r="DP21" i="29" s="1"/>
  <c r="DQ21" i="29" s="1"/>
  <c r="DR21" i="29" s="1"/>
  <c r="DS21" i="29" s="1"/>
  <c r="DT21" i="29" s="1"/>
  <c r="DU21" i="29" s="1"/>
  <c r="DV21" i="29" s="1"/>
  <c r="DW21" i="29" s="1"/>
  <c r="DX21" i="29" s="1"/>
  <c r="DY21" i="29" s="1"/>
  <c r="DZ21" i="29" s="1"/>
  <c r="EA21" i="29" s="1"/>
  <c r="EB21" i="29" s="1"/>
  <c r="EC21" i="29" s="1"/>
  <c r="ED21" i="29" s="1"/>
  <c r="EE21" i="29" s="1"/>
  <c r="EF21" i="29" s="1"/>
  <c r="EG21" i="29" s="1"/>
  <c r="EH21" i="29" s="1"/>
  <c r="EI21" i="29" s="1"/>
  <c r="EJ21" i="29" s="1"/>
  <c r="EK21" i="29" s="1"/>
  <c r="EL21" i="29" s="1"/>
  <c r="EM21" i="29" s="1"/>
  <c r="EN21" i="29" s="1"/>
  <c r="EO21" i="29" s="1"/>
  <c r="EP21" i="29" s="1"/>
  <c r="EQ21" i="29" s="1"/>
  <c r="ER21" i="29" s="1"/>
  <c r="ES21" i="29" s="1"/>
  <c r="ET21" i="29" s="1"/>
  <c r="EU21" i="29" s="1"/>
  <c r="EV21" i="29" s="1"/>
  <c r="EW21" i="29" s="1"/>
  <c r="EX21" i="29" s="1"/>
  <c r="EY21" i="29" s="1"/>
  <c r="EZ21" i="29" s="1"/>
  <c r="FA21" i="29" s="1"/>
  <c r="FB21" i="29" s="1"/>
  <c r="FC21" i="29" s="1"/>
  <c r="FD21" i="29" s="1"/>
  <c r="FE21" i="29" s="1"/>
  <c r="FF21" i="29" s="1"/>
  <c r="FG21" i="29" s="1"/>
  <c r="FH21" i="29" s="1"/>
  <c r="FI21" i="29" s="1"/>
  <c r="FJ21" i="29" s="1"/>
  <c r="FK21" i="29" s="1"/>
  <c r="FL21" i="29" s="1"/>
  <c r="FM21" i="29" s="1"/>
  <c r="FN21" i="29" s="1"/>
  <c r="FO21" i="29" s="1"/>
  <c r="FP21" i="29" s="1"/>
  <c r="FQ21" i="29" s="1"/>
  <c r="FR21" i="29" s="1"/>
  <c r="FS21" i="29" s="1"/>
  <c r="FT21" i="29" s="1"/>
  <c r="FU21" i="29" s="1"/>
  <c r="FV21" i="29" s="1"/>
  <c r="FW21" i="29" s="1"/>
  <c r="FX21" i="29" s="1"/>
  <c r="FY21" i="29" s="1"/>
  <c r="FZ21" i="29" s="1"/>
  <c r="GA21" i="29" s="1"/>
  <c r="GB21" i="29" s="1"/>
  <c r="GC21" i="29" s="1"/>
  <c r="GD21" i="29" s="1"/>
  <c r="GE21" i="29" s="1"/>
  <c r="FW129" i="29"/>
  <c r="FX129" i="29" s="1"/>
  <c r="FY129" i="29" s="1"/>
  <c r="FZ129" i="29" s="1"/>
  <c r="GA129" i="29" s="1"/>
  <c r="GB129" i="29" s="1"/>
  <c r="GC129" i="29" s="1"/>
  <c r="GD129" i="29" s="1"/>
  <c r="GE129" i="29" s="1"/>
  <c r="FS124" i="29"/>
  <c r="FT124" i="29" s="1"/>
  <c r="FU124" i="29" s="1"/>
  <c r="FV124" i="29" s="1"/>
  <c r="FW124" i="29" s="1"/>
  <c r="FX124" i="29" s="1"/>
  <c r="FY124" i="29" s="1"/>
  <c r="FZ124" i="29" s="1"/>
  <c r="GA124" i="29" s="1"/>
  <c r="GB124" i="29" s="1"/>
  <c r="GC124" i="29" s="1"/>
  <c r="GD124" i="29" s="1"/>
  <c r="GE124" i="29" s="1"/>
  <c r="Y424" i="29"/>
  <c r="GF153" i="29"/>
  <c r="BH26" i="29"/>
  <c r="BI26" i="29" s="1"/>
  <c r="BJ26" i="29" s="1"/>
  <c r="BK26" i="29" s="1"/>
  <c r="BL26" i="29" s="1"/>
  <c r="BM26" i="29" s="1"/>
  <c r="BN26" i="29" s="1"/>
  <c r="BO26" i="29" s="1"/>
  <c r="BP26" i="29" s="1"/>
  <c r="BQ26" i="29" s="1"/>
  <c r="BR26" i="29" s="1"/>
  <c r="BS26" i="29" s="1"/>
  <c r="BT26" i="29" s="1"/>
  <c r="BU26" i="29" s="1"/>
  <c r="BV26" i="29" s="1"/>
  <c r="BW26" i="29" s="1"/>
  <c r="BX26" i="29" s="1"/>
  <c r="BY26" i="29" s="1"/>
  <c r="BZ26" i="29" s="1"/>
  <c r="CA26" i="29" s="1"/>
  <c r="CB26" i="29" s="1"/>
  <c r="CC26" i="29" s="1"/>
  <c r="CD26" i="29" s="1"/>
  <c r="CE26" i="29" s="1"/>
  <c r="CF26" i="29" s="1"/>
  <c r="CG26" i="29" s="1"/>
  <c r="CH26" i="29" s="1"/>
  <c r="CI26" i="29" s="1"/>
  <c r="CJ26" i="29" s="1"/>
  <c r="CK26" i="29" s="1"/>
  <c r="CL26" i="29" s="1"/>
  <c r="CM26" i="29" s="1"/>
  <c r="CN26" i="29" s="1"/>
  <c r="CO26" i="29" s="1"/>
  <c r="CP26" i="29" s="1"/>
  <c r="CQ26" i="29" s="1"/>
  <c r="CR26" i="29" s="1"/>
  <c r="CS26" i="29" s="1"/>
  <c r="CT26" i="29" s="1"/>
  <c r="CU26" i="29" s="1"/>
  <c r="CV26" i="29" s="1"/>
  <c r="CW26" i="29" s="1"/>
  <c r="CX26" i="29" s="1"/>
  <c r="CY26" i="29" s="1"/>
  <c r="CZ26" i="29" s="1"/>
  <c r="DA26" i="29" s="1"/>
  <c r="DB26" i="29" s="1"/>
  <c r="DC26" i="29" s="1"/>
  <c r="DD26" i="29" s="1"/>
  <c r="DE26" i="29" s="1"/>
  <c r="DF26" i="29" s="1"/>
  <c r="DG26" i="29" s="1"/>
  <c r="DH26" i="29" s="1"/>
  <c r="DI26" i="29" s="1"/>
  <c r="DJ26" i="29" s="1"/>
  <c r="DK26" i="29" s="1"/>
  <c r="DL26" i="29" s="1"/>
  <c r="DM26" i="29" s="1"/>
  <c r="DN26" i="29" s="1"/>
  <c r="DO26" i="29" s="1"/>
  <c r="DP26" i="29" s="1"/>
  <c r="DQ26" i="29" s="1"/>
  <c r="DR26" i="29" s="1"/>
  <c r="DS26" i="29" s="1"/>
  <c r="DT26" i="29" s="1"/>
  <c r="DU26" i="29" s="1"/>
  <c r="DV26" i="29" s="1"/>
  <c r="DW26" i="29" s="1"/>
  <c r="DX26" i="29" s="1"/>
  <c r="DY26" i="29" s="1"/>
  <c r="DZ26" i="29" s="1"/>
  <c r="EA26" i="29" s="1"/>
  <c r="EB26" i="29" s="1"/>
  <c r="EC26" i="29" s="1"/>
  <c r="ED26" i="29" s="1"/>
  <c r="EE26" i="29" s="1"/>
  <c r="EF26" i="29" s="1"/>
  <c r="EG26" i="29" s="1"/>
  <c r="EH26" i="29" s="1"/>
  <c r="EI26" i="29" s="1"/>
  <c r="EJ26" i="29" s="1"/>
  <c r="EK26" i="29" s="1"/>
  <c r="EL26" i="29" s="1"/>
  <c r="EM26" i="29" s="1"/>
  <c r="EN26" i="29" s="1"/>
  <c r="EO26" i="29" s="1"/>
  <c r="EP26" i="29" s="1"/>
  <c r="EQ26" i="29" s="1"/>
  <c r="ER26" i="29" s="1"/>
  <c r="ES26" i="29" s="1"/>
  <c r="ET26" i="29" s="1"/>
  <c r="EU26" i="29" s="1"/>
  <c r="EV26" i="29" s="1"/>
  <c r="EW26" i="29" s="1"/>
  <c r="EX26" i="29" s="1"/>
  <c r="EY26" i="29" s="1"/>
  <c r="EZ26" i="29" s="1"/>
  <c r="FA26" i="29" s="1"/>
  <c r="FB26" i="29" s="1"/>
  <c r="FC26" i="29" s="1"/>
  <c r="FD26" i="29" s="1"/>
  <c r="FE26" i="29" s="1"/>
  <c r="FF26" i="29" s="1"/>
  <c r="FG26" i="29" s="1"/>
  <c r="FH26" i="29" s="1"/>
  <c r="FI26" i="29" s="1"/>
  <c r="FJ26" i="29" s="1"/>
  <c r="FK26" i="29" s="1"/>
  <c r="FL26" i="29" s="1"/>
  <c r="FM26" i="29" s="1"/>
  <c r="FN26" i="29" s="1"/>
  <c r="FO26" i="29" s="1"/>
  <c r="FP26" i="29" s="1"/>
  <c r="FQ26" i="29" s="1"/>
  <c r="FR26" i="29" s="1"/>
  <c r="FS26" i="29" s="1"/>
  <c r="FT26" i="29" s="1"/>
  <c r="FU26" i="29" s="1"/>
  <c r="FV26" i="29" s="1"/>
  <c r="FW26" i="29" s="1"/>
  <c r="FX26" i="29" s="1"/>
  <c r="FY26" i="29" s="1"/>
  <c r="FZ26" i="29" s="1"/>
  <c r="GA26" i="29" s="1"/>
  <c r="GB26" i="29" s="1"/>
  <c r="GC26" i="29" s="1"/>
  <c r="GD26" i="29" s="1"/>
  <c r="GE26" i="29" s="1"/>
  <c r="CP47" i="29"/>
  <c r="CQ47" i="29" s="1"/>
  <c r="CR47" i="29" s="1"/>
  <c r="CS47" i="29" s="1"/>
  <c r="CT47" i="29" s="1"/>
  <c r="CU47" i="29" s="1"/>
  <c r="CV47" i="29" s="1"/>
  <c r="CW47" i="29" s="1"/>
  <c r="CX47" i="29" s="1"/>
  <c r="CY47" i="29" s="1"/>
  <c r="CZ47" i="29" s="1"/>
  <c r="DA47" i="29" s="1"/>
  <c r="DB47" i="29" s="1"/>
  <c r="DC47" i="29" s="1"/>
  <c r="DD47" i="29" s="1"/>
  <c r="DE47" i="29" s="1"/>
  <c r="DF47" i="29" s="1"/>
  <c r="DG47" i="29" s="1"/>
  <c r="DH47" i="29" s="1"/>
  <c r="DI47" i="29" s="1"/>
  <c r="DJ47" i="29" s="1"/>
  <c r="DK47" i="29" s="1"/>
  <c r="DL47" i="29" s="1"/>
  <c r="DM47" i="29" s="1"/>
  <c r="DN47" i="29" s="1"/>
  <c r="DO47" i="29" s="1"/>
  <c r="DP47" i="29" s="1"/>
  <c r="DQ47" i="29" s="1"/>
  <c r="DR47" i="29" s="1"/>
  <c r="DS47" i="29" s="1"/>
  <c r="DT47" i="29" s="1"/>
  <c r="DU47" i="29" s="1"/>
  <c r="DV47" i="29" s="1"/>
  <c r="DW47" i="29" s="1"/>
  <c r="DX47" i="29" s="1"/>
  <c r="DY47" i="29" s="1"/>
  <c r="DZ47" i="29" s="1"/>
  <c r="EA47" i="29" s="1"/>
  <c r="EB47" i="29" s="1"/>
  <c r="EC47" i="29" s="1"/>
  <c r="ED47" i="29" s="1"/>
  <c r="EE47" i="29" s="1"/>
  <c r="EF47" i="29" s="1"/>
  <c r="EG47" i="29" s="1"/>
  <c r="EH47" i="29" s="1"/>
  <c r="EI47" i="29" s="1"/>
  <c r="EJ47" i="29" s="1"/>
  <c r="EK47" i="29" s="1"/>
  <c r="EL47" i="29" s="1"/>
  <c r="EM47" i="29" s="1"/>
  <c r="EN47" i="29" s="1"/>
  <c r="EO47" i="29" s="1"/>
  <c r="EP47" i="29" s="1"/>
  <c r="EQ47" i="29" s="1"/>
  <c r="ER47" i="29" s="1"/>
  <c r="ES47" i="29" s="1"/>
  <c r="ET47" i="29" s="1"/>
  <c r="EU47" i="29" s="1"/>
  <c r="EV47" i="29" s="1"/>
  <c r="EW47" i="29" s="1"/>
  <c r="EX47" i="29" s="1"/>
  <c r="EY47" i="29" s="1"/>
  <c r="EZ47" i="29" s="1"/>
  <c r="FA47" i="29" s="1"/>
  <c r="FB47" i="29" s="1"/>
  <c r="FC47" i="29" s="1"/>
  <c r="FD47" i="29" s="1"/>
  <c r="FE47" i="29" s="1"/>
  <c r="FF47" i="29" s="1"/>
  <c r="FG47" i="29" s="1"/>
  <c r="FH47" i="29" s="1"/>
  <c r="FI47" i="29" s="1"/>
  <c r="FJ47" i="29" s="1"/>
  <c r="FK47" i="29" s="1"/>
  <c r="FL47" i="29" s="1"/>
  <c r="FM47" i="29" s="1"/>
  <c r="FN47" i="29" s="1"/>
  <c r="FO47" i="29" s="1"/>
  <c r="FP47" i="29" s="1"/>
  <c r="FQ47" i="29" s="1"/>
  <c r="FR47" i="29" s="1"/>
  <c r="FS47" i="29" s="1"/>
  <c r="FT47" i="29" s="1"/>
  <c r="FU47" i="29" s="1"/>
  <c r="FV47" i="29" s="1"/>
  <c r="FW47" i="29" s="1"/>
  <c r="FX47" i="29" s="1"/>
  <c r="FY47" i="29" s="1"/>
  <c r="FZ47" i="29" s="1"/>
  <c r="GA47" i="29" s="1"/>
  <c r="GB47" i="29" s="1"/>
  <c r="GC47" i="29" s="1"/>
  <c r="GD47" i="29" s="1"/>
  <c r="GE47" i="29" s="1"/>
  <c r="CY66" i="29"/>
  <c r="AU26" i="29"/>
  <c r="DY90" i="29"/>
  <c r="Y159" i="29"/>
  <c r="BC30" i="29"/>
  <c r="BV42" i="29"/>
  <c r="FF124" i="29"/>
  <c r="GF145" i="29"/>
  <c r="DH72" i="29"/>
  <c r="EE95" i="29"/>
  <c r="EM103" i="29"/>
  <c r="AL358" i="29"/>
  <c r="EX103" i="29" s="1"/>
  <c r="DQ83" i="29"/>
  <c r="DK78" i="29"/>
  <c r="FJ129" i="29"/>
  <c r="AN417" i="29"/>
  <c r="AJ159" i="29"/>
  <c r="BS41" i="29"/>
  <c r="CX65" i="29"/>
  <c r="BG33" i="29"/>
  <c r="CV60" i="29"/>
  <c r="FZ141" i="29"/>
  <c r="FA116" i="29"/>
  <c r="FN129" i="29"/>
  <c r="V159" i="29"/>
  <c r="V185" i="29" s="1"/>
  <c r="DC66" i="29"/>
  <c r="GF99" i="29"/>
  <c r="AD417" i="29"/>
  <c r="AD418" i="29"/>
  <c r="AB426" i="29"/>
  <c r="AB427" i="29"/>
  <c r="AB358" i="29"/>
  <c r="AD420" i="29"/>
  <c r="AD421" i="29"/>
  <c r="AB417" i="29"/>
  <c r="AB418" i="29"/>
  <c r="R164" i="29"/>
  <c r="R176" i="29"/>
  <c r="W423" i="29"/>
  <c r="W424" i="29"/>
  <c r="AE417" i="29"/>
  <c r="AE418" i="29"/>
  <c r="W358" i="29"/>
  <c r="W427" i="29"/>
  <c r="W426" i="29"/>
  <c r="AE421" i="29"/>
  <c r="AE420" i="29"/>
  <c r="CQ57" i="29"/>
  <c r="GF121" i="29"/>
  <c r="GF19" i="29"/>
  <c r="GG19" i="29" s="1"/>
  <c r="GF148" i="29"/>
  <c r="GF34" i="29"/>
  <c r="GF133" i="29"/>
  <c r="GF74" i="29"/>
  <c r="GF107" i="29"/>
  <c r="GF138" i="29"/>
  <c r="GF37" i="29"/>
  <c r="GF155" i="29"/>
  <c r="GG155" i="29" s="1"/>
  <c r="GF71" i="29"/>
  <c r="GF134" i="29"/>
  <c r="GF73" i="29"/>
  <c r="GF80" i="29"/>
  <c r="GF152" i="29"/>
  <c r="GF93" i="29"/>
  <c r="GF59" i="29"/>
  <c r="GF113" i="29"/>
  <c r="GF105" i="29"/>
  <c r="AH420" i="29"/>
  <c r="AH421" i="29"/>
  <c r="S420" i="29"/>
  <c r="S421" i="29"/>
  <c r="GF79" i="29"/>
  <c r="GF114" i="29"/>
  <c r="GF36" i="29"/>
  <c r="GG36" i="29" s="1"/>
  <c r="T420" i="29"/>
  <c r="T421" i="29"/>
  <c r="GF44" i="29"/>
  <c r="GF48" i="29"/>
  <c r="GF130" i="29"/>
  <c r="AH417" i="29"/>
  <c r="AH418" i="29"/>
  <c r="S417" i="29"/>
  <c r="S418" i="29"/>
  <c r="GF89" i="29"/>
  <c r="GF76" i="29"/>
  <c r="GF92" i="29"/>
  <c r="GG92" i="29" s="1"/>
  <c r="AC417" i="29"/>
  <c r="AC418" i="29"/>
  <c r="T418" i="29"/>
  <c r="T417" i="29"/>
  <c r="GF49" i="29"/>
  <c r="GF86" i="29"/>
  <c r="GF142" i="29"/>
  <c r="AH426" i="29"/>
  <c r="AH427" i="29"/>
  <c r="AH358" i="29"/>
  <c r="AF424" i="29"/>
  <c r="AF423" i="29"/>
  <c r="GF20" i="29"/>
  <c r="S427" i="29"/>
  <c r="S426" i="29"/>
  <c r="S358" i="29"/>
  <c r="GF97" i="29"/>
  <c r="GF85" i="29"/>
  <c r="AI420" i="29"/>
  <c r="AI421" i="29"/>
  <c r="GF25" i="29"/>
  <c r="GG25" i="29" s="1"/>
  <c r="AC426" i="29"/>
  <c r="AC358" i="29"/>
  <c r="AC427" i="29"/>
  <c r="T427" i="29"/>
  <c r="T426" i="29"/>
  <c r="T358" i="29"/>
  <c r="GF51" i="29"/>
  <c r="GG51" i="29" s="1"/>
  <c r="GH51" i="29" s="1"/>
  <c r="GF18" i="29"/>
  <c r="Z159" i="29"/>
  <c r="Z185" i="29" s="1"/>
  <c r="GF120" i="29"/>
  <c r="GF115" i="29"/>
  <c r="AH424" i="29"/>
  <c r="AH423" i="29"/>
  <c r="GF67" i="29"/>
  <c r="GF64" i="29"/>
  <c r="GF81" i="29"/>
  <c r="AI417" i="29"/>
  <c r="AI418" i="29"/>
  <c r="GF43" i="29"/>
  <c r="GG43" i="29" s="1"/>
  <c r="AC423" i="29"/>
  <c r="AC424" i="29"/>
  <c r="T424" i="29"/>
  <c r="T423" i="29"/>
  <c r="GF53" i="29"/>
  <c r="GF29" i="29"/>
  <c r="GF140" i="29"/>
  <c r="GF102" i="29"/>
  <c r="GF69" i="29"/>
  <c r="GF131" i="29"/>
  <c r="GG131" i="29" s="1"/>
  <c r="AC421" i="29"/>
  <c r="AC420" i="29"/>
  <c r="GF61" i="29"/>
  <c r="GF87" i="29"/>
  <c r="GF75" i="29"/>
  <c r="GF118" i="29"/>
  <c r="GF112" i="29"/>
  <c r="S424" i="29"/>
  <c r="S423" i="29"/>
  <c r="GF126" i="29"/>
  <c r="GF46" i="29"/>
  <c r="AI427" i="29"/>
  <c r="AI426" i="29"/>
  <c r="AI358" i="29"/>
  <c r="U420" i="29"/>
  <c r="U421" i="29"/>
  <c r="AJ420" i="29"/>
  <c r="AJ421" i="29"/>
  <c r="GF117" i="29"/>
  <c r="GF62" i="29"/>
  <c r="AI424" i="29"/>
  <c r="AI423" i="29"/>
  <c r="GF149" i="29"/>
  <c r="GG149" i="29" s="1"/>
  <c r="GF22" i="29"/>
  <c r="GF35" i="29"/>
  <c r="GF122" i="29"/>
  <c r="GF135" i="29"/>
  <c r="R420" i="29"/>
  <c r="R421" i="29"/>
  <c r="GF125" i="29"/>
  <c r="GG125" i="29" s="1"/>
  <c r="GF27" i="29"/>
  <c r="GF39" i="29"/>
  <c r="GF70" i="29"/>
  <c r="GF111" i="29"/>
  <c r="AI159" i="29"/>
  <c r="AI185" i="29" s="1"/>
  <c r="U427" i="29"/>
  <c r="U426" i="29"/>
  <c r="U358" i="29"/>
  <c r="AJ427" i="29"/>
  <c r="AJ426" i="29"/>
  <c r="AJ358" i="29"/>
  <c r="AG417" i="29"/>
  <c r="AG418" i="29"/>
  <c r="Q426" i="29"/>
  <c r="AO425" i="29"/>
  <c r="Q427" i="29"/>
  <c r="Q358" i="29"/>
  <c r="GF31" i="29"/>
  <c r="GF58" i="29"/>
  <c r="GF143" i="29"/>
  <c r="R417" i="29"/>
  <c r="R418" i="29"/>
  <c r="GF77" i="29"/>
  <c r="GG77" i="29" s="1"/>
  <c r="GF38" i="29"/>
  <c r="GF132" i="29"/>
  <c r="GF96" i="29"/>
  <c r="GF123" i="29"/>
  <c r="GF52" i="29"/>
  <c r="GF94" i="29"/>
  <c r="R426" i="29"/>
  <c r="R427" i="29"/>
  <c r="R358" i="29"/>
  <c r="GF104" i="29"/>
  <c r="GG104" i="29" s="1"/>
  <c r="GF63" i="29"/>
  <c r="GF147" i="29"/>
  <c r="GF84" i="29"/>
  <c r="AG426" i="29"/>
  <c r="AG427" i="29"/>
  <c r="AG358" i="29"/>
  <c r="Q424" i="29"/>
  <c r="Q423" i="29"/>
  <c r="AO422" i="29"/>
  <c r="GF136" i="29"/>
  <c r="R424" i="29"/>
  <c r="R423" i="29"/>
  <c r="GF54" i="29"/>
  <c r="GG54" i="29" s="1"/>
  <c r="GF23" i="29"/>
  <c r="GF151" i="29"/>
  <c r="GF127" i="29"/>
  <c r="AF426" i="29"/>
  <c r="AF427" i="29"/>
  <c r="AF358" i="29"/>
  <c r="AF420" i="29"/>
  <c r="AF421" i="29"/>
  <c r="U418" i="29"/>
  <c r="U417" i="29"/>
  <c r="AJ418" i="29"/>
  <c r="AJ417" i="29"/>
  <c r="Q417" i="29"/>
  <c r="AO416" i="29"/>
  <c r="Q418" i="29"/>
  <c r="U423" i="29"/>
  <c r="U424" i="29"/>
  <c r="AJ424" i="29"/>
  <c r="AJ423" i="29"/>
  <c r="AG424" i="29"/>
  <c r="AG423" i="29"/>
  <c r="Q420" i="29"/>
  <c r="AO419" i="29"/>
  <c r="Q421" i="29"/>
  <c r="GF24" i="29"/>
  <c r="GF56" i="29"/>
  <c r="AG420" i="29"/>
  <c r="AG421" i="29"/>
  <c r="GF40" i="29"/>
  <c r="GF91" i="29"/>
  <c r="AO17" i="29"/>
  <c r="GF119" i="29"/>
  <c r="GG119" i="29" s="1"/>
  <c r="GF55" i="29"/>
  <c r="GF146" i="29"/>
  <c r="GF128" i="29"/>
  <c r="GF28" i="29"/>
  <c r="GF68" i="29"/>
  <c r="GG68" i="29" s="1"/>
  <c r="GF45" i="29"/>
  <c r="GF100" i="29"/>
  <c r="GF110" i="29"/>
  <c r="H182" i="29"/>
  <c r="I182" i="29" s="1"/>
  <c r="J182" i="29" s="1"/>
  <c r="AA159" i="29"/>
  <c r="AA185" i="29" s="1"/>
  <c r="AF417" i="29"/>
  <c r="AF418" i="29"/>
  <c r="X159" i="29"/>
  <c r="X185" i="29" s="1"/>
  <c r="GF101" i="29"/>
  <c r="GF106" i="29"/>
  <c r="FA108" i="29"/>
  <c r="FT129" i="29"/>
  <c r="DI66" i="29"/>
  <c r="DB60" i="29"/>
  <c r="EI90" i="29"/>
  <c r="EW103" i="29"/>
  <c r="DR72" i="29"/>
  <c r="CM47" i="29"/>
  <c r="CP50" i="29"/>
  <c r="EO95" i="29"/>
  <c r="DZ82" i="29"/>
  <c r="CW57" i="29"/>
  <c r="FG116" i="29"/>
  <c r="CF42" i="29"/>
  <c r="BQ33" i="29"/>
  <c r="BM30" i="29"/>
  <c r="FP124" i="29"/>
  <c r="DH65" i="29"/>
  <c r="EA83" i="29"/>
  <c r="DU78" i="29"/>
  <c r="AV21" i="29"/>
  <c r="CC41" i="29"/>
  <c r="BE26" i="29"/>
  <c r="GF137" i="29"/>
  <c r="GG137" i="29" s="1"/>
  <c r="GF88" i="29"/>
  <c r="GF139" i="29"/>
  <c r="GF98" i="29"/>
  <c r="T354" i="29"/>
  <c r="L16" i="29"/>
  <c r="Y185" i="29" l="1"/>
  <c r="Y164" i="29" s="1"/>
  <c r="AJ185" i="29"/>
  <c r="AJ164" i="29" s="1"/>
  <c r="W185" i="29"/>
  <c r="W164" i="29" s="1"/>
  <c r="T164" i="29"/>
  <c r="S196" i="29"/>
  <c r="Q186" i="29"/>
  <c r="GD144" i="29"/>
  <c r="BN41" i="29"/>
  <c r="DT83" i="29"/>
  <c r="FY141" i="29"/>
  <c r="AO21" i="29"/>
  <c r="BJ33" i="29"/>
  <c r="DB66" i="29"/>
  <c r="FM129" i="29"/>
  <c r="AX26" i="29"/>
  <c r="EZ116" i="29"/>
  <c r="EP103" i="29"/>
  <c r="CP57" i="29"/>
  <c r="DA65" i="29"/>
  <c r="DK72" i="29"/>
  <c r="FI124" i="29"/>
  <c r="ER116" i="29"/>
  <c r="FZ150" i="29"/>
  <c r="EL108" i="29"/>
  <c r="BV41" i="29"/>
  <c r="DC72" i="29"/>
  <c r="CI50" i="29"/>
  <c r="EB90" i="29"/>
  <c r="EH95" i="29"/>
  <c r="DS82" i="29"/>
  <c r="GE154" i="29"/>
  <c r="BB33" i="29"/>
  <c r="BF30" i="29"/>
  <c r="BY42" i="29"/>
  <c r="CF47" i="29"/>
  <c r="BQ42" i="29"/>
  <c r="DN78" i="29"/>
  <c r="AG21" i="29"/>
  <c r="AG159" i="29" s="1"/>
  <c r="CU60" i="29"/>
  <c r="CH57" i="29"/>
  <c r="CS65" i="29"/>
  <c r="AX30" i="29"/>
  <c r="CT66" i="29"/>
  <c r="FQ141" i="29"/>
  <c r="FV144" i="29"/>
  <c r="FE129" i="29"/>
  <c r="DL83" i="29"/>
  <c r="W176" i="29"/>
  <c r="S169" i="29"/>
  <c r="DT90" i="29"/>
  <c r="AP26" i="29"/>
  <c r="EH103" i="29"/>
  <c r="FA124" i="29"/>
  <c r="CA50" i="29"/>
  <c r="DF78" i="29"/>
  <c r="CM60" i="29"/>
  <c r="BX47" i="29"/>
  <c r="DK82" i="29"/>
  <c r="DC60" i="29"/>
  <c r="U176" i="29"/>
  <c r="U164" i="29"/>
  <c r="Y176" i="29"/>
  <c r="CX57" i="29"/>
  <c r="EJ90" i="29"/>
  <c r="AW21" i="29"/>
  <c r="DV78" i="29"/>
  <c r="FH116" i="29"/>
  <c r="DI65" i="29"/>
  <c r="DJ66" i="29"/>
  <c r="EP95" i="29"/>
  <c r="AJ176" i="29"/>
  <c r="BR33" i="29"/>
  <c r="CQ50" i="29"/>
  <c r="BF26" i="29"/>
  <c r="CG42" i="29"/>
  <c r="EB83" i="29"/>
  <c r="BN30" i="29"/>
  <c r="EA82" i="29"/>
  <c r="CN47" i="29"/>
  <c r="FQ124" i="29"/>
  <c r="DS72" i="29"/>
  <c r="FB108" i="29"/>
  <c r="CD41" i="29"/>
  <c r="FU129" i="29"/>
  <c r="R169" i="29"/>
  <c r="R162" i="29"/>
  <c r="V164" i="29"/>
  <c r="V176" i="29"/>
  <c r="DZ90" i="29"/>
  <c r="BH33" i="29"/>
  <c r="DR83" i="29"/>
  <c r="CG50" i="29"/>
  <c r="CD47" i="29"/>
  <c r="CS60" i="29"/>
  <c r="DL78" i="29"/>
  <c r="AV26" i="29"/>
  <c r="CY65" i="29"/>
  <c r="DQ82" i="29"/>
  <c r="EF95" i="29"/>
  <c r="EX116" i="29"/>
  <c r="FK129" i="29"/>
  <c r="BD30" i="29"/>
  <c r="AM21" i="29"/>
  <c r="EN103" i="29"/>
  <c r="DI72" i="29"/>
  <c r="FG124" i="29"/>
  <c r="CZ66" i="29"/>
  <c r="GB144" i="29"/>
  <c r="CN57" i="29"/>
  <c r="FW141" i="29"/>
  <c r="BW42" i="29"/>
  <c r="ER108" i="29"/>
  <c r="BT41" i="29"/>
  <c r="AO418" i="29"/>
  <c r="EA95" i="29"/>
  <c r="AH21" i="29"/>
  <c r="AH159" i="29" s="1"/>
  <c r="AH185" i="29" s="1"/>
  <c r="CI57" i="29"/>
  <c r="BC33" i="29"/>
  <c r="BR42" i="29"/>
  <c r="CN60" i="29"/>
  <c r="FR141" i="29"/>
  <c r="FW144" i="29"/>
  <c r="BO41" i="29"/>
  <c r="DD72" i="29"/>
  <c r="EM108" i="29"/>
  <c r="CB50" i="29"/>
  <c r="GA150" i="29"/>
  <c r="DL82" i="29"/>
  <c r="EI103" i="29"/>
  <c r="DG78" i="29"/>
  <c r="DU90" i="29"/>
  <c r="ES116" i="29"/>
  <c r="FB124" i="29"/>
  <c r="CU66" i="29"/>
  <c r="CT65" i="29"/>
  <c r="BY47" i="29"/>
  <c r="DM83" i="29"/>
  <c r="AY30" i="29"/>
  <c r="FF129" i="29"/>
  <c r="AQ26" i="29"/>
  <c r="GG159" i="29"/>
  <c r="FQ129" i="29"/>
  <c r="DR78" i="29"/>
  <c r="GC141" i="29"/>
  <c r="FD116" i="29"/>
  <c r="CY60" i="29"/>
  <c r="DF66" i="29"/>
  <c r="EX108" i="29"/>
  <c r="DE65" i="29"/>
  <c r="DO72" i="29"/>
  <c r="BJ30" i="29"/>
  <c r="FM124" i="29"/>
  <c r="EF90" i="29"/>
  <c r="CJ47" i="29"/>
  <c r="CT57" i="29"/>
  <c r="DW82" i="29"/>
  <c r="DX83" i="29"/>
  <c r="ET103" i="29"/>
  <c r="EL95" i="29"/>
  <c r="CM50" i="29"/>
  <c r="AS21" i="29"/>
  <c r="BN33" i="29"/>
  <c r="BZ41" i="29"/>
  <c r="CC42" i="29"/>
  <c r="BB26" i="29"/>
  <c r="AI164" i="29"/>
  <c r="AI176" i="29"/>
  <c r="FH124" i="29"/>
  <c r="EY116" i="29"/>
  <c r="DS83" i="29"/>
  <c r="GC144" i="29"/>
  <c r="FX141" i="29"/>
  <c r="EG95" i="29"/>
  <c r="ES108" i="29"/>
  <c r="DR82" i="29"/>
  <c r="CE47" i="29"/>
  <c r="DM78" i="29"/>
  <c r="EA90" i="29"/>
  <c r="CH50" i="29"/>
  <c r="BU41" i="29"/>
  <c r="CZ65" i="29"/>
  <c r="DJ72" i="29"/>
  <c r="FL129" i="29"/>
  <c r="AW26" i="29"/>
  <c r="DA66" i="29"/>
  <c r="EO103" i="29"/>
  <c r="BX42" i="29"/>
  <c r="BI33" i="29"/>
  <c r="CO57" i="29"/>
  <c r="CT60" i="29"/>
  <c r="BE30" i="29"/>
  <c r="AN21" i="29"/>
  <c r="AA164" i="29"/>
  <c r="AA176" i="29"/>
  <c r="U354" i="29"/>
  <c r="M16" i="29"/>
  <c r="AO358" i="29"/>
  <c r="AP358" i="29" s="1"/>
  <c r="EV124" i="29"/>
  <c r="FQ144" i="29"/>
  <c r="CX72" i="29"/>
  <c r="DA78" i="29"/>
  <c r="CO66" i="29"/>
  <c r="FU150" i="29"/>
  <c r="DO90" i="29"/>
  <c r="EC103" i="29"/>
  <c r="DF82" i="29"/>
  <c r="EG108" i="29"/>
  <c r="EZ129" i="29"/>
  <c r="CC57" i="29"/>
  <c r="AW33" i="29"/>
  <c r="AS30" i="29"/>
  <c r="FL141" i="29"/>
  <c r="FZ154" i="29"/>
  <c r="EM116" i="29"/>
  <c r="DU95" i="29"/>
  <c r="CH60" i="29"/>
  <c r="BL42" i="29"/>
  <c r="DG83" i="29"/>
  <c r="CN65" i="29"/>
  <c r="BI41" i="29"/>
  <c r="BS47" i="29"/>
  <c r="BV50" i="29"/>
  <c r="AK26" i="29"/>
  <c r="AB21" i="29"/>
  <c r="FA129" i="29"/>
  <c r="FR144" i="29"/>
  <c r="EH108" i="29"/>
  <c r="DB78" i="29"/>
  <c r="FV150" i="29"/>
  <c r="FM141" i="29"/>
  <c r="ED103" i="29"/>
  <c r="DG82" i="29"/>
  <c r="CP66" i="29"/>
  <c r="BT47" i="29"/>
  <c r="CD57" i="29"/>
  <c r="AX33" i="29"/>
  <c r="AT30" i="29"/>
  <c r="DV95" i="29"/>
  <c r="DH83" i="29"/>
  <c r="EW124" i="29"/>
  <c r="GA154" i="29"/>
  <c r="EN116" i="29"/>
  <c r="CI60" i="29"/>
  <c r="BM42" i="29"/>
  <c r="CY72" i="29"/>
  <c r="DP90" i="29"/>
  <c r="BJ41" i="29"/>
  <c r="CO65" i="29"/>
  <c r="BW50" i="29"/>
  <c r="AL26" i="29"/>
  <c r="AL159" i="29" s="1"/>
  <c r="AL185" i="29" s="1"/>
  <c r="AC21" i="29"/>
  <c r="AC159" i="29" s="1"/>
  <c r="AC185" i="29" s="1"/>
  <c r="AO423" i="29"/>
  <c r="AO427" i="29"/>
  <c r="AO420" i="29"/>
  <c r="FK124" i="29"/>
  <c r="GA141" i="29"/>
  <c r="EJ95" i="29"/>
  <c r="EV108" i="29"/>
  <c r="DM72" i="29"/>
  <c r="FO129" i="29"/>
  <c r="FB116" i="29"/>
  <c r="DU82" i="29"/>
  <c r="CR57" i="29"/>
  <c r="DP78" i="29"/>
  <c r="DV83" i="29"/>
  <c r="DC65" i="29"/>
  <c r="ER103" i="29"/>
  <c r="CW60" i="29"/>
  <c r="CK50" i="29"/>
  <c r="ED90" i="29"/>
  <c r="CH47" i="29"/>
  <c r="DD66" i="29"/>
  <c r="AQ21" i="29"/>
  <c r="BL33" i="29"/>
  <c r="BX41" i="29"/>
  <c r="CA42" i="29"/>
  <c r="BH30" i="29"/>
  <c r="AZ26" i="29"/>
  <c r="AO424" i="29"/>
  <c r="X164" i="29"/>
  <c r="X176" i="29"/>
  <c r="EK108" i="29"/>
  <c r="CS66" i="29"/>
  <c r="FY150" i="29"/>
  <c r="CL60" i="29"/>
  <c r="EG103" i="29"/>
  <c r="DS90" i="29"/>
  <c r="EZ124" i="29"/>
  <c r="FP141" i="29"/>
  <c r="EQ116" i="29"/>
  <c r="DB72" i="29"/>
  <c r="DY95" i="29"/>
  <c r="DK83" i="29"/>
  <c r="FD129" i="29"/>
  <c r="FU144" i="29"/>
  <c r="GD154" i="29"/>
  <c r="BW47" i="29"/>
  <c r="DE78" i="29"/>
  <c r="AW30" i="29"/>
  <c r="BM41" i="29"/>
  <c r="CR65" i="29"/>
  <c r="DJ82" i="29"/>
  <c r="AO26" i="29"/>
  <c r="AO159" i="29" s="1"/>
  <c r="AO185" i="29" s="1"/>
  <c r="BZ50" i="29"/>
  <c r="BP42" i="29"/>
  <c r="CG57" i="29"/>
  <c r="AF21" i="29"/>
  <c r="AF159" i="29" s="1"/>
  <c r="BA33" i="29"/>
  <c r="FR129" i="29"/>
  <c r="GD141" i="29"/>
  <c r="FE116" i="29"/>
  <c r="DG66" i="29"/>
  <c r="DP72" i="29"/>
  <c r="DF65" i="29"/>
  <c r="BO33" i="29"/>
  <c r="CZ60" i="29"/>
  <c r="DX82" i="29"/>
  <c r="FN124" i="29"/>
  <c r="EG90" i="29"/>
  <c r="CK47" i="29"/>
  <c r="CU57" i="29"/>
  <c r="EY108" i="29"/>
  <c r="DY83" i="29"/>
  <c r="EU103" i="29"/>
  <c r="DS78" i="29"/>
  <c r="EM95" i="29"/>
  <c r="CN50" i="29"/>
  <c r="AT21" i="29"/>
  <c r="CA41" i="29"/>
  <c r="CD42" i="29"/>
  <c r="BK30" i="29"/>
  <c r="BC26" i="29"/>
  <c r="FL124" i="29"/>
  <c r="GB141" i="29"/>
  <c r="EW108" i="29"/>
  <c r="DN72" i="29"/>
  <c r="DQ78" i="29"/>
  <c r="FP129" i="29"/>
  <c r="FC116" i="29"/>
  <c r="CS57" i="29"/>
  <c r="CX60" i="29"/>
  <c r="DE66" i="29"/>
  <c r="DW83" i="29"/>
  <c r="DD65" i="29"/>
  <c r="ES103" i="29"/>
  <c r="BI30" i="29"/>
  <c r="EE90" i="29"/>
  <c r="CI47" i="29"/>
  <c r="DV82" i="29"/>
  <c r="EK95" i="29"/>
  <c r="CL50" i="29"/>
  <c r="AR21" i="29"/>
  <c r="BM33" i="29"/>
  <c r="BY41" i="29"/>
  <c r="CB42" i="29"/>
  <c r="BA26" i="29"/>
  <c r="AO426" i="29"/>
  <c r="Z164" i="29"/>
  <c r="Z176" i="29"/>
  <c r="AO421" i="29"/>
  <c r="EZ108" i="29"/>
  <c r="FS129" i="29"/>
  <c r="DH66" i="29"/>
  <c r="EH90" i="29"/>
  <c r="DQ72" i="29"/>
  <c r="CL47" i="29"/>
  <c r="BP33" i="29"/>
  <c r="DA60" i="29"/>
  <c r="DY82" i="29"/>
  <c r="FF116" i="29"/>
  <c r="FO124" i="29"/>
  <c r="GE141" i="29"/>
  <c r="CV57" i="29"/>
  <c r="CE42" i="29"/>
  <c r="DG65" i="29"/>
  <c r="DZ83" i="29"/>
  <c r="EV103" i="29"/>
  <c r="DT78" i="29"/>
  <c r="EN95" i="29"/>
  <c r="CO50" i="29"/>
  <c r="AU21" i="29"/>
  <c r="CB41" i="29"/>
  <c r="BL30" i="29"/>
  <c r="BD26" i="29"/>
  <c r="FB129" i="29"/>
  <c r="FS144" i="29"/>
  <c r="EI108" i="29"/>
  <c r="FW150" i="29"/>
  <c r="FN141" i="29"/>
  <c r="EO116" i="29"/>
  <c r="CZ72" i="29"/>
  <c r="BU47" i="29"/>
  <c r="BX50" i="29"/>
  <c r="DC78" i="29"/>
  <c r="DW95" i="29"/>
  <c r="DI83" i="29"/>
  <c r="DQ90" i="29"/>
  <c r="EX124" i="29"/>
  <c r="EE103" i="29"/>
  <c r="GB154" i="29"/>
  <c r="CJ60" i="29"/>
  <c r="BN42" i="29"/>
  <c r="CQ66" i="29"/>
  <c r="AY33" i="29"/>
  <c r="AU30" i="29"/>
  <c r="DH82" i="29"/>
  <c r="CP65" i="29"/>
  <c r="AD21" i="29"/>
  <c r="AD159" i="29" s="1"/>
  <c r="AD185" i="29" s="1"/>
  <c r="AM26" i="29"/>
  <c r="CE57" i="29"/>
  <c r="BK41" i="29"/>
  <c r="AO417" i="29"/>
  <c r="AP17" i="29"/>
  <c r="FT144" i="29"/>
  <c r="EJ108" i="29"/>
  <c r="CR66" i="29"/>
  <c r="FX150" i="29"/>
  <c r="EF103" i="29"/>
  <c r="DR90" i="29"/>
  <c r="FO141" i="29"/>
  <c r="EP116" i="29"/>
  <c r="DA72" i="29"/>
  <c r="DX95" i="29"/>
  <c r="DJ83" i="29"/>
  <c r="BY50" i="29"/>
  <c r="GC154" i="29"/>
  <c r="CK60" i="29"/>
  <c r="DD78" i="29"/>
  <c r="BV47" i="29"/>
  <c r="EY124" i="29"/>
  <c r="FC129" i="29"/>
  <c r="AZ33" i="29"/>
  <c r="AV30" i="29"/>
  <c r="BL41" i="29"/>
  <c r="DI82" i="29"/>
  <c r="CQ65" i="29"/>
  <c r="AE21" i="29"/>
  <c r="AE159" i="29" s="1"/>
  <c r="AE185" i="29" s="1"/>
  <c r="BO42" i="29"/>
  <c r="AN26" i="29"/>
  <c r="CF57" i="29"/>
  <c r="AJ169" i="29" l="1"/>
  <c r="AJ162" i="29"/>
  <c r="W169" i="29"/>
  <c r="W162" i="29"/>
  <c r="Y162" i="29"/>
  <c r="Y169" i="29"/>
  <c r="AF185" i="29"/>
  <c r="AF164" i="29" s="1"/>
  <c r="AG185" i="29"/>
  <c r="AG164" i="29" s="1"/>
  <c r="R186" i="29"/>
  <c r="S186" i="29" s="1"/>
  <c r="T186" i="29" s="1"/>
  <c r="U186" i="29" s="1"/>
  <c r="V186" i="29" s="1"/>
  <c r="W186" i="29" s="1"/>
  <c r="X186" i="29" s="1"/>
  <c r="Y186" i="29" s="1"/>
  <c r="Z186" i="29" s="1"/>
  <c r="AA186" i="29" s="1"/>
  <c r="T162" i="29"/>
  <c r="T169" i="29"/>
  <c r="AG176" i="29"/>
  <c r="U169" i="29"/>
  <c r="U162" i="29"/>
  <c r="X169" i="29"/>
  <c r="X162" i="29"/>
  <c r="AA169" i="29"/>
  <c r="AA162" i="29"/>
  <c r="Z169" i="29"/>
  <c r="Z162" i="29"/>
  <c r="AI169" i="29"/>
  <c r="AI162" i="29"/>
  <c r="V169" i="29"/>
  <c r="V162" i="29"/>
  <c r="AH176" i="29"/>
  <c r="AH164" i="29"/>
  <c r="AM159" i="29"/>
  <c r="AM176" i="29" s="1"/>
  <c r="GF154" i="29"/>
  <c r="GF30" i="29"/>
  <c r="GF141" i="29"/>
  <c r="GF33" i="29"/>
  <c r="GF57" i="29"/>
  <c r="GF21" i="29"/>
  <c r="AB159" i="29"/>
  <c r="GF129" i="29"/>
  <c r="AO164" i="29"/>
  <c r="AO176" i="29"/>
  <c r="GF26" i="29"/>
  <c r="AK159" i="29"/>
  <c r="AK185" i="29" s="1"/>
  <c r="GF108" i="29"/>
  <c r="GF50" i="29"/>
  <c r="GF82" i="29"/>
  <c r="GF47" i="29"/>
  <c r="GF103" i="29"/>
  <c r="V354" i="29"/>
  <c r="N16" i="29"/>
  <c r="AF176" i="29"/>
  <c r="GF41" i="29"/>
  <c r="GF90" i="29"/>
  <c r="AC164" i="29"/>
  <c r="AC176" i="29"/>
  <c r="GF65" i="29"/>
  <c r="GF150" i="29"/>
  <c r="AN159" i="29"/>
  <c r="AN185" i="29" s="1"/>
  <c r="GF83" i="29"/>
  <c r="GF66" i="29"/>
  <c r="AE164" i="29"/>
  <c r="AE176" i="29"/>
  <c r="GF42" i="29"/>
  <c r="GF78" i="29"/>
  <c r="AP159" i="29"/>
  <c r="AP185" i="29" s="1"/>
  <c r="AQ17" i="29"/>
  <c r="GF60" i="29"/>
  <c r="GF72" i="29"/>
  <c r="AD164" i="29"/>
  <c r="AD176" i="29"/>
  <c r="GF95" i="29"/>
  <c r="GF144" i="29"/>
  <c r="AL164" i="29"/>
  <c r="AL176" i="29"/>
  <c r="GF116" i="29"/>
  <c r="GF124" i="29"/>
  <c r="AG169" i="29" l="1"/>
  <c r="AG162" i="29"/>
  <c r="AB185" i="29"/>
  <c r="AB186" i="29" s="1"/>
  <c r="AC186" i="29" s="1"/>
  <c r="AD186" i="29" s="1"/>
  <c r="AE186" i="29" s="1"/>
  <c r="AF186" i="29" s="1"/>
  <c r="AG186" i="29" s="1"/>
  <c r="AH186" i="29" s="1"/>
  <c r="AI186" i="29" s="1"/>
  <c r="AJ186" i="29" s="1"/>
  <c r="AK186" i="29" s="1"/>
  <c r="AL186" i="29" s="1"/>
  <c r="AE188" i="29"/>
  <c r="AM185" i="29"/>
  <c r="AE169" i="29"/>
  <c r="AE162" i="29"/>
  <c r="AL169" i="29"/>
  <c r="AL162" i="29"/>
  <c r="AO169" i="29"/>
  <c r="AO162" i="29"/>
  <c r="AH169" i="29"/>
  <c r="AH162" i="29"/>
  <c r="AD169" i="29"/>
  <c r="AD162" i="29"/>
  <c r="AC169" i="29"/>
  <c r="AC162" i="29"/>
  <c r="AF169" i="29"/>
  <c r="AF162" i="29"/>
  <c r="AN164" i="29"/>
  <c r="AN176" i="29"/>
  <c r="AB164" i="29"/>
  <c r="AB176" i="29"/>
  <c r="AE194" i="29" s="1"/>
  <c r="AP164" i="29"/>
  <c r="AP176" i="29"/>
  <c r="AK176" i="29"/>
  <c r="AK164" i="29"/>
  <c r="AQ159" i="29"/>
  <c r="AQ185" i="29" s="1"/>
  <c r="AR17" i="29"/>
  <c r="W354" i="29"/>
  <c r="O16" i="29"/>
  <c r="C21" i="26"/>
  <c r="C24" i="26" s="1"/>
  <c r="AA43" i="21" s="1"/>
  <c r="D21" i="26"/>
  <c r="D24" i="26" s="1"/>
  <c r="AM43" i="21" s="1"/>
  <c r="B11" i="26"/>
  <c r="O57" i="21" s="1"/>
  <c r="E21" i="26"/>
  <c r="E24" i="26" s="1"/>
  <c r="AY43" i="21" s="1"/>
  <c r="C11" i="26"/>
  <c r="AA57" i="21" s="1"/>
  <c r="J11" i="26"/>
  <c r="BO57" i="21" s="1"/>
  <c r="BP57" i="21" s="1"/>
  <c r="BQ57" i="21" s="1"/>
  <c r="BR57" i="21" s="1"/>
  <c r="BS57" i="21" s="1"/>
  <c r="BT57" i="21" s="1"/>
  <c r="BU57" i="21" s="1"/>
  <c r="B21" i="26"/>
  <c r="B24" i="26" s="1"/>
  <c r="O43" i="21" s="1"/>
  <c r="B8" i="30" s="1"/>
  <c r="F21" i="26"/>
  <c r="F24" i="26" s="1"/>
  <c r="BK43" i="21" s="1"/>
  <c r="D11" i="26"/>
  <c r="AM57" i="21" s="1"/>
  <c r="G21" i="26"/>
  <c r="G24" i="26" s="1"/>
  <c r="BL43" i="21" s="1"/>
  <c r="G11" i="26"/>
  <c r="BL57" i="21" s="1"/>
  <c r="I11" i="26"/>
  <c r="BN57" i="21" s="1"/>
  <c r="E11" i="26"/>
  <c r="AY57" i="21" s="1"/>
  <c r="F11" i="26"/>
  <c r="BK57" i="21" s="1"/>
  <c r="J21" i="26"/>
  <c r="J24" i="26" s="1"/>
  <c r="BO43" i="21" s="1"/>
  <c r="J8" i="30" s="1"/>
  <c r="H21" i="26"/>
  <c r="H24" i="26" s="1"/>
  <c r="BM43" i="21" s="1"/>
  <c r="I21" i="26"/>
  <c r="I24" i="26" s="1"/>
  <c r="BN43" i="21" s="1"/>
  <c r="H11" i="26"/>
  <c r="BM57" i="21" s="1"/>
  <c r="BN45" i="21" l="1"/>
  <c r="I8" i="30"/>
  <c r="BK45" i="21"/>
  <c r="F8" i="30"/>
  <c r="AY45" i="21"/>
  <c r="E8" i="30"/>
  <c r="BM45" i="21"/>
  <c r="H8" i="30"/>
  <c r="AA45" i="21"/>
  <c r="C8" i="30"/>
  <c r="BL45" i="21"/>
  <c r="G8" i="30"/>
  <c r="AM45" i="21"/>
  <c r="D8" i="30"/>
  <c r="BO45" i="21"/>
  <c r="BP43" i="21"/>
  <c r="K8" i="30" s="1"/>
  <c r="O45" i="21"/>
  <c r="O44" i="21"/>
  <c r="AA44" i="21" s="1"/>
  <c r="AM44" i="21" s="1"/>
  <c r="AY44" i="21" s="1"/>
  <c r="BK44" i="21" s="1"/>
  <c r="BL44" i="21" s="1"/>
  <c r="BM44" i="21" s="1"/>
  <c r="BN44" i="21" s="1"/>
  <c r="BO44" i="21" s="1"/>
  <c r="B27" i="26"/>
  <c r="K24" i="26"/>
  <c r="AQ196" i="29"/>
  <c r="AQ188" i="29"/>
  <c r="B12" i="26"/>
  <c r="K11" i="26"/>
  <c r="K21" i="26"/>
  <c r="B22" i="26"/>
  <c r="C22" i="26" s="1"/>
  <c r="D22" i="26" s="1"/>
  <c r="E22" i="26" s="1"/>
  <c r="F22" i="26" s="1"/>
  <c r="G22" i="26" s="1"/>
  <c r="H22" i="26" s="1"/>
  <c r="I22" i="26" s="1"/>
  <c r="J22" i="26" s="1"/>
  <c r="AM164" i="29"/>
  <c r="AM186" i="29"/>
  <c r="AN186" i="29" s="1"/>
  <c r="AO186" i="29" s="1"/>
  <c r="AP186" i="29" s="1"/>
  <c r="AQ186" i="29" s="1"/>
  <c r="AE196" i="29"/>
  <c r="AK169" i="29"/>
  <c r="AK162" i="29"/>
  <c r="AP169" i="29"/>
  <c r="AP162" i="29"/>
  <c r="AB169" i="29"/>
  <c r="AE189" i="29" s="1"/>
  <c r="AB162" i="29"/>
  <c r="AN169" i="29"/>
  <c r="AN162" i="29"/>
  <c r="AQ176" i="29"/>
  <c r="AQ194" i="29" s="1"/>
  <c r="X354" i="29"/>
  <c r="P16" i="29"/>
  <c r="AR159" i="29"/>
  <c r="AS17" i="29"/>
  <c r="C27" i="26"/>
  <c r="B28" i="26"/>
  <c r="BP44" i="21" l="1"/>
  <c r="BP45" i="21"/>
  <c r="BQ43" i="21"/>
  <c r="L8" i="30" s="1"/>
  <c r="C12" i="26"/>
  <c r="D12" i="26" s="1"/>
  <c r="E12" i="26" s="1"/>
  <c r="F12" i="26" s="1"/>
  <c r="G12" i="26" s="1"/>
  <c r="H12" i="26" s="1"/>
  <c r="I12" i="26" s="1"/>
  <c r="J12" i="26" s="1"/>
  <c r="K22" i="26"/>
  <c r="AM162" i="29"/>
  <c r="AM169" i="29"/>
  <c r="AR185" i="29"/>
  <c r="AR164" i="29" s="1"/>
  <c r="AQ164" i="29"/>
  <c r="AS159" i="29"/>
  <c r="AS185" i="29" s="1"/>
  <c r="AT17" i="29"/>
  <c r="Y354" i="29"/>
  <c r="Q16" i="29"/>
  <c r="AR176" i="29"/>
  <c r="C28" i="26"/>
  <c r="D27" i="26"/>
  <c r="BQ44" i="21" l="1"/>
  <c r="AR186" i="29"/>
  <c r="K12" i="26"/>
  <c r="BQ45" i="21"/>
  <c r="BR43" i="21"/>
  <c r="M8" i="30" s="1"/>
  <c r="C36" i="8"/>
  <c r="AS186" i="29"/>
  <c r="AR169" i="29"/>
  <c r="AR162" i="29"/>
  <c r="AQ169" i="29"/>
  <c r="AQ189" i="29" s="1"/>
  <c r="AQ162" i="29"/>
  <c r="AS164" i="29"/>
  <c r="AS176" i="29"/>
  <c r="AT159" i="29"/>
  <c r="AT185" i="29" s="1"/>
  <c r="AU17" i="29"/>
  <c r="Z354" i="29"/>
  <c r="R16" i="29"/>
  <c r="E27" i="26"/>
  <c r="D28" i="26"/>
  <c r="BR44" i="21" l="1"/>
  <c r="BS43" i="21"/>
  <c r="N8" i="30" s="1"/>
  <c r="BR45" i="21"/>
  <c r="AT186" i="29"/>
  <c r="AS169" i="29"/>
  <c r="AS162" i="29"/>
  <c r="AA354" i="29"/>
  <c r="S16" i="29"/>
  <c r="AU159" i="29"/>
  <c r="AU185" i="29" s="1"/>
  <c r="AV17" i="29"/>
  <c r="AT164" i="29"/>
  <c r="AT176" i="29"/>
  <c r="F27" i="26"/>
  <c r="E28" i="26"/>
  <c r="BS44" i="21" l="1"/>
  <c r="BT43" i="21"/>
  <c r="O8" i="30" s="1"/>
  <c r="BS45" i="21"/>
  <c r="AU186" i="29"/>
  <c r="AT169" i="29"/>
  <c r="AT162" i="29"/>
  <c r="AU164" i="29"/>
  <c r="AU176" i="29"/>
  <c r="AB354" i="29"/>
  <c r="T16" i="29"/>
  <c r="AV159" i="29"/>
  <c r="AV185" i="29" s="1"/>
  <c r="AW17" i="29"/>
  <c r="F28" i="26"/>
  <c r="G27" i="26"/>
  <c r="BT45" i="21" l="1"/>
  <c r="BU43" i="21"/>
  <c r="BT44" i="21"/>
  <c r="AV186" i="29"/>
  <c r="AU169" i="29"/>
  <c r="AU162" i="29"/>
  <c r="AV164" i="29"/>
  <c r="AV176" i="29"/>
  <c r="AW159" i="29"/>
  <c r="AW185" i="29" s="1"/>
  <c r="AX17" i="29"/>
  <c r="AC354" i="29"/>
  <c r="U16" i="29"/>
  <c r="H27" i="26"/>
  <c r="G28" i="26"/>
  <c r="BU45" i="21" l="1"/>
  <c r="P8" i="30"/>
  <c r="Q8" i="30" s="1"/>
  <c r="BU44" i="21"/>
  <c r="BV44" i="21" s="1"/>
  <c r="AW186" i="29"/>
  <c r="AV169" i="29"/>
  <c r="AV162" i="29"/>
  <c r="AX159" i="29"/>
  <c r="AX185" i="29" s="1"/>
  <c r="AY17" i="29"/>
  <c r="AW164" i="29"/>
  <c r="AW176" i="29"/>
  <c r="AD354" i="29"/>
  <c r="V16" i="29"/>
  <c r="H28" i="26"/>
  <c r="I27" i="26"/>
  <c r="AX186" i="29" l="1"/>
  <c r="AW169" i="29"/>
  <c r="AW162" i="29"/>
  <c r="AE354" i="29"/>
  <c r="W16" i="29"/>
  <c r="AY159" i="29"/>
  <c r="AY185" i="29" s="1"/>
  <c r="AZ17" i="29"/>
  <c r="AX164" i="29"/>
  <c r="AX176" i="29"/>
  <c r="I28" i="26"/>
  <c r="J27" i="26"/>
  <c r="J28" i="26" l="1"/>
  <c r="K27" i="26"/>
  <c r="AY186" i="29"/>
  <c r="AX169" i="29"/>
  <c r="AX162" i="29"/>
  <c r="AZ159" i="29"/>
  <c r="AZ185" i="29" s="1"/>
  <c r="BA17" i="29"/>
  <c r="AF354" i="29"/>
  <c r="X16" i="29"/>
  <c r="AY164" i="29"/>
  <c r="AY176" i="29"/>
  <c r="C44" i="8"/>
  <c r="AZ186" i="29" l="1"/>
  <c r="AY169" i="29"/>
  <c r="AY162" i="29"/>
  <c r="AG354" i="29"/>
  <c r="Y16" i="29"/>
  <c r="BA159" i="29"/>
  <c r="BA185" i="29" s="1"/>
  <c r="BB17" i="29"/>
  <c r="AZ164" i="29"/>
  <c r="AZ176" i="29"/>
  <c r="BV87" i="21"/>
  <c r="BA186" i="29" l="1"/>
  <c r="AZ169" i="29"/>
  <c r="AZ162" i="29"/>
  <c r="AH354" i="29"/>
  <c r="Z16" i="29"/>
  <c r="BA176" i="29"/>
  <c r="BA164" i="29"/>
  <c r="BB159" i="29"/>
  <c r="BB185" i="29" s="1"/>
  <c r="BC17" i="29"/>
  <c r="BB186" i="29" l="1"/>
  <c r="BA169" i="29"/>
  <c r="BA162" i="29"/>
  <c r="BC159" i="29"/>
  <c r="BD17" i="29"/>
  <c r="BB164" i="29"/>
  <c r="BB176" i="29"/>
  <c r="AI354" i="29"/>
  <c r="AA16" i="29"/>
  <c r="BL16" i="1"/>
  <c r="BL11" i="1"/>
  <c r="BC185" i="29" l="1"/>
  <c r="BC196" i="29" s="1"/>
  <c r="BC188" i="29"/>
  <c r="BC186" i="29"/>
  <c r="BB169" i="29"/>
  <c r="BB162" i="29"/>
  <c r="BD159" i="29"/>
  <c r="BE17" i="29"/>
  <c r="AJ354" i="29"/>
  <c r="AB16" i="29"/>
  <c r="BC176" i="29"/>
  <c r="BC194" i="29" s="1"/>
  <c r="BD185" i="29" l="1"/>
  <c r="BD186" i="29" s="1"/>
  <c r="BC164" i="29"/>
  <c r="BE159" i="29"/>
  <c r="BE185" i="29" s="1"/>
  <c r="BF17" i="29"/>
  <c r="AK354" i="29"/>
  <c r="AC16" i="29"/>
  <c r="BD164" i="29"/>
  <c r="BD176" i="29"/>
  <c r="BE186" i="29" l="1"/>
  <c r="BD169" i="29"/>
  <c r="BD162" i="29"/>
  <c r="BC169" i="29"/>
  <c r="BC189" i="29" s="1"/>
  <c r="BC162" i="29"/>
  <c r="AL354" i="29"/>
  <c r="AD16" i="29"/>
  <c r="BF159" i="29"/>
  <c r="BF185" i="29" s="1"/>
  <c r="BG17" i="29"/>
  <c r="BE164" i="29"/>
  <c r="BE176" i="29"/>
  <c r="BF186" i="29" l="1"/>
  <c r="BE169" i="29"/>
  <c r="BE162" i="29"/>
  <c r="BF164" i="29"/>
  <c r="BF176" i="29"/>
  <c r="AM354" i="29"/>
  <c r="AE16" i="29"/>
  <c r="BG159" i="29"/>
  <c r="BG185" i="29" s="1"/>
  <c r="BH17" i="29"/>
  <c r="F21" i="25"/>
  <c r="O21" i="25" s="1"/>
  <c r="N17" i="25"/>
  <c r="M17" i="25"/>
  <c r="L17" i="25"/>
  <c r="K17" i="25"/>
  <c r="J17" i="25"/>
  <c r="I17" i="25"/>
  <c r="H17" i="25"/>
  <c r="G17" i="25"/>
  <c r="F17" i="25"/>
  <c r="O16" i="25"/>
  <c r="O15" i="25"/>
  <c r="O14" i="25"/>
  <c r="O13" i="25"/>
  <c r="U12" i="25"/>
  <c r="T12" i="25"/>
  <c r="O12" i="25"/>
  <c r="N9" i="25"/>
  <c r="M9" i="25"/>
  <c r="L9" i="25"/>
  <c r="K9" i="25"/>
  <c r="J9" i="25"/>
  <c r="I9" i="25"/>
  <c r="H9" i="25"/>
  <c r="G9" i="25"/>
  <c r="G19" i="25" s="1"/>
  <c r="G23" i="25" s="1"/>
  <c r="F9" i="25"/>
  <c r="O8" i="25"/>
  <c r="O7" i="25"/>
  <c r="O6" i="25"/>
  <c r="U5" i="25"/>
  <c r="T5" i="25"/>
  <c r="O5" i="25"/>
  <c r="O4" i="25"/>
  <c r="C72" i="8"/>
  <c r="C71" i="8"/>
  <c r="J19" i="25" l="1"/>
  <c r="J23" i="25" s="1"/>
  <c r="BG186" i="29"/>
  <c r="I19" i="25"/>
  <c r="I23" i="25" s="1"/>
  <c r="BF169" i="29"/>
  <c r="BF162" i="29"/>
  <c r="BG164" i="29"/>
  <c r="BG176" i="29"/>
  <c r="AN354" i="29"/>
  <c r="AF16" i="29"/>
  <c r="AG16" i="29" s="1"/>
  <c r="AH16" i="29" s="1"/>
  <c r="AI16" i="29" s="1"/>
  <c r="AJ16" i="29" s="1"/>
  <c r="AK16" i="29" s="1"/>
  <c r="AL16" i="29" s="1"/>
  <c r="AM16" i="29" s="1"/>
  <c r="AN16" i="29" s="1"/>
  <c r="AO16" i="29" s="1"/>
  <c r="AP16" i="29" s="1"/>
  <c r="AQ16" i="29" s="1"/>
  <c r="AR16" i="29" s="1"/>
  <c r="AS16" i="29" s="1"/>
  <c r="AT16" i="29" s="1"/>
  <c r="AU16" i="29" s="1"/>
  <c r="AV16" i="29" s="1"/>
  <c r="AW16" i="29" s="1"/>
  <c r="AX16" i="29" s="1"/>
  <c r="AY16" i="29" s="1"/>
  <c r="AZ16" i="29" s="1"/>
  <c r="BA16" i="29" s="1"/>
  <c r="BB16" i="29" s="1"/>
  <c r="BC16" i="29" s="1"/>
  <c r="BD16" i="29" s="1"/>
  <c r="BE16" i="29" s="1"/>
  <c r="BF16" i="29" s="1"/>
  <c r="BG16" i="29" s="1"/>
  <c r="BH16" i="29" s="1"/>
  <c r="BI16" i="29" s="1"/>
  <c r="BJ16" i="29" s="1"/>
  <c r="BK16" i="29" s="1"/>
  <c r="BL16" i="29" s="1"/>
  <c r="BM16" i="29" s="1"/>
  <c r="BN16" i="29" s="1"/>
  <c r="BO16" i="29" s="1"/>
  <c r="BP16" i="29" s="1"/>
  <c r="BQ16" i="29" s="1"/>
  <c r="BR16" i="29" s="1"/>
  <c r="BS16" i="29" s="1"/>
  <c r="BT16" i="29" s="1"/>
  <c r="BU16" i="29" s="1"/>
  <c r="BV16" i="29" s="1"/>
  <c r="BW16" i="29" s="1"/>
  <c r="BX16" i="29" s="1"/>
  <c r="BY16" i="29" s="1"/>
  <c r="BZ16" i="29" s="1"/>
  <c r="CA16" i="29" s="1"/>
  <c r="CB16" i="29" s="1"/>
  <c r="CC16" i="29" s="1"/>
  <c r="CD16" i="29" s="1"/>
  <c r="CE16" i="29" s="1"/>
  <c r="CF16" i="29" s="1"/>
  <c r="CG16" i="29" s="1"/>
  <c r="CH16" i="29" s="1"/>
  <c r="CI16" i="29" s="1"/>
  <c r="CJ16" i="29" s="1"/>
  <c r="CK16" i="29" s="1"/>
  <c r="CL16" i="29" s="1"/>
  <c r="CM16" i="29" s="1"/>
  <c r="CN16" i="29" s="1"/>
  <c r="CO16" i="29" s="1"/>
  <c r="CP16" i="29" s="1"/>
  <c r="CQ16" i="29" s="1"/>
  <c r="CR16" i="29" s="1"/>
  <c r="CS16" i="29" s="1"/>
  <c r="CT16" i="29" s="1"/>
  <c r="CU16" i="29" s="1"/>
  <c r="CV16" i="29" s="1"/>
  <c r="CW16" i="29" s="1"/>
  <c r="CX16" i="29" s="1"/>
  <c r="CY16" i="29" s="1"/>
  <c r="CZ16" i="29" s="1"/>
  <c r="DA16" i="29" s="1"/>
  <c r="DB16" i="29" s="1"/>
  <c r="DC16" i="29" s="1"/>
  <c r="DD16" i="29" s="1"/>
  <c r="DE16" i="29" s="1"/>
  <c r="DF16" i="29" s="1"/>
  <c r="DG16" i="29" s="1"/>
  <c r="DH16" i="29" s="1"/>
  <c r="DI16" i="29" s="1"/>
  <c r="DJ16" i="29" s="1"/>
  <c r="DK16" i="29" s="1"/>
  <c r="DL16" i="29" s="1"/>
  <c r="DM16" i="29" s="1"/>
  <c r="DN16" i="29" s="1"/>
  <c r="DO16" i="29" s="1"/>
  <c r="DP16" i="29" s="1"/>
  <c r="DQ16" i="29" s="1"/>
  <c r="DR16" i="29" s="1"/>
  <c r="DS16" i="29" s="1"/>
  <c r="DT16" i="29" s="1"/>
  <c r="DU16" i="29" s="1"/>
  <c r="DV16" i="29" s="1"/>
  <c r="DW16" i="29" s="1"/>
  <c r="DX16" i="29" s="1"/>
  <c r="DY16" i="29" s="1"/>
  <c r="DZ16" i="29" s="1"/>
  <c r="EA16" i="29" s="1"/>
  <c r="EB16" i="29" s="1"/>
  <c r="EC16" i="29" s="1"/>
  <c r="ED16" i="29" s="1"/>
  <c r="EE16" i="29" s="1"/>
  <c r="EF16" i="29" s="1"/>
  <c r="EG16" i="29" s="1"/>
  <c r="EH16" i="29" s="1"/>
  <c r="EI16" i="29" s="1"/>
  <c r="EJ16" i="29" s="1"/>
  <c r="EK16" i="29" s="1"/>
  <c r="EL16" i="29" s="1"/>
  <c r="EM16" i="29" s="1"/>
  <c r="EN16" i="29" s="1"/>
  <c r="EO16" i="29" s="1"/>
  <c r="EP16" i="29" s="1"/>
  <c r="EQ16" i="29" s="1"/>
  <c r="ER16" i="29" s="1"/>
  <c r="ES16" i="29" s="1"/>
  <c r="ET16" i="29" s="1"/>
  <c r="EU16" i="29" s="1"/>
  <c r="EV16" i="29" s="1"/>
  <c r="EW16" i="29" s="1"/>
  <c r="EX16" i="29" s="1"/>
  <c r="EY16" i="29" s="1"/>
  <c r="EZ16" i="29" s="1"/>
  <c r="FA16" i="29" s="1"/>
  <c r="FB16" i="29" s="1"/>
  <c r="FC16" i="29" s="1"/>
  <c r="FD16" i="29" s="1"/>
  <c r="FE16" i="29" s="1"/>
  <c r="FF16" i="29" s="1"/>
  <c r="FG16" i="29" s="1"/>
  <c r="FH16" i="29" s="1"/>
  <c r="FI16" i="29" s="1"/>
  <c r="FJ16" i="29" s="1"/>
  <c r="FK16" i="29" s="1"/>
  <c r="FL16" i="29" s="1"/>
  <c r="FM16" i="29" s="1"/>
  <c r="FN16" i="29" s="1"/>
  <c r="FO16" i="29" s="1"/>
  <c r="FP16" i="29" s="1"/>
  <c r="FQ16" i="29" s="1"/>
  <c r="FR16" i="29" s="1"/>
  <c r="FS16" i="29" s="1"/>
  <c r="FT16" i="29" s="1"/>
  <c r="FU16" i="29" s="1"/>
  <c r="FV16" i="29" s="1"/>
  <c r="FW16" i="29" s="1"/>
  <c r="FX16" i="29" s="1"/>
  <c r="FY16" i="29" s="1"/>
  <c r="FZ16" i="29" s="1"/>
  <c r="GA16" i="29" s="1"/>
  <c r="GB16" i="29" s="1"/>
  <c r="GC16" i="29" s="1"/>
  <c r="GD16" i="29" s="1"/>
  <c r="GE16" i="29" s="1"/>
  <c r="BH159" i="29"/>
  <c r="BH185" i="29" s="1"/>
  <c r="BI17" i="29"/>
  <c r="L19" i="25"/>
  <c r="L23" i="25" s="1"/>
  <c r="H19" i="25"/>
  <c r="H23" i="25" s="1"/>
  <c r="K19" i="25"/>
  <c r="K23" i="25" s="1"/>
  <c r="N19" i="25"/>
  <c r="N23" i="25" s="1"/>
  <c r="P9" i="25"/>
  <c r="P17" i="25"/>
  <c r="M19" i="25"/>
  <c r="M23" i="25" s="1"/>
  <c r="F19" i="25"/>
  <c r="F23" i="25" s="1"/>
  <c r="O9" i="25"/>
  <c r="O17" i="25"/>
  <c r="BH186" i="29" l="1"/>
  <c r="BG169" i="29"/>
  <c r="BG162" i="29"/>
  <c r="BH164" i="29"/>
  <c r="BH176" i="29"/>
  <c r="BI159" i="29"/>
  <c r="BI185" i="29" s="1"/>
  <c r="BJ17" i="29"/>
  <c r="O19" i="25"/>
  <c r="O23" i="25" s="1"/>
  <c r="BL58" i="1"/>
  <c r="BI186" i="29" l="1"/>
  <c r="BH169" i="29"/>
  <c r="BH162" i="29"/>
  <c r="BJ159" i="29"/>
  <c r="BJ185" i="29" s="1"/>
  <c r="BK17" i="29"/>
  <c r="BI176" i="29"/>
  <c r="BI164" i="29"/>
  <c r="BJ186" i="29" l="1"/>
  <c r="BI169" i="29"/>
  <c r="BI162" i="29"/>
  <c r="BK159" i="29"/>
  <c r="BK185" i="29" s="1"/>
  <c r="BL17" i="29"/>
  <c r="BJ164" i="29"/>
  <c r="BJ176" i="29"/>
  <c r="BK186" i="29" l="1"/>
  <c r="BJ169" i="29"/>
  <c r="BJ162" i="29"/>
  <c r="BL159" i="29"/>
  <c r="BL185" i="29" s="1"/>
  <c r="BM17" i="29"/>
  <c r="BK164" i="29"/>
  <c r="BK176" i="29"/>
  <c r="BL186" i="29" l="1"/>
  <c r="BK169" i="29"/>
  <c r="BK162" i="29"/>
  <c r="BM159" i="29"/>
  <c r="BM185" i="29" s="1"/>
  <c r="BN17" i="29"/>
  <c r="BL176" i="29"/>
  <c r="BL164" i="29"/>
  <c r="BM186" i="29" l="1"/>
  <c r="BL169" i="29"/>
  <c r="BL162" i="29"/>
  <c r="BM164" i="29"/>
  <c r="BM176" i="29"/>
  <c r="BN159" i="29"/>
  <c r="BN185" i="29" s="1"/>
  <c r="BO17" i="29"/>
  <c r="BN186" i="29" l="1"/>
  <c r="BM169" i="29"/>
  <c r="BM162" i="29"/>
  <c r="BN164" i="29"/>
  <c r="BN176" i="29"/>
  <c r="BO159" i="29"/>
  <c r="BP17" i="29"/>
  <c r="BO185" i="29" l="1"/>
  <c r="BO196" i="29" s="1"/>
  <c r="BO188" i="29"/>
  <c r="BO186" i="29"/>
  <c r="BN169" i="29"/>
  <c r="BN162" i="29"/>
  <c r="BO176" i="29"/>
  <c r="BO194" i="29" s="1"/>
  <c r="BP159" i="29"/>
  <c r="BQ17" i="29"/>
  <c r="BP185" i="29" l="1"/>
  <c r="BO164" i="29"/>
  <c r="BP164" i="29"/>
  <c r="BP176" i="29"/>
  <c r="BQ159" i="29"/>
  <c r="BQ185" i="29" s="1"/>
  <c r="BR17" i="29"/>
  <c r="BP186" i="29" l="1"/>
  <c r="BQ186" i="29" s="1"/>
  <c r="BP169" i="29"/>
  <c r="BP162" i="29"/>
  <c r="BO169" i="29"/>
  <c r="BO189" i="29" s="1"/>
  <c r="BO162" i="29"/>
  <c r="BR159" i="29"/>
  <c r="BR185" i="29" s="1"/>
  <c r="BS17" i="29"/>
  <c r="BQ176" i="29"/>
  <c r="BQ164" i="29"/>
  <c r="BR186" i="29" l="1"/>
  <c r="BQ169" i="29"/>
  <c r="BQ162" i="29"/>
  <c r="BS159" i="29"/>
  <c r="BS185" i="29" s="1"/>
  <c r="BT17" i="29"/>
  <c r="BR164" i="29"/>
  <c r="BR176" i="29"/>
  <c r="BS186" i="29" l="1"/>
  <c r="BR169" i="29"/>
  <c r="BR162" i="29"/>
  <c r="BS164" i="29"/>
  <c r="BS176" i="29"/>
  <c r="BT159" i="29"/>
  <c r="BT185" i="29" s="1"/>
  <c r="BU17" i="29"/>
  <c r="BT186" i="29" l="1"/>
  <c r="BS169" i="29"/>
  <c r="BS162" i="29"/>
  <c r="BT164" i="29"/>
  <c r="BT176" i="29"/>
  <c r="BU159" i="29"/>
  <c r="BU185" i="29" s="1"/>
  <c r="BV17" i="29"/>
  <c r="BU186" i="29" l="1"/>
  <c r="BT169" i="29"/>
  <c r="BT162" i="29"/>
  <c r="BU164" i="29"/>
  <c r="BU176" i="29"/>
  <c r="BV159" i="29"/>
  <c r="BV185" i="29" s="1"/>
  <c r="BW17" i="29"/>
  <c r="BV186" i="29" l="1"/>
  <c r="BU169" i="29"/>
  <c r="BU162" i="29"/>
  <c r="BV164" i="29"/>
  <c r="BV176" i="29"/>
  <c r="BW159" i="29"/>
  <c r="BW185" i="29" s="1"/>
  <c r="BX17" i="29"/>
  <c r="BW186" i="29" l="1"/>
  <c r="BV169" i="29"/>
  <c r="BV162" i="29"/>
  <c r="BW164" i="29"/>
  <c r="BW176" i="29"/>
  <c r="BX159" i="29"/>
  <c r="BX185" i="29" s="1"/>
  <c r="BY17" i="29"/>
  <c r="BX186" i="29" l="1"/>
  <c r="BW169" i="29"/>
  <c r="BW162" i="29"/>
  <c r="BX164" i="29"/>
  <c r="BX176" i="29"/>
  <c r="BY159" i="29"/>
  <c r="BY185" i="29" s="1"/>
  <c r="BZ17" i="29"/>
  <c r="BY186" i="29" l="1"/>
  <c r="BX169" i="29"/>
  <c r="BX162" i="29"/>
  <c r="BZ159" i="29"/>
  <c r="BZ185" i="29" s="1"/>
  <c r="CA17" i="29"/>
  <c r="BY164" i="29"/>
  <c r="BY176" i="29"/>
  <c r="BZ186" i="29" l="1"/>
  <c r="BY169" i="29"/>
  <c r="BY162" i="29"/>
  <c r="CA159" i="29"/>
  <c r="CB17" i="29"/>
  <c r="BZ164" i="29"/>
  <c r="BZ176" i="29"/>
  <c r="CA185" i="29" l="1"/>
  <c r="CA196" i="29" s="1"/>
  <c r="CA188" i="29"/>
  <c r="CA186" i="29"/>
  <c r="BZ169" i="29"/>
  <c r="BZ162" i="29"/>
  <c r="CA176" i="29"/>
  <c r="CA194" i="29" s="1"/>
  <c r="CB159" i="29"/>
  <c r="CC17" i="29"/>
  <c r="CB185" i="29" l="1"/>
  <c r="CB186" i="29"/>
  <c r="CA164" i="29"/>
  <c r="CC159" i="29"/>
  <c r="CC185" i="29" s="1"/>
  <c r="CD17" i="29"/>
  <c r="CB164" i="29"/>
  <c r="CB176" i="29"/>
  <c r="CC186" i="29" l="1"/>
  <c r="CB169" i="29"/>
  <c r="CB162" i="29"/>
  <c r="CA169" i="29"/>
  <c r="CA189" i="29" s="1"/>
  <c r="CA162" i="29"/>
  <c r="CC164" i="29"/>
  <c r="CC176" i="29"/>
  <c r="CD159" i="29"/>
  <c r="CD185" i="29" s="1"/>
  <c r="CE17" i="29"/>
  <c r="CD186" i="29" l="1"/>
  <c r="CC169" i="29"/>
  <c r="CC162" i="29"/>
  <c r="CE159" i="29"/>
  <c r="CE185" i="29" s="1"/>
  <c r="CF17" i="29"/>
  <c r="CD164" i="29"/>
  <c r="CD176" i="29"/>
  <c r="CE186" i="29" l="1"/>
  <c r="CD169" i="29"/>
  <c r="CD162" i="29"/>
  <c r="CE164" i="29"/>
  <c r="CE176" i="29"/>
  <c r="CF159" i="29"/>
  <c r="CF185" i="29" s="1"/>
  <c r="CG17" i="29"/>
  <c r="CF186" i="29" l="1"/>
  <c r="CE169" i="29"/>
  <c r="CE162" i="29"/>
  <c r="CG159" i="29"/>
  <c r="CG185" i="29" s="1"/>
  <c r="CH17" i="29"/>
  <c r="CF164" i="29"/>
  <c r="CF176" i="29"/>
  <c r="CG186" i="29" l="1"/>
  <c r="CF169" i="29"/>
  <c r="CF162" i="29"/>
  <c r="CG164" i="29"/>
  <c r="CG176" i="29"/>
  <c r="CH159" i="29"/>
  <c r="CH185" i="29" s="1"/>
  <c r="CI17" i="29"/>
  <c r="CH186" i="29" l="1"/>
  <c r="CG169" i="29"/>
  <c r="CG162" i="29"/>
  <c r="CI159" i="29"/>
  <c r="CI185" i="29" s="1"/>
  <c r="CJ17" i="29"/>
  <c r="CH164" i="29"/>
  <c r="CH176" i="29"/>
  <c r="CI186" i="29" l="1"/>
  <c r="CH169" i="29"/>
  <c r="CH162" i="29"/>
  <c r="CI164" i="29"/>
  <c r="CI176" i="29"/>
  <c r="CJ159" i="29"/>
  <c r="CJ185" i="29" s="1"/>
  <c r="CK17" i="29"/>
  <c r="CJ186" i="29" l="1"/>
  <c r="CI169" i="29"/>
  <c r="CI162" i="29"/>
  <c r="CK159" i="29"/>
  <c r="CK185" i="29" s="1"/>
  <c r="CL17" i="29"/>
  <c r="CJ164" i="29"/>
  <c r="CJ176" i="29"/>
  <c r="BL42" i="1"/>
  <c r="CK186" i="29" l="1"/>
  <c r="CJ169" i="29"/>
  <c r="CJ162" i="29"/>
  <c r="CK164" i="29"/>
  <c r="CK176" i="29"/>
  <c r="CL159" i="29"/>
  <c r="CL185" i="29" s="1"/>
  <c r="CM17" i="29"/>
  <c r="CL186" i="29" l="1"/>
  <c r="CK169" i="29"/>
  <c r="CK162" i="29"/>
  <c r="CM159" i="29"/>
  <c r="CN17" i="29"/>
  <c r="CL164" i="29"/>
  <c r="CL176" i="29"/>
  <c r="CM185" i="29" l="1"/>
  <c r="CM196" i="29" s="1"/>
  <c r="CM188" i="29"/>
  <c r="CL169" i="29"/>
  <c r="CL162" i="29"/>
  <c r="CM176" i="29"/>
  <c r="CM194" i="29" s="1"/>
  <c r="CN159" i="29"/>
  <c r="CO17" i="29"/>
  <c r="CM186" i="29" l="1"/>
  <c r="CN185" i="29"/>
  <c r="CM164" i="29"/>
  <c r="CO159" i="29"/>
  <c r="CO185" i="29" s="1"/>
  <c r="CP17" i="29"/>
  <c r="CN164" i="29"/>
  <c r="CN176" i="29"/>
  <c r="CN186" i="29" l="1"/>
  <c r="CO186" i="29" s="1"/>
  <c r="CN169" i="29"/>
  <c r="CN162" i="29"/>
  <c r="CM169" i="29"/>
  <c r="CM189" i="29" s="1"/>
  <c r="CM162" i="29"/>
  <c r="CO164" i="29"/>
  <c r="CO176" i="29"/>
  <c r="CP159" i="29"/>
  <c r="CP185" i="29" s="1"/>
  <c r="CQ17" i="29"/>
  <c r="CP186" i="29" l="1"/>
  <c r="CO169" i="29"/>
  <c r="CO162" i="29"/>
  <c r="CP164" i="29"/>
  <c r="CP176" i="29"/>
  <c r="CQ159" i="29"/>
  <c r="CQ185" i="29" s="1"/>
  <c r="CR17" i="29"/>
  <c r="BL33" i="1"/>
  <c r="CQ186" i="29" l="1"/>
  <c r="CP169" i="29"/>
  <c r="CP162" i="29"/>
  <c r="CQ164" i="29"/>
  <c r="CQ176" i="29"/>
  <c r="CR159" i="29"/>
  <c r="CR185" i="29" s="1"/>
  <c r="CS17" i="29"/>
  <c r="CR186" i="29" l="1"/>
  <c r="CQ169" i="29"/>
  <c r="CQ162" i="29"/>
  <c r="CR164" i="29"/>
  <c r="CR176" i="29"/>
  <c r="CS159" i="29"/>
  <c r="CS185" i="29" s="1"/>
  <c r="CT17" i="29"/>
  <c r="CS186" i="29" l="1"/>
  <c r="CR169" i="29"/>
  <c r="CR162" i="29"/>
  <c r="CT159" i="29"/>
  <c r="CT185" i="29" s="1"/>
  <c r="CU17" i="29"/>
  <c r="CS164" i="29"/>
  <c r="CS176" i="29"/>
  <c r="CT186" i="29" l="1"/>
  <c r="CS169" i="29"/>
  <c r="CS162" i="29"/>
  <c r="CU159" i="29"/>
  <c r="CU185" i="29" s="1"/>
  <c r="CV17" i="29"/>
  <c r="CT164" i="29"/>
  <c r="CT176" i="29"/>
  <c r="CU186" i="29" l="1"/>
  <c r="CT169" i="29"/>
  <c r="CT162" i="29"/>
  <c r="CV159" i="29"/>
  <c r="CV185" i="29" s="1"/>
  <c r="CW17" i="29"/>
  <c r="CU164" i="29"/>
  <c r="CU176" i="29"/>
  <c r="CV186" i="29" l="1"/>
  <c r="CU169" i="29"/>
  <c r="CU162" i="29"/>
  <c r="CW159" i="29"/>
  <c r="CW185" i="29" s="1"/>
  <c r="CX17" i="29"/>
  <c r="CV176" i="29"/>
  <c r="CV164" i="29"/>
  <c r="CW186" i="29" l="1"/>
  <c r="CV169" i="29"/>
  <c r="CV162" i="29"/>
  <c r="CX159" i="29"/>
  <c r="CX185" i="29" s="1"/>
  <c r="CY17" i="29"/>
  <c r="CW164" i="29"/>
  <c r="CW176" i="29"/>
  <c r="CX186" i="29" l="1"/>
  <c r="CW169" i="29"/>
  <c r="CW162" i="29"/>
  <c r="CY159" i="29"/>
  <c r="CZ17" i="29"/>
  <c r="CX164" i="29"/>
  <c r="CX176" i="29"/>
  <c r="CY185" i="29" l="1"/>
  <c r="CY196" i="29" s="1"/>
  <c r="CY188" i="29"/>
  <c r="CY186" i="29"/>
  <c r="CX169" i="29"/>
  <c r="CX162" i="29"/>
  <c r="CZ159" i="29"/>
  <c r="DA17" i="29"/>
  <c r="CY176" i="29"/>
  <c r="CY194" i="29" s="1"/>
  <c r="CZ185" i="29" l="1"/>
  <c r="CZ186" i="29"/>
  <c r="CY164" i="29"/>
  <c r="CZ164" i="29"/>
  <c r="CZ176" i="29"/>
  <c r="DA159" i="29"/>
  <c r="DA185" i="29" s="1"/>
  <c r="DB17" i="29"/>
  <c r="DA186" i="29" l="1"/>
  <c r="CZ169" i="29"/>
  <c r="CZ162" i="29"/>
  <c r="CY169" i="29"/>
  <c r="CY189" i="29" s="1"/>
  <c r="CY162" i="29"/>
  <c r="DA164" i="29"/>
  <c r="DA176" i="29"/>
  <c r="DB159" i="29"/>
  <c r="DB185" i="29" s="1"/>
  <c r="DC17" i="29"/>
  <c r="DB186" i="29" l="1"/>
  <c r="DA169" i="29"/>
  <c r="DA162" i="29"/>
  <c r="DC159" i="29"/>
  <c r="DC185" i="29" s="1"/>
  <c r="DD17" i="29"/>
  <c r="DB164" i="29"/>
  <c r="DB176" i="29"/>
  <c r="DC186" i="29" l="1"/>
  <c r="DB169" i="29"/>
  <c r="DB162" i="29"/>
  <c r="DC164" i="29"/>
  <c r="DC176" i="29"/>
  <c r="DD159" i="29"/>
  <c r="DD185" i="29" s="1"/>
  <c r="DE17" i="29"/>
  <c r="DD186" i="29" l="1"/>
  <c r="DC169" i="29"/>
  <c r="DC162" i="29"/>
  <c r="DD176" i="29"/>
  <c r="DD164" i="29"/>
  <c r="DE159" i="29"/>
  <c r="DE185" i="29" s="1"/>
  <c r="DF17" i="29"/>
  <c r="DE186" i="29" l="1"/>
  <c r="DD169" i="29"/>
  <c r="DD162" i="29"/>
  <c r="DF159" i="29"/>
  <c r="DF185" i="29" s="1"/>
  <c r="DG17" i="29"/>
  <c r="DE176" i="29"/>
  <c r="DE164" i="29"/>
  <c r="DF186" i="29" l="1"/>
  <c r="DE169" i="29"/>
  <c r="DE162" i="29"/>
  <c r="DF164" i="29"/>
  <c r="DF176" i="29"/>
  <c r="DG159" i="29"/>
  <c r="DG185" i="29" s="1"/>
  <c r="DH17" i="29"/>
  <c r="DG186" i="29" l="1"/>
  <c r="DF169" i="29"/>
  <c r="DF162" i="29"/>
  <c r="DH159" i="29"/>
  <c r="DH185" i="29" s="1"/>
  <c r="DI17" i="29"/>
  <c r="DG176" i="29"/>
  <c r="DG164" i="29"/>
  <c r="DH186" i="29" l="1"/>
  <c r="DG169" i="29"/>
  <c r="DG162" i="29"/>
  <c r="DI159" i="29"/>
  <c r="DI185" i="29" s="1"/>
  <c r="DJ17" i="29"/>
  <c r="DH176" i="29"/>
  <c r="DH164" i="29"/>
  <c r="DI186" i="29" l="1"/>
  <c r="DH169" i="29"/>
  <c r="DH162" i="29"/>
  <c r="DJ159" i="29"/>
  <c r="DJ185" i="29" s="1"/>
  <c r="DK17" i="29"/>
  <c r="DI164" i="29"/>
  <c r="DI176" i="29"/>
  <c r="DJ186" i="29" l="1"/>
  <c r="DI169" i="29"/>
  <c r="DI162" i="29"/>
  <c r="DK159" i="29"/>
  <c r="DL17" i="29"/>
  <c r="DJ164" i="29"/>
  <c r="DJ176" i="29"/>
  <c r="DK185" i="29" l="1"/>
  <c r="DK196" i="29" s="1"/>
  <c r="DK188" i="29"/>
  <c r="DK186" i="29"/>
  <c r="DJ169" i="29"/>
  <c r="DJ162" i="29"/>
  <c r="DK176" i="29"/>
  <c r="DK194" i="29" s="1"/>
  <c r="DL159" i="29"/>
  <c r="DM17" i="29"/>
  <c r="DL185" i="29" l="1"/>
  <c r="DK164" i="29"/>
  <c r="DL176" i="29"/>
  <c r="DL164" i="29"/>
  <c r="DM159" i="29"/>
  <c r="DM185" i="29" s="1"/>
  <c r="DN17" i="29"/>
  <c r="DL186" i="29" l="1"/>
  <c r="DM186" i="29" s="1"/>
  <c r="DL169" i="29"/>
  <c r="DL162" i="29"/>
  <c r="DK169" i="29"/>
  <c r="DK189" i="29" s="1"/>
  <c r="DK162" i="29"/>
  <c r="DN159" i="29"/>
  <c r="DN185" i="29" s="1"/>
  <c r="DO17" i="29"/>
  <c r="DM176" i="29"/>
  <c r="DM164" i="29"/>
  <c r="BL57" i="1"/>
  <c r="DN186" i="29" l="1"/>
  <c r="DM169" i="29"/>
  <c r="DM162" i="29"/>
  <c r="DN164" i="29"/>
  <c r="DN176" i="29"/>
  <c r="DO159" i="29"/>
  <c r="DO185" i="29" s="1"/>
  <c r="DP17" i="29"/>
  <c r="DO186" i="29" l="1"/>
  <c r="DN169" i="29"/>
  <c r="DN162" i="29"/>
  <c r="DO164" i="29"/>
  <c r="DO176" i="29"/>
  <c r="DP159" i="29"/>
  <c r="DP185" i="29" s="1"/>
  <c r="DQ17" i="29"/>
  <c r="I347" i="22"/>
  <c r="I160" i="22" s="1"/>
  <c r="J347" i="22"/>
  <c r="J160" i="22" s="1"/>
  <c r="H347" i="22"/>
  <c r="H160" i="22" s="1"/>
  <c r="G206" i="22"/>
  <c r="G207" i="22" s="1"/>
  <c r="G208" i="22" s="1"/>
  <c r="G209" i="22" s="1"/>
  <c r="G210" i="22" s="1"/>
  <c r="G211" i="22" s="1"/>
  <c r="G212" i="22" s="1"/>
  <c r="G213" i="22" s="1"/>
  <c r="G214" i="22" s="1"/>
  <c r="G215" i="22" s="1"/>
  <c r="G216" i="22" s="1"/>
  <c r="G217" i="22" s="1"/>
  <c r="G218" i="22" s="1"/>
  <c r="G219" i="22" s="1"/>
  <c r="G220" i="22" s="1"/>
  <c r="G221" i="22" s="1"/>
  <c r="G222" i="22" s="1"/>
  <c r="G223" i="22" s="1"/>
  <c r="G224" i="22" s="1"/>
  <c r="G225" i="22" s="1"/>
  <c r="G226" i="22" s="1"/>
  <c r="G227" i="22" s="1"/>
  <c r="G228" i="22" s="1"/>
  <c r="G229" i="22" s="1"/>
  <c r="G230" i="22" s="1"/>
  <c r="G231" i="22" s="1"/>
  <c r="G232" i="22" s="1"/>
  <c r="G233" i="22" s="1"/>
  <c r="G234" i="22" s="1"/>
  <c r="G235" i="22" s="1"/>
  <c r="G236" i="22" s="1"/>
  <c r="G237" i="22" s="1"/>
  <c r="G238" i="22" s="1"/>
  <c r="G239" i="22" s="1"/>
  <c r="G240" i="22" s="1"/>
  <c r="G241" i="22" s="1"/>
  <c r="G242" i="22" s="1"/>
  <c r="G243" i="22" s="1"/>
  <c r="G244" i="22" s="1"/>
  <c r="G245" i="22" s="1"/>
  <c r="G246" i="22" s="1"/>
  <c r="G247" i="22" s="1"/>
  <c r="G248" i="22" s="1"/>
  <c r="G249" i="22" s="1"/>
  <c r="G250" i="22" s="1"/>
  <c r="G251" i="22" s="1"/>
  <c r="G252" i="22" s="1"/>
  <c r="G253" i="22" s="1"/>
  <c r="G254" i="22" s="1"/>
  <c r="G255" i="22" s="1"/>
  <c r="G256" i="22" s="1"/>
  <c r="G257" i="22" s="1"/>
  <c r="G258" i="22" s="1"/>
  <c r="G259" i="22" s="1"/>
  <c r="G260" i="22" s="1"/>
  <c r="G261" i="22" s="1"/>
  <c r="G262" i="22" s="1"/>
  <c r="G263" i="22" s="1"/>
  <c r="G264" i="22" s="1"/>
  <c r="G265" i="22" s="1"/>
  <c r="G266" i="22" s="1"/>
  <c r="G267" i="22" s="1"/>
  <c r="G268" i="22" s="1"/>
  <c r="G269" i="22" s="1"/>
  <c r="G270" i="22" s="1"/>
  <c r="G271" i="22" s="1"/>
  <c r="G272" i="22" s="1"/>
  <c r="G273" i="22" s="1"/>
  <c r="G274" i="22" s="1"/>
  <c r="G275" i="22" s="1"/>
  <c r="G276" i="22" s="1"/>
  <c r="G277" i="22" s="1"/>
  <c r="G278" i="22" s="1"/>
  <c r="G279" i="22" s="1"/>
  <c r="G280" i="22" s="1"/>
  <c r="G281" i="22" s="1"/>
  <c r="G282" i="22" s="1"/>
  <c r="G283" i="22" s="1"/>
  <c r="G284" i="22" s="1"/>
  <c r="G285" i="22" s="1"/>
  <c r="G286" i="22" s="1"/>
  <c r="G287" i="22" s="1"/>
  <c r="G288" i="22" s="1"/>
  <c r="G289" i="22" s="1"/>
  <c r="G290" i="22" s="1"/>
  <c r="G291" i="22" s="1"/>
  <c r="G292" i="22" s="1"/>
  <c r="G293" i="22" s="1"/>
  <c r="G294" i="22" s="1"/>
  <c r="G295" i="22" s="1"/>
  <c r="G296" i="22" s="1"/>
  <c r="G297" i="22" s="1"/>
  <c r="G298" i="22" s="1"/>
  <c r="G299" i="22" s="1"/>
  <c r="G300" i="22" s="1"/>
  <c r="G301" i="22" s="1"/>
  <c r="G302" i="22" s="1"/>
  <c r="G303" i="22" s="1"/>
  <c r="G304" i="22" s="1"/>
  <c r="G305" i="22" s="1"/>
  <c r="G306" i="22" s="1"/>
  <c r="G307" i="22" s="1"/>
  <c r="G308" i="22" s="1"/>
  <c r="G309" i="22" s="1"/>
  <c r="G310" i="22" s="1"/>
  <c r="G311" i="22" s="1"/>
  <c r="G312" i="22" s="1"/>
  <c r="G313" i="22" s="1"/>
  <c r="G314" i="22" s="1"/>
  <c r="G315" i="22" s="1"/>
  <c r="G316" i="22" s="1"/>
  <c r="G317" i="22" s="1"/>
  <c r="G318" i="22" s="1"/>
  <c r="G319" i="22" s="1"/>
  <c r="G320" i="22" s="1"/>
  <c r="G321" i="22" s="1"/>
  <c r="G322" i="22" s="1"/>
  <c r="G323" i="22" s="1"/>
  <c r="G324" i="22" s="1"/>
  <c r="G325" i="22" s="1"/>
  <c r="G326" i="22" s="1"/>
  <c r="G327" i="22" s="1"/>
  <c r="G328" i="22" s="1"/>
  <c r="G329" i="22" s="1"/>
  <c r="G330" i="22" s="1"/>
  <c r="G331" i="22" s="1"/>
  <c r="G332" i="22" s="1"/>
  <c r="G333" i="22" s="1"/>
  <c r="G334" i="22" s="1"/>
  <c r="G335" i="22" s="1"/>
  <c r="G336" i="22" s="1"/>
  <c r="G337" i="22" s="1"/>
  <c r="G338" i="22" s="1"/>
  <c r="G339" i="22" s="1"/>
  <c r="G340" i="22" s="1"/>
  <c r="G341" i="22" s="1"/>
  <c r="G342" i="22" s="1"/>
  <c r="G343" i="22" s="1"/>
  <c r="G344" i="22" s="1"/>
  <c r="G345" i="22" s="1"/>
  <c r="G346" i="22" s="1"/>
  <c r="DP186" i="29" l="1"/>
  <c r="DO169" i="29"/>
  <c r="DO162" i="29"/>
  <c r="DP164" i="29"/>
  <c r="DP176" i="29"/>
  <c r="DQ159" i="29"/>
  <c r="DQ185" i="29" s="1"/>
  <c r="DR17" i="29"/>
  <c r="H348" i="22"/>
  <c r="I348" i="22" s="1"/>
  <c r="J348" i="22" s="1"/>
  <c r="B17" i="22"/>
  <c r="B18" i="22" s="1"/>
  <c r="B19" i="22" s="1"/>
  <c r="B20" i="22" s="1"/>
  <c r="B21" i="22" s="1"/>
  <c r="DQ186" i="29" l="1"/>
  <c r="DP169" i="29"/>
  <c r="DP162" i="29"/>
  <c r="DQ164" i="29"/>
  <c r="DQ176" i="29"/>
  <c r="DR159" i="29"/>
  <c r="DR185" i="29" s="1"/>
  <c r="DS17" i="29"/>
  <c r="B22" i="22"/>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G360" i="22"/>
  <c r="G361" i="22"/>
  <c r="G362" i="22"/>
  <c r="P173" i="22"/>
  <c r="P183" i="22"/>
  <c r="DR186" i="29" l="1"/>
  <c r="DQ169" i="29"/>
  <c r="DQ162" i="29"/>
  <c r="DS159" i="29"/>
  <c r="DS185" i="29" s="1"/>
  <c r="DT17" i="29"/>
  <c r="DR164" i="29"/>
  <c r="DR176" i="29"/>
  <c r="B44" i="22"/>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S183" i="22"/>
  <c r="S175" i="22"/>
  <c r="I15" i="22"/>
  <c r="J15" i="22" s="1"/>
  <c r="K15" i="22" s="1"/>
  <c r="L15" i="22" s="1"/>
  <c r="M15" i="22" s="1"/>
  <c r="N15" i="22" s="1"/>
  <c r="O15" i="22" s="1"/>
  <c r="P15" i="22" s="1"/>
  <c r="Q15" i="22" s="1"/>
  <c r="R15" i="22" s="1"/>
  <c r="S15" i="22" s="1"/>
  <c r="T15" i="22" s="1"/>
  <c r="U15" i="22" s="1"/>
  <c r="V15" i="22" s="1"/>
  <c r="W15" i="22" s="1"/>
  <c r="X15" i="22" s="1"/>
  <c r="Y15" i="22" s="1"/>
  <c r="Z15" i="22" s="1"/>
  <c r="AA15" i="22" s="1"/>
  <c r="AB15" i="22" s="1"/>
  <c r="AC15" i="22" s="1"/>
  <c r="AD15" i="22" s="1"/>
  <c r="AE15" i="22" s="1"/>
  <c r="AF15" i="22" s="1"/>
  <c r="AG15" i="22" s="1"/>
  <c r="AH15" i="22" s="1"/>
  <c r="AI15" i="22" s="1"/>
  <c r="AJ15" i="22" s="1"/>
  <c r="AK15" i="22" s="1"/>
  <c r="AL15" i="22" s="1"/>
  <c r="AM15" i="22" s="1"/>
  <c r="AN15" i="22" s="1"/>
  <c r="AO15" i="22" s="1"/>
  <c r="AP15" i="22" s="1"/>
  <c r="AQ15" i="22" s="1"/>
  <c r="AR15" i="22" s="1"/>
  <c r="AS15" i="22" s="1"/>
  <c r="AT15" i="22" s="1"/>
  <c r="AU15" i="22" s="1"/>
  <c r="AV15" i="22" s="1"/>
  <c r="AW15" i="22" s="1"/>
  <c r="AX15" i="22" s="1"/>
  <c r="AY15" i="22" s="1"/>
  <c r="AZ15" i="22" s="1"/>
  <c r="BA15" i="22" s="1"/>
  <c r="BB15" i="22" s="1"/>
  <c r="BC15" i="22" s="1"/>
  <c r="BD15" i="22" s="1"/>
  <c r="BE15" i="22" s="1"/>
  <c r="BF15" i="22" s="1"/>
  <c r="BG15" i="22" s="1"/>
  <c r="BH15" i="22" s="1"/>
  <c r="BI15" i="22" s="1"/>
  <c r="BJ15" i="22" s="1"/>
  <c r="BK15" i="22" s="1"/>
  <c r="BL15" i="22" s="1"/>
  <c r="BM15" i="22" s="1"/>
  <c r="BN15" i="22" s="1"/>
  <c r="BO15" i="22" s="1"/>
  <c r="BP15" i="22" s="1"/>
  <c r="BQ15" i="22" s="1"/>
  <c r="BR15" i="22" s="1"/>
  <c r="BS15" i="22" s="1"/>
  <c r="BT15" i="22" s="1"/>
  <c r="BU15" i="22" s="1"/>
  <c r="BV15" i="22" s="1"/>
  <c r="BW15" i="22" s="1"/>
  <c r="BX15" i="22" s="1"/>
  <c r="BY15" i="22" s="1"/>
  <c r="BZ15" i="22" s="1"/>
  <c r="CA15" i="22" s="1"/>
  <c r="CB15" i="22" s="1"/>
  <c r="CC15" i="22" s="1"/>
  <c r="CD15" i="22" s="1"/>
  <c r="CE15" i="22" s="1"/>
  <c r="CF15" i="22" s="1"/>
  <c r="CG15" i="22" s="1"/>
  <c r="CH15" i="22" s="1"/>
  <c r="CI15" i="22" s="1"/>
  <c r="CJ15" i="22" s="1"/>
  <c r="CK15" i="22" s="1"/>
  <c r="CL15" i="22" s="1"/>
  <c r="CM15" i="22" s="1"/>
  <c r="CN15" i="22" s="1"/>
  <c r="CO15" i="22" s="1"/>
  <c r="CP15" i="22" s="1"/>
  <c r="CQ15" i="22" s="1"/>
  <c r="CR15" i="22" s="1"/>
  <c r="CS15" i="22" s="1"/>
  <c r="CT15" i="22" s="1"/>
  <c r="CU15" i="22" s="1"/>
  <c r="CV15" i="22" s="1"/>
  <c r="CW15" i="22" s="1"/>
  <c r="CX15" i="22" s="1"/>
  <c r="CY15" i="22" s="1"/>
  <c r="CZ15" i="22" s="1"/>
  <c r="DA15" i="22" s="1"/>
  <c r="DB15" i="22" s="1"/>
  <c r="DC15" i="22" s="1"/>
  <c r="DD15" i="22" s="1"/>
  <c r="DE15" i="22" s="1"/>
  <c r="DF15" i="22" s="1"/>
  <c r="DG15" i="22" s="1"/>
  <c r="DH15" i="22" s="1"/>
  <c r="DI15" i="22" s="1"/>
  <c r="DJ15" i="22" s="1"/>
  <c r="DK15" i="22" s="1"/>
  <c r="DL15" i="22" s="1"/>
  <c r="DM15" i="22" s="1"/>
  <c r="DN15" i="22" s="1"/>
  <c r="DO15" i="22" s="1"/>
  <c r="DP15" i="22" s="1"/>
  <c r="DQ15" i="22" s="1"/>
  <c r="DR15" i="22" s="1"/>
  <c r="DS15" i="22" s="1"/>
  <c r="DT15" i="22" s="1"/>
  <c r="DU15" i="22" s="1"/>
  <c r="DV15" i="22" s="1"/>
  <c r="DW15" i="22" s="1"/>
  <c r="DX15" i="22" s="1"/>
  <c r="DY15" i="22" s="1"/>
  <c r="DZ15" i="22" s="1"/>
  <c r="EA15" i="22" s="1"/>
  <c r="EB15" i="22" s="1"/>
  <c r="EC15" i="22" s="1"/>
  <c r="ED15" i="22" s="1"/>
  <c r="EE15" i="22" s="1"/>
  <c r="EF15" i="22" s="1"/>
  <c r="EG15" i="22" s="1"/>
  <c r="EH15" i="22" s="1"/>
  <c r="EI15" i="22" s="1"/>
  <c r="EJ15" i="22" s="1"/>
  <c r="EK15" i="22" s="1"/>
  <c r="EL15" i="22" s="1"/>
  <c r="EM15" i="22" s="1"/>
  <c r="EN15" i="22" s="1"/>
  <c r="EO15" i="22" s="1"/>
  <c r="EP15" i="22" s="1"/>
  <c r="EQ15" i="22" s="1"/>
  <c r="ER15" i="22" s="1"/>
  <c r="ES15" i="22" s="1"/>
  <c r="ET15" i="22" s="1"/>
  <c r="EU15" i="22" s="1"/>
  <c r="EV15" i="22" s="1"/>
  <c r="EW15" i="22" s="1"/>
  <c r="EX15" i="22" s="1"/>
  <c r="EY15" i="22" s="1"/>
  <c r="EZ15" i="22" s="1"/>
  <c r="FA15" i="22" s="1"/>
  <c r="FB15" i="22" s="1"/>
  <c r="FC15" i="22" s="1"/>
  <c r="FD15" i="22" s="1"/>
  <c r="FE15" i="22" s="1"/>
  <c r="FF15" i="22" s="1"/>
  <c r="FG15" i="22" s="1"/>
  <c r="FH15" i="22" s="1"/>
  <c r="FI15" i="22" s="1"/>
  <c r="FJ15" i="22" s="1"/>
  <c r="FK15" i="22" s="1"/>
  <c r="FL15" i="22" s="1"/>
  <c r="FM15" i="22" s="1"/>
  <c r="FN15" i="22" s="1"/>
  <c r="FO15" i="22" s="1"/>
  <c r="FP15" i="22" s="1"/>
  <c r="FQ15" i="22" s="1"/>
  <c r="FR15" i="22" s="1"/>
  <c r="FS15" i="22" s="1"/>
  <c r="FT15" i="22" s="1"/>
  <c r="FU15" i="22" s="1"/>
  <c r="FV15" i="22" s="1"/>
  <c r="DS186" i="29" l="1"/>
  <c r="DR169" i="29"/>
  <c r="DR162" i="29"/>
  <c r="DT159" i="29"/>
  <c r="DT185" i="29" s="1"/>
  <c r="DU17" i="29"/>
  <c r="DS164" i="29"/>
  <c r="DS176" i="29"/>
  <c r="DT186" i="29" l="1"/>
  <c r="DS169" i="29"/>
  <c r="DS162" i="29"/>
  <c r="DU159" i="29"/>
  <c r="DU185" i="29" s="1"/>
  <c r="DV17" i="29"/>
  <c r="DT164" i="29"/>
  <c r="DT176" i="29"/>
  <c r="G359" i="22"/>
  <c r="C6" i="23"/>
  <c r="D6" i="23" s="1"/>
  <c r="E6" i="23" s="1"/>
  <c r="F6" i="23" s="1"/>
  <c r="G6" i="23" s="1"/>
  <c r="H6" i="23" s="1"/>
  <c r="I6" i="23" s="1"/>
  <c r="J6" i="23" s="1"/>
  <c r="K6" i="23" s="1"/>
  <c r="L6" i="23" s="1"/>
  <c r="M6" i="23" s="1"/>
  <c r="N6" i="23" s="1"/>
  <c r="O6" i="23" s="1"/>
  <c r="P6" i="23" s="1"/>
  <c r="Q6" i="23" s="1"/>
  <c r="R6" i="23" s="1"/>
  <c r="S6" i="23" s="1"/>
  <c r="T6" i="23" s="1"/>
  <c r="U6" i="23" s="1"/>
  <c r="V6" i="23" s="1"/>
  <c r="W6" i="23" s="1"/>
  <c r="X6" i="23" s="1"/>
  <c r="G18" i="22"/>
  <c r="DU186" i="29" l="1"/>
  <c r="DT169" i="29"/>
  <c r="DT162" i="29"/>
  <c r="DV159" i="29"/>
  <c r="DV185" i="29" s="1"/>
  <c r="DW17" i="29"/>
  <c r="DU164" i="29"/>
  <c r="DU176" i="29"/>
  <c r="G181" i="22"/>
  <c r="G180" i="22"/>
  <c r="I163" i="22"/>
  <c r="J163" i="22"/>
  <c r="K163" i="22"/>
  <c r="L163" i="22"/>
  <c r="M163" i="22"/>
  <c r="N163" i="22"/>
  <c r="O163" i="22"/>
  <c r="P163" i="22"/>
  <c r="H163" i="22"/>
  <c r="GB162" i="22"/>
  <c r="FV162" i="22"/>
  <c r="FS162" i="22"/>
  <c r="FP162" i="22"/>
  <c r="FJ162" i="22"/>
  <c r="FG162" i="22"/>
  <c r="FD162" i="22"/>
  <c r="EX162" i="22"/>
  <c r="EU162" i="22"/>
  <c r="ER162" i="22"/>
  <c r="EL162" i="22"/>
  <c r="EI162" i="22"/>
  <c r="EF162" i="22"/>
  <c r="DV162" i="22"/>
  <c r="DT162" i="22"/>
  <c r="DJ162" i="22"/>
  <c r="DH162" i="22"/>
  <c r="DB162" i="22"/>
  <c r="CY162" i="22"/>
  <c r="CV162" i="22"/>
  <c r="CP162" i="22"/>
  <c r="CL162" i="22"/>
  <c r="CJ162" i="22"/>
  <c r="CG162" i="22"/>
  <c r="CC162" i="22"/>
  <c r="BZ162" i="22"/>
  <c r="BX162" i="22"/>
  <c r="BS162" i="22"/>
  <c r="BQ162" i="22"/>
  <c r="BL162" i="22"/>
  <c r="BI162" i="22"/>
  <c r="BE162" i="22"/>
  <c r="BD162" i="22"/>
  <c r="AZ162" i="22"/>
  <c r="AW162" i="22"/>
  <c r="AS162" i="22"/>
  <c r="AR162" i="22"/>
  <c r="AN162" i="22"/>
  <c r="AK162" i="22"/>
  <c r="AJ162" i="22"/>
  <c r="AG162" i="22"/>
  <c r="AF162" i="22"/>
  <c r="AC162" i="22"/>
  <c r="S162" i="22"/>
  <c r="T162" i="22"/>
  <c r="U162" i="22"/>
  <c r="W162" i="22"/>
  <c r="Y162" i="22"/>
  <c r="AB162" i="22"/>
  <c r="Q162" i="22"/>
  <c r="I162" i="22"/>
  <c r="J162" i="22"/>
  <c r="L162" i="22"/>
  <c r="N162" i="22"/>
  <c r="O162" i="22"/>
  <c r="H162" i="22"/>
  <c r="FY192" i="22"/>
  <c r="FY162" i="22" s="1"/>
  <c r="FX192" i="22"/>
  <c r="FX162" i="22" s="1"/>
  <c r="FW192" i="22"/>
  <c r="FW162" i="22" s="1"/>
  <c r="FU192" i="22"/>
  <c r="FU162" i="22" s="1"/>
  <c r="FT192" i="22"/>
  <c r="FT162" i="22" s="1"/>
  <c r="FR192" i="22"/>
  <c r="FR162" i="22" s="1"/>
  <c r="FQ192" i="22"/>
  <c r="FQ162" i="22" s="1"/>
  <c r="FO192" i="22"/>
  <c r="FO162" i="22" s="1"/>
  <c r="FN192" i="22"/>
  <c r="FN162" i="22" s="1"/>
  <c r="FM192" i="22"/>
  <c r="FM162" i="22" s="1"/>
  <c r="FL192" i="22"/>
  <c r="FL162" i="22" s="1"/>
  <c r="FK192" i="22"/>
  <c r="FK162" i="22" s="1"/>
  <c r="FI192" i="22"/>
  <c r="FI162" i="22" s="1"/>
  <c r="FH192" i="22"/>
  <c r="FH162" i="22" s="1"/>
  <c r="FF192" i="22"/>
  <c r="FF162" i="22" s="1"/>
  <c r="FE192" i="22"/>
  <c r="FE162" i="22" s="1"/>
  <c r="FC192" i="22"/>
  <c r="FC162" i="22" s="1"/>
  <c r="FB192" i="22"/>
  <c r="FB162" i="22" s="1"/>
  <c r="FA192" i="22"/>
  <c r="FA162" i="22" s="1"/>
  <c r="EZ192" i="22"/>
  <c r="EZ162" i="22" s="1"/>
  <c r="EY192" i="22"/>
  <c r="EY162" i="22" s="1"/>
  <c r="EW192" i="22"/>
  <c r="EW162" i="22" s="1"/>
  <c r="EV192" i="22"/>
  <c r="EV162" i="22" s="1"/>
  <c r="ET192" i="22"/>
  <c r="ET162" i="22" s="1"/>
  <c r="ES192" i="22"/>
  <c r="ES162" i="22" s="1"/>
  <c r="EQ192" i="22"/>
  <c r="EQ162" i="22" s="1"/>
  <c r="EP192" i="22"/>
  <c r="EP162" i="22" s="1"/>
  <c r="EO192" i="22"/>
  <c r="EO162" i="22" s="1"/>
  <c r="EN192" i="22"/>
  <c r="EN162" i="22" s="1"/>
  <c r="EM192" i="22"/>
  <c r="EM162" i="22" s="1"/>
  <c r="EK192" i="22"/>
  <c r="EK162" i="22" s="1"/>
  <c r="EJ192" i="22"/>
  <c r="EJ162" i="22" s="1"/>
  <c r="EH192" i="22"/>
  <c r="EH162" i="22" s="1"/>
  <c r="EG192" i="22"/>
  <c r="EG162" i="22" s="1"/>
  <c r="EE192" i="22"/>
  <c r="EE162" i="22" s="1"/>
  <c r="ED192" i="22"/>
  <c r="ED162" i="22" s="1"/>
  <c r="EC192" i="22"/>
  <c r="EC162" i="22" s="1"/>
  <c r="EB192" i="22"/>
  <c r="EB162" i="22" s="1"/>
  <c r="EA192" i="22"/>
  <c r="EA162" i="22" s="1"/>
  <c r="DZ192" i="22"/>
  <c r="DZ162" i="22" s="1"/>
  <c r="DY192" i="22"/>
  <c r="DY162" i="22" s="1"/>
  <c r="DX192" i="22"/>
  <c r="DX162" i="22" s="1"/>
  <c r="DW192" i="22"/>
  <c r="DW162" i="22" s="1"/>
  <c r="DU192" i="22"/>
  <c r="DU162" i="22" s="1"/>
  <c r="DS192" i="22"/>
  <c r="DS162" i="22" s="1"/>
  <c r="DR192" i="22"/>
  <c r="DR162" i="22" s="1"/>
  <c r="DQ192" i="22"/>
  <c r="DQ162" i="22" s="1"/>
  <c r="DP192" i="22"/>
  <c r="DP162" i="22" s="1"/>
  <c r="DO192" i="22"/>
  <c r="DO162" i="22" s="1"/>
  <c r="DN192" i="22"/>
  <c r="DN162" i="22" s="1"/>
  <c r="DM192" i="22"/>
  <c r="DM162" i="22" s="1"/>
  <c r="DL192" i="22"/>
  <c r="DL162" i="22" s="1"/>
  <c r="DK192" i="22"/>
  <c r="DK162" i="22" s="1"/>
  <c r="DI192" i="22"/>
  <c r="DI162" i="22" s="1"/>
  <c r="DG192" i="22"/>
  <c r="DG162" i="22" s="1"/>
  <c r="DF192" i="22"/>
  <c r="DF162" i="22" s="1"/>
  <c r="DE192" i="22"/>
  <c r="DE162" i="22" s="1"/>
  <c r="DD192" i="22"/>
  <c r="DD162" i="22" s="1"/>
  <c r="DC192" i="22"/>
  <c r="DC162" i="22" s="1"/>
  <c r="DA192" i="22"/>
  <c r="DA162" i="22" s="1"/>
  <c r="CZ192" i="22"/>
  <c r="CZ162" i="22" s="1"/>
  <c r="CX192" i="22"/>
  <c r="CX162" i="22" s="1"/>
  <c r="CW192" i="22"/>
  <c r="CW162" i="22" s="1"/>
  <c r="CU192" i="22"/>
  <c r="CU162" i="22" s="1"/>
  <c r="CT192" i="22"/>
  <c r="CT162" i="22" s="1"/>
  <c r="CS192" i="22"/>
  <c r="CS162" i="22" s="1"/>
  <c r="CR192" i="22"/>
  <c r="CR162" i="22" s="1"/>
  <c r="CQ192" i="22"/>
  <c r="CQ162" i="22" s="1"/>
  <c r="CO192" i="22"/>
  <c r="CO162" i="22" s="1"/>
  <c r="CN192" i="22"/>
  <c r="CN162" i="22" s="1"/>
  <c r="CM192" i="22"/>
  <c r="CM162" i="22" s="1"/>
  <c r="CK192" i="22"/>
  <c r="CK162" i="22" s="1"/>
  <c r="CI192" i="22"/>
  <c r="CI162" i="22" s="1"/>
  <c r="CH192" i="22"/>
  <c r="CH162" i="22" s="1"/>
  <c r="CF192" i="22"/>
  <c r="CF162" i="22" s="1"/>
  <c r="CE192" i="22"/>
  <c r="CE162" i="22" s="1"/>
  <c r="CD192" i="22"/>
  <c r="CD162" i="22" s="1"/>
  <c r="CB192" i="22"/>
  <c r="CB162" i="22" s="1"/>
  <c r="CA192" i="22"/>
  <c r="CA162" i="22" s="1"/>
  <c r="BY192" i="22"/>
  <c r="BY162" i="22" s="1"/>
  <c r="BW192" i="22"/>
  <c r="BW162" i="22" s="1"/>
  <c r="BV192" i="22"/>
  <c r="BV162" i="22" s="1"/>
  <c r="BU192" i="22"/>
  <c r="BU162" i="22" s="1"/>
  <c r="BT192" i="22"/>
  <c r="BT162" i="22" s="1"/>
  <c r="BR192" i="22"/>
  <c r="BR162" i="22" s="1"/>
  <c r="BP192" i="22"/>
  <c r="BP162" i="22" s="1"/>
  <c r="BO192" i="22"/>
  <c r="BO162" i="22" s="1"/>
  <c r="BN192" i="22"/>
  <c r="BN162" i="22" s="1"/>
  <c r="BM192" i="22"/>
  <c r="BM162" i="22" s="1"/>
  <c r="BK192" i="22"/>
  <c r="BK162" i="22" s="1"/>
  <c r="BJ192" i="22"/>
  <c r="BJ162" i="22" s="1"/>
  <c r="BH192" i="22"/>
  <c r="BH162" i="22" s="1"/>
  <c r="BG192" i="22"/>
  <c r="BG162" i="22" s="1"/>
  <c r="BF192" i="22"/>
  <c r="BF162" i="22" s="1"/>
  <c r="BC192" i="22"/>
  <c r="BC162" i="22" s="1"/>
  <c r="BB192" i="22"/>
  <c r="BB162" i="22" s="1"/>
  <c r="BA192" i="22"/>
  <c r="BA162" i="22" s="1"/>
  <c r="AY192" i="22"/>
  <c r="AY162" i="22" s="1"/>
  <c r="AX192" i="22"/>
  <c r="AX162" i="22" s="1"/>
  <c r="AV192" i="22"/>
  <c r="AV162" i="22" s="1"/>
  <c r="AU192" i="22"/>
  <c r="AU162" i="22" s="1"/>
  <c r="AT192" i="22"/>
  <c r="AT162" i="22" s="1"/>
  <c r="AQ192" i="22"/>
  <c r="AQ162" i="22" s="1"/>
  <c r="AP192" i="22"/>
  <c r="AP162" i="22" s="1"/>
  <c r="AO192" i="22"/>
  <c r="AO162" i="22" s="1"/>
  <c r="AM192" i="22"/>
  <c r="AM162" i="22" s="1"/>
  <c r="AL192" i="22"/>
  <c r="AL162" i="22" s="1"/>
  <c r="AI192" i="22"/>
  <c r="AI162" i="22" s="1"/>
  <c r="AH192" i="22"/>
  <c r="AH162" i="22" s="1"/>
  <c r="AE192" i="22"/>
  <c r="AE162" i="22" s="1"/>
  <c r="AD192" i="22"/>
  <c r="AD162" i="22" s="1"/>
  <c r="AA192" i="22"/>
  <c r="AA162" i="22" s="1"/>
  <c r="Z192" i="22"/>
  <c r="Z162" i="22" s="1"/>
  <c r="X192" i="22"/>
  <c r="X162" i="22" s="1"/>
  <c r="V192" i="22"/>
  <c r="V162" i="22" s="1"/>
  <c r="R192" i="22"/>
  <c r="R162" i="22" s="1"/>
  <c r="P192" i="22"/>
  <c r="P162" i="22" s="1"/>
  <c r="M192" i="22"/>
  <c r="M162" i="22" s="1"/>
  <c r="K192" i="22"/>
  <c r="K162" i="22" s="1"/>
  <c r="GE192" i="22"/>
  <c r="GE162" i="22" s="1"/>
  <c r="GD192" i="22"/>
  <c r="GD162" i="22" s="1"/>
  <c r="GC192" i="22"/>
  <c r="GC162" i="22" s="1"/>
  <c r="GA192" i="22"/>
  <c r="GA162" i="22" s="1"/>
  <c r="FZ192" i="22"/>
  <c r="FZ162" i="22" s="1"/>
  <c r="DV186" i="29" l="1"/>
  <c r="DU169" i="29"/>
  <c r="DU162" i="29"/>
  <c r="DW159" i="29"/>
  <c r="DX17" i="29"/>
  <c r="DV164" i="29"/>
  <c r="DV176" i="29"/>
  <c r="S180" i="22"/>
  <c r="CY180" i="22"/>
  <c r="FS180" i="22"/>
  <c r="DK180" i="22"/>
  <c r="GE180" i="22"/>
  <c r="AE180" i="22"/>
  <c r="DW180" i="22"/>
  <c r="CA180" i="22"/>
  <c r="BC180" i="22"/>
  <c r="EI180" i="22"/>
  <c r="AQ180" i="22"/>
  <c r="P181" i="22"/>
  <c r="EU180" i="22"/>
  <c r="P180" i="22"/>
  <c r="CM180" i="22"/>
  <c r="FG180" i="22"/>
  <c r="BO180" i="22"/>
  <c r="GF162" i="22"/>
  <c r="GF192" i="22"/>
  <c r="A126" i="21"/>
  <c r="A123" i="21"/>
  <c r="A120" i="21"/>
  <c r="A117" i="21"/>
  <c r="A108" i="21"/>
  <c r="A114" i="21"/>
  <c r="A105" i="21"/>
  <c r="DW185" i="29" l="1"/>
  <c r="DW196" i="29" s="1"/>
  <c r="DW188" i="29"/>
  <c r="DW186" i="29"/>
  <c r="DV169" i="29"/>
  <c r="DV162" i="29"/>
  <c r="DX159" i="29"/>
  <c r="DY17" i="29"/>
  <c r="DW176" i="29"/>
  <c r="DW194" i="29" s="1"/>
  <c r="K161" i="22"/>
  <c r="M161" i="22"/>
  <c r="N161" i="22"/>
  <c r="O161" i="22"/>
  <c r="Q161" i="22"/>
  <c r="S161" i="22"/>
  <c r="V161" i="22"/>
  <c r="Y161" i="22"/>
  <c r="AB161" i="22"/>
  <c r="AE161" i="22"/>
  <c r="AH161" i="22"/>
  <c r="AL161" i="22"/>
  <c r="AM161" i="22"/>
  <c r="AQ161" i="22"/>
  <c r="AT161" i="22"/>
  <c r="AX161" i="22"/>
  <c r="AY161" i="22"/>
  <c r="BC161" i="22"/>
  <c r="BF161" i="22"/>
  <c r="BG161" i="22"/>
  <c r="BL161" i="22"/>
  <c r="BN161" i="22"/>
  <c r="BS161" i="22"/>
  <c r="BU161" i="22"/>
  <c r="BX161" i="22"/>
  <c r="CB161" i="22"/>
  <c r="CE161" i="22"/>
  <c r="CG161" i="22"/>
  <c r="CK161" i="22"/>
  <c r="CQ161" i="22"/>
  <c r="CT161" i="22"/>
  <c r="CW161" i="22"/>
  <c r="DC161" i="22"/>
  <c r="DE161" i="22"/>
  <c r="DO161" i="22"/>
  <c r="DQ161" i="22"/>
  <c r="EA161" i="22"/>
  <c r="ED161" i="22"/>
  <c r="EG161" i="22"/>
  <c r="EM161" i="22"/>
  <c r="EP161" i="22"/>
  <c r="ES161" i="22"/>
  <c r="EY161" i="22"/>
  <c r="FB161" i="22"/>
  <c r="FE161" i="22"/>
  <c r="FK161" i="22"/>
  <c r="FN161" i="22"/>
  <c r="FQ161" i="22"/>
  <c r="FW161" i="22"/>
  <c r="FZ161" i="22"/>
  <c r="GC161" i="22"/>
  <c r="ER161" i="22"/>
  <c r="U161" i="22"/>
  <c r="W161" i="22"/>
  <c r="X161" i="22"/>
  <c r="Z161" i="22"/>
  <c r="AA161" i="22"/>
  <c r="AD161" i="22"/>
  <c r="AG161" i="22"/>
  <c r="AI161" i="22"/>
  <c r="AJ161" i="22"/>
  <c r="AK161" i="22"/>
  <c r="GE161" i="22"/>
  <c r="GB161" i="22"/>
  <c r="GA161" i="22"/>
  <c r="FY161" i="22"/>
  <c r="FX161" i="22"/>
  <c r="FV161" i="22"/>
  <c r="FU161" i="22"/>
  <c r="FS161" i="22"/>
  <c r="FR161" i="22"/>
  <c r="FP161" i="22"/>
  <c r="FO161" i="22"/>
  <c r="FM161" i="22"/>
  <c r="FL161" i="22"/>
  <c r="FJ161" i="22"/>
  <c r="FI161" i="22"/>
  <c r="FG161" i="22"/>
  <c r="FF161" i="22"/>
  <c r="FD161" i="22"/>
  <c r="FC161" i="22"/>
  <c r="FA161" i="22"/>
  <c r="EZ161" i="22"/>
  <c r="EX161" i="22"/>
  <c r="EW161" i="22"/>
  <c r="EU161" i="22"/>
  <c r="EQ161" i="22"/>
  <c r="EO161" i="22"/>
  <c r="EN161" i="22"/>
  <c r="EL161" i="22"/>
  <c r="EK161" i="22"/>
  <c r="EI161" i="22"/>
  <c r="EH161" i="22"/>
  <c r="EF161" i="22"/>
  <c r="EE161" i="22"/>
  <c r="EC161" i="22"/>
  <c r="EB161" i="22"/>
  <c r="DZ161" i="22"/>
  <c r="DY161" i="22"/>
  <c r="DW161" i="22"/>
  <c r="DV161" i="22"/>
  <c r="DT161" i="22"/>
  <c r="DS161" i="22"/>
  <c r="DR161" i="22"/>
  <c r="DP161" i="22"/>
  <c r="DN161" i="22"/>
  <c r="DM161" i="22"/>
  <c r="DK161" i="22"/>
  <c r="DJ161" i="22"/>
  <c r="DI161" i="22"/>
  <c r="DH161" i="22"/>
  <c r="DG161" i="22"/>
  <c r="DF161" i="22"/>
  <c r="DD161" i="22"/>
  <c r="DB161" i="22"/>
  <c r="DA161" i="22"/>
  <c r="CY161" i="22"/>
  <c r="CV161" i="22"/>
  <c r="CU161" i="22"/>
  <c r="CS161" i="22"/>
  <c r="CR161" i="22"/>
  <c r="CP161" i="22"/>
  <c r="CO161" i="22"/>
  <c r="CM161" i="22"/>
  <c r="CL161" i="22"/>
  <c r="CJ161" i="22"/>
  <c r="CI161" i="22"/>
  <c r="CH161" i="22"/>
  <c r="CF161" i="22"/>
  <c r="CD161" i="22"/>
  <c r="CA161" i="22"/>
  <c r="BZ161" i="22"/>
  <c r="BY161" i="22"/>
  <c r="BW161" i="22"/>
  <c r="BV161" i="22"/>
  <c r="BT161" i="22"/>
  <c r="BR161" i="22"/>
  <c r="BQ161" i="22"/>
  <c r="BO161" i="22"/>
  <c r="BM161" i="22"/>
  <c r="BK161" i="22"/>
  <c r="BJ161" i="22"/>
  <c r="BI161" i="22"/>
  <c r="BH161" i="22"/>
  <c r="BE161" i="22"/>
  <c r="BB161" i="22"/>
  <c r="AZ161" i="22"/>
  <c r="AW161" i="22"/>
  <c r="AV161" i="22"/>
  <c r="AU161" i="22"/>
  <c r="AS161" i="22"/>
  <c r="AP161" i="22"/>
  <c r="AO161" i="22"/>
  <c r="AN161" i="22"/>
  <c r="R161" i="22"/>
  <c r="P161" i="22"/>
  <c r="J161" i="22"/>
  <c r="C14" i="20"/>
  <c r="D14" i="20"/>
  <c r="E14" i="20"/>
  <c r="F14" i="20"/>
  <c r="G14" i="20"/>
  <c r="H14" i="20"/>
  <c r="I14" i="20"/>
  <c r="J14" i="20"/>
  <c r="K14" i="20"/>
  <c r="L14" i="20"/>
  <c r="M14" i="20"/>
  <c r="N14" i="20"/>
  <c r="O14" i="20"/>
  <c r="P14" i="20"/>
  <c r="Q14" i="20"/>
  <c r="R14" i="20"/>
  <c r="S14" i="20"/>
  <c r="T14" i="20"/>
  <c r="B14" i="20"/>
  <c r="DX185" i="29" l="1"/>
  <c r="X208" i="29"/>
  <c r="AK213" i="29"/>
  <c r="V207" i="29"/>
  <c r="AA209" i="29"/>
  <c r="AC210" i="29"/>
  <c r="AG211" i="29"/>
  <c r="AI212" i="29"/>
  <c r="AE212" i="29"/>
  <c r="AC211" i="29"/>
  <c r="R207" i="29"/>
  <c r="AG213" i="29"/>
  <c r="W209" i="29"/>
  <c r="T208" i="29"/>
  <c r="Y210" i="29"/>
  <c r="R209" i="29"/>
  <c r="O208" i="29"/>
  <c r="AB213" i="29"/>
  <c r="X211" i="29"/>
  <c r="M207" i="29"/>
  <c r="Z212" i="29"/>
  <c r="T210" i="29"/>
  <c r="AA212" i="29"/>
  <c r="S209" i="29"/>
  <c r="U210" i="29"/>
  <c r="Y211" i="29"/>
  <c r="N207" i="29"/>
  <c r="P208" i="29"/>
  <c r="AC213" i="29"/>
  <c r="W210" i="29"/>
  <c r="P207" i="29"/>
  <c r="U209" i="29"/>
  <c r="AA211" i="29"/>
  <c r="AC212" i="29"/>
  <c r="R208" i="29"/>
  <c r="AE213" i="29"/>
  <c r="AC208" i="29"/>
  <c r="AP213" i="29"/>
  <c r="AH210" i="29"/>
  <c r="AF209" i="29"/>
  <c r="AL211" i="29"/>
  <c r="AA207" i="29"/>
  <c r="AN212" i="29"/>
  <c r="AA210" i="29"/>
  <c r="T207" i="29"/>
  <c r="AE211" i="29"/>
  <c r="AG212" i="29"/>
  <c r="V208" i="29"/>
  <c r="AI213" i="29"/>
  <c r="Y209" i="29"/>
  <c r="AJ210" i="29"/>
  <c r="AP212" i="29"/>
  <c r="AH209" i="29"/>
  <c r="AC207" i="29"/>
  <c r="AE208" i="29"/>
  <c r="AR213" i="29"/>
  <c r="AN211" i="29"/>
  <c r="AH212" i="29"/>
  <c r="AB210" i="29"/>
  <c r="W208" i="29"/>
  <c r="AJ213" i="29"/>
  <c r="AF211" i="29"/>
  <c r="U207" i="29"/>
  <c r="Z209" i="29"/>
  <c r="AD208" i="29"/>
  <c r="AQ213" i="29"/>
  <c r="AG209" i="29"/>
  <c r="AI210" i="29"/>
  <c r="AO212" i="29"/>
  <c r="AB207" i="29"/>
  <c r="AM211" i="29"/>
  <c r="AF210" i="29"/>
  <c r="Y207" i="29"/>
  <c r="AL212" i="29"/>
  <c r="AA208" i="29"/>
  <c r="AD209" i="29"/>
  <c r="AJ211" i="29"/>
  <c r="AN213" i="29"/>
  <c r="S207" i="29"/>
  <c r="U208" i="29"/>
  <c r="AH213" i="29"/>
  <c r="AF212" i="29"/>
  <c r="Z210" i="29"/>
  <c r="AD211" i="29"/>
  <c r="X209" i="29"/>
  <c r="AB211" i="29"/>
  <c r="AF213" i="29"/>
  <c r="X210" i="29"/>
  <c r="Q207" i="29"/>
  <c r="AD212" i="29"/>
  <c r="S208" i="29"/>
  <c r="V209" i="29"/>
  <c r="M208" i="29"/>
  <c r="Z213" i="29"/>
  <c r="R210" i="29"/>
  <c r="P209" i="29"/>
  <c r="P349" i="29" s="1"/>
  <c r="P170" i="29" s="1"/>
  <c r="P171" i="29" s="1"/>
  <c r="P177" i="29" s="1"/>
  <c r="P181" i="29" s="1"/>
  <c r="L22" i="21" s="1"/>
  <c r="V211" i="29"/>
  <c r="X212" i="29"/>
  <c r="K207" i="29"/>
  <c r="S210" i="29"/>
  <c r="W211" i="29"/>
  <c r="N208" i="29"/>
  <c r="AA213" i="29"/>
  <c r="Y212" i="29"/>
  <c r="Q209" i="29"/>
  <c r="L207" i="29"/>
  <c r="L349" i="29" s="1"/>
  <c r="L170" i="29" s="1"/>
  <c r="L171" i="29" s="1"/>
  <c r="L177" i="29" s="1"/>
  <c r="L181" i="29" s="1"/>
  <c r="H22" i="21" s="1"/>
  <c r="AK212" i="29"/>
  <c r="Z208" i="29"/>
  <c r="AM213" i="29"/>
  <c r="AC209" i="29"/>
  <c r="AE210" i="29"/>
  <c r="AI211" i="29"/>
  <c r="X207" i="29"/>
  <c r="O207" i="29"/>
  <c r="AB212" i="29"/>
  <c r="Z211" i="29"/>
  <c r="AD213" i="29"/>
  <c r="Q208" i="29"/>
  <c r="T209" i="29"/>
  <c r="V210" i="29"/>
  <c r="AB208" i="29"/>
  <c r="AM212" i="29"/>
  <c r="AO213" i="29"/>
  <c r="AE209" i="29"/>
  <c r="AG210" i="29"/>
  <c r="AK211" i="29"/>
  <c r="Z207" i="29"/>
  <c r="AB209" i="29"/>
  <c r="AL213" i="29"/>
  <c r="Y208" i="29"/>
  <c r="AJ212" i="29"/>
  <c r="AD210" i="29"/>
  <c r="AH211" i="29"/>
  <c r="W207" i="29"/>
  <c r="EM310" i="29"/>
  <c r="ED302" i="29"/>
  <c r="FI333" i="29"/>
  <c r="FB325" i="29"/>
  <c r="EQ317" i="29"/>
  <c r="FQ342" i="29"/>
  <c r="FO340" i="29"/>
  <c r="FX347" i="29"/>
  <c r="FT344" i="29"/>
  <c r="FO339" i="29"/>
  <c r="FF331" i="29"/>
  <c r="EZ323" i="29"/>
  <c r="EQ315" i="29"/>
  <c r="FU345" i="29"/>
  <c r="FN337" i="29"/>
  <c r="FC329" i="29"/>
  <c r="EW321" i="29"/>
  <c r="EP313" i="29"/>
  <c r="FM336" i="29"/>
  <c r="FY348" i="29"/>
  <c r="FL335" i="29"/>
  <c r="FC327" i="29"/>
  <c r="FO341" i="29"/>
  <c r="FH332" i="29"/>
  <c r="EY322" i="29"/>
  <c r="ET319" i="29"/>
  <c r="ED301" i="29"/>
  <c r="DX294" i="29"/>
  <c r="DP286" i="29"/>
  <c r="DG279" i="29"/>
  <c r="CX271" i="29"/>
  <c r="CR263" i="29"/>
  <c r="CH255" i="29"/>
  <c r="DW293" i="29"/>
  <c r="DO285" i="29"/>
  <c r="FK334" i="29"/>
  <c r="EQ316" i="29"/>
  <c r="EN311" i="29"/>
  <c r="DG278" i="29"/>
  <c r="CW270" i="29"/>
  <c r="CR262" i="29"/>
  <c r="CF254" i="29"/>
  <c r="EV320" i="29"/>
  <c r="EE303" i="29"/>
  <c r="FR343" i="29"/>
  <c r="FN338" i="29"/>
  <c r="EE305" i="29"/>
  <c r="DR290" i="29"/>
  <c r="DN284" i="29"/>
  <c r="BW247" i="29"/>
  <c r="BO239" i="29"/>
  <c r="BG233" i="29"/>
  <c r="FE330" i="29"/>
  <c r="DF277" i="29"/>
  <c r="CK257" i="29"/>
  <c r="FA324" i="29"/>
  <c r="DZ296" i="29"/>
  <c r="DS291" i="29"/>
  <c r="EJ308" i="29"/>
  <c r="CS264" i="29"/>
  <c r="CM258" i="29"/>
  <c r="BF232" i="29"/>
  <c r="DU292" i="29"/>
  <c r="EC300" i="29"/>
  <c r="FB326" i="29"/>
  <c r="EG306" i="29"/>
  <c r="EA297" i="29"/>
  <c r="FC328" i="29"/>
  <c r="EK309" i="29"/>
  <c r="DA273" i="29"/>
  <c r="CU267" i="29"/>
  <c r="CQ261" i="29"/>
  <c r="EE304" i="29"/>
  <c r="EA298" i="29"/>
  <c r="DP287" i="29"/>
  <c r="DI280" i="29"/>
  <c r="FW346" i="29"/>
  <c r="EP314" i="29"/>
  <c r="CE253" i="29"/>
  <c r="BZ249" i="29"/>
  <c r="BR241" i="29"/>
  <c r="AE216" i="29"/>
  <c r="CN259" i="29"/>
  <c r="BT242" i="29"/>
  <c r="AO221" i="29"/>
  <c r="EH307" i="29"/>
  <c r="CU268" i="29"/>
  <c r="BU243" i="29"/>
  <c r="AW226" i="29"/>
  <c r="DL282" i="29"/>
  <c r="BV244" i="29"/>
  <c r="AD215" i="29"/>
  <c r="BM237" i="29"/>
  <c r="BA229" i="29"/>
  <c r="CA250" i="29"/>
  <c r="BV245" i="29"/>
  <c r="AM220" i="29"/>
  <c r="ES318" i="29"/>
  <c r="EO312" i="29"/>
  <c r="DR289" i="29"/>
  <c r="DE276" i="29"/>
  <c r="AU225" i="29"/>
  <c r="BK236" i="29"/>
  <c r="CT265" i="29"/>
  <c r="AA214" i="29"/>
  <c r="BW246" i="29"/>
  <c r="BC231" i="29"/>
  <c r="AL219" i="29"/>
  <c r="DQ288" i="29"/>
  <c r="DK281" i="29"/>
  <c r="CC251" i="29"/>
  <c r="BB230" i="29"/>
  <c r="AT224" i="29"/>
  <c r="CO260" i="29"/>
  <c r="BJ235" i="29"/>
  <c r="BH234" i="29"/>
  <c r="DD275" i="29"/>
  <c r="AK218" i="29"/>
  <c r="CZ272" i="29"/>
  <c r="CI256" i="29"/>
  <c r="BN238" i="29"/>
  <c r="AQ223" i="29"/>
  <c r="K349" i="29"/>
  <c r="DY295" i="29"/>
  <c r="CD252" i="29"/>
  <c r="AY228" i="29"/>
  <c r="CU269" i="29"/>
  <c r="BY248" i="29"/>
  <c r="AH217" i="29"/>
  <c r="EB299" i="29"/>
  <c r="AP222" i="29"/>
  <c r="DM283" i="29"/>
  <c r="DB274" i="29"/>
  <c r="CT266" i="29"/>
  <c r="BP240" i="29"/>
  <c r="AX227" i="29"/>
  <c r="FZ333" i="29"/>
  <c r="FS325" i="29"/>
  <c r="FH317" i="29"/>
  <c r="FB309" i="29"/>
  <c r="EU301" i="29"/>
  <c r="FY332" i="29"/>
  <c r="FR324" i="29"/>
  <c r="FH316" i="29"/>
  <c r="FW331" i="29"/>
  <c r="EY307" i="29"/>
  <c r="ES299" i="29"/>
  <c r="GE338" i="29"/>
  <c r="FV330" i="29"/>
  <c r="GE337" i="29"/>
  <c r="FT329" i="29"/>
  <c r="FN321" i="29"/>
  <c r="GD336" i="29"/>
  <c r="FT328" i="29"/>
  <c r="FM320" i="29"/>
  <c r="GC335" i="29"/>
  <c r="FG314" i="29"/>
  <c r="DX279" i="29"/>
  <c r="DO271" i="29"/>
  <c r="DI263" i="29"/>
  <c r="CY255" i="29"/>
  <c r="FJ318" i="29"/>
  <c r="ET300" i="29"/>
  <c r="EN293" i="29"/>
  <c r="EF285" i="29"/>
  <c r="DX278" i="29"/>
  <c r="DN270" i="29"/>
  <c r="DI262" i="29"/>
  <c r="CW254" i="29"/>
  <c r="FS326" i="29"/>
  <c r="EL292" i="29"/>
  <c r="EE284" i="29"/>
  <c r="FH315" i="29"/>
  <c r="FD310" i="29"/>
  <c r="ER298" i="29"/>
  <c r="DU275" i="29"/>
  <c r="DL269" i="29"/>
  <c r="EV304" i="29"/>
  <c r="EI289" i="29"/>
  <c r="ED283" i="29"/>
  <c r="CN246" i="29"/>
  <c r="CE238" i="29"/>
  <c r="BX232" i="29"/>
  <c r="DV276" i="29"/>
  <c r="CZ256" i="29"/>
  <c r="FQ323" i="29"/>
  <c r="EP295" i="29"/>
  <c r="EI290" i="29"/>
  <c r="CM245" i="29"/>
  <c r="CD237" i="29"/>
  <c r="DW277" i="29"/>
  <c r="DB257" i="29"/>
  <c r="EU302" i="29"/>
  <c r="EJ291" i="29"/>
  <c r="FG312" i="29"/>
  <c r="DJ264" i="29"/>
  <c r="DD258" i="29"/>
  <c r="FP322" i="29"/>
  <c r="FF312" i="29"/>
  <c r="EV305" i="29"/>
  <c r="EQ296" i="29"/>
  <c r="GB334" i="29"/>
  <c r="FT327" i="29"/>
  <c r="FA308" i="29"/>
  <c r="DQ272" i="29"/>
  <c r="DK266" i="29"/>
  <c r="FK319" i="29"/>
  <c r="EV303" i="29"/>
  <c r="ER297" i="29"/>
  <c r="EG286" i="29"/>
  <c r="EC282" i="29"/>
  <c r="DR273" i="29"/>
  <c r="DK265" i="29"/>
  <c r="CF239" i="29"/>
  <c r="BO226" i="29"/>
  <c r="BF221" i="29"/>
  <c r="FG313" i="29"/>
  <c r="CU252" i="29"/>
  <c r="CP248" i="29"/>
  <c r="CG240" i="29"/>
  <c r="BN226" i="29"/>
  <c r="AV215" i="29"/>
  <c r="BW232" i="29"/>
  <c r="DF260" i="29"/>
  <c r="CI241" i="29"/>
  <c r="BE220" i="29"/>
  <c r="EX306" i="29"/>
  <c r="DL267" i="29"/>
  <c r="CK242" i="29"/>
  <c r="BM225" i="29"/>
  <c r="BD220" i="29"/>
  <c r="EC281" i="29"/>
  <c r="CL243" i="29"/>
  <c r="BL225" i="29"/>
  <c r="AS214" i="29"/>
  <c r="EB281" i="29"/>
  <c r="CQ249" i="29"/>
  <c r="CM244" i="29"/>
  <c r="BD219" i="29"/>
  <c r="BI223" i="29"/>
  <c r="BB218" i="29"/>
  <c r="FE311" i="29"/>
  <c r="EH288" i="29"/>
  <c r="BL224" i="29"/>
  <c r="BC219" i="29"/>
  <c r="CV253" i="29"/>
  <c r="BU231" i="29"/>
  <c r="BK224" i="29"/>
  <c r="EA280" i="29"/>
  <c r="BT231" i="29"/>
  <c r="BT230" i="29"/>
  <c r="BC218" i="29"/>
  <c r="BS230" i="29"/>
  <c r="EG287" i="29"/>
  <c r="CR250" i="29"/>
  <c r="BS229" i="29"/>
  <c r="DZ280" i="29"/>
  <c r="DE259" i="29"/>
  <c r="CC236" i="29"/>
  <c r="CB235" i="29"/>
  <c r="BZ234" i="29"/>
  <c r="BY233" i="29"/>
  <c r="BR229" i="29"/>
  <c r="BQ228" i="29"/>
  <c r="BH223" i="29"/>
  <c r="DS274" i="29"/>
  <c r="DH261" i="29"/>
  <c r="CB236" i="29"/>
  <c r="CA235" i="29"/>
  <c r="BY234" i="29"/>
  <c r="BX233" i="29"/>
  <c r="BP228" i="29"/>
  <c r="AZ217" i="29"/>
  <c r="BH222" i="29"/>
  <c r="AY217" i="29"/>
  <c r="EO294" i="29"/>
  <c r="CT251" i="29"/>
  <c r="BP227" i="29"/>
  <c r="BG222" i="29"/>
  <c r="DY279" i="29"/>
  <c r="DL268" i="29"/>
  <c r="CN247" i="29"/>
  <c r="BO227" i="29"/>
  <c r="AW216" i="29"/>
  <c r="BG221" i="29"/>
  <c r="AV216" i="29"/>
  <c r="FS340" i="29"/>
  <c r="EN308" i="29"/>
  <c r="EG300" i="29"/>
  <c r="GB347" i="29"/>
  <c r="FX344" i="29"/>
  <c r="FS339" i="29"/>
  <c r="FJ331" i="29"/>
  <c r="FD323" i="29"/>
  <c r="EU315" i="29"/>
  <c r="FY345" i="29"/>
  <c r="FR337" i="29"/>
  <c r="FG329" i="29"/>
  <c r="FA321" i="29"/>
  <c r="ET313" i="29"/>
  <c r="GC348" i="29"/>
  <c r="FP335" i="29"/>
  <c r="FG327" i="29"/>
  <c r="EX319" i="29"/>
  <c r="GA346" i="29"/>
  <c r="FM333" i="29"/>
  <c r="FF325" i="29"/>
  <c r="FO334" i="29"/>
  <c r="EI303" i="29"/>
  <c r="DY292" i="29"/>
  <c r="DR284" i="29"/>
  <c r="EI304" i="29"/>
  <c r="DJ277" i="29"/>
  <c r="CY269" i="29"/>
  <c r="CU261" i="29"/>
  <c r="EZ320" i="29"/>
  <c r="EU316" i="29"/>
  <c r="EI305" i="29"/>
  <c r="DW291" i="29"/>
  <c r="DQ283" i="29"/>
  <c r="ES312" i="29"/>
  <c r="DI276" i="29"/>
  <c r="CY268" i="29"/>
  <c r="CS260" i="29"/>
  <c r="EK306" i="29"/>
  <c r="FI330" i="29"/>
  <c r="BZ245" i="29"/>
  <c r="BQ237" i="29"/>
  <c r="FE324" i="29"/>
  <c r="EU317" i="29"/>
  <c r="DB271" i="29"/>
  <c r="CX265" i="29"/>
  <c r="CR259" i="29"/>
  <c r="FU342" i="29"/>
  <c r="EE297" i="29"/>
  <c r="DS285" i="29"/>
  <c r="FQ336" i="29"/>
  <c r="FF326" i="29"/>
  <c r="DK278" i="29"/>
  <c r="DD272" i="29"/>
  <c r="CX266" i="29"/>
  <c r="BO236" i="29"/>
  <c r="DT286" i="29"/>
  <c r="CI253" i="29"/>
  <c r="DK279" i="29"/>
  <c r="DE273" i="29"/>
  <c r="CY267" i="29"/>
  <c r="EE298" i="29"/>
  <c r="EA293" i="29"/>
  <c r="DT287" i="29"/>
  <c r="DM280" i="29"/>
  <c r="CG251" i="29"/>
  <c r="FS341" i="29"/>
  <c r="ER311" i="29"/>
  <c r="EO309" i="29"/>
  <c r="DO281" i="29"/>
  <c r="FL332" i="29"/>
  <c r="FG328" i="29"/>
  <c r="EW318" i="29"/>
  <c r="EL307" i="29"/>
  <c r="EH301" i="29"/>
  <c r="DH275" i="29"/>
  <c r="CL255" i="29"/>
  <c r="EC295" i="29"/>
  <c r="DV289" i="29"/>
  <c r="ET314" i="29"/>
  <c r="EF299" i="29"/>
  <c r="CO257" i="29"/>
  <c r="CE250" i="29"/>
  <c r="BZ244" i="29"/>
  <c r="AQ220" i="29"/>
  <c r="DP282" i="29"/>
  <c r="AY225" i="29"/>
  <c r="CQ258" i="29"/>
  <c r="AE214" i="29"/>
  <c r="CV263" i="29"/>
  <c r="BG231" i="29"/>
  <c r="AP219" i="29"/>
  <c r="EH302" i="29"/>
  <c r="BF230" i="29"/>
  <c r="AX224" i="29"/>
  <c r="FV343" i="29"/>
  <c r="CA246" i="29"/>
  <c r="BN235" i="29"/>
  <c r="BL234" i="29"/>
  <c r="BK233" i="29"/>
  <c r="BJ232" i="29"/>
  <c r="BE229" i="29"/>
  <c r="CJ254" i="29"/>
  <c r="AO218" i="29"/>
  <c r="ED296" i="29"/>
  <c r="DU288" i="29"/>
  <c r="CM256" i="29"/>
  <c r="CA247" i="29"/>
  <c r="AU223" i="29"/>
  <c r="O349" i="29"/>
  <c r="O170" i="29" s="1"/>
  <c r="O171" i="29" s="1"/>
  <c r="O177" i="29" s="1"/>
  <c r="O181" i="29" s="1"/>
  <c r="K22" i="21" s="1"/>
  <c r="DA270" i="29"/>
  <c r="BC228" i="29"/>
  <c r="FR338" i="29"/>
  <c r="AL217" i="29"/>
  <c r="CH252" i="29"/>
  <c r="CC248" i="29"/>
  <c r="BR238" i="29"/>
  <c r="CV262" i="29"/>
  <c r="BS239" i="29"/>
  <c r="AT222" i="29"/>
  <c r="FC322" i="29"/>
  <c r="EQ310" i="29"/>
  <c r="BT240" i="29"/>
  <c r="BB227" i="29"/>
  <c r="CD249" i="29"/>
  <c r="BV241" i="29"/>
  <c r="AI216" i="29"/>
  <c r="DF274" i="29"/>
  <c r="CW264" i="29"/>
  <c r="BX242" i="29"/>
  <c r="AS221" i="29"/>
  <c r="EB294" i="29"/>
  <c r="DV290" i="29"/>
  <c r="BY243" i="29"/>
  <c r="BA226" i="29"/>
  <c r="AH215" i="29"/>
  <c r="FS342" i="29"/>
  <c r="EM309" i="29"/>
  <c r="EF301" i="29"/>
  <c r="FT343" i="29"/>
  <c r="FQ341" i="29"/>
  <c r="FJ332" i="29"/>
  <c r="FC324" i="29"/>
  <c r="ES316" i="29"/>
  <c r="FQ340" i="29"/>
  <c r="FP338" i="29"/>
  <c r="FG330" i="29"/>
  <c r="FA322" i="29"/>
  <c r="ER314" i="29"/>
  <c r="FO336" i="29"/>
  <c r="FE328" i="29"/>
  <c r="EX320" i="29"/>
  <c r="GA348" i="29"/>
  <c r="FY346" i="29"/>
  <c r="FM334" i="29"/>
  <c r="FD326" i="29"/>
  <c r="DY293" i="29"/>
  <c r="DQ285" i="29"/>
  <c r="FW345" i="29"/>
  <c r="FP337" i="29"/>
  <c r="FE327" i="29"/>
  <c r="EP311" i="29"/>
  <c r="EF302" i="29"/>
  <c r="DI278" i="29"/>
  <c r="CY270" i="29"/>
  <c r="CT262" i="29"/>
  <c r="CH254" i="29"/>
  <c r="EG303" i="29"/>
  <c r="DW292" i="29"/>
  <c r="DP284" i="29"/>
  <c r="FE329" i="29"/>
  <c r="EG304" i="29"/>
  <c r="DH277" i="29"/>
  <c r="CW269" i="29"/>
  <c r="CS261" i="29"/>
  <c r="FV344" i="29"/>
  <c r="FD325" i="29"/>
  <c r="EQ312" i="29"/>
  <c r="EG305" i="29"/>
  <c r="EB296" i="29"/>
  <c r="DU291" i="29"/>
  <c r="BY246" i="29"/>
  <c r="BP238" i="29"/>
  <c r="EO310" i="29"/>
  <c r="EL308" i="29"/>
  <c r="CU264" i="29"/>
  <c r="CO258" i="29"/>
  <c r="BH232" i="29"/>
  <c r="FK333" i="29"/>
  <c r="EY321" i="29"/>
  <c r="ES317" i="29"/>
  <c r="EE300" i="29"/>
  <c r="CZ271" i="29"/>
  <c r="CV265" i="29"/>
  <c r="CP259" i="29"/>
  <c r="EV319" i="29"/>
  <c r="ER313" i="29"/>
  <c r="EI306" i="29"/>
  <c r="EC297" i="29"/>
  <c r="FB323" i="29"/>
  <c r="ES315" i="29"/>
  <c r="DB272" i="29"/>
  <c r="DR286" i="29"/>
  <c r="CG253" i="29"/>
  <c r="DI279" i="29"/>
  <c r="FN335" i="29"/>
  <c r="FZ347" i="29"/>
  <c r="DM281" i="29"/>
  <c r="DD274" i="29"/>
  <c r="CW268" i="29"/>
  <c r="FH331" i="29"/>
  <c r="DZ294" i="29"/>
  <c r="DS288" i="29"/>
  <c r="DN282" i="29"/>
  <c r="FQ339" i="29"/>
  <c r="EU318" i="29"/>
  <c r="EJ307" i="29"/>
  <c r="DT290" i="29"/>
  <c r="CJ255" i="29"/>
  <c r="BW243" i="29"/>
  <c r="AY226" i="29"/>
  <c r="BX244" i="29"/>
  <c r="AF215" i="29"/>
  <c r="AS223" i="29"/>
  <c r="CM257" i="29"/>
  <c r="CC250" i="29"/>
  <c r="AO220" i="29"/>
  <c r="DT289" i="29"/>
  <c r="DG276" i="29"/>
  <c r="BX245" i="29"/>
  <c r="AW225" i="29"/>
  <c r="BY247" i="29"/>
  <c r="DC273" i="29"/>
  <c r="AC214" i="29"/>
  <c r="CT263" i="29"/>
  <c r="BE231" i="29"/>
  <c r="AN219" i="29"/>
  <c r="CE251" i="29"/>
  <c r="BD230" i="29"/>
  <c r="AV224" i="29"/>
  <c r="CW267" i="29"/>
  <c r="BM236" i="29"/>
  <c r="BL235" i="29"/>
  <c r="BJ234" i="29"/>
  <c r="BI233" i="29"/>
  <c r="BC229" i="29"/>
  <c r="DF275" i="29"/>
  <c r="CQ260" i="29"/>
  <c r="BO237" i="29"/>
  <c r="AM218" i="29"/>
  <c r="CK256" i="29"/>
  <c r="EA295" i="29"/>
  <c r="CF252" i="29"/>
  <c r="BA228" i="29"/>
  <c r="CA248" i="29"/>
  <c r="AJ217" i="29"/>
  <c r="ED299" i="29"/>
  <c r="DR287" i="29"/>
  <c r="BQ239" i="29"/>
  <c r="AR222" i="29"/>
  <c r="DO283" i="29"/>
  <c r="DK280" i="29"/>
  <c r="BR240" i="29"/>
  <c r="AZ227" i="29"/>
  <c r="CV266" i="29"/>
  <c r="CB249" i="29"/>
  <c r="BT241" i="29"/>
  <c r="AG216" i="29"/>
  <c r="EC298" i="29"/>
  <c r="BV242" i="29"/>
  <c r="AQ221" i="29"/>
  <c r="FJ333" i="29"/>
  <c r="FC325" i="29"/>
  <c r="ER317" i="29"/>
  <c r="FR342" i="29"/>
  <c r="EL309" i="29"/>
  <c r="EE301" i="29"/>
  <c r="FS343" i="29"/>
  <c r="FP341" i="29"/>
  <c r="FI332" i="29"/>
  <c r="FB324" i="29"/>
  <c r="ER316" i="29"/>
  <c r="FY347" i="29"/>
  <c r="FU344" i="29"/>
  <c r="FP339" i="29"/>
  <c r="FG331" i="29"/>
  <c r="EI307" i="29"/>
  <c r="FO338" i="29"/>
  <c r="FF330" i="29"/>
  <c r="FV345" i="29"/>
  <c r="FO337" i="29"/>
  <c r="FD329" i="29"/>
  <c r="FN336" i="29"/>
  <c r="FD328" i="29"/>
  <c r="EW320" i="29"/>
  <c r="FZ348" i="29"/>
  <c r="FX346" i="29"/>
  <c r="DH279" i="29"/>
  <c r="CY271" i="29"/>
  <c r="CS263" i="29"/>
  <c r="CI255" i="29"/>
  <c r="DX293" i="29"/>
  <c r="DP285" i="29"/>
  <c r="FL334" i="29"/>
  <c r="FD327" i="29"/>
  <c r="EO311" i="29"/>
  <c r="EE302" i="29"/>
  <c r="DH278" i="29"/>
  <c r="CX270" i="29"/>
  <c r="CS262" i="29"/>
  <c r="CG254" i="29"/>
  <c r="EF303" i="29"/>
  <c r="DV292" i="29"/>
  <c r="DO284" i="29"/>
  <c r="FP340" i="29"/>
  <c r="EF304" i="29"/>
  <c r="DG277" i="29"/>
  <c r="CL257" i="29"/>
  <c r="EA296" i="29"/>
  <c r="DT291" i="29"/>
  <c r="BX246" i="29"/>
  <c r="BO238" i="29"/>
  <c r="EN310" i="29"/>
  <c r="EK308" i="29"/>
  <c r="CT264" i="29"/>
  <c r="CN258" i="29"/>
  <c r="BW245" i="29"/>
  <c r="BN237" i="29"/>
  <c r="EX321" i="29"/>
  <c r="ED300" i="29"/>
  <c r="CU265" i="29"/>
  <c r="CO259" i="29"/>
  <c r="FC326" i="29"/>
  <c r="EU319" i="29"/>
  <c r="EQ313" i="29"/>
  <c r="EH306" i="29"/>
  <c r="EB297" i="29"/>
  <c r="FA323" i="29"/>
  <c r="ER315" i="29"/>
  <c r="DA272" i="29"/>
  <c r="CU266" i="29"/>
  <c r="CP260" i="29"/>
  <c r="DQ286" i="29"/>
  <c r="FM335" i="29"/>
  <c r="EB298" i="29"/>
  <c r="DQ287" i="29"/>
  <c r="DJ280" i="29"/>
  <c r="DL281" i="29"/>
  <c r="DC274" i="29"/>
  <c r="CV268" i="29"/>
  <c r="DY294" i="29"/>
  <c r="DR288" i="29"/>
  <c r="BU242" i="29"/>
  <c r="AP221" i="29"/>
  <c r="DS290" i="29"/>
  <c r="CR261" i="29"/>
  <c r="BV243" i="29"/>
  <c r="AX226" i="29"/>
  <c r="DM282" i="29"/>
  <c r="BW244" i="29"/>
  <c r="AE215" i="29"/>
  <c r="CB250" i="29"/>
  <c r="AN220" i="29"/>
  <c r="ET318" i="29"/>
  <c r="EP312" i="29"/>
  <c r="DS289" i="29"/>
  <c r="DF276" i="29"/>
  <c r="AV225" i="29"/>
  <c r="DB273" i="29"/>
  <c r="AB214" i="29"/>
  <c r="BG232" i="29"/>
  <c r="BD231" i="29"/>
  <c r="AM219" i="29"/>
  <c r="CD251" i="29"/>
  <c r="BC230" i="29"/>
  <c r="AU224" i="29"/>
  <c r="AL218" i="29"/>
  <c r="CV267" i="29"/>
  <c r="BL236" i="29"/>
  <c r="BK235" i="29"/>
  <c r="BI234" i="29"/>
  <c r="BH233" i="29"/>
  <c r="BB229" i="29"/>
  <c r="DE275" i="29"/>
  <c r="EF305" i="29"/>
  <c r="CJ256" i="29"/>
  <c r="BX247" i="29"/>
  <c r="AR223" i="29"/>
  <c r="DZ295" i="29"/>
  <c r="CE252" i="29"/>
  <c r="AZ228" i="29"/>
  <c r="CV269" i="29"/>
  <c r="BZ248" i="29"/>
  <c r="AI217" i="29"/>
  <c r="EZ322" i="29"/>
  <c r="EC299" i="29"/>
  <c r="BP239" i="29"/>
  <c r="AQ222" i="29"/>
  <c r="DN283" i="29"/>
  <c r="BQ240" i="29"/>
  <c r="AY227" i="29"/>
  <c r="EQ314" i="29"/>
  <c r="CF253" i="29"/>
  <c r="CA249" i="29"/>
  <c r="BS241" i="29"/>
  <c r="AF216" i="29"/>
  <c r="FB311" i="29"/>
  <c r="ES303" i="29"/>
  <c r="EM295" i="29"/>
  <c r="FY334" i="29"/>
  <c r="FP326" i="29"/>
  <c r="FG318" i="29"/>
  <c r="FA310" i="29"/>
  <c r="GE342" i="29"/>
  <c r="GC341" i="29"/>
  <c r="FV332" i="29"/>
  <c r="FO324" i="29"/>
  <c r="FE316" i="29"/>
  <c r="GC340" i="29"/>
  <c r="GB338" i="29"/>
  <c r="FS330" i="29"/>
  <c r="FM322" i="29"/>
  <c r="FD314" i="29"/>
  <c r="GB337" i="29"/>
  <c r="GA336" i="29"/>
  <c r="FQ328" i="29"/>
  <c r="FN323" i="29"/>
  <c r="ED287" i="29"/>
  <c r="DW280" i="29"/>
  <c r="FT331" i="29"/>
  <c r="FK321" i="29"/>
  <c r="EY309" i="29"/>
  <c r="DN272" i="29"/>
  <c r="DG264" i="29"/>
  <c r="CW256" i="29"/>
  <c r="EP299" i="29"/>
  <c r="EO298" i="29"/>
  <c r="EO297" i="29"/>
  <c r="EN296" i="29"/>
  <c r="EL294" i="29"/>
  <c r="ED286" i="29"/>
  <c r="EQ300" i="29"/>
  <c r="DU279" i="29"/>
  <c r="DL271" i="29"/>
  <c r="DF263" i="29"/>
  <c r="CV255" i="29"/>
  <c r="FW333" i="29"/>
  <c r="EU306" i="29"/>
  <c r="ER301" i="29"/>
  <c r="CM248" i="29"/>
  <c r="CD240" i="29"/>
  <c r="FD313" i="29"/>
  <c r="DY281" i="29"/>
  <c r="DP274" i="29"/>
  <c r="DI268" i="29"/>
  <c r="DF262" i="29"/>
  <c r="FQ329" i="29"/>
  <c r="EE288" i="29"/>
  <c r="DZ282" i="29"/>
  <c r="DR275" i="29"/>
  <c r="DI269" i="29"/>
  <c r="ES304" i="29"/>
  <c r="EF289" i="29"/>
  <c r="EA283" i="29"/>
  <c r="FZ335" i="29"/>
  <c r="DS276" i="29"/>
  <c r="DK270" i="29"/>
  <c r="EV307" i="29"/>
  <c r="ER302" i="29"/>
  <c r="EF290" i="29"/>
  <c r="EB284" i="29"/>
  <c r="CJ245" i="29"/>
  <c r="FP325" i="29"/>
  <c r="FJ320" i="29"/>
  <c r="DT277" i="29"/>
  <c r="GC339" i="29"/>
  <c r="DU278" i="29"/>
  <c r="DA258" i="29"/>
  <c r="FC312" i="29"/>
  <c r="ES305" i="29"/>
  <c r="EI292" i="29"/>
  <c r="CQ251" i="29"/>
  <c r="BD222" i="29"/>
  <c r="FH319" i="29"/>
  <c r="EC285" i="29"/>
  <c r="DH265" i="29"/>
  <c r="CC239" i="29"/>
  <c r="BL227" i="29"/>
  <c r="AZ219" i="29"/>
  <c r="FQ327" i="29"/>
  <c r="CT254" i="29"/>
  <c r="AS216" i="29"/>
  <c r="DO273" i="29"/>
  <c r="BC221" i="29"/>
  <c r="CR252" i="29"/>
  <c r="BK226" i="29"/>
  <c r="DC260" i="29"/>
  <c r="CF241" i="29"/>
  <c r="AR215" i="29"/>
  <c r="FE317" i="29"/>
  <c r="DI267" i="29"/>
  <c r="CH242" i="29"/>
  <c r="BA220" i="29"/>
  <c r="CI243" i="29"/>
  <c r="BI225" i="29"/>
  <c r="EG291" i="29"/>
  <c r="CN249" i="29"/>
  <c r="CJ244" i="29"/>
  <c r="AO214" i="29"/>
  <c r="CS253" i="29"/>
  <c r="FE315" i="29"/>
  <c r="BH224" i="29"/>
  <c r="DH266" i="29"/>
  <c r="CY257" i="29"/>
  <c r="BT232" i="29"/>
  <c r="BQ231" i="29"/>
  <c r="DB259" i="29"/>
  <c r="CO250" i="29"/>
  <c r="CK246" i="29"/>
  <c r="BU233" i="29"/>
  <c r="BP230" i="29"/>
  <c r="AY218" i="29"/>
  <c r="EX308" i="29"/>
  <c r="BO229" i="29"/>
  <c r="BE223" i="29"/>
  <c r="DE261" i="29"/>
  <c r="CA237" i="29"/>
  <c r="BY236" i="29"/>
  <c r="BX235" i="29"/>
  <c r="BV234" i="29"/>
  <c r="BM228" i="29"/>
  <c r="EK293" i="29"/>
  <c r="CK247" i="29"/>
  <c r="CB238" i="29"/>
  <c r="AV217" i="29"/>
  <c r="FA312" i="29"/>
  <c r="EQ304" i="29"/>
  <c r="EL296" i="29"/>
  <c r="FX335" i="29"/>
  <c r="FO327" i="29"/>
  <c r="FF319" i="29"/>
  <c r="EZ311" i="29"/>
  <c r="FU333" i="29"/>
  <c r="FN325" i="29"/>
  <c r="FC317" i="29"/>
  <c r="GC342" i="29"/>
  <c r="GA340" i="29"/>
  <c r="GA339" i="29"/>
  <c r="FR331" i="29"/>
  <c r="FL323" i="29"/>
  <c r="FC315" i="29"/>
  <c r="FZ338" i="29"/>
  <c r="FZ337" i="29"/>
  <c r="FO329" i="29"/>
  <c r="FI321" i="29"/>
  <c r="EV308" i="29"/>
  <c r="EC288" i="29"/>
  <c r="FB313" i="29"/>
  <c r="DM273" i="29"/>
  <c r="DF265" i="29"/>
  <c r="CW257" i="29"/>
  <c r="EW309" i="29"/>
  <c r="EK295" i="29"/>
  <c r="EB287" i="29"/>
  <c r="DU280" i="29"/>
  <c r="FY336" i="29"/>
  <c r="FE318" i="29"/>
  <c r="DL272" i="29"/>
  <c r="DE264" i="29"/>
  <c r="CU256" i="29"/>
  <c r="FB314" i="29"/>
  <c r="EN299" i="29"/>
  <c r="EM298" i="29"/>
  <c r="EJ294" i="29"/>
  <c r="CM250" i="29"/>
  <c r="CL249" i="29"/>
  <c r="CD241" i="29"/>
  <c r="BM229" i="29"/>
  <c r="EP301" i="29"/>
  <c r="DG267" i="29"/>
  <c r="DC261" i="29"/>
  <c r="CT255" i="29"/>
  <c r="BT234" i="29"/>
  <c r="ES306" i="29"/>
  <c r="DW281" i="29"/>
  <c r="DN274" i="29"/>
  <c r="DG268" i="29"/>
  <c r="DD262" i="29"/>
  <c r="FT332" i="29"/>
  <c r="DX282" i="29"/>
  <c r="GA341" i="29"/>
  <c r="DP275" i="29"/>
  <c r="DG269" i="29"/>
  <c r="FO328" i="29"/>
  <c r="ED289" i="29"/>
  <c r="DY283" i="29"/>
  <c r="CI246" i="29"/>
  <c r="FC316" i="29"/>
  <c r="FK322" i="29"/>
  <c r="FH320" i="29"/>
  <c r="EY310" i="29"/>
  <c r="DR277" i="29"/>
  <c r="DJ271" i="29"/>
  <c r="EE291" i="29"/>
  <c r="EA285" i="29"/>
  <c r="EO300" i="29"/>
  <c r="EP302" i="29"/>
  <c r="EM297" i="29"/>
  <c r="DS279" i="29"/>
  <c r="CI247" i="29"/>
  <c r="BY237" i="29"/>
  <c r="BW236" i="29"/>
  <c r="BV235" i="29"/>
  <c r="BK228" i="29"/>
  <c r="ET307" i="29"/>
  <c r="EI293" i="29"/>
  <c r="BZ238" i="29"/>
  <c r="AT217" i="29"/>
  <c r="DI270" i="29"/>
  <c r="CO251" i="29"/>
  <c r="CA239" i="29"/>
  <c r="BB222" i="29"/>
  <c r="GD343" i="29"/>
  <c r="BJ227" i="29"/>
  <c r="EG292" i="29"/>
  <c r="DS278" i="29"/>
  <c r="CR254" i="29"/>
  <c r="CK248" i="29"/>
  <c r="CB240" i="29"/>
  <c r="AQ216" i="29"/>
  <c r="FN326" i="29"/>
  <c r="CY258" i="29"/>
  <c r="BA221" i="29"/>
  <c r="DZ284" i="29"/>
  <c r="CP252" i="29"/>
  <c r="BI226" i="29"/>
  <c r="FM324" i="29"/>
  <c r="EQ305" i="29"/>
  <c r="DA260" i="29"/>
  <c r="AP215" i="29"/>
  <c r="CF242" i="29"/>
  <c r="AY220" i="29"/>
  <c r="BG225" i="29"/>
  <c r="CG243" i="29"/>
  <c r="FW334" i="29"/>
  <c r="CH244" i="29"/>
  <c r="AM214" i="29"/>
  <c r="CQ253" i="29"/>
  <c r="CH245" i="29"/>
  <c r="AX219" i="29"/>
  <c r="BF224" i="29"/>
  <c r="ED290" i="29"/>
  <c r="EB286" i="29"/>
  <c r="DF266" i="29"/>
  <c r="BS233" i="29"/>
  <c r="BR232" i="29"/>
  <c r="BO231" i="29"/>
  <c r="FQ330" i="29"/>
  <c r="EQ303" i="29"/>
  <c r="DD263" i="29"/>
  <c r="CZ259" i="29"/>
  <c r="BN230" i="29"/>
  <c r="AW218" i="29"/>
  <c r="DQ276" i="29"/>
  <c r="BC223" i="29"/>
  <c r="FZ334" i="29"/>
  <c r="FQ326" i="29"/>
  <c r="FH318" i="29"/>
  <c r="FB310" i="29"/>
  <c r="ES302" i="29"/>
  <c r="FX333" i="29"/>
  <c r="FQ325" i="29"/>
  <c r="FF317" i="29"/>
  <c r="GD341" i="29"/>
  <c r="FW332" i="29"/>
  <c r="GD340" i="29"/>
  <c r="EY308" i="29"/>
  <c r="ER300" i="29"/>
  <c r="GD339" i="29"/>
  <c r="FU331" i="29"/>
  <c r="GC338" i="29"/>
  <c r="FT330" i="29"/>
  <c r="FN322" i="29"/>
  <c r="GC337" i="29"/>
  <c r="FR329" i="29"/>
  <c r="FL321" i="29"/>
  <c r="GB336" i="29"/>
  <c r="EZ309" i="29"/>
  <c r="DO272" i="29"/>
  <c r="DH264" i="29"/>
  <c r="CX256" i="29"/>
  <c r="EQ299" i="29"/>
  <c r="EP298" i="29"/>
  <c r="EP297" i="29"/>
  <c r="EO296" i="29"/>
  <c r="EN295" i="29"/>
  <c r="EM294" i="29"/>
  <c r="EE286" i="29"/>
  <c r="FE314" i="29"/>
  <c r="DV279" i="29"/>
  <c r="DM271" i="29"/>
  <c r="DG263" i="29"/>
  <c r="CW255" i="29"/>
  <c r="EL293" i="29"/>
  <c r="ED285" i="29"/>
  <c r="ES301" i="29"/>
  <c r="FE313" i="29"/>
  <c r="DZ281" i="29"/>
  <c r="DQ274" i="29"/>
  <c r="DJ268" i="29"/>
  <c r="DG262" i="29"/>
  <c r="FC311" i="29"/>
  <c r="EF288" i="29"/>
  <c r="EA282" i="29"/>
  <c r="CL247" i="29"/>
  <c r="CD239" i="29"/>
  <c r="BV233" i="29"/>
  <c r="DS275" i="29"/>
  <c r="DJ269" i="29"/>
  <c r="ET304" i="29"/>
  <c r="EG289" i="29"/>
  <c r="EB283" i="29"/>
  <c r="CL246" i="29"/>
  <c r="CC238" i="29"/>
  <c r="GA335" i="29"/>
  <c r="FR328" i="29"/>
  <c r="FO323" i="29"/>
  <c r="DT276" i="29"/>
  <c r="DL270" i="29"/>
  <c r="FF316" i="29"/>
  <c r="EW307" i="29"/>
  <c r="EG290" i="29"/>
  <c r="EC284" i="29"/>
  <c r="FK320" i="29"/>
  <c r="DU277" i="29"/>
  <c r="CZ257" i="29"/>
  <c r="EH291" i="29"/>
  <c r="FD312" i="29"/>
  <c r="ET305" i="29"/>
  <c r="EJ292" i="29"/>
  <c r="DI265" i="29"/>
  <c r="FR327" i="29"/>
  <c r="FP324" i="29"/>
  <c r="FI319" i="29"/>
  <c r="BM227" i="29"/>
  <c r="CU254" i="29"/>
  <c r="AT216" i="29"/>
  <c r="DP273" i="29"/>
  <c r="BD221" i="29"/>
  <c r="DV278" i="29"/>
  <c r="DB258" i="29"/>
  <c r="CS252" i="29"/>
  <c r="CN248" i="29"/>
  <c r="CE240" i="29"/>
  <c r="BL226" i="29"/>
  <c r="FF315" i="29"/>
  <c r="BI224" i="29"/>
  <c r="DD260" i="29"/>
  <c r="CG241" i="29"/>
  <c r="AS215" i="29"/>
  <c r="EV306" i="29"/>
  <c r="DJ267" i="29"/>
  <c r="CI242" i="29"/>
  <c r="BB220" i="29"/>
  <c r="CK245" i="29"/>
  <c r="CJ243" i="29"/>
  <c r="BJ225" i="29"/>
  <c r="CO249" i="29"/>
  <c r="CK244" i="29"/>
  <c r="AP214" i="29"/>
  <c r="CT253" i="29"/>
  <c r="BA219" i="29"/>
  <c r="DI266" i="29"/>
  <c r="BU232" i="29"/>
  <c r="BR231" i="29"/>
  <c r="EE287" i="29"/>
  <c r="DC259" i="29"/>
  <c r="CP250" i="29"/>
  <c r="BQ230" i="29"/>
  <c r="AZ218" i="29"/>
  <c r="DX280" i="29"/>
  <c r="BP229" i="29"/>
  <c r="BF223" i="29"/>
  <c r="ET303" i="29"/>
  <c r="DF261" i="29"/>
  <c r="CB237" i="29"/>
  <c r="BZ236" i="29"/>
  <c r="BY235" i="29"/>
  <c r="BW234" i="29"/>
  <c r="BN228" i="29"/>
  <c r="AW217" i="29"/>
  <c r="CR251" i="29"/>
  <c r="BE222" i="29"/>
  <c r="FU343" i="29"/>
  <c r="FR341" i="29"/>
  <c r="FK332" i="29"/>
  <c r="FD324" i="29"/>
  <c r="ET316" i="29"/>
  <c r="FR340" i="29"/>
  <c r="EM308" i="29"/>
  <c r="EF300" i="29"/>
  <c r="GA347" i="29"/>
  <c r="FW344" i="29"/>
  <c r="FR339" i="29"/>
  <c r="FI331" i="29"/>
  <c r="FC323" i="29"/>
  <c r="ET315" i="29"/>
  <c r="FQ338" i="29"/>
  <c r="FH330" i="29"/>
  <c r="EJ306" i="29"/>
  <c r="FX345" i="29"/>
  <c r="FQ337" i="29"/>
  <c r="FF329" i="29"/>
  <c r="FP336" i="29"/>
  <c r="FF328" i="29"/>
  <c r="ER312" i="29"/>
  <c r="GB348" i="29"/>
  <c r="FO335" i="29"/>
  <c r="FF327" i="29"/>
  <c r="EW319" i="29"/>
  <c r="FZ346" i="29"/>
  <c r="EQ311" i="29"/>
  <c r="EG302" i="29"/>
  <c r="DJ278" i="29"/>
  <c r="CZ270" i="29"/>
  <c r="CU262" i="29"/>
  <c r="CI254" i="29"/>
  <c r="FN334" i="29"/>
  <c r="EH303" i="29"/>
  <c r="DX292" i="29"/>
  <c r="DQ284" i="29"/>
  <c r="EH304" i="29"/>
  <c r="DI277" i="29"/>
  <c r="CX269" i="29"/>
  <c r="CT261" i="29"/>
  <c r="FE325" i="29"/>
  <c r="EY320" i="29"/>
  <c r="EH305" i="29"/>
  <c r="DV291" i="29"/>
  <c r="DP283" i="29"/>
  <c r="EP310" i="29"/>
  <c r="CV264" i="29"/>
  <c r="CP258" i="29"/>
  <c r="BI232" i="29"/>
  <c r="FL333" i="29"/>
  <c r="BY245" i="29"/>
  <c r="BP237" i="29"/>
  <c r="EZ321" i="29"/>
  <c r="ET317" i="29"/>
  <c r="DA271" i="29"/>
  <c r="CW265" i="29"/>
  <c r="CQ259" i="29"/>
  <c r="FT342" i="29"/>
  <c r="ES313" i="29"/>
  <c r="ED297" i="29"/>
  <c r="DR285" i="29"/>
  <c r="BY244" i="29"/>
  <c r="FE326" i="29"/>
  <c r="DC272" i="29"/>
  <c r="CW266" i="29"/>
  <c r="CR260" i="29"/>
  <c r="DS286" i="29"/>
  <c r="DJ279" i="29"/>
  <c r="DD273" i="29"/>
  <c r="CX267" i="29"/>
  <c r="CG252" i="29"/>
  <c r="ED298" i="29"/>
  <c r="DZ293" i="29"/>
  <c r="DS287" i="29"/>
  <c r="DL280" i="29"/>
  <c r="EA294" i="29"/>
  <c r="DT288" i="29"/>
  <c r="DO282" i="29"/>
  <c r="EV318" i="29"/>
  <c r="EK307" i="29"/>
  <c r="EG301" i="29"/>
  <c r="DG275" i="29"/>
  <c r="EB295" i="29"/>
  <c r="DU289" i="29"/>
  <c r="AG215" i="29"/>
  <c r="CX268" i="29"/>
  <c r="CN257" i="29"/>
  <c r="CD250" i="29"/>
  <c r="AP220" i="29"/>
  <c r="DH276" i="29"/>
  <c r="AX225" i="29"/>
  <c r="AD214" i="29"/>
  <c r="CU263" i="29"/>
  <c r="BF231" i="29"/>
  <c r="AO219" i="29"/>
  <c r="CF251" i="29"/>
  <c r="BE230" i="29"/>
  <c r="AW224" i="29"/>
  <c r="BB228" i="29"/>
  <c r="BZ246" i="29"/>
  <c r="BN236" i="29"/>
  <c r="BM235" i="29"/>
  <c r="BK234" i="29"/>
  <c r="BJ233" i="29"/>
  <c r="BD229" i="29"/>
  <c r="DN281" i="29"/>
  <c r="AN218" i="29"/>
  <c r="EC296" i="29"/>
  <c r="CL256" i="29"/>
  <c r="BZ247" i="29"/>
  <c r="AT223" i="29"/>
  <c r="N349" i="29"/>
  <c r="N170" i="29" s="1"/>
  <c r="N171" i="29" s="1"/>
  <c r="N177" i="29" s="1"/>
  <c r="N181" i="29" s="1"/>
  <c r="J22" i="21" s="1"/>
  <c r="CB248" i="29"/>
  <c r="BQ238" i="29"/>
  <c r="AK217" i="29"/>
  <c r="EE299" i="29"/>
  <c r="BR239" i="29"/>
  <c r="AS222" i="29"/>
  <c r="FB322" i="29"/>
  <c r="EN309" i="29"/>
  <c r="BS240" i="29"/>
  <c r="BA227" i="29"/>
  <c r="CC249" i="29"/>
  <c r="BU241" i="29"/>
  <c r="AH216" i="29"/>
  <c r="ES314" i="29"/>
  <c r="DE274" i="29"/>
  <c r="CH253" i="29"/>
  <c r="BW242" i="29"/>
  <c r="AR221" i="29"/>
  <c r="DU290" i="29"/>
  <c r="CK255" i="29"/>
  <c r="BX243" i="29"/>
  <c r="AZ226" i="29"/>
  <c r="FC310" i="29"/>
  <c r="ET302" i="29"/>
  <c r="FY333" i="29"/>
  <c r="FR325" i="29"/>
  <c r="FG317" i="29"/>
  <c r="FA309" i="29"/>
  <c r="GE340" i="29"/>
  <c r="GE339" i="29"/>
  <c r="FV331" i="29"/>
  <c r="FP323" i="29"/>
  <c r="FG315" i="29"/>
  <c r="GD337" i="29"/>
  <c r="FS329" i="29"/>
  <c r="FM321" i="29"/>
  <c r="FF313" i="29"/>
  <c r="GC336" i="29"/>
  <c r="GB335" i="29"/>
  <c r="FS327" i="29"/>
  <c r="ER299" i="29"/>
  <c r="EQ298" i="29"/>
  <c r="EQ297" i="29"/>
  <c r="EP296" i="29"/>
  <c r="EO295" i="29"/>
  <c r="EN294" i="29"/>
  <c r="EF286" i="29"/>
  <c r="FF314" i="29"/>
  <c r="DW279" i="29"/>
  <c r="DN271" i="29"/>
  <c r="DH263" i="29"/>
  <c r="CX255" i="29"/>
  <c r="FI318" i="29"/>
  <c r="ES300" i="29"/>
  <c r="EM293" i="29"/>
  <c r="EE285" i="29"/>
  <c r="ET301" i="29"/>
  <c r="DW278" i="29"/>
  <c r="DM270" i="29"/>
  <c r="DH262" i="29"/>
  <c r="CV254" i="29"/>
  <c r="FS328" i="29"/>
  <c r="FR326" i="29"/>
  <c r="FD311" i="29"/>
  <c r="EG288" i="29"/>
  <c r="EB282" i="29"/>
  <c r="CM247" i="29"/>
  <c r="CE239" i="29"/>
  <c r="BW233" i="29"/>
  <c r="DT275" i="29"/>
  <c r="DK269" i="29"/>
  <c r="EU304" i="29"/>
  <c r="EH289" i="29"/>
  <c r="EC283" i="29"/>
  <c r="FX332" i="29"/>
  <c r="DU276" i="29"/>
  <c r="CY256" i="29"/>
  <c r="BV232" i="29"/>
  <c r="GE341" i="29"/>
  <c r="FG316" i="29"/>
  <c r="EX307" i="29"/>
  <c r="EH290" i="29"/>
  <c r="ED284" i="29"/>
  <c r="FL320" i="29"/>
  <c r="DV277" i="29"/>
  <c r="EI291" i="29"/>
  <c r="FO322" i="29"/>
  <c r="DJ265" i="29"/>
  <c r="DD259" i="29"/>
  <c r="CU253" i="29"/>
  <c r="FQ324" i="29"/>
  <c r="GA334" i="29"/>
  <c r="FU330" i="29"/>
  <c r="EZ308" i="29"/>
  <c r="AU216" i="29"/>
  <c r="DQ273" i="29"/>
  <c r="BE221" i="29"/>
  <c r="FE312" i="29"/>
  <c r="DC258" i="29"/>
  <c r="CT252" i="29"/>
  <c r="CO248" i="29"/>
  <c r="CF240" i="29"/>
  <c r="BM226" i="29"/>
  <c r="EK292" i="29"/>
  <c r="DE260" i="29"/>
  <c r="CH241" i="29"/>
  <c r="AT215" i="29"/>
  <c r="EW306" i="29"/>
  <c r="DK267" i="29"/>
  <c r="CJ242" i="29"/>
  <c r="BC220" i="29"/>
  <c r="BS231" i="29"/>
  <c r="CK243" i="29"/>
  <c r="BK225" i="29"/>
  <c r="GD338" i="29"/>
  <c r="EU305" i="29"/>
  <c r="EA281" i="29"/>
  <c r="DP272" i="29"/>
  <c r="CP249" i="29"/>
  <c r="CL244" i="29"/>
  <c r="AQ214" i="29"/>
  <c r="DI264" i="29"/>
  <c r="BB219" i="29"/>
  <c r="CL245" i="29"/>
  <c r="BJ224" i="29"/>
  <c r="DJ266" i="29"/>
  <c r="EF287" i="29"/>
  <c r="DA257" i="29"/>
  <c r="CQ250" i="29"/>
  <c r="BR230" i="29"/>
  <c r="BA218" i="29"/>
  <c r="DY280" i="29"/>
  <c r="CM246" i="29"/>
  <c r="BQ229" i="29"/>
  <c r="BG223" i="29"/>
  <c r="EU303" i="29"/>
  <c r="DR274" i="29"/>
  <c r="DG261" i="29"/>
  <c r="CC237" i="29"/>
  <c r="CA236" i="29"/>
  <c r="BZ235" i="29"/>
  <c r="BX234" i="29"/>
  <c r="BO228" i="29"/>
  <c r="AX217" i="29"/>
  <c r="CS251" i="29"/>
  <c r="CD238" i="29"/>
  <c r="BF222" i="29"/>
  <c r="FJ319" i="29"/>
  <c r="DK268" i="29"/>
  <c r="BN227" i="29"/>
  <c r="FX336" i="29"/>
  <c r="FN328" i="29"/>
  <c r="FG320" i="29"/>
  <c r="EZ312" i="29"/>
  <c r="EP304" i="29"/>
  <c r="EK296" i="29"/>
  <c r="FW335" i="29"/>
  <c r="FN327" i="29"/>
  <c r="FE319" i="29"/>
  <c r="FV334" i="29"/>
  <c r="EX310" i="29"/>
  <c r="EO302" i="29"/>
  <c r="FT333" i="29"/>
  <c r="GC343" i="29"/>
  <c r="FZ341" i="29"/>
  <c r="FS332" i="29"/>
  <c r="FL324" i="29"/>
  <c r="FZ340" i="29"/>
  <c r="GE344" i="29"/>
  <c r="FZ339" i="29"/>
  <c r="FQ331" i="29"/>
  <c r="FK323" i="29"/>
  <c r="FY338" i="29"/>
  <c r="FN329" i="29"/>
  <c r="ES307" i="29"/>
  <c r="DV281" i="29"/>
  <c r="DM274" i="29"/>
  <c r="DE266" i="29"/>
  <c r="CX258" i="29"/>
  <c r="CL250" i="29"/>
  <c r="EU308" i="29"/>
  <c r="EB288" i="29"/>
  <c r="FA313" i="29"/>
  <c r="DL273" i="29"/>
  <c r="DE265" i="29"/>
  <c r="CV257" i="29"/>
  <c r="FH321" i="29"/>
  <c r="EV309" i="29"/>
  <c r="EJ295" i="29"/>
  <c r="EA287" i="29"/>
  <c r="DT280" i="29"/>
  <c r="FD318" i="29"/>
  <c r="FM326" i="29"/>
  <c r="FB317" i="29"/>
  <c r="CZ260" i="29"/>
  <c r="CQ254" i="29"/>
  <c r="CN251" i="29"/>
  <c r="GB342" i="29"/>
  <c r="FY337" i="29"/>
  <c r="EL298" i="29"/>
  <c r="EI294" i="29"/>
  <c r="CK249" i="29"/>
  <c r="CC241" i="29"/>
  <c r="BL229" i="29"/>
  <c r="EY311" i="29"/>
  <c r="EO301" i="29"/>
  <c r="DF267" i="29"/>
  <c r="DB261" i="29"/>
  <c r="CS255" i="29"/>
  <c r="ER306" i="29"/>
  <c r="CJ248" i="29"/>
  <c r="CA240" i="29"/>
  <c r="DF268" i="29"/>
  <c r="DC262" i="29"/>
  <c r="CT256" i="29"/>
  <c r="DW282" i="29"/>
  <c r="EM299" i="29"/>
  <c r="DO275" i="29"/>
  <c r="DF269" i="29"/>
  <c r="DC263" i="29"/>
  <c r="FA314" i="29"/>
  <c r="EC289" i="29"/>
  <c r="DX283" i="29"/>
  <c r="FM325" i="29"/>
  <c r="EC290" i="29"/>
  <c r="DY284" i="29"/>
  <c r="FJ322" i="29"/>
  <c r="DQ277" i="29"/>
  <c r="DI271" i="29"/>
  <c r="ED291" i="29"/>
  <c r="DZ285" i="29"/>
  <c r="DP276" i="29"/>
  <c r="BB223" i="29"/>
  <c r="EL297" i="29"/>
  <c r="DR279" i="29"/>
  <c r="CH247" i="29"/>
  <c r="BX237" i="29"/>
  <c r="BV236" i="29"/>
  <c r="BU235" i="29"/>
  <c r="BJ228" i="29"/>
  <c r="EH293" i="29"/>
  <c r="BY238" i="29"/>
  <c r="AS217" i="29"/>
  <c r="DH270" i="29"/>
  <c r="BZ239" i="29"/>
  <c r="BA222" i="29"/>
  <c r="AX220" i="29"/>
  <c r="BI227" i="29"/>
  <c r="EF292" i="29"/>
  <c r="DR278" i="29"/>
  <c r="AP216" i="29"/>
  <c r="EN300" i="29"/>
  <c r="AZ221" i="29"/>
  <c r="DK272" i="29"/>
  <c r="CO252" i="29"/>
  <c r="BH226" i="29"/>
  <c r="FB316" i="29"/>
  <c r="EP305" i="29"/>
  <c r="DD264" i="29"/>
  <c r="AO215" i="29"/>
  <c r="CE242" i="29"/>
  <c r="CF243" i="29"/>
  <c r="BF225" i="29"/>
  <c r="CG244" i="29"/>
  <c r="AL214" i="29"/>
  <c r="FB315" i="29"/>
  <c r="CP253" i="29"/>
  <c r="CG245" i="29"/>
  <c r="AW219" i="29"/>
  <c r="BE224" i="29"/>
  <c r="EA286" i="29"/>
  <c r="CH246" i="29"/>
  <c r="BR233" i="29"/>
  <c r="BQ232" i="29"/>
  <c r="BN231" i="29"/>
  <c r="FP330" i="29"/>
  <c r="EP303" i="29"/>
  <c r="CY259" i="29"/>
  <c r="BS234" i="29"/>
  <c r="BM230" i="29"/>
  <c r="AV218" i="29"/>
  <c r="GD345" i="29"/>
  <c r="FW337" i="29"/>
  <c r="FL329" i="29"/>
  <c r="FF321" i="29"/>
  <c r="EY313" i="29"/>
  <c r="EN305" i="29"/>
  <c r="EJ297" i="29"/>
  <c r="FV336" i="29"/>
  <c r="FL328" i="29"/>
  <c r="FE320" i="29"/>
  <c r="FU335" i="29"/>
  <c r="FL327" i="29"/>
  <c r="EW311" i="29"/>
  <c r="EN303" i="29"/>
  <c r="FT334" i="29"/>
  <c r="FR333" i="29"/>
  <c r="FK325" i="29"/>
  <c r="FZ342" i="29"/>
  <c r="ET309" i="29"/>
  <c r="GA343" i="29"/>
  <c r="FX341" i="29"/>
  <c r="FQ332" i="29"/>
  <c r="FJ324" i="29"/>
  <c r="FX340" i="29"/>
  <c r="GC344" i="29"/>
  <c r="FX339" i="29"/>
  <c r="DM275" i="29"/>
  <c r="DD267" i="29"/>
  <c r="CW259" i="29"/>
  <c r="CL251" i="29"/>
  <c r="EZ317" i="29"/>
  <c r="EP306" i="29"/>
  <c r="EA289" i="29"/>
  <c r="FI323" i="29"/>
  <c r="EQ307" i="29"/>
  <c r="DT281" i="29"/>
  <c r="DK274" i="29"/>
  <c r="DC266" i="29"/>
  <c r="CV258" i="29"/>
  <c r="FO331" i="29"/>
  <c r="ES308" i="29"/>
  <c r="DZ288" i="29"/>
  <c r="FC319" i="29"/>
  <c r="DP279" i="29"/>
  <c r="DJ273" i="29"/>
  <c r="CN253" i="29"/>
  <c r="BK230" i="29"/>
  <c r="FK326" i="29"/>
  <c r="EZ315" i="29"/>
  <c r="EF293" i="29"/>
  <c r="DY287" i="29"/>
  <c r="DR280" i="29"/>
  <c r="CM252" i="29"/>
  <c r="CC242" i="29"/>
  <c r="BS235" i="29"/>
  <c r="CX260" i="29"/>
  <c r="CO254" i="29"/>
  <c r="EJ298" i="29"/>
  <c r="EG294" i="29"/>
  <c r="CI249" i="29"/>
  <c r="CA241" i="29"/>
  <c r="EM301" i="29"/>
  <c r="CZ261" i="29"/>
  <c r="CQ255" i="29"/>
  <c r="EH295" i="29"/>
  <c r="FB318" i="29"/>
  <c r="DD268" i="29"/>
  <c r="DA262" i="29"/>
  <c r="CR256" i="29"/>
  <c r="EN304" i="29"/>
  <c r="DU282" i="29"/>
  <c r="EZ316" i="29"/>
  <c r="EY314" i="29"/>
  <c r="EI296" i="29"/>
  <c r="DV283" i="29"/>
  <c r="EM302" i="29"/>
  <c r="DN276" i="29"/>
  <c r="DF270" i="29"/>
  <c r="DB264" i="29"/>
  <c r="FH322" i="29"/>
  <c r="EV310" i="29"/>
  <c r="EA290" i="29"/>
  <c r="DW284" i="29"/>
  <c r="FN330" i="29"/>
  <c r="DY286" i="29"/>
  <c r="DA263" i="29"/>
  <c r="CF246" i="29"/>
  <c r="BQ234" i="29"/>
  <c r="BP233" i="29"/>
  <c r="BO232" i="29"/>
  <c r="BL231" i="29"/>
  <c r="BJ229" i="29"/>
  <c r="AT218" i="29"/>
  <c r="DC265" i="29"/>
  <c r="CF247" i="29"/>
  <c r="AZ223" i="29"/>
  <c r="AM215" i="29"/>
  <c r="EX312" i="29"/>
  <c r="DX285" i="29"/>
  <c r="BV237" i="29"/>
  <c r="BT236" i="29"/>
  <c r="BH228" i="29"/>
  <c r="BW238" i="29"/>
  <c r="AQ217" i="29"/>
  <c r="CH248" i="29"/>
  <c r="BX239" i="29"/>
  <c r="AY222" i="29"/>
  <c r="BY240" i="29"/>
  <c r="BG227" i="29"/>
  <c r="FW338" i="29"/>
  <c r="ED292" i="29"/>
  <c r="DP278" i="29"/>
  <c r="AN216" i="29"/>
  <c r="EL300" i="29"/>
  <c r="AX221" i="29"/>
  <c r="DI272" i="29"/>
  <c r="BF226" i="29"/>
  <c r="EK299" i="29"/>
  <c r="EB291" i="29"/>
  <c r="DD269" i="29"/>
  <c r="DO277" i="29"/>
  <c r="AV220" i="29"/>
  <c r="CT257" i="29"/>
  <c r="CD243" i="29"/>
  <c r="BD225" i="29"/>
  <c r="CE244" i="29"/>
  <c r="AJ214" i="29"/>
  <c r="DG271" i="29"/>
  <c r="CJ250" i="29"/>
  <c r="CE245" i="29"/>
  <c r="AU219" i="29"/>
  <c r="BC224" i="29"/>
  <c r="EO306" i="29"/>
  <c r="EI298" i="29"/>
  <c r="GC345" i="29"/>
  <c r="FV337" i="29"/>
  <c r="FK329" i="29"/>
  <c r="FE321" i="29"/>
  <c r="EX313" i="29"/>
  <c r="FT335" i="29"/>
  <c r="FK327" i="29"/>
  <c r="FB319" i="29"/>
  <c r="GE346" i="29"/>
  <c r="FQ333" i="29"/>
  <c r="FJ325" i="29"/>
  <c r="EY317" i="29"/>
  <c r="FY342" i="29"/>
  <c r="FZ343" i="29"/>
  <c r="FW341" i="29"/>
  <c r="FW340" i="29"/>
  <c r="GB344" i="29"/>
  <c r="FW339" i="29"/>
  <c r="FN331" i="29"/>
  <c r="FH323" i="29"/>
  <c r="EW312" i="29"/>
  <c r="DZ290" i="29"/>
  <c r="DT282" i="29"/>
  <c r="DL275" i="29"/>
  <c r="DC267" i="29"/>
  <c r="CV259" i="29"/>
  <c r="DZ289" i="29"/>
  <c r="EP307" i="29"/>
  <c r="DS281" i="29"/>
  <c r="DJ274" i="29"/>
  <c r="DB266" i="29"/>
  <c r="CU258" i="29"/>
  <c r="FU336" i="29"/>
  <c r="ER308" i="29"/>
  <c r="EC292" i="29"/>
  <c r="DX286" i="29"/>
  <c r="CC243" i="29"/>
  <c r="EM303" i="29"/>
  <c r="DO279" i="29"/>
  <c r="DI273" i="29"/>
  <c r="CM253" i="29"/>
  <c r="BJ230" i="29"/>
  <c r="FJ326" i="29"/>
  <c r="EY315" i="29"/>
  <c r="EE293" i="29"/>
  <c r="DX287" i="29"/>
  <c r="DQ280" i="29"/>
  <c r="ES309" i="29"/>
  <c r="CW260" i="29"/>
  <c r="CN254" i="29"/>
  <c r="CI250" i="29"/>
  <c r="EV311" i="29"/>
  <c r="EF294" i="29"/>
  <c r="DY288" i="29"/>
  <c r="CH249" i="29"/>
  <c r="FP332" i="29"/>
  <c r="EL301" i="29"/>
  <c r="EG295" i="29"/>
  <c r="CG248" i="29"/>
  <c r="FK328" i="29"/>
  <c r="FA318" i="29"/>
  <c r="EJ299" i="29"/>
  <c r="DC269" i="29"/>
  <c r="CZ263" i="29"/>
  <c r="CS257" i="29"/>
  <c r="FD320" i="29"/>
  <c r="EY316" i="29"/>
  <c r="EX314" i="29"/>
  <c r="EH296" i="29"/>
  <c r="DU283" i="29"/>
  <c r="EL302" i="29"/>
  <c r="DC268" i="29"/>
  <c r="BB224" i="29"/>
  <c r="FM330" i="29"/>
  <c r="DM276" i="29"/>
  <c r="CE246" i="29"/>
  <c r="BP234" i="29"/>
  <c r="BO233" i="29"/>
  <c r="BN232" i="29"/>
  <c r="BK231" i="29"/>
  <c r="BI229" i="29"/>
  <c r="EI297" i="29"/>
  <c r="BR235" i="29"/>
  <c r="AS218" i="29"/>
  <c r="DB265" i="29"/>
  <c r="CK251" i="29"/>
  <c r="CE247" i="29"/>
  <c r="AY223" i="29"/>
  <c r="DA264" i="29"/>
  <c r="DW285" i="29"/>
  <c r="DE270" i="29"/>
  <c r="CQ256" i="29"/>
  <c r="BU237" i="29"/>
  <c r="BS236" i="29"/>
  <c r="BG228" i="29"/>
  <c r="BV238" i="29"/>
  <c r="AP217" i="29"/>
  <c r="BW239" i="29"/>
  <c r="AX222" i="29"/>
  <c r="DV284" i="29"/>
  <c r="CZ262" i="29"/>
  <c r="BX240" i="29"/>
  <c r="BF227" i="29"/>
  <c r="FV338" i="29"/>
  <c r="FI324" i="29"/>
  <c r="EU310" i="29"/>
  <c r="DO278" i="29"/>
  <c r="CL252" i="29"/>
  <c r="BZ241" i="29"/>
  <c r="AM216" i="29"/>
  <c r="AW221" i="29"/>
  <c r="EM305" i="29"/>
  <c r="EK300" i="29"/>
  <c r="FG322" i="29"/>
  <c r="DH272" i="29"/>
  <c r="CB242" i="29"/>
  <c r="BE226" i="29"/>
  <c r="FS334" i="29"/>
  <c r="EM304" i="29"/>
  <c r="EA291" i="29"/>
  <c r="AL215" i="29"/>
  <c r="DN277" i="29"/>
  <c r="CP255" i="29"/>
  <c r="AU220" i="29"/>
  <c r="BC225" i="29"/>
  <c r="CD244" i="29"/>
  <c r="AI214" i="29"/>
  <c r="DF271" i="29"/>
  <c r="CY261" i="29"/>
  <c r="CD245" i="29"/>
  <c r="AT219" i="29"/>
  <c r="FU338" i="29"/>
  <c r="FL330" i="29"/>
  <c r="FF322" i="29"/>
  <c r="EW314" i="29"/>
  <c r="EN306" i="29"/>
  <c r="EH298" i="29"/>
  <c r="GB345" i="29"/>
  <c r="FU337" i="29"/>
  <c r="FJ329" i="29"/>
  <c r="FD321" i="29"/>
  <c r="EW313" i="29"/>
  <c r="FT336" i="29"/>
  <c r="FJ328" i="29"/>
  <c r="EV312" i="29"/>
  <c r="EL304" i="29"/>
  <c r="FS335" i="29"/>
  <c r="FR334" i="29"/>
  <c r="FI326" i="29"/>
  <c r="ET310" i="29"/>
  <c r="FP333" i="29"/>
  <c r="FI325" i="29"/>
  <c r="FX342" i="29"/>
  <c r="FY343" i="29"/>
  <c r="FV341" i="29"/>
  <c r="FV340" i="29"/>
  <c r="FC320" i="29"/>
  <c r="EL305" i="29"/>
  <c r="DL276" i="29"/>
  <c r="DB268" i="29"/>
  <c r="CV260" i="29"/>
  <c r="CK252" i="29"/>
  <c r="DY290" i="29"/>
  <c r="DS282" i="29"/>
  <c r="GA344" i="29"/>
  <c r="EX317" i="29"/>
  <c r="DK275" i="29"/>
  <c r="DB267" i="29"/>
  <c r="CU259" i="29"/>
  <c r="FG323" i="29"/>
  <c r="DY289" i="29"/>
  <c r="FM331" i="29"/>
  <c r="EO307" i="29"/>
  <c r="EJ300" i="29"/>
  <c r="DN278" i="29"/>
  <c r="DG272" i="29"/>
  <c r="DA266" i="29"/>
  <c r="BR236" i="29"/>
  <c r="FA319" i="29"/>
  <c r="EB292" i="29"/>
  <c r="DW286" i="29"/>
  <c r="CB243" i="29"/>
  <c r="EL303" i="29"/>
  <c r="DN279" i="29"/>
  <c r="DH273" i="29"/>
  <c r="CL253" i="29"/>
  <c r="EX315" i="29"/>
  <c r="ED293" i="29"/>
  <c r="DW287" i="29"/>
  <c r="DP280" i="29"/>
  <c r="CJ251" i="29"/>
  <c r="CA242" i="29"/>
  <c r="BQ235" i="29"/>
  <c r="ER309" i="29"/>
  <c r="DR281" i="29"/>
  <c r="DI274" i="29"/>
  <c r="CM254" i="29"/>
  <c r="CH250" i="29"/>
  <c r="EU311" i="29"/>
  <c r="EE294" i="29"/>
  <c r="DX288" i="29"/>
  <c r="FO332" i="29"/>
  <c r="EK301" i="29"/>
  <c r="CX261" i="29"/>
  <c r="CO255" i="29"/>
  <c r="GE347" i="29"/>
  <c r="EF295" i="29"/>
  <c r="FV339" i="29"/>
  <c r="GD346" i="29"/>
  <c r="EI299" i="29"/>
  <c r="DB269" i="29"/>
  <c r="CY263" i="29"/>
  <c r="EX316" i="29"/>
  <c r="EG296" i="29"/>
  <c r="DE271" i="29"/>
  <c r="CC245" i="29"/>
  <c r="AS219" i="29"/>
  <c r="EK302" i="29"/>
  <c r="BI230" i="29"/>
  <c r="BA224" i="29"/>
  <c r="AL216" i="29"/>
  <c r="CD246" i="29"/>
  <c r="BO234" i="29"/>
  <c r="BN233" i="29"/>
  <c r="BM232" i="29"/>
  <c r="BJ231" i="29"/>
  <c r="BH229" i="29"/>
  <c r="EZ318" i="29"/>
  <c r="EH297" i="29"/>
  <c r="AR218" i="29"/>
  <c r="FJ327" i="29"/>
  <c r="DA265" i="29"/>
  <c r="CD247" i="29"/>
  <c r="AX223" i="29"/>
  <c r="DV285" i="29"/>
  <c r="DD270" i="29"/>
  <c r="CP256" i="29"/>
  <c r="BT237" i="29"/>
  <c r="BF228" i="29"/>
  <c r="FH324" i="29"/>
  <c r="CT258" i="29"/>
  <c r="CF248" i="29"/>
  <c r="BU238" i="29"/>
  <c r="AO217" i="29"/>
  <c r="BV239" i="29"/>
  <c r="AW222" i="29"/>
  <c r="DU284" i="29"/>
  <c r="CY262" i="29"/>
  <c r="BW240" i="29"/>
  <c r="BE227" i="29"/>
  <c r="BY241" i="29"/>
  <c r="CZ264" i="29"/>
  <c r="CG249" i="29"/>
  <c r="AV221" i="29"/>
  <c r="BD226" i="29"/>
  <c r="DZ291" i="29"/>
  <c r="DT283" i="29"/>
  <c r="AK215" i="29"/>
  <c r="DM277" i="29"/>
  <c r="CR257" i="29"/>
  <c r="AT220" i="29"/>
  <c r="BB225" i="29"/>
  <c r="EQ308" i="29"/>
  <c r="CC244" i="29"/>
  <c r="AH214" i="29"/>
  <c r="AU215" i="29"/>
  <c r="AR214" i="29"/>
  <c r="EO305" i="29"/>
  <c r="EK297" i="29"/>
  <c r="FW336" i="29"/>
  <c r="FM328" i="29"/>
  <c r="FF320" i="29"/>
  <c r="EY312" i="29"/>
  <c r="FU334" i="29"/>
  <c r="FL326" i="29"/>
  <c r="FC318" i="29"/>
  <c r="GA342" i="29"/>
  <c r="GB343" i="29"/>
  <c r="FY341" i="29"/>
  <c r="FR332" i="29"/>
  <c r="FK324" i="29"/>
  <c r="FA316" i="29"/>
  <c r="FY340" i="29"/>
  <c r="GD344" i="29"/>
  <c r="FY339" i="29"/>
  <c r="FX338" i="29"/>
  <c r="FO330" i="29"/>
  <c r="FI322" i="29"/>
  <c r="FL325" i="29"/>
  <c r="FA317" i="29"/>
  <c r="EQ306" i="29"/>
  <c r="EB289" i="29"/>
  <c r="FM329" i="29"/>
  <c r="FJ323" i="29"/>
  <c r="ER307" i="29"/>
  <c r="DU281" i="29"/>
  <c r="DL274" i="29"/>
  <c r="DD266" i="29"/>
  <c r="CW258" i="29"/>
  <c r="FP331" i="29"/>
  <c r="ET308" i="29"/>
  <c r="EA288" i="29"/>
  <c r="EZ313" i="29"/>
  <c r="DK273" i="29"/>
  <c r="DD265" i="29"/>
  <c r="CU257" i="29"/>
  <c r="FG321" i="29"/>
  <c r="EU309" i="29"/>
  <c r="FA315" i="29"/>
  <c r="EO303" i="29"/>
  <c r="EG293" i="29"/>
  <c r="DZ287" i="29"/>
  <c r="DS280" i="29"/>
  <c r="CN252" i="29"/>
  <c r="CD242" i="29"/>
  <c r="BT235" i="29"/>
  <c r="CY260" i="29"/>
  <c r="CP254" i="29"/>
  <c r="CM251" i="29"/>
  <c r="CK250" i="29"/>
  <c r="FX337" i="29"/>
  <c r="EK298" i="29"/>
  <c r="EH294" i="29"/>
  <c r="EX311" i="29"/>
  <c r="EN301" i="29"/>
  <c r="DE267" i="29"/>
  <c r="DA261" i="29"/>
  <c r="CR255" i="29"/>
  <c r="BR234" i="29"/>
  <c r="EI295" i="29"/>
  <c r="CI248" i="29"/>
  <c r="DE268" i="29"/>
  <c r="FV335" i="29"/>
  <c r="EO304" i="29"/>
  <c r="DV282" i="29"/>
  <c r="CG247" i="29"/>
  <c r="EL299" i="29"/>
  <c r="EN302" i="29"/>
  <c r="DO276" i="29"/>
  <c r="DG270" i="29"/>
  <c r="DC264" i="29"/>
  <c r="EW310" i="29"/>
  <c r="EB290" i="29"/>
  <c r="DX284" i="29"/>
  <c r="CX259" i="29"/>
  <c r="BL230" i="29"/>
  <c r="AU218" i="29"/>
  <c r="BA223" i="29"/>
  <c r="GE345" i="29"/>
  <c r="FD319" i="29"/>
  <c r="DY285" i="29"/>
  <c r="DQ279" i="29"/>
  <c r="BW237" i="29"/>
  <c r="BU236" i="29"/>
  <c r="BI228" i="29"/>
  <c r="FM327" i="29"/>
  <c r="CS256" i="29"/>
  <c r="BX238" i="29"/>
  <c r="AR217" i="29"/>
  <c r="AN215" i="29"/>
  <c r="EJ296" i="29"/>
  <c r="BY239" i="29"/>
  <c r="AZ222" i="29"/>
  <c r="BZ240" i="29"/>
  <c r="BH227" i="29"/>
  <c r="EE292" i="29"/>
  <c r="DQ278" i="29"/>
  <c r="DN275" i="29"/>
  <c r="DB262" i="29"/>
  <c r="AO216" i="29"/>
  <c r="EM300" i="29"/>
  <c r="CB241" i="29"/>
  <c r="AY221" i="29"/>
  <c r="DJ272" i="29"/>
  <c r="BG226" i="29"/>
  <c r="EC291" i="29"/>
  <c r="DE269" i="29"/>
  <c r="CJ249" i="29"/>
  <c r="DP277" i="29"/>
  <c r="AW220" i="29"/>
  <c r="DW283" i="29"/>
  <c r="CE243" i="29"/>
  <c r="BE225" i="29"/>
  <c r="FS333" i="29"/>
  <c r="CF244" i="29"/>
  <c r="AK214" i="29"/>
  <c r="EZ314" i="29"/>
  <c r="DH271" i="29"/>
  <c r="CO253" i="29"/>
  <c r="CF245" i="29"/>
  <c r="AV219" i="29"/>
  <c r="BD224" i="29"/>
  <c r="DZ286" i="29"/>
  <c r="DB263" i="29"/>
  <c r="CG246" i="29"/>
  <c r="BQ233" i="29"/>
  <c r="BP232" i="29"/>
  <c r="BM231" i="29"/>
  <c r="BK229" i="29"/>
  <c r="EN307" i="29"/>
  <c r="EH299" i="29"/>
  <c r="FT338" i="29"/>
  <c r="FK330" i="29"/>
  <c r="FE322" i="29"/>
  <c r="EV314" i="29"/>
  <c r="FS336" i="29"/>
  <c r="FI328" i="29"/>
  <c r="FB320" i="29"/>
  <c r="GC346" i="29"/>
  <c r="FQ334" i="29"/>
  <c r="FH326" i="29"/>
  <c r="EY318" i="29"/>
  <c r="FW342" i="29"/>
  <c r="FX343" i="29"/>
  <c r="FU341" i="29"/>
  <c r="FN332" i="29"/>
  <c r="FG324" i="29"/>
  <c r="GA345" i="29"/>
  <c r="FT337" i="29"/>
  <c r="FI327" i="29"/>
  <c r="EW316" i="29"/>
  <c r="DY291" i="29"/>
  <c r="DS283" i="29"/>
  <c r="FH325" i="29"/>
  <c r="EU312" i="29"/>
  <c r="EK305" i="29"/>
  <c r="DK276" i="29"/>
  <c r="DA268" i="29"/>
  <c r="CU260" i="29"/>
  <c r="FU340" i="29"/>
  <c r="FI329" i="29"/>
  <c r="EM306" i="29"/>
  <c r="DX290" i="29"/>
  <c r="DR282" i="29"/>
  <c r="FZ344" i="29"/>
  <c r="EW317" i="29"/>
  <c r="DJ275" i="29"/>
  <c r="DA267" i="29"/>
  <c r="CT259" i="29"/>
  <c r="FF323" i="29"/>
  <c r="EV313" i="29"/>
  <c r="FC321" i="29"/>
  <c r="EG297" i="29"/>
  <c r="DU285" i="29"/>
  <c r="CB244" i="29"/>
  <c r="BI231" i="29"/>
  <c r="EI300" i="29"/>
  <c r="DM278" i="29"/>
  <c r="DF272" i="29"/>
  <c r="CZ266" i="29"/>
  <c r="BQ236" i="29"/>
  <c r="EZ319" i="29"/>
  <c r="EA292" i="29"/>
  <c r="DV286" i="29"/>
  <c r="EK303" i="29"/>
  <c r="DM279" i="29"/>
  <c r="DG273" i="29"/>
  <c r="CK253" i="29"/>
  <c r="CJ252" i="29"/>
  <c r="EW315" i="29"/>
  <c r="EG298" i="29"/>
  <c r="EC293" i="29"/>
  <c r="DV287" i="29"/>
  <c r="DO280" i="29"/>
  <c r="CI251" i="29"/>
  <c r="EQ309" i="29"/>
  <c r="DQ281" i="29"/>
  <c r="DH274" i="29"/>
  <c r="GE348" i="29"/>
  <c r="ET311" i="29"/>
  <c r="ED294" i="29"/>
  <c r="DW288" i="29"/>
  <c r="CF249" i="29"/>
  <c r="FR335" i="29"/>
  <c r="EJ301" i="29"/>
  <c r="GD347" i="29"/>
  <c r="FL331" i="29"/>
  <c r="EK304" i="29"/>
  <c r="CX262" i="29"/>
  <c r="CO256" i="29"/>
  <c r="FU339" i="29"/>
  <c r="EP308" i="29"/>
  <c r="CW261" i="29"/>
  <c r="AG214" i="29"/>
  <c r="DD271" i="29"/>
  <c r="CX263" i="29"/>
  <c r="CB245" i="29"/>
  <c r="AR219" i="29"/>
  <c r="BV240" i="29"/>
  <c r="BD227" i="29"/>
  <c r="EJ302" i="29"/>
  <c r="DX289" i="29"/>
  <c r="BH230" i="29"/>
  <c r="AZ224" i="29"/>
  <c r="CC246" i="29"/>
  <c r="BP235" i="29"/>
  <c r="BN234" i="29"/>
  <c r="BM233" i="29"/>
  <c r="BL232" i="29"/>
  <c r="BG229" i="29"/>
  <c r="AQ218" i="29"/>
  <c r="EF296" i="29"/>
  <c r="CZ265" i="29"/>
  <c r="CL254" i="29"/>
  <c r="CC247" i="29"/>
  <c r="AW223" i="29"/>
  <c r="Q349" i="29"/>
  <c r="Q170" i="29" s="1"/>
  <c r="Q171" i="29" s="1"/>
  <c r="DC270" i="29"/>
  <c r="BS237" i="29"/>
  <c r="BE228" i="29"/>
  <c r="CS258" i="29"/>
  <c r="CE248" i="29"/>
  <c r="BT238" i="29"/>
  <c r="AN217" i="29"/>
  <c r="BU239" i="29"/>
  <c r="AV222" i="29"/>
  <c r="ES310" i="29"/>
  <c r="EE295" i="29"/>
  <c r="DT284" i="29"/>
  <c r="BX241" i="29"/>
  <c r="AK216" i="29"/>
  <c r="DA269" i="29"/>
  <c r="CY264" i="29"/>
  <c r="BZ242" i="29"/>
  <c r="AU221" i="29"/>
  <c r="BC226" i="29"/>
  <c r="FO333" i="29"/>
  <c r="CN255" i="29"/>
  <c r="CA243" i="29"/>
  <c r="AJ215" i="29"/>
  <c r="DL277" i="29"/>
  <c r="CQ257" i="29"/>
  <c r="AS220" i="29"/>
  <c r="CG250" i="29"/>
  <c r="BA225" i="29"/>
  <c r="FY335" i="29"/>
  <c r="FP327" i="29"/>
  <c r="FG319" i="29"/>
  <c r="FA311" i="29"/>
  <c r="ER303" i="29"/>
  <c r="EL295" i="29"/>
  <c r="FX334" i="29"/>
  <c r="FO326" i="29"/>
  <c r="FF318" i="29"/>
  <c r="FV333" i="29"/>
  <c r="GD342" i="29"/>
  <c r="EX309" i="29"/>
  <c r="EQ301" i="29"/>
  <c r="GE343" i="29"/>
  <c r="GB341" i="29"/>
  <c r="FU332" i="29"/>
  <c r="GB339" i="29"/>
  <c r="FS331" i="29"/>
  <c r="FM323" i="29"/>
  <c r="GA338" i="29"/>
  <c r="FR330" i="29"/>
  <c r="FL322" i="29"/>
  <c r="GA337" i="29"/>
  <c r="FC313" i="29"/>
  <c r="DN273" i="29"/>
  <c r="DG265" i="29"/>
  <c r="CX257" i="29"/>
  <c r="CM249" i="29"/>
  <c r="GB340" i="29"/>
  <c r="EC287" i="29"/>
  <c r="DV280" i="29"/>
  <c r="FZ336" i="29"/>
  <c r="FJ321" i="29"/>
  <c r="DM272" i="29"/>
  <c r="DF264" i="29"/>
  <c r="CV256" i="29"/>
  <c r="FC314" i="29"/>
  <c r="EO299" i="29"/>
  <c r="EN298" i="29"/>
  <c r="EN297" i="29"/>
  <c r="EM296" i="29"/>
  <c r="EK294" i="29"/>
  <c r="EC286" i="29"/>
  <c r="EP300" i="29"/>
  <c r="DH267" i="29"/>
  <c r="DD261" i="29"/>
  <c r="CU255" i="29"/>
  <c r="BU234" i="29"/>
  <c r="ET306" i="29"/>
  <c r="CL248" i="29"/>
  <c r="CC240" i="29"/>
  <c r="DX281" i="29"/>
  <c r="DO274" i="29"/>
  <c r="DH268" i="29"/>
  <c r="DE262" i="29"/>
  <c r="FP329" i="29"/>
  <c r="ED288" i="29"/>
  <c r="DY282" i="29"/>
  <c r="CJ247" i="29"/>
  <c r="CB239" i="29"/>
  <c r="BT233" i="29"/>
  <c r="DQ275" i="29"/>
  <c r="DH269" i="29"/>
  <c r="DE263" i="29"/>
  <c r="FP328" i="29"/>
  <c r="ER304" i="29"/>
  <c r="EE289" i="29"/>
  <c r="DZ283" i="29"/>
  <c r="FD316" i="29"/>
  <c r="DR276" i="29"/>
  <c r="DJ270" i="29"/>
  <c r="EU307" i="29"/>
  <c r="EQ302" i="29"/>
  <c r="EE290" i="29"/>
  <c r="EA284" i="29"/>
  <c r="FO325" i="29"/>
  <c r="EF291" i="29"/>
  <c r="EB285" i="29"/>
  <c r="DT278" i="29"/>
  <c r="FB312" i="29"/>
  <c r="ER305" i="29"/>
  <c r="EH292" i="29"/>
  <c r="EJ293" i="29"/>
  <c r="CA238" i="29"/>
  <c r="AU217" i="29"/>
  <c r="CP251" i="29"/>
  <c r="BC222" i="29"/>
  <c r="BK227" i="29"/>
  <c r="CS254" i="29"/>
  <c r="AR216" i="29"/>
  <c r="CZ258" i="29"/>
  <c r="BB221" i="29"/>
  <c r="CQ252" i="29"/>
  <c r="BJ226" i="29"/>
  <c r="AN214" i="29"/>
  <c r="FN324" i="29"/>
  <c r="DB260" i="29"/>
  <c r="CE241" i="29"/>
  <c r="AQ215" i="29"/>
  <c r="FD317" i="29"/>
  <c r="EZ310" i="29"/>
  <c r="CG242" i="29"/>
  <c r="AZ220" i="29"/>
  <c r="CH243" i="29"/>
  <c r="BH225" i="29"/>
  <c r="DS277" i="29"/>
  <c r="CI244" i="29"/>
  <c r="CR253" i="29"/>
  <c r="CI245" i="29"/>
  <c r="AY219" i="29"/>
  <c r="FD315" i="29"/>
  <c r="BG224" i="29"/>
  <c r="DK271" i="29"/>
  <c r="DG266" i="29"/>
  <c r="BS232" i="29"/>
  <c r="BP231" i="29"/>
  <c r="DA259" i="29"/>
  <c r="CN250" i="29"/>
  <c r="CJ246" i="29"/>
  <c r="BO230" i="29"/>
  <c r="AX218" i="29"/>
  <c r="FI320" i="29"/>
  <c r="EW308" i="29"/>
  <c r="BN229" i="29"/>
  <c r="BD223" i="29"/>
  <c r="DT279" i="29"/>
  <c r="BZ237" i="29"/>
  <c r="BX236" i="29"/>
  <c r="BW235" i="29"/>
  <c r="BL228" i="29"/>
  <c r="GC347" i="29"/>
  <c r="FY344" i="29"/>
  <c r="FT339" i="29"/>
  <c r="FK331" i="29"/>
  <c r="FE323" i="29"/>
  <c r="EV315" i="29"/>
  <c r="EM307" i="29"/>
  <c r="EG299" i="29"/>
  <c r="FS338" i="29"/>
  <c r="FJ330" i="29"/>
  <c r="FD322" i="29"/>
  <c r="EU314" i="29"/>
  <c r="FZ345" i="29"/>
  <c r="FS337" i="29"/>
  <c r="FH329" i="29"/>
  <c r="EJ305" i="29"/>
  <c r="FR336" i="29"/>
  <c r="FH328" i="29"/>
  <c r="GD348" i="29"/>
  <c r="FQ335" i="29"/>
  <c r="FH327" i="29"/>
  <c r="GB346" i="29"/>
  <c r="ES311" i="29"/>
  <c r="FP334" i="29"/>
  <c r="FG326" i="29"/>
  <c r="EX318" i="29"/>
  <c r="FV342" i="29"/>
  <c r="EJ304" i="29"/>
  <c r="DK277" i="29"/>
  <c r="CZ269" i="29"/>
  <c r="CV261" i="29"/>
  <c r="CJ253" i="29"/>
  <c r="FA320" i="29"/>
  <c r="EV316" i="29"/>
  <c r="DX291" i="29"/>
  <c r="DR283" i="29"/>
  <c r="FG325" i="29"/>
  <c r="ET312" i="29"/>
  <c r="DJ276" i="29"/>
  <c r="CZ268" i="29"/>
  <c r="CT260" i="29"/>
  <c r="FT340" i="29"/>
  <c r="EL306" i="29"/>
  <c r="DW290" i="29"/>
  <c r="DQ282" i="29"/>
  <c r="EV317" i="29"/>
  <c r="FN333" i="29"/>
  <c r="FF324" i="29"/>
  <c r="EO308" i="29"/>
  <c r="DC271" i="29"/>
  <c r="CY265" i="29"/>
  <c r="CS259" i="29"/>
  <c r="FB321" i="29"/>
  <c r="EF297" i="29"/>
  <c r="DT285" i="29"/>
  <c r="CA244" i="29"/>
  <c r="BH231" i="29"/>
  <c r="EU313" i="29"/>
  <c r="EH300" i="29"/>
  <c r="DL278" i="29"/>
  <c r="DE272" i="29"/>
  <c r="CY266" i="29"/>
  <c r="EY319" i="29"/>
  <c r="DZ292" i="29"/>
  <c r="DU286" i="29"/>
  <c r="BZ243" i="29"/>
  <c r="EJ303" i="29"/>
  <c r="DL279" i="29"/>
  <c r="DF273" i="29"/>
  <c r="CZ267" i="29"/>
  <c r="CI252" i="29"/>
  <c r="EF298" i="29"/>
  <c r="EB293" i="29"/>
  <c r="DU287" i="29"/>
  <c r="DN280" i="29"/>
  <c r="FT341" i="29"/>
  <c r="EP309" i="29"/>
  <c r="DP281" i="29"/>
  <c r="DG274" i="29"/>
  <c r="CK254" i="29"/>
  <c r="CF250" i="29"/>
  <c r="FM332" i="29"/>
  <c r="EC294" i="29"/>
  <c r="DV288" i="29"/>
  <c r="ED295" i="29"/>
  <c r="DW289" i="29"/>
  <c r="AZ225" i="29"/>
  <c r="AF214" i="29"/>
  <c r="CW263" i="29"/>
  <c r="CA245" i="29"/>
  <c r="AQ219" i="29"/>
  <c r="EI302" i="29"/>
  <c r="BG230" i="29"/>
  <c r="AY224" i="29"/>
  <c r="FW343" i="29"/>
  <c r="CH251" i="29"/>
  <c r="CB246" i="29"/>
  <c r="BO235" i="29"/>
  <c r="BM234" i="29"/>
  <c r="BL233" i="29"/>
  <c r="BK232" i="29"/>
  <c r="BF229" i="29"/>
  <c r="EI301" i="29"/>
  <c r="BP236" i="29"/>
  <c r="AP218" i="29"/>
  <c r="CW262" i="29"/>
  <c r="EE296" i="29"/>
  <c r="CN256" i="29"/>
  <c r="CB247" i="29"/>
  <c r="AV223" i="29"/>
  <c r="DI275" i="29"/>
  <c r="DB270" i="29"/>
  <c r="BR237" i="29"/>
  <c r="BD228" i="29"/>
  <c r="CR258" i="29"/>
  <c r="CD248" i="29"/>
  <c r="BS238" i="29"/>
  <c r="AM217" i="29"/>
  <c r="BT239" i="29"/>
  <c r="AU222" i="29"/>
  <c r="ER310" i="29"/>
  <c r="DS284" i="29"/>
  <c r="BU240" i="29"/>
  <c r="BC227" i="29"/>
  <c r="CE249" i="29"/>
  <c r="BW241" i="29"/>
  <c r="AJ216" i="29"/>
  <c r="CX264" i="29"/>
  <c r="BY242" i="29"/>
  <c r="AT221" i="29"/>
  <c r="BB226" i="29"/>
  <c r="CM255" i="29"/>
  <c r="AI215" i="29"/>
  <c r="CP257" i="29"/>
  <c r="AR220" i="29"/>
  <c r="DW164" i="29"/>
  <c r="DY159" i="29"/>
  <c r="DY185" i="29" s="1"/>
  <c r="DZ17" i="29"/>
  <c r="DX164" i="29"/>
  <c r="DX176" i="29"/>
  <c r="EY308" i="22"/>
  <c r="EP300" i="22"/>
  <c r="EJ292" i="22"/>
  <c r="EB284" i="22"/>
  <c r="FU331" i="22"/>
  <c r="FN323" i="22"/>
  <c r="FC315" i="22"/>
  <c r="GC340" i="22"/>
  <c r="EW307" i="22"/>
  <c r="EP299" i="22"/>
  <c r="EI291" i="22"/>
  <c r="EA283" i="22"/>
  <c r="GD341" i="22"/>
  <c r="GA339" i="22"/>
  <c r="FT330" i="22"/>
  <c r="FM322" i="22"/>
  <c r="FC314" i="22"/>
  <c r="DS276" i="22"/>
  <c r="GA338" i="22"/>
  <c r="EV306" i="22"/>
  <c r="EO298" i="22"/>
  <c r="EG290" i="22"/>
  <c r="DZ282" i="22"/>
  <c r="GA337" i="22"/>
  <c r="FQ328" i="22"/>
  <c r="FL321" i="22"/>
  <c r="FC313" i="22"/>
  <c r="DR275" i="22"/>
  <c r="ET305" i="22"/>
  <c r="EN297" i="22"/>
  <c r="EE289" i="22"/>
  <c r="DY281" i="22"/>
  <c r="FZ336" i="22"/>
  <c r="FR329" i="22"/>
  <c r="FK320" i="22"/>
  <c r="FB312" i="22"/>
  <c r="ES304" i="22"/>
  <c r="EM296" i="22"/>
  <c r="FZ335" i="22"/>
  <c r="FO327" i="22"/>
  <c r="FI319" i="22"/>
  <c r="FB311" i="22"/>
  <c r="EQ303" i="22"/>
  <c r="FY334" i="22"/>
  <c r="FX333" i="22"/>
  <c r="FO325" i="22"/>
  <c r="FF317" i="22"/>
  <c r="EL294" i="22"/>
  <c r="DJ269" i="22"/>
  <c r="BS231" i="22"/>
  <c r="FN324" i="22"/>
  <c r="EQ302" i="22"/>
  <c r="DL270" i="22"/>
  <c r="DI268" i="22"/>
  <c r="DD260" i="22"/>
  <c r="CR252" i="22"/>
  <c r="CI244" i="22"/>
  <c r="AW216" i="22"/>
  <c r="EC286" i="22"/>
  <c r="BI224" i="22"/>
  <c r="BT232" i="22"/>
  <c r="DU278" i="22"/>
  <c r="DM271" i="22"/>
  <c r="DG267" i="22"/>
  <c r="DC259" i="22"/>
  <c r="CQ251" i="22"/>
  <c r="CH243" i="22"/>
  <c r="AX217" i="22"/>
  <c r="FH318" i="22"/>
  <c r="BJ225" i="22"/>
  <c r="FA310" i="22"/>
  <c r="DG266" i="22"/>
  <c r="DA258" i="22"/>
  <c r="CP250" i="22"/>
  <c r="CH242" i="22"/>
  <c r="AY218" i="22"/>
  <c r="DN272" i="22"/>
  <c r="ED287" i="22"/>
  <c r="DG265" i="22"/>
  <c r="CZ257" i="22"/>
  <c r="CO249" i="22"/>
  <c r="CG241" i="22"/>
  <c r="EQ301" i="22"/>
  <c r="EM295" i="22"/>
  <c r="EK293" i="22"/>
  <c r="DW279" i="22"/>
  <c r="FO326" i="22"/>
  <c r="DP273" i="22"/>
  <c r="DF264" i="22"/>
  <c r="CY256" i="22"/>
  <c r="CM248" i="22"/>
  <c r="EZ309" i="22"/>
  <c r="FW332" i="22"/>
  <c r="FE316" i="22"/>
  <c r="ED288" i="22"/>
  <c r="EB285" i="22"/>
  <c r="DS277" i="22"/>
  <c r="BY235" i="22"/>
  <c r="AP213" i="22"/>
  <c r="CT253" i="22"/>
  <c r="BG223" i="22"/>
  <c r="CW255" i="22"/>
  <c r="AQ214" i="22"/>
  <c r="BA219" i="22"/>
  <c r="AL211" i="22"/>
  <c r="Y206" i="22"/>
  <c r="DD261" i="22"/>
  <c r="BO229" i="22"/>
  <c r="BF222" i="22"/>
  <c r="DF263" i="22"/>
  <c r="AJ210" i="22"/>
  <c r="CL247" i="22"/>
  <c r="BV233" i="22"/>
  <c r="AM212" i="22"/>
  <c r="CI245" i="22"/>
  <c r="CD239" i="22"/>
  <c r="BN228" i="22"/>
  <c r="DX280" i="22"/>
  <c r="DQ274" i="22"/>
  <c r="BC221" i="22"/>
  <c r="BW234" i="22"/>
  <c r="CU254" i="22"/>
  <c r="BK226" i="22"/>
  <c r="CB238" i="22"/>
  <c r="AD208" i="22"/>
  <c r="BM227" i="22"/>
  <c r="AH209" i="22"/>
  <c r="DE262" i="22"/>
  <c r="CA237" i="22"/>
  <c r="BR230" i="22"/>
  <c r="CF240" i="22"/>
  <c r="AT215" i="22"/>
  <c r="BB220" i="22"/>
  <c r="AB207" i="22"/>
  <c r="CK246" i="22"/>
  <c r="BZ236" i="22"/>
  <c r="W205" i="22"/>
  <c r="FU333" i="22"/>
  <c r="FL325" i="22"/>
  <c r="FC317" i="22"/>
  <c r="DJ271" i="22"/>
  <c r="EW309" i="22"/>
  <c r="EN301" i="22"/>
  <c r="EH293" i="22"/>
  <c r="DY285" i="22"/>
  <c r="DP277" i="22"/>
  <c r="FT332" i="22"/>
  <c r="FK324" i="22"/>
  <c r="FB316" i="22"/>
  <c r="EV308" i="22"/>
  <c r="EM300" i="22"/>
  <c r="EG292" i="22"/>
  <c r="DY284" i="22"/>
  <c r="FR331" i="22"/>
  <c r="FK323" i="22"/>
  <c r="EZ315" i="22"/>
  <c r="DG269" i="22"/>
  <c r="FZ340" i="22"/>
  <c r="ET307" i="22"/>
  <c r="EM299" i="22"/>
  <c r="EF291" i="22"/>
  <c r="DX283" i="22"/>
  <c r="GA341" i="22"/>
  <c r="FX339" i="22"/>
  <c r="FQ330" i="22"/>
  <c r="FJ322" i="22"/>
  <c r="EZ314" i="22"/>
  <c r="DP276" i="22"/>
  <c r="FX338" i="22"/>
  <c r="ES306" i="22"/>
  <c r="EL298" i="22"/>
  <c r="ED290" i="22"/>
  <c r="GC342" i="22"/>
  <c r="FX337" i="22"/>
  <c r="FN328" i="22"/>
  <c r="FI321" i="22"/>
  <c r="EZ313" i="22"/>
  <c r="EQ305" i="22"/>
  <c r="EK297" i="22"/>
  <c r="FW336" i="22"/>
  <c r="FO329" i="22"/>
  <c r="FH320" i="22"/>
  <c r="EY312" i="22"/>
  <c r="GD343" i="22"/>
  <c r="FW335" i="22"/>
  <c r="FL327" i="22"/>
  <c r="FF319" i="22"/>
  <c r="EY311" i="22"/>
  <c r="EA288" i="22"/>
  <c r="DU280" i="22"/>
  <c r="DN274" i="22"/>
  <c r="DB262" i="22"/>
  <c r="CR254" i="22"/>
  <c r="CH246" i="22"/>
  <c r="AN214" i="22"/>
  <c r="BC222" i="22"/>
  <c r="BO230" i="22"/>
  <c r="DA261" i="22"/>
  <c r="CQ253" i="22"/>
  <c r="CF245" i="22"/>
  <c r="AQ215" i="22"/>
  <c r="BD223" i="22"/>
  <c r="EJ296" i="22"/>
  <c r="EI294" i="22"/>
  <c r="DI270" i="22"/>
  <c r="BP231" i="22"/>
  <c r="EN302" i="22"/>
  <c r="DO275" i="22"/>
  <c r="DF268" i="22"/>
  <c r="DA260" i="22"/>
  <c r="CO252" i="22"/>
  <c r="CF244" i="22"/>
  <c r="AT216" i="22"/>
  <c r="FE318" i="22"/>
  <c r="DZ286" i="22"/>
  <c r="DV281" i="22"/>
  <c r="BF224" i="22"/>
  <c r="EP304" i="22"/>
  <c r="EB289" i="22"/>
  <c r="DR278" i="22"/>
  <c r="DD267" i="22"/>
  <c r="CZ259" i="22"/>
  <c r="CN251" i="22"/>
  <c r="CE243" i="22"/>
  <c r="AU217" i="22"/>
  <c r="FV334" i="22"/>
  <c r="EX310" i="22"/>
  <c r="DD266" i="22"/>
  <c r="CX258" i="22"/>
  <c r="CM250" i="22"/>
  <c r="CE242" i="22"/>
  <c r="DK272" i="22"/>
  <c r="FL326" i="22"/>
  <c r="EA287" i="22"/>
  <c r="DW282" i="22"/>
  <c r="DD265" i="22"/>
  <c r="CW257" i="22"/>
  <c r="DM273" i="22"/>
  <c r="EN303" i="22"/>
  <c r="DC264" i="22"/>
  <c r="CJ248" i="22"/>
  <c r="BW236" i="22"/>
  <c r="AI211" i="22"/>
  <c r="BH226" i="22"/>
  <c r="AG210" i="22"/>
  <c r="AA208" i="22"/>
  <c r="BX237" i="22"/>
  <c r="V206" i="22"/>
  <c r="BV235" i="22"/>
  <c r="CT255" i="22"/>
  <c r="AX219" i="22"/>
  <c r="CD241" i="22"/>
  <c r="BG225" i="22"/>
  <c r="BL229" i="22"/>
  <c r="DC263" i="22"/>
  <c r="AE209" i="22"/>
  <c r="AM213" i="22"/>
  <c r="AY220" i="22"/>
  <c r="CL249" i="22"/>
  <c r="CI247" i="22"/>
  <c r="BQ232" i="22"/>
  <c r="BS233" i="22"/>
  <c r="CA239" i="22"/>
  <c r="AV218" i="22"/>
  <c r="BK228" i="22"/>
  <c r="Y207" i="22"/>
  <c r="DT279" i="22"/>
  <c r="AZ221" i="22"/>
  <c r="BT234" i="22"/>
  <c r="AJ212" i="22"/>
  <c r="CC240" i="22"/>
  <c r="BY238" i="22"/>
  <c r="BJ227" i="22"/>
  <c r="EJ295" i="22"/>
  <c r="CV256" i="22"/>
  <c r="T205" i="22"/>
  <c r="FZ343" i="22"/>
  <c r="FS335" i="22"/>
  <c r="FH327" i="22"/>
  <c r="FB319" i="22"/>
  <c r="EU311" i="22"/>
  <c r="DI273" i="22"/>
  <c r="EJ303" i="22"/>
  <c r="EF295" i="22"/>
  <c r="DW287" i="22"/>
  <c r="DP279" i="22"/>
  <c r="FR334" i="22"/>
  <c r="FH326" i="22"/>
  <c r="FA318" i="22"/>
  <c r="ET310" i="22"/>
  <c r="DG272" i="22"/>
  <c r="EJ302" i="22"/>
  <c r="EE294" i="22"/>
  <c r="DV286" i="22"/>
  <c r="DN278" i="22"/>
  <c r="GD346" i="22"/>
  <c r="FQ333" i="22"/>
  <c r="FH325" i="22"/>
  <c r="EY317" i="22"/>
  <c r="DF271" i="22"/>
  <c r="GB344" i="22"/>
  <c r="ES309" i="22"/>
  <c r="EJ301" i="22"/>
  <c r="ED293" i="22"/>
  <c r="DU285" i="22"/>
  <c r="DL277" i="22"/>
  <c r="FP332" i="22"/>
  <c r="FG324" i="22"/>
  <c r="EX316" i="22"/>
  <c r="ER308" i="22"/>
  <c r="EI300" i="22"/>
  <c r="EC292" i="22"/>
  <c r="FN331" i="22"/>
  <c r="FG323" i="22"/>
  <c r="EV315" i="22"/>
  <c r="FV340" i="22"/>
  <c r="EP307" i="22"/>
  <c r="EI299" i="22"/>
  <c r="FW341" i="22"/>
  <c r="FT339" i="22"/>
  <c r="FM330" i="22"/>
  <c r="FF322" i="22"/>
  <c r="EV314" i="22"/>
  <c r="FT338" i="22"/>
  <c r="GC345" i="22"/>
  <c r="FY342" i="22"/>
  <c r="FT337" i="22"/>
  <c r="FJ328" i="22"/>
  <c r="FE321" i="22"/>
  <c r="EV313" i="22"/>
  <c r="EG297" i="22"/>
  <c r="DZ290" i="22"/>
  <c r="CY264" i="22"/>
  <c r="CR256" i="22"/>
  <c r="CF248" i="22"/>
  <c r="BY240" i="22"/>
  <c r="AU220" i="22"/>
  <c r="BG228" i="22"/>
  <c r="CY263" i="22"/>
  <c r="CP255" i="22"/>
  <c r="CE247" i="22"/>
  <c r="BW239" i="22"/>
  <c r="AV221" i="22"/>
  <c r="FS336" i="22"/>
  <c r="EM305" i="22"/>
  <c r="DT283" i="22"/>
  <c r="BH229" i="22"/>
  <c r="DW288" i="22"/>
  <c r="DQ280" i="22"/>
  <c r="DJ274" i="22"/>
  <c r="CX262" i="22"/>
  <c r="CN254" i="22"/>
  <c r="CD246" i="22"/>
  <c r="AJ214" i="22"/>
  <c r="AY222" i="22"/>
  <c r="FK329" i="22"/>
  <c r="DE270" i="22"/>
  <c r="EB291" i="22"/>
  <c r="DC269" i="22"/>
  <c r="CW261" i="22"/>
  <c r="CM253" i="22"/>
  <c r="CB245" i="22"/>
  <c r="AM215" i="22"/>
  <c r="EF296" i="22"/>
  <c r="DU284" i="22"/>
  <c r="DK275" i="22"/>
  <c r="DB268" i="22"/>
  <c r="CW260" i="22"/>
  <c r="CK252" i="22"/>
  <c r="CB244" i="22"/>
  <c r="EH298" i="22"/>
  <c r="DR281" i="22"/>
  <c r="EL304" i="22"/>
  <c r="DX289" i="22"/>
  <c r="CZ267" i="22"/>
  <c r="CV259" i="22"/>
  <c r="EO306" i="22"/>
  <c r="DL276" i="22"/>
  <c r="CZ266" i="22"/>
  <c r="AZ223" i="22"/>
  <c r="BK230" i="22"/>
  <c r="BU238" i="22"/>
  <c r="AF212" i="22"/>
  <c r="BF227" i="22"/>
  <c r="U207" i="22"/>
  <c r="AQ217" i="22"/>
  <c r="BT237" i="22"/>
  <c r="CT258" i="22"/>
  <c r="AA209" i="22"/>
  <c r="W208" i="22"/>
  <c r="AE211" i="22"/>
  <c r="DS282" i="22"/>
  <c r="CI250" i="22"/>
  <c r="BS236" i="22"/>
  <c r="AI213" i="22"/>
  <c r="BP234" i="22"/>
  <c r="CA242" i="22"/>
  <c r="BD226" i="22"/>
  <c r="CA243" i="22"/>
  <c r="AP216" i="22"/>
  <c r="BR235" i="22"/>
  <c r="AT219" i="22"/>
  <c r="BZ241" i="22"/>
  <c r="BC225" i="22"/>
  <c r="EU312" i="22"/>
  <c r="FD320" i="22"/>
  <c r="CS257" i="22"/>
  <c r="R206" i="22"/>
  <c r="CJ251" i="22"/>
  <c r="CH249" i="22"/>
  <c r="BM232" i="22"/>
  <c r="BO233" i="22"/>
  <c r="CZ265" i="22"/>
  <c r="AR218" i="22"/>
  <c r="BB224" i="22"/>
  <c r="BL231" i="22"/>
  <c r="AC210" i="22"/>
  <c r="P205" i="22"/>
  <c r="FV332" i="22"/>
  <c r="FM324" i="22"/>
  <c r="FD316" i="22"/>
  <c r="DK270" i="22"/>
  <c r="EX308" i="22"/>
  <c r="EO300" i="22"/>
  <c r="EI292" i="22"/>
  <c r="EA284" i="22"/>
  <c r="FT331" i="22"/>
  <c r="FM323" i="22"/>
  <c r="FB315" i="22"/>
  <c r="GB340" i="22"/>
  <c r="EV307" i="22"/>
  <c r="EO299" i="22"/>
  <c r="EH291" i="22"/>
  <c r="DZ283" i="22"/>
  <c r="GC341" i="22"/>
  <c r="FZ339" i="22"/>
  <c r="FS330" i="22"/>
  <c r="FL322" i="22"/>
  <c r="FB314" i="22"/>
  <c r="DR276" i="22"/>
  <c r="FZ338" i="22"/>
  <c r="EU306" i="22"/>
  <c r="EN298" i="22"/>
  <c r="EF290" i="22"/>
  <c r="DY282" i="22"/>
  <c r="GE342" i="22"/>
  <c r="FZ337" i="22"/>
  <c r="FP328" i="22"/>
  <c r="FK321" i="22"/>
  <c r="FB313" i="22"/>
  <c r="ES305" i="22"/>
  <c r="EM297" i="22"/>
  <c r="ED289" i="22"/>
  <c r="FY336" i="22"/>
  <c r="FQ329" i="22"/>
  <c r="FJ320" i="22"/>
  <c r="FA312" i="22"/>
  <c r="ER304" i="22"/>
  <c r="EL296" i="22"/>
  <c r="FY335" i="22"/>
  <c r="FN327" i="22"/>
  <c r="FH319" i="22"/>
  <c r="FA311" i="22"/>
  <c r="FX334" i="22"/>
  <c r="FN326" i="22"/>
  <c r="FG318" i="22"/>
  <c r="EZ310" i="22"/>
  <c r="DC261" i="22"/>
  <c r="CS253" i="22"/>
  <c r="CH245" i="22"/>
  <c r="AS215" i="22"/>
  <c r="BF223" i="22"/>
  <c r="EK294" i="22"/>
  <c r="DI269" i="22"/>
  <c r="BR231" i="22"/>
  <c r="EP302" i="22"/>
  <c r="DQ275" i="22"/>
  <c r="DH268" i="22"/>
  <c r="DC260" i="22"/>
  <c r="CQ252" i="22"/>
  <c r="CH244" i="22"/>
  <c r="AV216" i="22"/>
  <c r="EB286" i="22"/>
  <c r="DX281" i="22"/>
  <c r="BH224" i="22"/>
  <c r="BS232" i="22"/>
  <c r="DT278" i="22"/>
  <c r="DL271" i="22"/>
  <c r="DF267" i="22"/>
  <c r="DB259" i="22"/>
  <c r="CP251" i="22"/>
  <c r="CG243" i="22"/>
  <c r="AW217" i="22"/>
  <c r="BI225" i="22"/>
  <c r="DF266" i="22"/>
  <c r="CZ258" i="22"/>
  <c r="CO250" i="22"/>
  <c r="CG242" i="22"/>
  <c r="AX218" i="22"/>
  <c r="DM272" i="22"/>
  <c r="FE317" i="22"/>
  <c r="EC287" i="22"/>
  <c r="DF265" i="22"/>
  <c r="CY257" i="22"/>
  <c r="CN249" i="22"/>
  <c r="FW333" i="22"/>
  <c r="EP301" i="22"/>
  <c r="EL295" i="22"/>
  <c r="EJ293" i="22"/>
  <c r="DV279" i="22"/>
  <c r="DO273" i="22"/>
  <c r="DE264" i="22"/>
  <c r="CX256" i="22"/>
  <c r="EY309" i="22"/>
  <c r="FN325" i="22"/>
  <c r="AK211" i="22"/>
  <c r="X206" i="22"/>
  <c r="BL227" i="22"/>
  <c r="DR277" i="22"/>
  <c r="BX235" i="22"/>
  <c r="AO213" i="22"/>
  <c r="CV255" i="22"/>
  <c r="AP214" i="22"/>
  <c r="AZ219" i="22"/>
  <c r="CF241" i="22"/>
  <c r="BN229" i="22"/>
  <c r="AI210" i="22"/>
  <c r="CL248" i="22"/>
  <c r="BY236" i="22"/>
  <c r="EP303" i="22"/>
  <c r="BE222" i="22"/>
  <c r="AC208" i="22"/>
  <c r="DE263" i="22"/>
  <c r="CJ246" i="22"/>
  <c r="CK247" i="22"/>
  <c r="BU233" i="22"/>
  <c r="BQ230" i="22"/>
  <c r="EC288" i="22"/>
  <c r="CC239" i="22"/>
  <c r="BM228" i="22"/>
  <c r="DW280" i="22"/>
  <c r="DP274" i="22"/>
  <c r="BB221" i="22"/>
  <c r="BV234" i="22"/>
  <c r="CT254" i="22"/>
  <c r="AG209" i="22"/>
  <c r="BJ226" i="22"/>
  <c r="CA238" i="22"/>
  <c r="DD262" i="22"/>
  <c r="BZ237" i="22"/>
  <c r="EA285" i="22"/>
  <c r="CE240" i="22"/>
  <c r="BA220" i="22"/>
  <c r="AL212" i="22"/>
  <c r="AA207" i="22"/>
  <c r="V205" i="22"/>
  <c r="EM302" i="22"/>
  <c r="EH294" i="22"/>
  <c r="DY286" i="22"/>
  <c r="DQ278" i="22"/>
  <c r="FT333" i="22"/>
  <c r="FK325" i="22"/>
  <c r="FB317" i="22"/>
  <c r="DI271" i="22"/>
  <c r="GE344" i="22"/>
  <c r="EV309" i="22"/>
  <c r="EM301" i="22"/>
  <c r="EG293" i="22"/>
  <c r="DX285" i="22"/>
  <c r="DO277" i="22"/>
  <c r="FS332" i="22"/>
  <c r="FJ324" i="22"/>
  <c r="FA316" i="22"/>
  <c r="DH270" i="22"/>
  <c r="EU308" i="22"/>
  <c r="EL300" i="22"/>
  <c r="EF292" i="22"/>
  <c r="DX284" i="22"/>
  <c r="FQ331" i="22"/>
  <c r="FJ323" i="22"/>
  <c r="EY315" i="22"/>
  <c r="FY340" i="22"/>
  <c r="ES307" i="22"/>
  <c r="EL299" i="22"/>
  <c r="EE291" i="22"/>
  <c r="DW283" i="22"/>
  <c r="FZ341" i="22"/>
  <c r="FW339" i="22"/>
  <c r="FP330" i="22"/>
  <c r="FI322" i="22"/>
  <c r="EY314" i="22"/>
  <c r="FW338" i="22"/>
  <c r="ER306" i="22"/>
  <c r="EK298" i="22"/>
  <c r="GB342" i="22"/>
  <c r="FW337" i="22"/>
  <c r="FM328" i="22"/>
  <c r="FH321" i="22"/>
  <c r="EY313" i="22"/>
  <c r="EP305" i="22"/>
  <c r="EJ297" i="22"/>
  <c r="FV336" i="22"/>
  <c r="FN329" i="22"/>
  <c r="GC343" i="22"/>
  <c r="FV335" i="22"/>
  <c r="FK327" i="22"/>
  <c r="FE319" i="22"/>
  <c r="BK229" i="22"/>
  <c r="DZ288" i="22"/>
  <c r="DT280" i="22"/>
  <c r="DM274" i="22"/>
  <c r="DA262" i="22"/>
  <c r="CQ254" i="22"/>
  <c r="CG246" i="22"/>
  <c r="AM214" i="22"/>
  <c r="BB222" i="22"/>
  <c r="EX311" i="22"/>
  <c r="BN230" i="22"/>
  <c r="DF269" i="22"/>
  <c r="CZ261" i="22"/>
  <c r="CP253" i="22"/>
  <c r="CE245" i="22"/>
  <c r="AP215" i="22"/>
  <c r="BC223" i="22"/>
  <c r="EI296" i="22"/>
  <c r="BO231" i="22"/>
  <c r="DN275" i="22"/>
  <c r="DE268" i="22"/>
  <c r="CZ260" i="22"/>
  <c r="CN252" i="22"/>
  <c r="CE244" i="22"/>
  <c r="AS216" i="22"/>
  <c r="FD318" i="22"/>
  <c r="DU281" i="22"/>
  <c r="EO304" i="22"/>
  <c r="EA289" i="22"/>
  <c r="DC267" i="22"/>
  <c r="CY259" i="22"/>
  <c r="CM251" i="22"/>
  <c r="CD243" i="22"/>
  <c r="FU334" i="22"/>
  <c r="EW310" i="22"/>
  <c r="DO276" i="22"/>
  <c r="DC266" i="22"/>
  <c r="CW258" i="22"/>
  <c r="CL250" i="22"/>
  <c r="DJ272" i="22"/>
  <c r="FK326" i="22"/>
  <c r="EI295" i="22"/>
  <c r="DS279" i="22"/>
  <c r="EX312" i="22"/>
  <c r="EC290" i="22"/>
  <c r="CB240" i="22"/>
  <c r="AX220" i="22"/>
  <c r="AF210" i="22"/>
  <c r="DB264" i="22"/>
  <c r="CI248" i="22"/>
  <c r="BV236" i="22"/>
  <c r="DV282" i="22"/>
  <c r="BG226" i="22"/>
  <c r="BW237" i="22"/>
  <c r="BU235" i="22"/>
  <c r="X207" i="22"/>
  <c r="EM303" i="22"/>
  <c r="CS255" i="22"/>
  <c r="AW219" i="22"/>
  <c r="AD209" i="22"/>
  <c r="CC241" i="22"/>
  <c r="BF225" i="22"/>
  <c r="Z208" i="22"/>
  <c r="AL213" i="22"/>
  <c r="AT217" i="22"/>
  <c r="CV257" i="22"/>
  <c r="AI212" i="22"/>
  <c r="BX238" i="22"/>
  <c r="DB263" i="22"/>
  <c r="FG320" i="22"/>
  <c r="DZ287" i="22"/>
  <c r="CK249" i="22"/>
  <c r="CH247" i="22"/>
  <c r="BP232" i="22"/>
  <c r="BR233" i="22"/>
  <c r="U206" i="22"/>
  <c r="BI227" i="22"/>
  <c r="DC265" i="22"/>
  <c r="BZ239" i="22"/>
  <c r="AU218" i="22"/>
  <c r="BE224" i="22"/>
  <c r="BJ228" i="22"/>
  <c r="AH211" i="22"/>
  <c r="DL273" i="22"/>
  <c r="AY221" i="22"/>
  <c r="BS234" i="22"/>
  <c r="CD242" i="22"/>
  <c r="CU256" i="22"/>
  <c r="S205" i="22"/>
  <c r="EK303" i="22"/>
  <c r="EG295" i="22"/>
  <c r="DX287" i="22"/>
  <c r="DQ279" i="22"/>
  <c r="FS334" i="22"/>
  <c r="FI326" i="22"/>
  <c r="FB318" i="22"/>
  <c r="EU310" i="22"/>
  <c r="DH272" i="22"/>
  <c r="EK302" i="22"/>
  <c r="EF294" i="22"/>
  <c r="DW286" i="22"/>
  <c r="DO278" i="22"/>
  <c r="GE346" i="22"/>
  <c r="FR333" i="22"/>
  <c r="FI325" i="22"/>
  <c r="EZ317" i="22"/>
  <c r="DG271" i="22"/>
  <c r="GC344" i="22"/>
  <c r="ET309" i="22"/>
  <c r="EK301" i="22"/>
  <c r="EE293" i="22"/>
  <c r="DV285" i="22"/>
  <c r="DM277" i="22"/>
  <c r="FQ332" i="22"/>
  <c r="FH324" i="22"/>
  <c r="EY316" i="22"/>
  <c r="ES308" i="22"/>
  <c r="EJ300" i="22"/>
  <c r="ED292" i="22"/>
  <c r="DV284" i="22"/>
  <c r="FO331" i="22"/>
  <c r="FH323" i="22"/>
  <c r="EW315" i="22"/>
  <c r="FW340" i="22"/>
  <c r="EQ307" i="22"/>
  <c r="EJ299" i="22"/>
  <c r="EC291" i="22"/>
  <c r="FX341" i="22"/>
  <c r="FU339" i="22"/>
  <c r="FN330" i="22"/>
  <c r="FG322" i="22"/>
  <c r="EW314" i="22"/>
  <c r="FU338" i="22"/>
  <c r="EP306" i="22"/>
  <c r="EI298" i="22"/>
  <c r="GD345" i="22"/>
  <c r="FZ342" i="22"/>
  <c r="FU337" i="22"/>
  <c r="FK328" i="22"/>
  <c r="FT336" i="22"/>
  <c r="FL329" i="22"/>
  <c r="FE320" i="22"/>
  <c r="BH228" i="22"/>
  <c r="CZ263" i="22"/>
  <c r="CQ255" i="22"/>
  <c r="CF247" i="22"/>
  <c r="BX239" i="22"/>
  <c r="AW221" i="22"/>
  <c r="EN305" i="22"/>
  <c r="DU283" i="22"/>
  <c r="BI229" i="22"/>
  <c r="FC319" i="22"/>
  <c r="DX288" i="22"/>
  <c r="DR280" i="22"/>
  <c r="DK274" i="22"/>
  <c r="CY262" i="22"/>
  <c r="CO254" i="22"/>
  <c r="CE246" i="22"/>
  <c r="AK214" i="22"/>
  <c r="AZ222" i="22"/>
  <c r="EV311" i="22"/>
  <c r="DF270" i="22"/>
  <c r="BL230" i="22"/>
  <c r="DD269" i="22"/>
  <c r="CX261" i="22"/>
  <c r="CN253" i="22"/>
  <c r="CC245" i="22"/>
  <c r="AN215" i="22"/>
  <c r="BA223" i="22"/>
  <c r="GA343" i="22"/>
  <c r="FT335" i="22"/>
  <c r="EG296" i="22"/>
  <c r="DL275" i="22"/>
  <c r="DC268" i="22"/>
  <c r="CX260" i="22"/>
  <c r="CL252" i="22"/>
  <c r="CC244" i="22"/>
  <c r="FI327" i="22"/>
  <c r="DS281" i="22"/>
  <c r="EW313" i="22"/>
  <c r="EM304" i="22"/>
  <c r="DY289" i="22"/>
  <c r="DA267" i="22"/>
  <c r="CW259" i="22"/>
  <c r="CK251" i="22"/>
  <c r="FF321" i="22"/>
  <c r="CS256" i="22"/>
  <c r="BG227" i="22"/>
  <c r="AR217" i="22"/>
  <c r="BU237" i="22"/>
  <c r="V207" i="22"/>
  <c r="S206" i="22"/>
  <c r="DM276" i="22"/>
  <c r="CU258" i="22"/>
  <c r="BZ240" i="22"/>
  <c r="AV220" i="22"/>
  <c r="DT282" i="22"/>
  <c r="CZ264" i="22"/>
  <c r="CJ250" i="22"/>
  <c r="CG248" i="22"/>
  <c r="BT236" i="22"/>
  <c r="BP233" i="22"/>
  <c r="BE226" i="22"/>
  <c r="AB209" i="22"/>
  <c r="X208" i="22"/>
  <c r="EA290" i="22"/>
  <c r="CB243" i="22"/>
  <c r="AJ213" i="22"/>
  <c r="DA266" i="22"/>
  <c r="AQ216" i="22"/>
  <c r="BS235" i="22"/>
  <c r="AG212" i="22"/>
  <c r="AU219" i="22"/>
  <c r="CA241" i="22"/>
  <c r="BD225" i="22"/>
  <c r="CT257" i="22"/>
  <c r="AD210" i="22"/>
  <c r="CI249" i="22"/>
  <c r="BN232" i="22"/>
  <c r="AF211" i="22"/>
  <c r="EH297" i="22"/>
  <c r="DA265" i="22"/>
  <c r="AS218" i="22"/>
  <c r="BC224" i="22"/>
  <c r="BM231" i="22"/>
  <c r="EV312" i="22"/>
  <c r="DJ273" i="22"/>
  <c r="BQ234" i="22"/>
  <c r="CB242" i="22"/>
  <c r="BV238" i="22"/>
  <c r="Q205" i="22"/>
  <c r="FO338" i="22"/>
  <c r="EJ306" i="22"/>
  <c r="EC298" i="22"/>
  <c r="DU290" i="22"/>
  <c r="DN282" i="22"/>
  <c r="FX345" i="22"/>
  <c r="FT342" i="22"/>
  <c r="FO337" i="22"/>
  <c r="FE328" i="22"/>
  <c r="EZ321" i="22"/>
  <c r="EQ313" i="22"/>
  <c r="DF275" i="22"/>
  <c r="EH305" i="22"/>
  <c r="EB297" i="22"/>
  <c r="DS289" i="22"/>
  <c r="DM281" i="22"/>
  <c r="FN336" i="22"/>
  <c r="FF329" i="22"/>
  <c r="EY320" i="22"/>
  <c r="EP312" i="22"/>
  <c r="DE274" i="22"/>
  <c r="EG304" i="22"/>
  <c r="EA296" i="22"/>
  <c r="DR288" i="22"/>
  <c r="DL280" i="22"/>
  <c r="FU343" i="22"/>
  <c r="FN335" i="22"/>
  <c r="FC327" i="22"/>
  <c r="EW319" i="22"/>
  <c r="EP311" i="22"/>
  <c r="EE303" i="22"/>
  <c r="EA295" i="22"/>
  <c r="DR287" i="22"/>
  <c r="DK279" i="22"/>
  <c r="FM334" i="22"/>
  <c r="FC326" i="22"/>
  <c r="EV318" i="22"/>
  <c r="EO310" i="22"/>
  <c r="EE302" i="22"/>
  <c r="DZ294" i="22"/>
  <c r="FY346" i="22"/>
  <c r="FL333" i="22"/>
  <c r="FC325" i="22"/>
  <c r="ET317" i="22"/>
  <c r="FW344" i="22"/>
  <c r="EN309" i="22"/>
  <c r="EE301" i="22"/>
  <c r="FK332" i="22"/>
  <c r="FI331" i="22"/>
  <c r="FB323" i="22"/>
  <c r="ED300" i="22"/>
  <c r="DD273" i="22"/>
  <c r="AX225" i="22"/>
  <c r="DG276" i="22"/>
  <c r="CU266" i="22"/>
  <c r="CO258" i="22"/>
  <c r="CD250" i="22"/>
  <c r="BV242" i="22"/>
  <c r="AM218" i="22"/>
  <c r="FH330" i="22"/>
  <c r="FB324" i="22"/>
  <c r="EQ315" i="22"/>
  <c r="DX292" i="22"/>
  <c r="DP285" i="22"/>
  <c r="AY226" i="22"/>
  <c r="EM308" i="22"/>
  <c r="DG277" i="22"/>
  <c r="CU265" i="22"/>
  <c r="CN257" i="22"/>
  <c r="CC249" i="22"/>
  <c r="BU241" i="22"/>
  <c r="AO219" i="22"/>
  <c r="BA227" i="22"/>
  <c r="CT264" i="22"/>
  <c r="CM256" i="22"/>
  <c r="CA248" i="22"/>
  <c r="BT240" i="22"/>
  <c r="AP220" i="22"/>
  <c r="ED299" i="22"/>
  <c r="DQ286" i="22"/>
  <c r="CT263" i="22"/>
  <c r="CK255" i="22"/>
  <c r="BZ247" i="22"/>
  <c r="EQ314" i="22"/>
  <c r="DO283" i="22"/>
  <c r="DI278" i="22"/>
  <c r="CS262" i="22"/>
  <c r="CI254" i="22"/>
  <c r="FR341" i="22"/>
  <c r="FA322" i="22"/>
  <c r="EK307" i="22"/>
  <c r="DY293" i="22"/>
  <c r="CZ270" i="22"/>
  <c r="FQ340" i="22"/>
  <c r="ES316" i="22"/>
  <c r="DP284" i="22"/>
  <c r="BY246" i="22"/>
  <c r="CQ259" i="22"/>
  <c r="CH253" i="22"/>
  <c r="CE251" i="22"/>
  <c r="AH215" i="22"/>
  <c r="BH232" i="22"/>
  <c r="BJ233" i="22"/>
  <c r="R208" i="22"/>
  <c r="DA271" i="22"/>
  <c r="BW244" i="22"/>
  <c r="AW224" i="22"/>
  <c r="BG231" i="22"/>
  <c r="AD213" i="22"/>
  <c r="FO339" i="22"/>
  <c r="DW291" i="22"/>
  <c r="CR261" i="22"/>
  <c r="BK234" i="22"/>
  <c r="Z211" i="22"/>
  <c r="DB272" i="22"/>
  <c r="P207" i="22"/>
  <c r="V209" i="22"/>
  <c r="CU267" i="22"/>
  <c r="AU223" i="22"/>
  <c r="BF230" i="22"/>
  <c r="BP238" i="22"/>
  <c r="AA212" i="22"/>
  <c r="BR239" i="22"/>
  <c r="AE214" i="22"/>
  <c r="X210" i="22"/>
  <c r="AL217" i="22"/>
  <c r="BO237" i="22"/>
  <c r="BC229" i="22"/>
  <c r="CF252" i="22"/>
  <c r="BW245" i="22"/>
  <c r="AT222" i="22"/>
  <c r="BN236" i="22"/>
  <c r="CX269" i="22"/>
  <c r="CR260" i="22"/>
  <c r="CW268" i="22"/>
  <c r="BV243" i="22"/>
  <c r="AK216" i="22"/>
  <c r="BB228" i="22"/>
  <c r="BM235" i="22"/>
  <c r="AQ221" i="22"/>
  <c r="M206" i="22"/>
  <c r="K205" i="22"/>
  <c r="K347" i="22" s="1"/>
  <c r="FQ336" i="22"/>
  <c r="FI329" i="22"/>
  <c r="FB320" i="22"/>
  <c r="ES312" i="22"/>
  <c r="DH274" i="22"/>
  <c r="EJ304" i="22"/>
  <c r="ED296" i="22"/>
  <c r="DU288" i="22"/>
  <c r="DO280" i="22"/>
  <c r="FX343" i="22"/>
  <c r="FQ335" i="22"/>
  <c r="FF327" i="22"/>
  <c r="EZ319" i="22"/>
  <c r="ES311" i="22"/>
  <c r="DG273" i="22"/>
  <c r="EH303" i="22"/>
  <c r="ED295" i="22"/>
  <c r="DU287" i="22"/>
  <c r="DN279" i="22"/>
  <c r="FP334" i="22"/>
  <c r="FF326" i="22"/>
  <c r="EY318" i="22"/>
  <c r="ER310" i="22"/>
  <c r="DE272" i="22"/>
  <c r="EH302" i="22"/>
  <c r="EC294" i="22"/>
  <c r="DT286" i="22"/>
  <c r="DL278" i="22"/>
  <c r="GB346" i="22"/>
  <c r="FO333" i="22"/>
  <c r="FF325" i="22"/>
  <c r="EW317" i="22"/>
  <c r="FZ344" i="22"/>
  <c r="EQ309" i="22"/>
  <c r="EH301" i="22"/>
  <c r="EB293" i="22"/>
  <c r="FN332" i="22"/>
  <c r="FE324" i="22"/>
  <c r="EV316" i="22"/>
  <c r="EP308" i="22"/>
  <c r="EG300" i="22"/>
  <c r="EA292" i="22"/>
  <c r="FL331" i="22"/>
  <c r="FE323" i="22"/>
  <c r="ET315" i="22"/>
  <c r="FT340" i="22"/>
  <c r="FU341" i="22"/>
  <c r="FR339" i="22"/>
  <c r="FK330" i="22"/>
  <c r="FD322" i="22"/>
  <c r="ET314" i="22"/>
  <c r="FR338" i="22"/>
  <c r="DQ282" i="22"/>
  <c r="DJ277" i="22"/>
  <c r="CX265" i="22"/>
  <c r="CQ257" i="22"/>
  <c r="CF249" i="22"/>
  <c r="BX241" i="22"/>
  <c r="AR219" i="22"/>
  <c r="FR337" i="22"/>
  <c r="BD227" i="22"/>
  <c r="EE297" i="22"/>
  <c r="DX290" i="22"/>
  <c r="CW264" i="22"/>
  <c r="CP256" i="22"/>
  <c r="CD248" i="22"/>
  <c r="BW240" i="22"/>
  <c r="AS220" i="22"/>
  <c r="GA345" i="22"/>
  <c r="FH328" i="22"/>
  <c r="BE228" i="22"/>
  <c r="EG299" i="22"/>
  <c r="CW263" i="22"/>
  <c r="CN255" i="22"/>
  <c r="CC247" i="22"/>
  <c r="BU239" i="22"/>
  <c r="AT221" i="22"/>
  <c r="EK305" i="22"/>
  <c r="DR283" i="22"/>
  <c r="BF229" i="22"/>
  <c r="CV262" i="22"/>
  <c r="CL254" i="22"/>
  <c r="CB246" i="22"/>
  <c r="AH214" i="22"/>
  <c r="FW342" i="22"/>
  <c r="EN307" i="22"/>
  <c r="DC270" i="22"/>
  <c r="DZ291" i="22"/>
  <c r="DD271" i="22"/>
  <c r="DA269" i="22"/>
  <c r="CU261" i="22"/>
  <c r="CK253" i="22"/>
  <c r="BZ245" i="22"/>
  <c r="DS284" i="22"/>
  <c r="DI275" i="22"/>
  <c r="CZ268" i="22"/>
  <c r="CU260" i="22"/>
  <c r="ET313" i="22"/>
  <c r="FC321" i="22"/>
  <c r="DV289" i="22"/>
  <c r="CX267" i="22"/>
  <c r="BN234" i="22"/>
  <c r="AC211" i="22"/>
  <c r="BY242" i="22"/>
  <c r="Y209" i="22"/>
  <c r="U208" i="22"/>
  <c r="EM306" i="22"/>
  <c r="AX223" i="22"/>
  <c r="BI230" i="22"/>
  <c r="BS238" i="22"/>
  <c r="AG213" i="22"/>
  <c r="S207" i="22"/>
  <c r="AA210" i="22"/>
  <c r="DJ276" i="22"/>
  <c r="AO217" i="22"/>
  <c r="BR237" i="22"/>
  <c r="DS285" i="22"/>
  <c r="CR258" i="22"/>
  <c r="AD212" i="22"/>
  <c r="BK232" i="22"/>
  <c r="DP281" i="22"/>
  <c r="CI252" i="22"/>
  <c r="CG250" i="22"/>
  <c r="AW222" i="22"/>
  <c r="BQ236" i="22"/>
  <c r="BB226" i="22"/>
  <c r="P206" i="22"/>
  <c r="CH251" i="22"/>
  <c r="BM233" i="22"/>
  <c r="CX266" i="22"/>
  <c r="BY243" i="22"/>
  <c r="AZ224" i="22"/>
  <c r="BJ231" i="22"/>
  <c r="AN216" i="22"/>
  <c r="BP235" i="22"/>
  <c r="BZ244" i="22"/>
  <c r="EF298" i="22"/>
  <c r="AP218" i="22"/>
  <c r="BA225" i="22"/>
  <c r="CT259" i="22"/>
  <c r="AK215" i="22"/>
  <c r="N205" i="22"/>
  <c r="AU213" i="22"/>
  <c r="AR212" i="22"/>
  <c r="AG207" i="22"/>
  <c r="AQ211" i="22"/>
  <c r="AD206" i="22"/>
  <c r="AM209" i="22"/>
  <c r="AO210" i="22"/>
  <c r="AI208" i="22"/>
  <c r="AB205" i="22"/>
  <c r="GE338" i="22"/>
  <c r="EZ306" i="22"/>
  <c r="ES298" i="22"/>
  <c r="EK290" i="22"/>
  <c r="ED282" i="22"/>
  <c r="GE337" i="22"/>
  <c r="FU328" i="22"/>
  <c r="FP321" i="22"/>
  <c r="FG313" i="22"/>
  <c r="DV275" i="22"/>
  <c r="EX305" i="22"/>
  <c r="ER297" i="22"/>
  <c r="EI289" i="22"/>
  <c r="EC281" i="22"/>
  <c r="GD336" i="22"/>
  <c r="FV329" i="22"/>
  <c r="FO320" i="22"/>
  <c r="FF312" i="22"/>
  <c r="DU274" i="22"/>
  <c r="EW304" i="22"/>
  <c r="EQ296" i="22"/>
  <c r="EH288" i="22"/>
  <c r="EB280" i="22"/>
  <c r="GD335" i="22"/>
  <c r="FS327" i="22"/>
  <c r="FM319" i="22"/>
  <c r="FF311" i="22"/>
  <c r="DT273" i="22"/>
  <c r="EU303" i="22"/>
  <c r="EQ295" i="22"/>
  <c r="EH287" i="22"/>
  <c r="EA279" i="22"/>
  <c r="GC334" i="22"/>
  <c r="FS326" i="22"/>
  <c r="FL318" i="22"/>
  <c r="FE310" i="22"/>
  <c r="EU302" i="22"/>
  <c r="EP294" i="22"/>
  <c r="GB333" i="22"/>
  <c r="FS325" i="22"/>
  <c r="FJ317" i="22"/>
  <c r="FD309" i="22"/>
  <c r="EU301" i="22"/>
  <c r="GA332" i="22"/>
  <c r="FY331" i="22"/>
  <c r="FR323" i="22"/>
  <c r="FX330" i="22"/>
  <c r="BN225" i="22"/>
  <c r="DK266" i="22"/>
  <c r="DE258" i="22"/>
  <c r="CT250" i="22"/>
  <c r="CL242" i="22"/>
  <c r="BC218" i="22"/>
  <c r="ET299" i="22"/>
  <c r="DR272" i="22"/>
  <c r="BO226" i="22"/>
  <c r="DK265" i="22"/>
  <c r="DD257" i="22"/>
  <c r="CS249" i="22"/>
  <c r="CK241" i="22"/>
  <c r="BE219" i="22"/>
  <c r="FG314" i="22"/>
  <c r="EO293" i="22"/>
  <c r="EM291" i="22"/>
  <c r="EF284" i="22"/>
  <c r="BQ227" i="22"/>
  <c r="FA307" i="22"/>
  <c r="DJ264" i="22"/>
  <c r="DC256" i="22"/>
  <c r="CQ248" i="22"/>
  <c r="CJ240" i="22"/>
  <c r="BF220" i="22"/>
  <c r="FQ322" i="22"/>
  <c r="DJ263" i="22"/>
  <c r="DA255" i="22"/>
  <c r="CP247" i="22"/>
  <c r="CH239" i="22"/>
  <c r="DW276" i="22"/>
  <c r="EF285" i="22"/>
  <c r="DI262" i="22"/>
  <c r="CY254" i="22"/>
  <c r="CO246" i="22"/>
  <c r="FI316" i="22"/>
  <c r="DW277" i="22"/>
  <c r="GE339" i="22"/>
  <c r="EN292" i="22"/>
  <c r="DN269" i="22"/>
  <c r="AC206" i="22"/>
  <c r="AL209" i="22"/>
  <c r="EE283" i="22"/>
  <c r="DQ271" i="22"/>
  <c r="DK267" i="22"/>
  <c r="CM245" i="22"/>
  <c r="BR228" i="22"/>
  <c r="AQ212" i="22"/>
  <c r="AF207" i="22"/>
  <c r="BJ222" i="22"/>
  <c r="DP270" i="22"/>
  <c r="CV252" i="22"/>
  <c r="BA216" i="22"/>
  <c r="BG221" i="22"/>
  <c r="BZ233" i="22"/>
  <c r="CA234" i="22"/>
  <c r="CL243" i="22"/>
  <c r="BX232" i="22"/>
  <c r="DH260" i="22"/>
  <c r="CF238" i="22"/>
  <c r="AP211" i="22"/>
  <c r="DH261" i="22"/>
  <c r="FC308" i="22"/>
  <c r="BK223" i="22"/>
  <c r="ET300" i="22"/>
  <c r="BW231" i="22"/>
  <c r="CE237" i="22"/>
  <c r="FR324" i="22"/>
  <c r="AX215" i="22"/>
  <c r="BM224" i="22"/>
  <c r="AN210" i="22"/>
  <c r="AT213" i="22"/>
  <c r="CD236" i="22"/>
  <c r="EG286" i="22"/>
  <c r="BV230" i="22"/>
  <c r="AH208" i="22"/>
  <c r="FG315" i="22"/>
  <c r="DM268" i="22"/>
  <c r="CX253" i="22"/>
  <c r="CU251" i="22"/>
  <c r="CM244" i="22"/>
  <c r="BB217" i="22"/>
  <c r="DG259" i="22"/>
  <c r="CC235" i="22"/>
  <c r="BS229" i="22"/>
  <c r="DY278" i="22"/>
  <c r="AU214" i="22"/>
  <c r="AA205" i="22"/>
  <c r="FT334" i="22"/>
  <c r="FJ326" i="22"/>
  <c r="FC318" i="22"/>
  <c r="EV310" i="22"/>
  <c r="DI272" i="22"/>
  <c r="EL302" i="22"/>
  <c r="EG294" i="22"/>
  <c r="DX286" i="22"/>
  <c r="DP278" i="22"/>
  <c r="FS333" i="22"/>
  <c r="FJ325" i="22"/>
  <c r="FA317" i="22"/>
  <c r="GD344" i="22"/>
  <c r="EU309" i="22"/>
  <c r="EL301" i="22"/>
  <c r="EF293" i="22"/>
  <c r="DW285" i="22"/>
  <c r="DN277" i="22"/>
  <c r="FR332" i="22"/>
  <c r="FI324" i="22"/>
  <c r="EZ316" i="22"/>
  <c r="DG270" i="22"/>
  <c r="ET308" i="22"/>
  <c r="EK300" i="22"/>
  <c r="EE292" i="22"/>
  <c r="DW284" i="22"/>
  <c r="FP331" i="22"/>
  <c r="FI323" i="22"/>
  <c r="EX315" i="22"/>
  <c r="FX340" i="22"/>
  <c r="ER307" i="22"/>
  <c r="EK299" i="22"/>
  <c r="ED291" i="22"/>
  <c r="FY341" i="22"/>
  <c r="FV339" i="22"/>
  <c r="FO330" i="22"/>
  <c r="FH322" i="22"/>
  <c r="EX314" i="22"/>
  <c r="FV338" i="22"/>
  <c r="EQ306" i="22"/>
  <c r="EJ298" i="22"/>
  <c r="GE345" i="22"/>
  <c r="GA342" i="22"/>
  <c r="FV337" i="22"/>
  <c r="FL328" i="22"/>
  <c r="FG321" i="22"/>
  <c r="EX313" i="22"/>
  <c r="FU336" i="22"/>
  <c r="FM329" i="22"/>
  <c r="FF320" i="22"/>
  <c r="EW312" i="22"/>
  <c r="DA263" i="22"/>
  <c r="CR255" i="22"/>
  <c r="CG247" i="22"/>
  <c r="BY239" i="22"/>
  <c r="AX221" i="22"/>
  <c r="EO305" i="22"/>
  <c r="DV283" i="22"/>
  <c r="BJ229" i="22"/>
  <c r="FD319" i="22"/>
  <c r="DY288" i="22"/>
  <c r="DS280" i="22"/>
  <c r="DL274" i="22"/>
  <c r="CZ262" i="22"/>
  <c r="CP254" i="22"/>
  <c r="CF246" i="22"/>
  <c r="AL214" i="22"/>
  <c r="BA222" i="22"/>
  <c r="EW311" i="22"/>
  <c r="BM230" i="22"/>
  <c r="DE269" i="22"/>
  <c r="CY261" i="22"/>
  <c r="CO253" i="22"/>
  <c r="CD245" i="22"/>
  <c r="AO215" i="22"/>
  <c r="BB223" i="22"/>
  <c r="GB343" i="22"/>
  <c r="FU335" i="22"/>
  <c r="EH296" i="22"/>
  <c r="DM275" i="22"/>
  <c r="DH271" i="22"/>
  <c r="DD268" i="22"/>
  <c r="CY260" i="22"/>
  <c r="CM252" i="22"/>
  <c r="CD244" i="22"/>
  <c r="AR216" i="22"/>
  <c r="FJ327" i="22"/>
  <c r="DT281" i="22"/>
  <c r="EN304" i="22"/>
  <c r="DZ289" i="22"/>
  <c r="DB267" i="22"/>
  <c r="CX259" i="22"/>
  <c r="CL251" i="22"/>
  <c r="CC243" i="22"/>
  <c r="DN276" i="22"/>
  <c r="DB266" i="22"/>
  <c r="CV258" i="22"/>
  <c r="DY287" i="22"/>
  <c r="DU282" i="22"/>
  <c r="EH295" i="22"/>
  <c r="AS217" i="22"/>
  <c r="BV237" i="22"/>
  <c r="CA240" i="22"/>
  <c r="AW220" i="22"/>
  <c r="AK213" i="22"/>
  <c r="BH227" i="22"/>
  <c r="AE210" i="22"/>
  <c r="DA264" i="22"/>
  <c r="CK250" i="22"/>
  <c r="CH248" i="22"/>
  <c r="BU236" i="22"/>
  <c r="BF226" i="22"/>
  <c r="EB290" i="22"/>
  <c r="Y208" i="22"/>
  <c r="AT218" i="22"/>
  <c r="BT235" i="22"/>
  <c r="AC209" i="22"/>
  <c r="EL303" i="22"/>
  <c r="AV219" i="22"/>
  <c r="W207" i="22"/>
  <c r="CB241" i="22"/>
  <c r="BE225" i="22"/>
  <c r="BN231" i="22"/>
  <c r="CT256" i="22"/>
  <c r="CU257" i="22"/>
  <c r="AH212" i="22"/>
  <c r="CJ249" i="22"/>
  <c r="BO232" i="22"/>
  <c r="BQ233" i="22"/>
  <c r="BD224" i="22"/>
  <c r="BW238" i="22"/>
  <c r="EI297" i="22"/>
  <c r="DR279" i="22"/>
  <c r="DB265" i="22"/>
  <c r="BI228" i="22"/>
  <c r="DK273" i="22"/>
  <c r="BR234" i="22"/>
  <c r="AG211" i="22"/>
  <c r="T206" i="22"/>
  <c r="CC242" i="22"/>
  <c r="R205" i="22"/>
  <c r="FY345" i="22"/>
  <c r="FU342" i="22"/>
  <c r="FP337" i="22"/>
  <c r="FF328" i="22"/>
  <c r="FA321" i="22"/>
  <c r="ER313" i="22"/>
  <c r="DG275" i="22"/>
  <c r="EI305" i="22"/>
  <c r="EC297" i="22"/>
  <c r="DT289" i="22"/>
  <c r="DN281" i="22"/>
  <c r="FO336" i="22"/>
  <c r="FG329" i="22"/>
  <c r="EZ320" i="22"/>
  <c r="EQ312" i="22"/>
  <c r="DF274" i="22"/>
  <c r="EH304" i="22"/>
  <c r="EB296" i="22"/>
  <c r="DS288" i="22"/>
  <c r="DM280" i="22"/>
  <c r="FV343" i="22"/>
  <c r="FO335" i="22"/>
  <c r="FD327" i="22"/>
  <c r="EX319" i="22"/>
  <c r="EQ311" i="22"/>
  <c r="DE273" i="22"/>
  <c r="EF303" i="22"/>
  <c r="EB295" i="22"/>
  <c r="DS287" i="22"/>
  <c r="DL279" i="22"/>
  <c r="FN334" i="22"/>
  <c r="FD326" i="22"/>
  <c r="EW318" i="22"/>
  <c r="EP310" i="22"/>
  <c r="EF302" i="22"/>
  <c r="EA294" i="22"/>
  <c r="FZ346" i="22"/>
  <c r="FM333" i="22"/>
  <c r="FD325" i="22"/>
  <c r="EU317" i="22"/>
  <c r="FX344" i="22"/>
  <c r="EO309" i="22"/>
  <c r="EF301" i="22"/>
  <c r="DZ293" i="22"/>
  <c r="FL332" i="22"/>
  <c r="FC324" i="22"/>
  <c r="ET316" i="22"/>
  <c r="FJ331" i="22"/>
  <c r="FC323" i="22"/>
  <c r="ER315" i="22"/>
  <c r="FR340" i="22"/>
  <c r="FP338" i="22"/>
  <c r="EK306" i="22"/>
  <c r="DH276" i="22"/>
  <c r="CV266" i="22"/>
  <c r="CP258" i="22"/>
  <c r="CE250" i="22"/>
  <c r="BW242" i="22"/>
  <c r="AN218" i="22"/>
  <c r="FI330" i="22"/>
  <c r="DY292" i="22"/>
  <c r="DQ285" i="22"/>
  <c r="AZ226" i="22"/>
  <c r="EN308" i="22"/>
  <c r="DO282" i="22"/>
  <c r="DH277" i="22"/>
  <c r="CV265" i="22"/>
  <c r="CO257" i="22"/>
  <c r="CD249" i="22"/>
  <c r="BV241" i="22"/>
  <c r="AP219" i="22"/>
  <c r="BB227" i="22"/>
  <c r="DV290" i="22"/>
  <c r="CU264" i="22"/>
  <c r="CN256" i="22"/>
  <c r="CB248" i="22"/>
  <c r="BU240" i="22"/>
  <c r="AQ220" i="22"/>
  <c r="BC228" i="22"/>
  <c r="EE299" i="22"/>
  <c r="DR286" i="22"/>
  <c r="CU263" i="22"/>
  <c r="CL255" i="22"/>
  <c r="CA247" i="22"/>
  <c r="BS239" i="22"/>
  <c r="ER314" i="22"/>
  <c r="DP283" i="22"/>
  <c r="DJ278" i="22"/>
  <c r="CT262" i="22"/>
  <c r="CJ254" i="22"/>
  <c r="BZ246" i="22"/>
  <c r="FS341" i="22"/>
  <c r="FB322" i="22"/>
  <c r="EL307" i="22"/>
  <c r="DA270" i="22"/>
  <c r="DX291" i="22"/>
  <c r="DB271" i="22"/>
  <c r="CY269" i="22"/>
  <c r="CS261" i="22"/>
  <c r="DQ284" i="22"/>
  <c r="DC272" i="22"/>
  <c r="CX268" i="22"/>
  <c r="FP339" i="22"/>
  <c r="ED298" i="22"/>
  <c r="CR259" i="22"/>
  <c r="CI253" i="22"/>
  <c r="CF251" i="22"/>
  <c r="AI215" i="22"/>
  <c r="BI232" i="22"/>
  <c r="BK233" i="22"/>
  <c r="AE213" i="22"/>
  <c r="BX244" i="22"/>
  <c r="AX224" i="22"/>
  <c r="BH231" i="22"/>
  <c r="BL234" i="22"/>
  <c r="S208" i="22"/>
  <c r="AB212" i="22"/>
  <c r="Q207" i="22"/>
  <c r="CV267" i="22"/>
  <c r="AV223" i="22"/>
  <c r="BG230" i="22"/>
  <c r="BQ238" i="22"/>
  <c r="N206" i="22"/>
  <c r="AF214" i="22"/>
  <c r="Y210" i="22"/>
  <c r="AM217" i="22"/>
  <c r="BP237" i="22"/>
  <c r="AA211" i="22"/>
  <c r="BD229" i="22"/>
  <c r="CG252" i="22"/>
  <c r="BX245" i="22"/>
  <c r="AU222" i="22"/>
  <c r="BO236" i="22"/>
  <c r="W209" i="22"/>
  <c r="EE300" i="22"/>
  <c r="CS260" i="22"/>
  <c r="BW243" i="22"/>
  <c r="AL216" i="22"/>
  <c r="BN235" i="22"/>
  <c r="AR221" i="22"/>
  <c r="AY225" i="22"/>
  <c r="L205" i="22"/>
  <c r="L347" i="22" s="1"/>
  <c r="L160" i="22" s="1"/>
  <c r="GD339" i="22"/>
  <c r="FW330" i="22"/>
  <c r="FP322" i="22"/>
  <c r="FF314" i="22"/>
  <c r="DV276" i="22"/>
  <c r="GD338" i="22"/>
  <c r="EY306" i="22"/>
  <c r="ER298" i="22"/>
  <c r="EJ290" i="22"/>
  <c r="EC282" i="22"/>
  <c r="GD337" i="22"/>
  <c r="FT328" i="22"/>
  <c r="FO321" i="22"/>
  <c r="FF313" i="22"/>
  <c r="DU275" i="22"/>
  <c r="EW305" i="22"/>
  <c r="EQ297" i="22"/>
  <c r="EH289" i="22"/>
  <c r="EB281" i="22"/>
  <c r="GC336" i="22"/>
  <c r="FU329" i="22"/>
  <c r="FN320" i="22"/>
  <c r="FE312" i="22"/>
  <c r="DT274" i="22"/>
  <c r="EV304" i="22"/>
  <c r="EP296" i="22"/>
  <c r="EG288" i="22"/>
  <c r="EA280" i="22"/>
  <c r="GC335" i="22"/>
  <c r="FR327" i="22"/>
  <c r="FL319" i="22"/>
  <c r="FE311" i="22"/>
  <c r="ET303" i="22"/>
  <c r="EP295" i="22"/>
  <c r="EG287" i="22"/>
  <c r="GB334" i="22"/>
  <c r="FR326" i="22"/>
  <c r="FK318" i="22"/>
  <c r="FD310" i="22"/>
  <c r="ET302" i="22"/>
  <c r="EO294" i="22"/>
  <c r="GA333" i="22"/>
  <c r="FR325" i="22"/>
  <c r="FI317" i="22"/>
  <c r="FZ332" i="22"/>
  <c r="FQ324" i="22"/>
  <c r="FH316" i="22"/>
  <c r="ED283" i="22"/>
  <c r="DX278" i="22"/>
  <c r="DP271" i="22"/>
  <c r="DJ267" i="22"/>
  <c r="DF259" i="22"/>
  <c r="CT251" i="22"/>
  <c r="CK243" i="22"/>
  <c r="BA217" i="22"/>
  <c r="BM225" i="22"/>
  <c r="DJ266" i="22"/>
  <c r="DD258" i="22"/>
  <c r="CS250" i="22"/>
  <c r="CK242" i="22"/>
  <c r="BB218" i="22"/>
  <c r="FQ323" i="22"/>
  <c r="ES299" i="22"/>
  <c r="DQ272" i="22"/>
  <c r="BN226" i="22"/>
  <c r="DJ265" i="22"/>
  <c r="DC257" i="22"/>
  <c r="CR249" i="22"/>
  <c r="CJ241" i="22"/>
  <c r="BD219" i="22"/>
  <c r="ET301" i="22"/>
  <c r="EN293" i="22"/>
  <c r="EL291" i="22"/>
  <c r="EE284" i="22"/>
  <c r="DZ279" i="22"/>
  <c r="BP227" i="22"/>
  <c r="EZ307" i="22"/>
  <c r="DS273" i="22"/>
  <c r="DI264" i="22"/>
  <c r="DB256" i="22"/>
  <c r="CP248" i="22"/>
  <c r="CI240" i="22"/>
  <c r="BE220" i="22"/>
  <c r="DI263" i="22"/>
  <c r="CZ255" i="22"/>
  <c r="CO247" i="22"/>
  <c r="FC309" i="22"/>
  <c r="EE285" i="22"/>
  <c r="DH262" i="22"/>
  <c r="CX254" i="22"/>
  <c r="ES300" i="22"/>
  <c r="FX331" i="22"/>
  <c r="EM292" i="22"/>
  <c r="FB308" i="22"/>
  <c r="BI222" i="22"/>
  <c r="AP212" i="22"/>
  <c r="AE207" i="22"/>
  <c r="BU230" i="22"/>
  <c r="CL245" i="22"/>
  <c r="CG239" i="22"/>
  <c r="BQ228" i="22"/>
  <c r="AM210" i="22"/>
  <c r="CB235" i="22"/>
  <c r="DO270" i="22"/>
  <c r="CU252" i="22"/>
  <c r="AZ216" i="22"/>
  <c r="BF221" i="22"/>
  <c r="BY233" i="22"/>
  <c r="BZ234" i="22"/>
  <c r="AO211" i="22"/>
  <c r="AB206" i="22"/>
  <c r="AG208" i="22"/>
  <c r="AT214" i="22"/>
  <c r="DG261" i="22"/>
  <c r="BW232" i="22"/>
  <c r="DG260" i="22"/>
  <c r="CE238" i="22"/>
  <c r="AK209" i="22"/>
  <c r="DV277" i="22"/>
  <c r="AS213" i="22"/>
  <c r="DM269" i="22"/>
  <c r="BV231" i="22"/>
  <c r="CD237" i="22"/>
  <c r="AW215" i="22"/>
  <c r="BL224" i="22"/>
  <c r="CN246" i="22"/>
  <c r="CC236" i="22"/>
  <c r="EF286" i="22"/>
  <c r="FF315" i="22"/>
  <c r="DL268" i="22"/>
  <c r="CW253" i="22"/>
  <c r="CL244" i="22"/>
  <c r="BJ223" i="22"/>
  <c r="BR229" i="22"/>
  <c r="Z205" i="22"/>
  <c r="FV328" i="22"/>
  <c r="FQ321" i="22"/>
  <c r="FH313" i="22"/>
  <c r="DW275" i="22"/>
  <c r="EY305" i="22"/>
  <c r="ES297" i="22"/>
  <c r="EJ289" i="22"/>
  <c r="ED281" i="22"/>
  <c r="GE336" i="22"/>
  <c r="FW329" i="22"/>
  <c r="FP320" i="22"/>
  <c r="FG312" i="22"/>
  <c r="DV274" i="22"/>
  <c r="EX304" i="22"/>
  <c r="ER296" i="22"/>
  <c r="EI288" i="22"/>
  <c r="EC280" i="22"/>
  <c r="GE335" i="22"/>
  <c r="FT327" i="22"/>
  <c r="FN319" i="22"/>
  <c r="FG311" i="22"/>
  <c r="DU273" i="22"/>
  <c r="EV303" i="22"/>
  <c r="ER295" i="22"/>
  <c r="EI287" i="22"/>
  <c r="EB279" i="22"/>
  <c r="GD334" i="22"/>
  <c r="FT326" i="22"/>
  <c r="FM318" i="22"/>
  <c r="FF310" i="22"/>
  <c r="EV302" i="22"/>
  <c r="EQ294" i="22"/>
  <c r="GC333" i="22"/>
  <c r="FT325" i="22"/>
  <c r="FK317" i="22"/>
  <c r="FG310" i="22"/>
  <c r="FE309" i="22"/>
  <c r="EV301" i="22"/>
  <c r="EP293" i="22"/>
  <c r="GB332" i="22"/>
  <c r="FS324" i="22"/>
  <c r="FJ316" i="22"/>
  <c r="FZ331" i="22"/>
  <c r="FS323" i="22"/>
  <c r="FH315" i="22"/>
  <c r="DL266" i="22"/>
  <c r="DF258" i="22"/>
  <c r="CU250" i="22"/>
  <c r="CM242" i="22"/>
  <c r="BD218" i="22"/>
  <c r="EU299" i="22"/>
  <c r="DS272" i="22"/>
  <c r="BP226" i="22"/>
  <c r="DL265" i="22"/>
  <c r="DE257" i="22"/>
  <c r="CT249" i="22"/>
  <c r="CL241" i="22"/>
  <c r="BF219" i="22"/>
  <c r="FH314" i="22"/>
  <c r="EN291" i="22"/>
  <c r="EG284" i="22"/>
  <c r="BR227" i="22"/>
  <c r="FB307" i="22"/>
  <c r="EC279" i="22"/>
  <c r="DK264" i="22"/>
  <c r="DD256" i="22"/>
  <c r="CR248" i="22"/>
  <c r="CK240" i="22"/>
  <c r="BG220" i="22"/>
  <c r="EA278" i="22"/>
  <c r="BS228" i="22"/>
  <c r="FR322" i="22"/>
  <c r="DY277" i="22"/>
  <c r="DK263" i="22"/>
  <c r="DB255" i="22"/>
  <c r="CQ247" i="22"/>
  <c r="CI239" i="22"/>
  <c r="BH221" i="22"/>
  <c r="DX276" i="22"/>
  <c r="ET298" i="22"/>
  <c r="EG285" i="22"/>
  <c r="DJ262" i="22"/>
  <c r="CZ254" i="22"/>
  <c r="CP246" i="22"/>
  <c r="EE282" i="22"/>
  <c r="DX277" i="22"/>
  <c r="EU300" i="22"/>
  <c r="DI261" i="22"/>
  <c r="CY253" i="22"/>
  <c r="EL290" i="22"/>
  <c r="DQ270" i="22"/>
  <c r="DN268" i="22"/>
  <c r="FD308" i="22"/>
  <c r="EH286" i="22"/>
  <c r="EO292" i="22"/>
  <c r="EF283" i="22"/>
  <c r="DR271" i="22"/>
  <c r="DL267" i="22"/>
  <c r="BX230" i="22"/>
  <c r="AJ208" i="22"/>
  <c r="FA306" i="22"/>
  <c r="CN245" i="22"/>
  <c r="BU229" i="22"/>
  <c r="AV213" i="22"/>
  <c r="AE206" i="22"/>
  <c r="CW252" i="22"/>
  <c r="BB216" i="22"/>
  <c r="CA233" i="22"/>
  <c r="CB234" i="22"/>
  <c r="BT228" i="22"/>
  <c r="AH207" i="22"/>
  <c r="CM243" i="22"/>
  <c r="BO225" i="22"/>
  <c r="BY232" i="22"/>
  <c r="BS227" i="22"/>
  <c r="DI260" i="22"/>
  <c r="CG238" i="22"/>
  <c r="BQ226" i="22"/>
  <c r="AS212" i="22"/>
  <c r="BP225" i="22"/>
  <c r="AR211" i="22"/>
  <c r="AW214" i="22"/>
  <c r="FY330" i="22"/>
  <c r="DO269" i="22"/>
  <c r="BM223" i="22"/>
  <c r="BX231" i="22"/>
  <c r="CF237" i="22"/>
  <c r="BO224" i="22"/>
  <c r="AP210" i="22"/>
  <c r="BY231" i="22"/>
  <c r="AY215" i="22"/>
  <c r="BN224" i="22"/>
  <c r="BL222" i="22"/>
  <c r="CE236" i="22"/>
  <c r="BI221" i="22"/>
  <c r="BW230" i="22"/>
  <c r="BH220" i="22"/>
  <c r="CV251" i="22"/>
  <c r="CN244" i="22"/>
  <c r="BL223" i="22"/>
  <c r="CD235" i="22"/>
  <c r="BG219" i="22"/>
  <c r="BK222" i="22"/>
  <c r="DH259" i="22"/>
  <c r="CC234" i="22"/>
  <c r="BE218" i="22"/>
  <c r="BT229" i="22"/>
  <c r="CB233" i="22"/>
  <c r="BZ232" i="22"/>
  <c r="DZ278" i="22"/>
  <c r="AV214" i="22"/>
  <c r="BD217" i="22"/>
  <c r="AN209" i="22"/>
  <c r="BC217" i="22"/>
  <c r="BC216" i="22"/>
  <c r="AZ215" i="22"/>
  <c r="AC205" i="22"/>
  <c r="GE340" i="22"/>
  <c r="EY307" i="22"/>
  <c r="ER299" i="22"/>
  <c r="EK291" i="22"/>
  <c r="EC283" i="22"/>
  <c r="GC339" i="22"/>
  <c r="FV330" i="22"/>
  <c r="FO322" i="22"/>
  <c r="FE314" i="22"/>
  <c r="DU276" i="22"/>
  <c r="GC338" i="22"/>
  <c r="EX306" i="22"/>
  <c r="EQ298" i="22"/>
  <c r="EI290" i="22"/>
  <c r="EB282" i="22"/>
  <c r="GC337" i="22"/>
  <c r="FS328" i="22"/>
  <c r="FN321" i="22"/>
  <c r="FE313" i="22"/>
  <c r="DT275" i="22"/>
  <c r="EV305" i="22"/>
  <c r="EP297" i="22"/>
  <c r="EG289" i="22"/>
  <c r="EA281" i="22"/>
  <c r="GB336" i="22"/>
  <c r="FT329" i="22"/>
  <c r="FM320" i="22"/>
  <c r="FD312" i="22"/>
  <c r="DS274" i="22"/>
  <c r="EU304" i="22"/>
  <c r="EO296" i="22"/>
  <c r="EF288" i="22"/>
  <c r="DZ280" i="22"/>
  <c r="GB335" i="22"/>
  <c r="FQ327" i="22"/>
  <c r="FK319" i="22"/>
  <c r="FD311" i="22"/>
  <c r="ES303" i="22"/>
  <c r="EO295" i="22"/>
  <c r="GA334" i="22"/>
  <c r="FQ326" i="22"/>
  <c r="FJ318" i="22"/>
  <c r="FC310" i="22"/>
  <c r="ES302" i="22"/>
  <c r="FZ333" i="22"/>
  <c r="FB309" i="22"/>
  <c r="FY332" i="22"/>
  <c r="FP324" i="22"/>
  <c r="FG316" i="22"/>
  <c r="FE315" i="22"/>
  <c r="FA308" i="22"/>
  <c r="EE286" i="22"/>
  <c r="BK224" i="22"/>
  <c r="DW278" i="22"/>
  <c r="DO271" i="22"/>
  <c r="DI267" i="22"/>
  <c r="DE259" i="22"/>
  <c r="CS251" i="22"/>
  <c r="CJ243" i="22"/>
  <c r="AZ217" i="22"/>
  <c r="BL225" i="22"/>
  <c r="BX233" i="22"/>
  <c r="DI266" i="22"/>
  <c r="DC258" i="22"/>
  <c r="CR250" i="22"/>
  <c r="CJ242" i="22"/>
  <c r="BA218" i="22"/>
  <c r="FP323" i="22"/>
  <c r="DP272" i="22"/>
  <c r="BM226" i="22"/>
  <c r="EF287" i="22"/>
  <c r="DI265" i="22"/>
  <c r="DB257" i="22"/>
  <c r="CQ249" i="22"/>
  <c r="CI241" i="22"/>
  <c r="BC219" i="22"/>
  <c r="ES301" i="22"/>
  <c r="EM293" i="22"/>
  <c r="ED284" i="22"/>
  <c r="DY279" i="22"/>
  <c r="FH317" i="22"/>
  <c r="DR273" i="22"/>
  <c r="DH264" i="22"/>
  <c r="DA256" i="22"/>
  <c r="CO248" i="22"/>
  <c r="CH240" i="22"/>
  <c r="DH263" i="22"/>
  <c r="CY255" i="22"/>
  <c r="CN247" i="22"/>
  <c r="FQ325" i="22"/>
  <c r="DU277" i="22"/>
  <c r="ER300" i="22"/>
  <c r="DF261" i="22"/>
  <c r="BQ229" i="22"/>
  <c r="AO212" i="22"/>
  <c r="AD207" i="22"/>
  <c r="EL292" i="22"/>
  <c r="BH222" i="22"/>
  <c r="AN211" i="22"/>
  <c r="AA206" i="22"/>
  <c r="CK245" i="22"/>
  <c r="CF239" i="22"/>
  <c r="BP228" i="22"/>
  <c r="AL210" i="22"/>
  <c r="FW331" i="22"/>
  <c r="DN270" i="22"/>
  <c r="CT252" i="22"/>
  <c r="AY216" i="22"/>
  <c r="BE221" i="22"/>
  <c r="BY234" i="22"/>
  <c r="CW254" i="22"/>
  <c r="BV232" i="22"/>
  <c r="DF260" i="22"/>
  <c r="CD238" i="22"/>
  <c r="DL269" i="22"/>
  <c r="BO227" i="22"/>
  <c r="EN294" i="22"/>
  <c r="AS214" i="22"/>
  <c r="DG262" i="22"/>
  <c r="BU231" i="22"/>
  <c r="CC237" i="22"/>
  <c r="AV215" i="22"/>
  <c r="BD220" i="22"/>
  <c r="CM246" i="22"/>
  <c r="CB236" i="22"/>
  <c r="ED285" i="22"/>
  <c r="BT230" i="22"/>
  <c r="AJ209" i="22"/>
  <c r="AF208" i="22"/>
  <c r="AR213" i="22"/>
  <c r="CA235" i="22"/>
  <c r="DK268" i="22"/>
  <c r="CV253" i="22"/>
  <c r="CK244" i="22"/>
  <c r="BI223" i="22"/>
  <c r="Y205" i="22"/>
  <c r="EX309" i="22"/>
  <c r="EO301" i="22"/>
  <c r="EI293" i="22"/>
  <c r="DZ285" i="22"/>
  <c r="DQ277" i="22"/>
  <c r="FU332" i="22"/>
  <c r="FL324" i="22"/>
  <c r="FC316" i="22"/>
  <c r="EW308" i="22"/>
  <c r="EN300" i="22"/>
  <c r="EH292" i="22"/>
  <c r="DZ284" i="22"/>
  <c r="FS331" i="22"/>
  <c r="FL323" i="22"/>
  <c r="FA315" i="22"/>
  <c r="GA340" i="22"/>
  <c r="EU307" i="22"/>
  <c r="EN299" i="22"/>
  <c r="EG291" i="22"/>
  <c r="DY283" i="22"/>
  <c r="GB341" i="22"/>
  <c r="FY339" i="22"/>
  <c r="FR330" i="22"/>
  <c r="FK322" i="22"/>
  <c r="FA314" i="22"/>
  <c r="DQ276" i="22"/>
  <c r="FY338" i="22"/>
  <c r="ET306" i="22"/>
  <c r="EM298" i="22"/>
  <c r="EE290" i="22"/>
  <c r="DX282" i="22"/>
  <c r="GD342" i="22"/>
  <c r="FY337" i="22"/>
  <c r="FO328" i="22"/>
  <c r="FJ321" i="22"/>
  <c r="FA313" i="22"/>
  <c r="ER305" i="22"/>
  <c r="EL297" i="22"/>
  <c r="FX336" i="22"/>
  <c r="FP329" i="22"/>
  <c r="FI320" i="22"/>
  <c r="EZ312" i="22"/>
  <c r="EQ304" i="22"/>
  <c r="EK296" i="22"/>
  <c r="GE343" i="22"/>
  <c r="FX335" i="22"/>
  <c r="FM327" i="22"/>
  <c r="FW334" i="22"/>
  <c r="FM326" i="22"/>
  <c r="FF318" i="22"/>
  <c r="BP230" i="22"/>
  <c r="FG319" i="22"/>
  <c r="EZ311" i="22"/>
  <c r="DB261" i="22"/>
  <c r="CR253" i="22"/>
  <c r="CG245" i="22"/>
  <c r="AR215" i="22"/>
  <c r="BE223" i="22"/>
  <c r="EJ294" i="22"/>
  <c r="DJ270" i="22"/>
  <c r="DH269" i="22"/>
  <c r="BQ231" i="22"/>
  <c r="EO302" i="22"/>
  <c r="DP275" i="22"/>
  <c r="DG268" i="22"/>
  <c r="DB260" i="22"/>
  <c r="CP252" i="22"/>
  <c r="CG244" i="22"/>
  <c r="AU216" i="22"/>
  <c r="EA286" i="22"/>
  <c r="DW281" i="22"/>
  <c r="BG224" i="22"/>
  <c r="BR232" i="22"/>
  <c r="EC289" i="22"/>
  <c r="DS278" i="22"/>
  <c r="DK271" i="22"/>
  <c r="DE267" i="22"/>
  <c r="DA259" i="22"/>
  <c r="CO251" i="22"/>
  <c r="CF243" i="22"/>
  <c r="AV217" i="22"/>
  <c r="EY310" i="22"/>
  <c r="DE266" i="22"/>
  <c r="CY258" i="22"/>
  <c r="CN250" i="22"/>
  <c r="CF242" i="22"/>
  <c r="DL272" i="22"/>
  <c r="FD317" i="22"/>
  <c r="EB287" i="22"/>
  <c r="DE265" i="22"/>
  <c r="CX257" i="22"/>
  <c r="CM249" i="22"/>
  <c r="FV333" i="22"/>
  <c r="EK295" i="22"/>
  <c r="DU279" i="22"/>
  <c r="EO303" i="22"/>
  <c r="BI226" i="22"/>
  <c r="AJ211" i="22"/>
  <c r="BY237" i="22"/>
  <c r="DD264" i="22"/>
  <c r="BW235" i="22"/>
  <c r="AH210" i="22"/>
  <c r="CU255" i="22"/>
  <c r="AO214" i="22"/>
  <c r="AY219" i="22"/>
  <c r="CE241" i="22"/>
  <c r="BH225" i="22"/>
  <c r="BM229" i="22"/>
  <c r="AB208" i="22"/>
  <c r="AN213" i="22"/>
  <c r="BD222" i="22"/>
  <c r="AF209" i="22"/>
  <c r="CD240" i="22"/>
  <c r="AZ220" i="22"/>
  <c r="DD263" i="22"/>
  <c r="W206" i="22"/>
  <c r="FM325" i="22"/>
  <c r="CJ247" i="22"/>
  <c r="BT233" i="22"/>
  <c r="BX236" i="22"/>
  <c r="EB288" i="22"/>
  <c r="CB239" i="22"/>
  <c r="AW218" i="22"/>
  <c r="BL228" i="22"/>
  <c r="CK248" i="22"/>
  <c r="DV280" i="22"/>
  <c r="DO274" i="22"/>
  <c r="BA221" i="22"/>
  <c r="BU234" i="22"/>
  <c r="DN273" i="22"/>
  <c r="CS254" i="22"/>
  <c r="BZ238" i="22"/>
  <c r="CW256" i="22"/>
  <c r="BK227" i="22"/>
  <c r="AK212" i="22"/>
  <c r="Z207" i="22"/>
  <c r="CI246" i="22"/>
  <c r="DC262" i="22"/>
  <c r="U205" i="22"/>
  <c r="EK304" i="22"/>
  <c r="EE296" i="22"/>
  <c r="DV288" i="22"/>
  <c r="DP280" i="22"/>
  <c r="FY343" i="22"/>
  <c r="FR335" i="22"/>
  <c r="FG327" i="22"/>
  <c r="FA319" i="22"/>
  <c r="ET311" i="22"/>
  <c r="DH273" i="22"/>
  <c r="EI303" i="22"/>
  <c r="EE295" i="22"/>
  <c r="DV287" i="22"/>
  <c r="DO279" i="22"/>
  <c r="FQ334" i="22"/>
  <c r="FG326" i="22"/>
  <c r="EZ318" i="22"/>
  <c r="ES310" i="22"/>
  <c r="DF272" i="22"/>
  <c r="EI302" i="22"/>
  <c r="ED294" i="22"/>
  <c r="DU286" i="22"/>
  <c r="DM278" i="22"/>
  <c r="GC346" i="22"/>
  <c r="FP333" i="22"/>
  <c r="FG325" i="22"/>
  <c r="EX317" i="22"/>
  <c r="GA344" i="22"/>
  <c r="ER309" i="22"/>
  <c r="EI301" i="22"/>
  <c r="EC293" i="22"/>
  <c r="DT285" i="22"/>
  <c r="DK277" i="22"/>
  <c r="FO332" i="22"/>
  <c r="FF324" i="22"/>
  <c r="EW316" i="22"/>
  <c r="EQ308" i="22"/>
  <c r="EH300" i="22"/>
  <c r="EB292" i="22"/>
  <c r="FM331" i="22"/>
  <c r="FF323" i="22"/>
  <c r="EU315" i="22"/>
  <c r="FU340" i="22"/>
  <c r="EO307" i="22"/>
  <c r="EH299" i="22"/>
  <c r="FV341" i="22"/>
  <c r="FS339" i="22"/>
  <c r="FL330" i="22"/>
  <c r="FS338" i="22"/>
  <c r="GB345" i="22"/>
  <c r="FX342" i="22"/>
  <c r="FS337" i="22"/>
  <c r="FI328" i="22"/>
  <c r="FD321" i="22"/>
  <c r="FC320" i="22"/>
  <c r="ET312" i="22"/>
  <c r="BE227" i="22"/>
  <c r="EF297" i="22"/>
  <c r="DY290" i="22"/>
  <c r="CX264" i="22"/>
  <c r="CQ256" i="22"/>
  <c r="CE248" i="22"/>
  <c r="BX240" i="22"/>
  <c r="AT220" i="22"/>
  <c r="BF228" i="22"/>
  <c r="CX263" i="22"/>
  <c r="CO255" i="22"/>
  <c r="CD247" i="22"/>
  <c r="BV239" i="22"/>
  <c r="AU221" i="22"/>
  <c r="FR336" i="22"/>
  <c r="EL305" i="22"/>
  <c r="DS283" i="22"/>
  <c r="BG229" i="22"/>
  <c r="EU314" i="22"/>
  <c r="DI274" i="22"/>
  <c r="CW262" i="22"/>
  <c r="CM254" i="22"/>
  <c r="CC246" i="22"/>
  <c r="AI214" i="22"/>
  <c r="AX222" i="22"/>
  <c r="FJ329" i="22"/>
  <c r="DD270" i="22"/>
  <c r="EA291" i="22"/>
  <c r="DE271" i="22"/>
  <c r="DB269" i="22"/>
  <c r="CV261" i="22"/>
  <c r="CL253" i="22"/>
  <c r="CA245" i="22"/>
  <c r="FE322" i="22"/>
  <c r="DT284" i="22"/>
  <c r="DJ275" i="22"/>
  <c r="DA268" i="22"/>
  <c r="CV260" i="22"/>
  <c r="CJ252" i="22"/>
  <c r="EU313" i="22"/>
  <c r="EG298" i="22"/>
  <c r="DQ281" i="22"/>
  <c r="EN306" i="22"/>
  <c r="BZ242" i="22"/>
  <c r="AE212" i="22"/>
  <c r="T207" i="22"/>
  <c r="Q206" i="22"/>
  <c r="BA224" i="22"/>
  <c r="BO234" i="22"/>
  <c r="AY223" i="22"/>
  <c r="BJ230" i="22"/>
  <c r="BT238" i="22"/>
  <c r="BQ235" i="22"/>
  <c r="CY267" i="22"/>
  <c r="Z209" i="22"/>
  <c r="V208" i="22"/>
  <c r="DK276" i="22"/>
  <c r="AP217" i="22"/>
  <c r="BS237" i="22"/>
  <c r="AH213" i="22"/>
  <c r="CS258" i="22"/>
  <c r="DR282" i="22"/>
  <c r="CH250" i="22"/>
  <c r="BR236" i="22"/>
  <c r="DW289" i="22"/>
  <c r="BC226" i="22"/>
  <c r="CY266" i="22"/>
  <c r="BZ243" i="22"/>
  <c r="AO216" i="22"/>
  <c r="AS219" i="22"/>
  <c r="AD211" i="22"/>
  <c r="BY241" i="22"/>
  <c r="BB225" i="22"/>
  <c r="CA244" i="22"/>
  <c r="CR257" i="22"/>
  <c r="AB210" i="22"/>
  <c r="CU259" i="22"/>
  <c r="CI251" i="22"/>
  <c r="CG249" i="22"/>
  <c r="AL215" i="22"/>
  <c r="BL232" i="22"/>
  <c r="BN233" i="22"/>
  <c r="CY265" i="22"/>
  <c r="AQ218" i="22"/>
  <c r="BK231" i="22"/>
  <c r="O205" i="22"/>
  <c r="EJ305" i="22"/>
  <c r="ED297" i="22"/>
  <c r="DU289" i="22"/>
  <c r="DO281" i="22"/>
  <c r="FP336" i="22"/>
  <c r="FH329" i="22"/>
  <c r="FA320" i="22"/>
  <c r="ER312" i="22"/>
  <c r="DG274" i="22"/>
  <c r="EI304" i="22"/>
  <c r="EC296" i="22"/>
  <c r="DT288" i="22"/>
  <c r="DN280" i="22"/>
  <c r="FW343" i="22"/>
  <c r="FP335" i="22"/>
  <c r="FE327" i="22"/>
  <c r="EY319" i="22"/>
  <c r="ER311" i="22"/>
  <c r="DF273" i="22"/>
  <c r="EG303" i="22"/>
  <c r="EC295" i="22"/>
  <c r="DT287" i="22"/>
  <c r="DM279" i="22"/>
  <c r="FO334" i="22"/>
  <c r="FE326" i="22"/>
  <c r="EX318" i="22"/>
  <c r="EQ310" i="22"/>
  <c r="EG302" i="22"/>
  <c r="EB294" i="22"/>
  <c r="DS286" i="22"/>
  <c r="DK278" i="22"/>
  <c r="GA346" i="22"/>
  <c r="FN333" i="22"/>
  <c r="FE325" i="22"/>
  <c r="EV317" i="22"/>
  <c r="FY344" i="22"/>
  <c r="EP309" i="22"/>
  <c r="EG301" i="22"/>
  <c r="EA293" i="22"/>
  <c r="FM332" i="22"/>
  <c r="FD324" i="22"/>
  <c r="EU316" i="22"/>
  <c r="EO308" i="22"/>
  <c r="EF300" i="22"/>
  <c r="FK331" i="22"/>
  <c r="FS340" i="22"/>
  <c r="FT341" i="22"/>
  <c r="FQ339" i="22"/>
  <c r="FJ330" i="22"/>
  <c r="FC322" i="22"/>
  <c r="DZ292" i="22"/>
  <c r="DR285" i="22"/>
  <c r="BA226" i="22"/>
  <c r="ES315" i="22"/>
  <c r="DP282" i="22"/>
  <c r="DI277" i="22"/>
  <c r="CW265" i="22"/>
  <c r="CP257" i="22"/>
  <c r="CE249" i="22"/>
  <c r="BW241" i="22"/>
  <c r="AQ219" i="22"/>
  <c r="FQ337" i="22"/>
  <c r="BC227" i="22"/>
  <c r="DW290" i="22"/>
  <c r="CV264" i="22"/>
  <c r="CO256" i="22"/>
  <c r="CC248" i="22"/>
  <c r="BV240" i="22"/>
  <c r="AR220" i="22"/>
  <c r="FZ345" i="22"/>
  <c r="FG328" i="22"/>
  <c r="BD228" i="22"/>
  <c r="FD323" i="22"/>
  <c r="EF299" i="22"/>
  <c r="CV263" i="22"/>
  <c r="CM255" i="22"/>
  <c r="CB247" i="22"/>
  <c r="BT239" i="22"/>
  <c r="AS221" i="22"/>
  <c r="ES314" i="22"/>
  <c r="DQ283" i="22"/>
  <c r="CU262" i="22"/>
  <c r="CK254" i="22"/>
  <c r="CA246" i="22"/>
  <c r="FV342" i="22"/>
  <c r="EM307" i="22"/>
  <c r="DB270" i="22"/>
  <c r="DY291" i="22"/>
  <c r="DC271" i="22"/>
  <c r="CZ269" i="22"/>
  <c r="CT261" i="22"/>
  <c r="CJ253" i="22"/>
  <c r="ES313" i="22"/>
  <c r="EE298" i="22"/>
  <c r="FB321" i="22"/>
  <c r="BY244" i="22"/>
  <c r="AO218" i="22"/>
  <c r="AY224" i="22"/>
  <c r="BI231" i="22"/>
  <c r="X209" i="22"/>
  <c r="T208" i="22"/>
  <c r="Z210" i="22"/>
  <c r="DD272" i="22"/>
  <c r="BM234" i="22"/>
  <c r="AF213" i="22"/>
  <c r="BX242" i="22"/>
  <c r="EL306" i="22"/>
  <c r="CW267" i="22"/>
  <c r="AW223" i="22"/>
  <c r="BH230" i="22"/>
  <c r="BR238" i="22"/>
  <c r="O206" i="22"/>
  <c r="AJ215" i="22"/>
  <c r="FQ338" i="22"/>
  <c r="AG214" i="22"/>
  <c r="AC212" i="22"/>
  <c r="R207" i="22"/>
  <c r="AB211" i="22"/>
  <c r="BJ232" i="22"/>
  <c r="DI276" i="22"/>
  <c r="AN217" i="22"/>
  <c r="BQ237" i="22"/>
  <c r="DH275" i="22"/>
  <c r="CQ258" i="22"/>
  <c r="BE229" i="22"/>
  <c r="CG251" i="22"/>
  <c r="CH252" i="22"/>
  <c r="CF250" i="22"/>
  <c r="BY245" i="22"/>
  <c r="AV222" i="22"/>
  <c r="BP236" i="22"/>
  <c r="CT260" i="22"/>
  <c r="CW266" i="22"/>
  <c r="BX243" i="22"/>
  <c r="CS259" i="22"/>
  <c r="AM216" i="22"/>
  <c r="BO235" i="22"/>
  <c r="CY268" i="22"/>
  <c r="BL233" i="22"/>
  <c r="AZ225" i="22"/>
  <c r="DR284" i="22"/>
  <c r="M205" i="22"/>
  <c r="FV331" i="22"/>
  <c r="FO323" i="22"/>
  <c r="FD315" i="22"/>
  <c r="GD340" i="22"/>
  <c r="EX307" i="22"/>
  <c r="EQ299" i="22"/>
  <c r="EJ291" i="22"/>
  <c r="EB283" i="22"/>
  <c r="GE341" i="22"/>
  <c r="GB339" i="22"/>
  <c r="FU330" i="22"/>
  <c r="FN322" i="22"/>
  <c r="FD314" i="22"/>
  <c r="DT276" i="22"/>
  <c r="GB338" i="22"/>
  <c r="EW306" i="22"/>
  <c r="EP298" i="22"/>
  <c r="EH290" i="22"/>
  <c r="EA282" i="22"/>
  <c r="GB337" i="22"/>
  <c r="FR328" i="22"/>
  <c r="FM321" i="22"/>
  <c r="FD313" i="22"/>
  <c r="DS275" i="22"/>
  <c r="EU305" i="22"/>
  <c r="EO297" i="22"/>
  <c r="EF289" i="22"/>
  <c r="DZ281" i="22"/>
  <c r="GA336" i="22"/>
  <c r="FS329" i="22"/>
  <c r="FL320" i="22"/>
  <c r="FC312" i="22"/>
  <c r="ET304" i="22"/>
  <c r="EN296" i="22"/>
  <c r="EE288" i="22"/>
  <c r="GA335" i="22"/>
  <c r="FP327" i="22"/>
  <c r="FJ319" i="22"/>
  <c r="FC311" i="22"/>
  <c r="ER303" i="22"/>
  <c r="EN295" i="22"/>
  <c r="FZ334" i="22"/>
  <c r="FP326" i="22"/>
  <c r="FI318" i="22"/>
  <c r="FB310" i="22"/>
  <c r="FY333" i="22"/>
  <c r="FP325" i="22"/>
  <c r="FG317" i="22"/>
  <c r="FO324" i="22"/>
  <c r="ER302" i="22"/>
  <c r="DM270" i="22"/>
  <c r="DJ268" i="22"/>
  <c r="DE260" i="22"/>
  <c r="CS252" i="22"/>
  <c r="CJ244" i="22"/>
  <c r="AX216" i="22"/>
  <c r="EZ308" i="22"/>
  <c r="ED286" i="22"/>
  <c r="BJ224" i="22"/>
  <c r="DV278" i="22"/>
  <c r="DN271" i="22"/>
  <c r="DH267" i="22"/>
  <c r="DD259" i="22"/>
  <c r="CR251" i="22"/>
  <c r="CI243" i="22"/>
  <c r="AY217" i="22"/>
  <c r="BK225" i="22"/>
  <c r="BW233" i="22"/>
  <c r="DH266" i="22"/>
  <c r="DB258" i="22"/>
  <c r="CQ250" i="22"/>
  <c r="CI242" i="22"/>
  <c r="AZ218" i="22"/>
  <c r="DO272" i="22"/>
  <c r="BL226" i="22"/>
  <c r="EE287" i="22"/>
  <c r="DH265" i="22"/>
  <c r="DA257" i="22"/>
  <c r="CP249" i="22"/>
  <c r="CH241" i="22"/>
  <c r="BB219" i="22"/>
  <c r="ER301" i="22"/>
  <c r="EL293" i="22"/>
  <c r="EC284" i="22"/>
  <c r="DX279" i="22"/>
  <c r="DQ273" i="22"/>
  <c r="DG264" i="22"/>
  <c r="CZ256" i="22"/>
  <c r="CN248" i="22"/>
  <c r="FA309" i="22"/>
  <c r="DG263" i="22"/>
  <c r="CX255" i="22"/>
  <c r="FX332" i="22"/>
  <c r="FF316" i="22"/>
  <c r="EC285" i="22"/>
  <c r="DY280" i="22"/>
  <c r="DR274" i="22"/>
  <c r="AR214" i="22"/>
  <c r="DE261" i="22"/>
  <c r="BP229" i="22"/>
  <c r="CU253" i="22"/>
  <c r="EK292" i="22"/>
  <c r="BG222" i="22"/>
  <c r="AM211" i="22"/>
  <c r="Z206" i="22"/>
  <c r="CM247" i="22"/>
  <c r="AC207" i="22"/>
  <c r="CJ245" i="22"/>
  <c r="CE239" i="22"/>
  <c r="BO228" i="22"/>
  <c r="AK210" i="22"/>
  <c r="AI209" i="22"/>
  <c r="BD221" i="22"/>
  <c r="BX234" i="22"/>
  <c r="BH223" i="22"/>
  <c r="CV254" i="22"/>
  <c r="BU232" i="22"/>
  <c r="AE208" i="22"/>
  <c r="EQ300" i="22"/>
  <c r="CC238" i="22"/>
  <c r="AU215" i="22"/>
  <c r="DK269" i="22"/>
  <c r="BN227" i="22"/>
  <c r="BC220" i="22"/>
  <c r="AN212" i="22"/>
  <c r="DF262" i="22"/>
  <c r="BT231" i="22"/>
  <c r="CB237" i="22"/>
  <c r="BZ235" i="22"/>
  <c r="CG240" i="22"/>
  <c r="EM294" i="22"/>
  <c r="CL246" i="22"/>
  <c r="CA236" i="22"/>
  <c r="AQ213" i="22"/>
  <c r="DT277" i="22"/>
  <c r="BS230" i="22"/>
  <c r="X205" i="22"/>
  <c r="I161" i="22"/>
  <c r="GD161" i="22"/>
  <c r="DX161" i="22"/>
  <c r="EI179" i="22" s="1"/>
  <c r="BQ72" i="21"/>
  <c r="EJ161" i="22"/>
  <c r="BR72" i="21"/>
  <c r="EV161" i="22"/>
  <c r="FG179" i="22" s="1"/>
  <c r="BS72" i="21"/>
  <c r="DL161" i="22"/>
  <c r="BP72" i="21"/>
  <c r="AR161" i="22"/>
  <c r="BD161" i="22"/>
  <c r="BO179" i="22" s="1"/>
  <c r="BP161" i="22"/>
  <c r="CA179" i="22" s="1"/>
  <c r="BL72" i="21"/>
  <c r="G13" i="30" s="1"/>
  <c r="FH161" i="22"/>
  <c r="FS179" i="22" s="1"/>
  <c r="BT72" i="21"/>
  <c r="CC161" i="22"/>
  <c r="CM179" i="22" s="1"/>
  <c r="BM72" i="21"/>
  <c r="CN161" i="22"/>
  <c r="BN72" i="21"/>
  <c r="FT161" i="22"/>
  <c r="BU72" i="21"/>
  <c r="L161" i="22"/>
  <c r="CZ161" i="22"/>
  <c r="DK179" i="22" s="1"/>
  <c r="BO72" i="21"/>
  <c r="AF161" i="22"/>
  <c r="AQ179" i="22" s="1"/>
  <c r="T161" i="22"/>
  <c r="ET161" i="22"/>
  <c r="CX161" i="22"/>
  <c r="DU161" i="22"/>
  <c r="BA161" i="22"/>
  <c r="AC161" i="22"/>
  <c r="H161" i="22"/>
  <c r="U13" i="20"/>
  <c r="U12" i="20"/>
  <c r="U11" i="20"/>
  <c r="U10" i="20"/>
  <c r="U9" i="20"/>
  <c r="U8" i="20"/>
  <c r="U7" i="20"/>
  <c r="U6" i="20"/>
  <c r="U5" i="20"/>
  <c r="C4" i="20"/>
  <c r="D4" i="20" s="1"/>
  <c r="E4" i="20" s="1"/>
  <c r="F4" i="20" s="1"/>
  <c r="G4" i="20" s="1"/>
  <c r="H4" i="20" s="1"/>
  <c r="I4" i="20" s="1"/>
  <c r="J4" i="20" s="1"/>
  <c r="K4" i="20" s="1"/>
  <c r="L4" i="20" s="1"/>
  <c r="M4" i="20" s="1"/>
  <c r="N4" i="20" s="1"/>
  <c r="O4" i="20" s="1"/>
  <c r="P4" i="20" s="1"/>
  <c r="Q4" i="20" s="1"/>
  <c r="R4" i="20" s="1"/>
  <c r="S4" i="20" s="1"/>
  <c r="BM74" i="21" l="1"/>
  <c r="H13" i="30"/>
  <c r="BQ74" i="21"/>
  <c r="L13" i="30"/>
  <c r="BT74" i="21"/>
  <c r="O13" i="30"/>
  <c r="BN74" i="21"/>
  <c r="I13" i="30"/>
  <c r="BP74" i="21"/>
  <c r="K13" i="30"/>
  <c r="BS74" i="21"/>
  <c r="N13" i="30"/>
  <c r="BO74" i="21"/>
  <c r="J13" i="30"/>
  <c r="BU74" i="21"/>
  <c r="P13" i="30"/>
  <c r="BR74" i="21"/>
  <c r="M13" i="30"/>
  <c r="M347" i="22"/>
  <c r="M160" i="22" s="1"/>
  <c r="M349" i="29"/>
  <c r="M170" i="29" s="1"/>
  <c r="M171" i="29" s="1"/>
  <c r="M177" i="29" s="1"/>
  <c r="M181" i="29" s="1"/>
  <c r="I22" i="21" s="1"/>
  <c r="U347" i="22"/>
  <c r="U160" i="22" s="1"/>
  <c r="Y347" i="22"/>
  <c r="Y160" i="22" s="1"/>
  <c r="DX186" i="29"/>
  <c r="DY186" i="29" s="1"/>
  <c r="CB349" i="29"/>
  <c r="CB170" i="29" s="1"/>
  <c r="CV349" i="29"/>
  <c r="CV170" i="29" s="1"/>
  <c r="CV171" i="29" s="1"/>
  <c r="AH349" i="29"/>
  <c r="AH170" i="29" s="1"/>
  <c r="AH171" i="29" s="1"/>
  <c r="AJ349" i="29"/>
  <c r="AJ170" i="29" s="1"/>
  <c r="AJ171" i="29" s="1"/>
  <c r="CW349" i="29"/>
  <c r="CW170" i="29" s="1"/>
  <c r="CW171" i="29" s="1"/>
  <c r="GD349" i="29"/>
  <c r="GD170" i="29" s="1"/>
  <c r="GD171" i="29" s="1"/>
  <c r="X349" i="29"/>
  <c r="X170" i="29" s="1"/>
  <c r="X171" i="29" s="1"/>
  <c r="CH349" i="29"/>
  <c r="CH170" i="29" s="1"/>
  <c r="CH171" i="29" s="1"/>
  <c r="FX349" i="29"/>
  <c r="FX170" i="29" s="1"/>
  <c r="FX171" i="29" s="1"/>
  <c r="DM349" i="29"/>
  <c r="DM170" i="29" s="1"/>
  <c r="DM171" i="29" s="1"/>
  <c r="EO349" i="29"/>
  <c r="EO170" i="29" s="1"/>
  <c r="EO171" i="29" s="1"/>
  <c r="BZ349" i="29"/>
  <c r="BZ170" i="29" s="1"/>
  <c r="BZ171" i="29" s="1"/>
  <c r="BU349" i="29"/>
  <c r="BU170" i="29" s="1"/>
  <c r="BU171" i="29" s="1"/>
  <c r="EC349" i="29"/>
  <c r="EC170" i="29" s="1"/>
  <c r="EC171" i="29" s="1"/>
  <c r="GB349" i="29"/>
  <c r="GB170" i="29" s="1"/>
  <c r="GB171" i="29" s="1"/>
  <c r="FQ349" i="29"/>
  <c r="FQ170" i="29" s="1"/>
  <c r="FQ171" i="29" s="1"/>
  <c r="FS349" i="29"/>
  <c r="FS170" i="29" s="1"/>
  <c r="FS171" i="29" s="1"/>
  <c r="FZ349" i="29"/>
  <c r="FZ170" i="29" s="1"/>
  <c r="FZ171" i="29" s="1"/>
  <c r="K170" i="29"/>
  <c r="K350" i="29"/>
  <c r="L350" i="29" s="1"/>
  <c r="P351" i="29"/>
  <c r="T349" i="29"/>
  <c r="EK349" i="29"/>
  <c r="EK170" i="29" s="1"/>
  <c r="EK171" i="29" s="1"/>
  <c r="BH349" i="29"/>
  <c r="BH170" i="29" s="1"/>
  <c r="BH171" i="29" s="1"/>
  <c r="CC349" i="29"/>
  <c r="CC170" i="29" s="1"/>
  <c r="CC171" i="29" s="1"/>
  <c r="AE349" i="29"/>
  <c r="AE170" i="29" s="1"/>
  <c r="AE171" i="29" s="1"/>
  <c r="BF349" i="29"/>
  <c r="BF170" i="29" s="1"/>
  <c r="BF171" i="29" s="1"/>
  <c r="DV349" i="29"/>
  <c r="DV170" i="29" s="1"/>
  <c r="DV171" i="29" s="1"/>
  <c r="DI349" i="29"/>
  <c r="DI170" i="29" s="1"/>
  <c r="DI171" i="29" s="1"/>
  <c r="FN349" i="29"/>
  <c r="FN170" i="29" s="1"/>
  <c r="FN171" i="29" s="1"/>
  <c r="CZ349" i="29"/>
  <c r="R349" i="29"/>
  <c r="R170" i="29" s="1"/>
  <c r="R171" i="29" s="1"/>
  <c r="DP349" i="29"/>
  <c r="DP170" i="29" s="1"/>
  <c r="DP171" i="29" s="1"/>
  <c r="AZ349" i="29"/>
  <c r="AZ170" i="29" s="1"/>
  <c r="AZ171" i="29" s="1"/>
  <c r="DE349" i="29"/>
  <c r="DE170" i="29" s="1"/>
  <c r="DE171" i="29" s="1"/>
  <c r="BM349" i="29"/>
  <c r="BM170" i="29" s="1"/>
  <c r="BM171" i="29" s="1"/>
  <c r="BO349" i="29"/>
  <c r="BO170" i="29" s="1"/>
  <c r="BO171" i="29" s="1"/>
  <c r="FF349" i="29"/>
  <c r="FF170" i="29" s="1"/>
  <c r="FF171" i="29" s="1"/>
  <c r="BX349" i="29"/>
  <c r="BX170" i="29" s="1"/>
  <c r="BX171" i="29" s="1"/>
  <c r="DN349" i="29"/>
  <c r="DN170" i="29" s="1"/>
  <c r="DN171" i="29" s="1"/>
  <c r="CS349" i="29"/>
  <c r="CS170" i="29" s="1"/>
  <c r="CS171" i="29" s="1"/>
  <c r="BA349" i="29"/>
  <c r="BA170" i="29" s="1"/>
  <c r="BA171" i="29" s="1"/>
  <c r="FO349" i="29"/>
  <c r="FO170" i="29" s="1"/>
  <c r="FO171" i="29" s="1"/>
  <c r="EM349" i="29"/>
  <c r="EM170" i="29" s="1"/>
  <c r="EM171" i="29" s="1"/>
  <c r="FC349" i="29"/>
  <c r="FC170" i="29" s="1"/>
  <c r="FC171" i="29" s="1"/>
  <c r="DZ349" i="29"/>
  <c r="DZ170" i="29" s="1"/>
  <c r="DZ171" i="29" s="1"/>
  <c r="BL349" i="29"/>
  <c r="BL170" i="29" s="1"/>
  <c r="BL171" i="29" s="1"/>
  <c r="CK349" i="29"/>
  <c r="CK170" i="29" s="1"/>
  <c r="CK171" i="29" s="1"/>
  <c r="CF349" i="29"/>
  <c r="CF170" i="29" s="1"/>
  <c r="CF171" i="29" s="1"/>
  <c r="FP349" i="29"/>
  <c r="FP170" i="29" s="1"/>
  <c r="FP171" i="29" s="1"/>
  <c r="CE349" i="29"/>
  <c r="CE170" i="29" s="1"/>
  <c r="CE171" i="29" s="1"/>
  <c r="DX349" i="29"/>
  <c r="GE349" i="29"/>
  <c r="GE170" i="29" s="1"/>
  <c r="GE171" i="29" s="1"/>
  <c r="U349" i="29"/>
  <c r="U170" i="29" s="1"/>
  <c r="U171" i="29" s="1"/>
  <c r="AX349" i="29"/>
  <c r="AX170" i="29" s="1"/>
  <c r="AX171" i="29" s="1"/>
  <c r="DT349" i="29"/>
  <c r="DT170" i="29" s="1"/>
  <c r="DT171" i="29" s="1"/>
  <c r="BS349" i="29"/>
  <c r="BS170" i="29" s="1"/>
  <c r="BS171" i="29" s="1"/>
  <c r="EH349" i="29"/>
  <c r="EH170" i="29" s="1"/>
  <c r="EH171" i="29" s="1"/>
  <c r="DL349" i="29"/>
  <c r="DK349" i="29"/>
  <c r="DK170" i="29" s="1"/>
  <c r="DK171" i="29" s="1"/>
  <c r="DD349" i="29"/>
  <c r="DD170" i="29" s="1"/>
  <c r="DD171" i="29" s="1"/>
  <c r="CN349" i="29"/>
  <c r="EF349" i="29"/>
  <c r="EF170" i="29" s="1"/>
  <c r="EF171" i="29" s="1"/>
  <c r="FV349" i="29"/>
  <c r="FV170" i="29" s="1"/>
  <c r="FV171" i="29" s="1"/>
  <c r="BL73" i="21"/>
  <c r="BM73" i="21" s="1"/>
  <c r="BN73" i="21" s="1"/>
  <c r="BO73" i="21" s="1"/>
  <c r="BP73" i="21" s="1"/>
  <c r="BQ73" i="21" s="1"/>
  <c r="BR73" i="21" s="1"/>
  <c r="BS73" i="21" s="1"/>
  <c r="BT73" i="21" s="1"/>
  <c r="BU73" i="21" s="1"/>
  <c r="BV72" i="21"/>
  <c r="BL74" i="21"/>
  <c r="CO349" i="29"/>
  <c r="CO170" i="29" s="1"/>
  <c r="CO171" i="29" s="1"/>
  <c r="FI349" i="29"/>
  <c r="FI170" i="29" s="1"/>
  <c r="FI171" i="29" s="1"/>
  <c r="BG349" i="29"/>
  <c r="BG170" i="29" s="1"/>
  <c r="BG171" i="29" s="1"/>
  <c r="CR349" i="29"/>
  <c r="CR170" i="29" s="1"/>
  <c r="CR171" i="29" s="1"/>
  <c r="FE349" i="29"/>
  <c r="FE170" i="29" s="1"/>
  <c r="FE171" i="29" s="1"/>
  <c r="EX349" i="29"/>
  <c r="EX170" i="29" s="1"/>
  <c r="EX171" i="29" s="1"/>
  <c r="DR349" i="29"/>
  <c r="DR170" i="29" s="1"/>
  <c r="DR171" i="29" s="1"/>
  <c r="DJ349" i="29"/>
  <c r="DJ170" i="29" s="1"/>
  <c r="DJ171" i="29" s="1"/>
  <c r="ED349" i="29"/>
  <c r="ED170" i="29" s="1"/>
  <c r="ED171" i="29" s="1"/>
  <c r="EN349" i="29"/>
  <c r="EN170" i="29" s="1"/>
  <c r="EN171" i="29" s="1"/>
  <c r="AM349" i="29"/>
  <c r="AM170" i="29" s="1"/>
  <c r="AM171" i="29" s="1"/>
  <c r="DA349" i="29"/>
  <c r="DA170" i="29" s="1"/>
  <c r="DA171" i="29" s="1"/>
  <c r="AF349" i="29"/>
  <c r="FL349" i="29"/>
  <c r="FL170" i="29" s="1"/>
  <c r="FL171" i="29" s="1"/>
  <c r="CX349" i="29"/>
  <c r="CX170" i="29" s="1"/>
  <c r="CX171" i="29" s="1"/>
  <c r="AW349" i="29"/>
  <c r="AW170" i="29" s="1"/>
  <c r="AW171" i="29" s="1"/>
  <c r="CA349" i="29"/>
  <c r="CA170" i="29" s="1"/>
  <c r="CA171" i="29" s="1"/>
  <c r="BB349" i="29"/>
  <c r="BB170" i="29" s="1"/>
  <c r="BB171" i="29" s="1"/>
  <c r="BE349" i="29"/>
  <c r="BE170" i="29" s="1"/>
  <c r="BE171" i="29" s="1"/>
  <c r="FG349" i="29"/>
  <c r="FG170" i="29" s="1"/>
  <c r="FG171" i="29" s="1"/>
  <c r="EI349" i="29"/>
  <c r="EI170" i="29" s="1"/>
  <c r="EI171" i="29" s="1"/>
  <c r="ET349" i="29"/>
  <c r="ET170" i="29" s="1"/>
  <c r="ET171" i="29" s="1"/>
  <c r="ES349" i="29"/>
  <c r="ES170" i="29" s="1"/>
  <c r="ES171" i="29" s="1"/>
  <c r="EQ349" i="29"/>
  <c r="EQ170" i="29" s="1"/>
  <c r="EQ171" i="29" s="1"/>
  <c r="AO349" i="29"/>
  <c r="AO170" i="29" s="1"/>
  <c r="AO171" i="29" s="1"/>
  <c r="DC349" i="29"/>
  <c r="DC170" i="29" s="1"/>
  <c r="DC171" i="29" s="1"/>
  <c r="AC349" i="29"/>
  <c r="AC170" i="29" s="1"/>
  <c r="AC171" i="29" s="1"/>
  <c r="BI349" i="29"/>
  <c r="BI170" i="29" s="1"/>
  <c r="BI171" i="29" s="1"/>
  <c r="CI349" i="29"/>
  <c r="CI170" i="29" s="1"/>
  <c r="CI171" i="29" s="1"/>
  <c r="EG349" i="29"/>
  <c r="EG170" i="29" s="1"/>
  <c r="EG171" i="29" s="1"/>
  <c r="EJ349" i="29"/>
  <c r="FJ349" i="29"/>
  <c r="FJ170" i="29" s="1"/>
  <c r="FJ171" i="29" s="1"/>
  <c r="EY349" i="29"/>
  <c r="EY170" i="29" s="1"/>
  <c r="EY171" i="29" s="1"/>
  <c r="AB349" i="29"/>
  <c r="AB170" i="29" s="1"/>
  <c r="AB171" i="29" s="1"/>
  <c r="AK349" i="29"/>
  <c r="AK170" i="29" s="1"/>
  <c r="AK171" i="29" s="1"/>
  <c r="DH349" i="29"/>
  <c r="DH170" i="29" s="1"/>
  <c r="DH171" i="29" s="1"/>
  <c r="BD349" i="29"/>
  <c r="DF349" i="29"/>
  <c r="DF170" i="29" s="1"/>
  <c r="DF171" i="29" s="1"/>
  <c r="ER349" i="29"/>
  <c r="ER170" i="29" s="1"/>
  <c r="ER171" i="29" s="1"/>
  <c r="CY349" i="29"/>
  <c r="CY170" i="29" s="1"/>
  <c r="CY171" i="29" s="1"/>
  <c r="FW349" i="29"/>
  <c r="FW170" i="29" s="1"/>
  <c r="FW171" i="29" s="1"/>
  <c r="AY349" i="29"/>
  <c r="AY170" i="29" s="1"/>
  <c r="AY171" i="29" s="1"/>
  <c r="AQ349" i="29"/>
  <c r="AQ170" i="29" s="1"/>
  <c r="AQ171" i="29" s="1"/>
  <c r="V349" i="29"/>
  <c r="V170" i="29" s="1"/>
  <c r="V171" i="29" s="1"/>
  <c r="W349" i="29"/>
  <c r="W170" i="29" s="1"/>
  <c r="W171" i="29" s="1"/>
  <c r="DS349" i="29"/>
  <c r="DS170" i="29" s="1"/>
  <c r="DS171" i="29" s="1"/>
  <c r="BC349" i="29"/>
  <c r="BC170" i="29" s="1"/>
  <c r="BC171" i="29" s="1"/>
  <c r="CM349" i="29"/>
  <c r="CM170" i="29" s="1"/>
  <c r="CM171" i="29" s="1"/>
  <c r="BW349" i="29"/>
  <c r="BW170" i="29" s="1"/>
  <c r="BW171" i="29" s="1"/>
  <c r="EV349" i="29"/>
  <c r="DB349" i="29"/>
  <c r="DB170" i="29" s="1"/>
  <c r="DB171" i="29" s="1"/>
  <c r="DU349" i="29"/>
  <c r="DU170" i="29" s="1"/>
  <c r="DU171" i="29" s="1"/>
  <c r="AD349" i="29"/>
  <c r="AD170" i="29" s="1"/>
  <c r="AD171" i="29" s="1"/>
  <c r="DY349" i="29"/>
  <c r="DY170" i="29" s="1"/>
  <c r="DY171" i="29" s="1"/>
  <c r="AP349" i="29"/>
  <c r="AP170" i="29" s="1"/>
  <c r="AP171" i="29" s="1"/>
  <c r="BT349" i="29"/>
  <c r="BT170" i="29" s="1"/>
  <c r="BT171" i="29" s="1"/>
  <c r="CQ349" i="29"/>
  <c r="CQ170" i="29" s="1"/>
  <c r="CQ171" i="29" s="1"/>
  <c r="AV349" i="29"/>
  <c r="AV170" i="29" s="1"/>
  <c r="AV171" i="29" s="1"/>
  <c r="FK349" i="29"/>
  <c r="FK170" i="29" s="1"/>
  <c r="FK171" i="29" s="1"/>
  <c r="DW349" i="29"/>
  <c r="DW170" i="29" s="1"/>
  <c r="DW171" i="29" s="1"/>
  <c r="DO349" i="29"/>
  <c r="DO170" i="29" s="1"/>
  <c r="DO171" i="29" s="1"/>
  <c r="FR349" i="29"/>
  <c r="FR170" i="29" s="1"/>
  <c r="FR171" i="29" s="1"/>
  <c r="S349" i="29"/>
  <c r="S170" i="29" s="1"/>
  <c r="S171" i="29" s="1"/>
  <c r="DG349" i="29"/>
  <c r="DG170" i="29" s="1"/>
  <c r="DG171" i="29" s="1"/>
  <c r="BJ349" i="29"/>
  <c r="BJ170" i="29" s="1"/>
  <c r="BJ171" i="29" s="1"/>
  <c r="CJ349" i="29"/>
  <c r="CJ170" i="29" s="1"/>
  <c r="CJ171" i="29" s="1"/>
  <c r="AN349" i="29"/>
  <c r="AN170" i="29" s="1"/>
  <c r="AN171" i="29" s="1"/>
  <c r="EB349" i="29"/>
  <c r="EB170" i="29" s="1"/>
  <c r="EB171" i="29" s="1"/>
  <c r="BN349" i="29"/>
  <c r="BN170" i="29" s="1"/>
  <c r="BN171" i="29" s="1"/>
  <c r="CD349" i="29"/>
  <c r="CD170" i="29" s="1"/>
  <c r="CD171" i="29" s="1"/>
  <c r="FD349" i="29"/>
  <c r="FD170" i="29" s="1"/>
  <c r="FD171" i="29" s="1"/>
  <c r="FY349" i="29"/>
  <c r="FY170" i="29" s="1"/>
  <c r="FY171" i="29" s="1"/>
  <c r="AG349" i="29"/>
  <c r="AG170" i="29" s="1"/>
  <c r="AG171" i="29" s="1"/>
  <c r="EZ349" i="29"/>
  <c r="EZ170" i="29" s="1"/>
  <c r="EZ171" i="29" s="1"/>
  <c r="BV349" i="29"/>
  <c r="BV170" i="29" s="1"/>
  <c r="BV171" i="29" s="1"/>
  <c r="BQ349" i="29"/>
  <c r="BQ170" i="29" s="1"/>
  <c r="BQ171" i="29" s="1"/>
  <c r="EA349" i="29"/>
  <c r="EA170" i="29" s="1"/>
  <c r="EA171" i="29" s="1"/>
  <c r="AS349" i="29"/>
  <c r="AS170" i="29" s="1"/>
  <c r="AS171" i="29" s="1"/>
  <c r="CG349" i="29"/>
  <c r="CG170" i="29" s="1"/>
  <c r="CG171" i="29" s="1"/>
  <c r="DQ349" i="29"/>
  <c r="DQ170" i="29" s="1"/>
  <c r="DQ171" i="29" s="1"/>
  <c r="FH349" i="29"/>
  <c r="EU349" i="29"/>
  <c r="EU170" i="29" s="1"/>
  <c r="EU171" i="29" s="1"/>
  <c r="AU349" i="29"/>
  <c r="AU170" i="29" s="1"/>
  <c r="AU171" i="29" s="1"/>
  <c r="AL349" i="29"/>
  <c r="AL170" i="29" s="1"/>
  <c r="AL171" i="29" s="1"/>
  <c r="EW349" i="29"/>
  <c r="EW170" i="29" s="1"/>
  <c r="EW171" i="29" s="1"/>
  <c r="FU349" i="29"/>
  <c r="FU170" i="29" s="1"/>
  <c r="FU171" i="29" s="1"/>
  <c r="Z349" i="29"/>
  <c r="Z170" i="29" s="1"/>
  <c r="Z171" i="29" s="1"/>
  <c r="Y349" i="29"/>
  <c r="Y170" i="29" s="1"/>
  <c r="Y171" i="29" s="1"/>
  <c r="BP349" i="29"/>
  <c r="BR349" i="29"/>
  <c r="BR170" i="29" s="1"/>
  <c r="BR171" i="29" s="1"/>
  <c r="AR349" i="29"/>
  <c r="CP349" i="29"/>
  <c r="CP170" i="29" s="1"/>
  <c r="CP171" i="29" s="1"/>
  <c r="FA349" i="29"/>
  <c r="FA170" i="29" s="1"/>
  <c r="FA171" i="29" s="1"/>
  <c r="EE349" i="29"/>
  <c r="EE170" i="29" s="1"/>
  <c r="EE171" i="29" s="1"/>
  <c r="GC349" i="29"/>
  <c r="GC170" i="29" s="1"/>
  <c r="GC171" i="29" s="1"/>
  <c r="FB349" i="29"/>
  <c r="FB170" i="29" s="1"/>
  <c r="FB171" i="29" s="1"/>
  <c r="AI349" i="29"/>
  <c r="AI170" i="29" s="1"/>
  <c r="AI171" i="29" s="1"/>
  <c r="AA349" i="29"/>
  <c r="AA170" i="29" s="1"/>
  <c r="AA171" i="29" s="1"/>
  <c r="AT349" i="29"/>
  <c r="AT170" i="29" s="1"/>
  <c r="AT171" i="29" s="1"/>
  <c r="GA349" i="29"/>
  <c r="GA170" i="29" s="1"/>
  <c r="GA171" i="29" s="1"/>
  <c r="CT349" i="29"/>
  <c r="CT170" i="29" s="1"/>
  <c r="CT171" i="29" s="1"/>
  <c r="BY349" i="29"/>
  <c r="BY170" i="29" s="1"/>
  <c r="BY171" i="29" s="1"/>
  <c r="BK349" i="29"/>
  <c r="BK170" i="29" s="1"/>
  <c r="BK171" i="29" s="1"/>
  <c r="CL349" i="29"/>
  <c r="CL170" i="29" s="1"/>
  <c r="CL171" i="29" s="1"/>
  <c r="CU349" i="29"/>
  <c r="CU170" i="29" s="1"/>
  <c r="CU171" i="29" s="1"/>
  <c r="FT349" i="29"/>
  <c r="EP349" i="29"/>
  <c r="EP170" i="29" s="1"/>
  <c r="EP171" i="29" s="1"/>
  <c r="EL349" i="29"/>
  <c r="EL170" i="29" s="1"/>
  <c r="EL171" i="29" s="1"/>
  <c r="FM349" i="29"/>
  <c r="FM170" i="29" s="1"/>
  <c r="FM171" i="29" s="1"/>
  <c r="DX169" i="29"/>
  <c r="DX162" i="29"/>
  <c r="DW169" i="29"/>
  <c r="DW189" i="29" s="1"/>
  <c r="DW162" i="29"/>
  <c r="DZ159" i="29"/>
  <c r="DZ185" i="29" s="1"/>
  <c r="EA17" i="29"/>
  <c r="DY164" i="29"/>
  <c r="DY176" i="29"/>
  <c r="FN347" i="22"/>
  <c r="FN160" i="22" s="1"/>
  <c r="CS347" i="22"/>
  <c r="CS160" i="22" s="1"/>
  <c r="FL347" i="22"/>
  <c r="FL160" i="22" s="1"/>
  <c r="AZ347" i="22"/>
  <c r="AZ160" i="22" s="1"/>
  <c r="DO347" i="22"/>
  <c r="DO160" i="22" s="1"/>
  <c r="CA347" i="22"/>
  <c r="CA160" i="22" s="1"/>
  <c r="DN347" i="22"/>
  <c r="DN160" i="22" s="1"/>
  <c r="CQ347" i="22"/>
  <c r="CQ160" i="22" s="1"/>
  <c r="EN347" i="22"/>
  <c r="EN160" i="22" s="1"/>
  <c r="BB347" i="22"/>
  <c r="BB160" i="22" s="1"/>
  <c r="CV347" i="22"/>
  <c r="CV160" i="22" s="1"/>
  <c r="DK347" i="22"/>
  <c r="DK160" i="22" s="1"/>
  <c r="BF347" i="22"/>
  <c r="BF160" i="22" s="1"/>
  <c r="FJ347" i="22"/>
  <c r="FJ160" i="22" s="1"/>
  <c r="AR347" i="22"/>
  <c r="AE347" i="22"/>
  <c r="AE160" i="22" s="1"/>
  <c r="FS347" i="22"/>
  <c r="FS160" i="22" s="1"/>
  <c r="DY347" i="22"/>
  <c r="DY160" i="22" s="1"/>
  <c r="DC347" i="22"/>
  <c r="DC160" i="22" s="1"/>
  <c r="BC347" i="22"/>
  <c r="BC160" i="22" s="1"/>
  <c r="CN347" i="22"/>
  <c r="FY347" i="22"/>
  <c r="FY160" i="22" s="1"/>
  <c r="DQ347" i="22"/>
  <c r="DQ160" i="22" s="1"/>
  <c r="DB347" i="22"/>
  <c r="DB160" i="22" s="1"/>
  <c r="FZ347" i="22"/>
  <c r="FZ160" i="22" s="1"/>
  <c r="FP347" i="22"/>
  <c r="FP160" i="22" s="1"/>
  <c r="R347" i="22"/>
  <c r="R160" i="22" s="1"/>
  <c r="AX347" i="22"/>
  <c r="AX160" i="22" s="1"/>
  <c r="BA347" i="22"/>
  <c r="BA160" i="22" s="1"/>
  <c r="CL347" i="22"/>
  <c r="CL160" i="22" s="1"/>
  <c r="EK347" i="22"/>
  <c r="EK160" i="22" s="1"/>
  <c r="AW347" i="22"/>
  <c r="AW160" i="22" s="1"/>
  <c r="CW347" i="22"/>
  <c r="CW160" i="22" s="1"/>
  <c r="EL347" i="22"/>
  <c r="EL160" i="22" s="1"/>
  <c r="EB347" i="22"/>
  <c r="EB160" i="22" s="1"/>
  <c r="FW347" i="22"/>
  <c r="FW160" i="22" s="1"/>
  <c r="FI347" i="22"/>
  <c r="FI160" i="22" s="1"/>
  <c r="AN347" i="22"/>
  <c r="AN160" i="22" s="1"/>
  <c r="CY347" i="22"/>
  <c r="CY160" i="22" s="1"/>
  <c r="EI347" i="22"/>
  <c r="EI160" i="22" s="1"/>
  <c r="DG347" i="22"/>
  <c r="DG160" i="22" s="1"/>
  <c r="DP347" i="22"/>
  <c r="DP160" i="22" s="1"/>
  <c r="CO347" i="22"/>
  <c r="CO160" i="22" s="1"/>
  <c r="EZ347" i="22"/>
  <c r="EZ160" i="22" s="1"/>
  <c r="GC347" i="22"/>
  <c r="GC160" i="22" s="1"/>
  <c r="BD347" i="22"/>
  <c r="BW347" i="22"/>
  <c r="BW160" i="22" s="1"/>
  <c r="BP347" i="22"/>
  <c r="AV347" i="22"/>
  <c r="AV160" i="22" s="1"/>
  <c r="FR347" i="22"/>
  <c r="FR160" i="22" s="1"/>
  <c r="GB347" i="22"/>
  <c r="GB160" i="22" s="1"/>
  <c r="ER347" i="22"/>
  <c r="ER160" i="22" s="1"/>
  <c r="ED347" i="22"/>
  <c r="ED160" i="22" s="1"/>
  <c r="BJ347" i="22"/>
  <c r="BJ160" i="22" s="1"/>
  <c r="FO347" i="22"/>
  <c r="FO160" i="22" s="1"/>
  <c r="V347" i="22"/>
  <c r="V160" i="22" s="1"/>
  <c r="FM347" i="22"/>
  <c r="FM160" i="22" s="1"/>
  <c r="BI347" i="22"/>
  <c r="BI160" i="22" s="1"/>
  <c r="AS347" i="22"/>
  <c r="AS160" i="22" s="1"/>
  <c r="BU347" i="22"/>
  <c r="BU160" i="22" s="1"/>
  <c r="DE347" i="22"/>
  <c r="DE160" i="22" s="1"/>
  <c r="EP347" i="22"/>
  <c r="EP160" i="22" s="1"/>
  <c r="EJ347" i="22"/>
  <c r="FF347" i="22"/>
  <c r="FF160" i="22" s="1"/>
  <c r="AF347" i="22"/>
  <c r="EM347" i="22"/>
  <c r="EM160" i="22" s="1"/>
  <c r="AB347" i="22"/>
  <c r="AB160" i="22" s="1"/>
  <c r="CE347" i="22"/>
  <c r="CE160" i="22" s="1"/>
  <c r="BQ347" i="22"/>
  <c r="BQ160" i="22" s="1"/>
  <c r="EA347" i="22"/>
  <c r="EA160" i="22" s="1"/>
  <c r="DL347" i="22"/>
  <c r="EV347" i="22"/>
  <c r="DU347" i="22"/>
  <c r="DU160" i="22" s="1"/>
  <c r="ES347" i="22"/>
  <c r="ES160" i="22" s="1"/>
  <c r="EO347" i="22"/>
  <c r="EO160" i="22" s="1"/>
  <c r="FX347" i="22"/>
  <c r="FX160" i="22" s="1"/>
  <c r="AI347" i="22"/>
  <c r="AI160" i="22" s="1"/>
  <c r="AR160" i="22"/>
  <c r="X347" i="22"/>
  <c r="X160" i="22" s="1"/>
  <c r="BZ347" i="22"/>
  <c r="BZ160" i="22" s="1"/>
  <c r="BL347" i="22"/>
  <c r="BL160" i="22" s="1"/>
  <c r="CG347" i="22"/>
  <c r="CG160" i="22" s="1"/>
  <c r="FA347" i="22"/>
  <c r="FA160" i="22" s="1"/>
  <c r="EE347" i="22"/>
  <c r="EE160" i="22" s="1"/>
  <c r="FE347" i="22"/>
  <c r="FE160" i="22" s="1"/>
  <c r="EY347" i="22"/>
  <c r="EY160" i="22" s="1"/>
  <c r="CX347" i="22"/>
  <c r="CX160" i="22" s="1"/>
  <c r="FC347" i="22"/>
  <c r="FC160" i="22" s="1"/>
  <c r="AO347" i="22"/>
  <c r="AO160" i="22" s="1"/>
  <c r="W347" i="22"/>
  <c r="W160" i="22" s="1"/>
  <c r="EW347" i="22"/>
  <c r="EW160" i="22" s="1"/>
  <c r="BH347" i="22"/>
  <c r="BH160" i="22" s="1"/>
  <c r="FV347" i="22"/>
  <c r="FV160" i="22" s="1"/>
  <c r="CB347" i="22"/>
  <c r="BN347" i="22"/>
  <c r="BN160" i="22" s="1"/>
  <c r="AJ347" i="22"/>
  <c r="AJ160" i="22" s="1"/>
  <c r="CP347" i="22"/>
  <c r="CP160" i="22" s="1"/>
  <c r="CK347" i="22"/>
  <c r="CK160" i="22" s="1"/>
  <c r="DS347" i="22"/>
  <c r="DS160" i="22" s="1"/>
  <c r="FG347" i="22"/>
  <c r="FG160" i="22" s="1"/>
  <c r="DW347" i="22"/>
  <c r="DW160" i="22" s="1"/>
  <c r="GD347" i="22"/>
  <c r="GD160" i="22" s="1"/>
  <c r="DM347" i="22"/>
  <c r="DM160" i="22" s="1"/>
  <c r="CH347" i="22"/>
  <c r="CH160" i="22" s="1"/>
  <c r="AM347" i="22"/>
  <c r="AM160" i="22" s="1"/>
  <c r="S347" i="22"/>
  <c r="S160" i="22" s="1"/>
  <c r="AY347" i="22"/>
  <c r="AY160" i="22" s="1"/>
  <c r="BS347" i="22"/>
  <c r="BS160" i="22" s="1"/>
  <c r="BX347" i="22"/>
  <c r="BX160" i="22" s="1"/>
  <c r="CZ347" i="22"/>
  <c r="CR347" i="22"/>
  <c r="CR160" i="22" s="1"/>
  <c r="EU347" i="22"/>
  <c r="EU160" i="22" s="1"/>
  <c r="FK347" i="22"/>
  <c r="FK160" i="22" s="1"/>
  <c r="FH347" i="22"/>
  <c r="GA347" i="22"/>
  <c r="GA160" i="22" s="1"/>
  <c r="DT347" i="22"/>
  <c r="DT160" i="22" s="1"/>
  <c r="AD347" i="22"/>
  <c r="AD160" i="22" s="1"/>
  <c r="BE347" i="22"/>
  <c r="BE160" i="22" s="1"/>
  <c r="BY347" i="22"/>
  <c r="BY160" i="22" s="1"/>
  <c r="DJ347" i="22"/>
  <c r="DJ160" i="22" s="1"/>
  <c r="DD347" i="22"/>
  <c r="DD160" i="22" s="1"/>
  <c r="FT347" i="22"/>
  <c r="GE347" i="22"/>
  <c r="GE160" i="22" s="1"/>
  <c r="FQ347" i="22"/>
  <c r="FQ160" i="22" s="1"/>
  <c r="DA347" i="22"/>
  <c r="DA160" i="22" s="1"/>
  <c r="EX347" i="22"/>
  <c r="EX160" i="22" s="1"/>
  <c r="AQ347" i="22"/>
  <c r="AQ160" i="22" s="1"/>
  <c r="Q347" i="22"/>
  <c r="Q160" i="22" s="1"/>
  <c r="DZ347" i="22"/>
  <c r="DZ160" i="22" s="1"/>
  <c r="CC347" i="22"/>
  <c r="CC160" i="22" s="1"/>
  <c r="AP347" i="22"/>
  <c r="AP160" i="22" s="1"/>
  <c r="DR347" i="22"/>
  <c r="DR160" i="22" s="1"/>
  <c r="EG347" i="22"/>
  <c r="EG160" i="22" s="1"/>
  <c r="CM347" i="22"/>
  <c r="CM160" i="22" s="1"/>
  <c r="BV347" i="22"/>
  <c r="BV160" i="22" s="1"/>
  <c r="FD347" i="22"/>
  <c r="FD160" i="22" s="1"/>
  <c r="AG347" i="22"/>
  <c r="AG160" i="22" s="1"/>
  <c r="EH347" i="22"/>
  <c r="EH160" i="22" s="1"/>
  <c r="DH347" i="22"/>
  <c r="DH160" i="22" s="1"/>
  <c r="BO347" i="22"/>
  <c r="BO160" i="22" s="1"/>
  <c r="EF347" i="22"/>
  <c r="EF160" i="22" s="1"/>
  <c r="ET347" i="22"/>
  <c r="ET160" i="22" s="1"/>
  <c r="EC347" i="22"/>
  <c r="EC160" i="22" s="1"/>
  <c r="CU347" i="22"/>
  <c r="CU160" i="22" s="1"/>
  <c r="EQ347" i="22"/>
  <c r="EQ160" i="22" s="1"/>
  <c r="Z347" i="22"/>
  <c r="Z160" i="22" s="1"/>
  <c r="AL347" i="22"/>
  <c r="AL160" i="22" s="1"/>
  <c r="K160" i="22"/>
  <c r="K348" i="22"/>
  <c r="L348" i="22" s="1"/>
  <c r="M348" i="22" s="1"/>
  <c r="T347" i="22"/>
  <c r="BK347" i="22"/>
  <c r="BK160" i="22" s="1"/>
  <c r="CF347" i="22"/>
  <c r="CF160" i="22" s="1"/>
  <c r="AH347" i="22"/>
  <c r="AH160" i="22" s="1"/>
  <c r="DX347" i="22"/>
  <c r="FB347" i="22"/>
  <c r="FB160" i="22" s="1"/>
  <c r="DF347" i="22"/>
  <c r="DF160" i="22" s="1"/>
  <c r="AK347" i="22"/>
  <c r="AK160" i="22" s="1"/>
  <c r="AU347" i="22"/>
  <c r="AU160" i="22" s="1"/>
  <c r="O347" i="22"/>
  <c r="O160" i="22" s="1"/>
  <c r="BG347" i="22"/>
  <c r="BG160" i="22" s="1"/>
  <c r="BT347" i="22"/>
  <c r="BT160" i="22" s="1"/>
  <c r="BR347" i="22"/>
  <c r="BR160" i="22" s="1"/>
  <c r="CT347" i="22"/>
  <c r="CT160" i="22" s="1"/>
  <c r="AA347" i="22"/>
  <c r="AA160" i="22" s="1"/>
  <c r="AT347" i="22"/>
  <c r="AT160" i="22" s="1"/>
  <c r="CJ347" i="22"/>
  <c r="CJ160" i="22" s="1"/>
  <c r="FU347" i="22"/>
  <c r="FU160" i="22" s="1"/>
  <c r="N347" i="22"/>
  <c r="N160" i="22" s="1"/>
  <c r="P347" i="22"/>
  <c r="P160" i="22" s="1"/>
  <c r="GE179" i="22"/>
  <c r="AC347" i="22"/>
  <c r="AC160" i="22" s="1"/>
  <c r="CD347" i="22"/>
  <c r="CD160" i="22" s="1"/>
  <c r="BM347" i="22"/>
  <c r="BM160" i="22" s="1"/>
  <c r="CI347" i="22"/>
  <c r="CI160" i="22" s="1"/>
  <c r="DV347" i="22"/>
  <c r="DV160" i="22" s="1"/>
  <c r="DI347" i="22"/>
  <c r="DI160" i="22" s="1"/>
  <c r="CY179" i="22"/>
  <c r="DW179" i="22"/>
  <c r="AE179" i="22"/>
  <c r="EU179" i="22"/>
  <c r="P179" i="22"/>
  <c r="S179" i="22"/>
  <c r="BC179" i="22"/>
  <c r="GF161" i="22"/>
  <c r="U14" i="20"/>
  <c r="C73" i="8" s="1"/>
  <c r="C74" i="8" s="1"/>
  <c r="G33" i="10"/>
  <c r="F33" i="10"/>
  <c r="F34" i="10" s="1"/>
  <c r="G411" i="22"/>
  <c r="AN355" i="22"/>
  <c r="AM355" i="22"/>
  <c r="AL355" i="22"/>
  <c r="AK355" i="22"/>
  <c r="AJ355" i="22"/>
  <c r="AI355" i="22"/>
  <c r="AH355" i="22"/>
  <c r="AG355" i="22"/>
  <c r="AF355" i="22"/>
  <c r="AE355" i="22"/>
  <c r="AD355" i="22"/>
  <c r="AC355" i="22"/>
  <c r="AB355" i="22"/>
  <c r="AA355" i="22"/>
  <c r="Z355" i="22"/>
  <c r="Y355" i="22"/>
  <c r="X355" i="22"/>
  <c r="W355" i="22"/>
  <c r="V355" i="22"/>
  <c r="U355" i="22"/>
  <c r="T355" i="22"/>
  <c r="S355" i="22"/>
  <c r="R355" i="22"/>
  <c r="DB78" i="22" s="1"/>
  <c r="Q355" i="22"/>
  <c r="EG106" i="22" s="1"/>
  <c r="AN354" i="22"/>
  <c r="AM354" i="22"/>
  <c r="AL354" i="22"/>
  <c r="AK354" i="22"/>
  <c r="AJ354" i="22"/>
  <c r="AI354" i="22"/>
  <c r="AH354" i="22"/>
  <c r="AG354" i="22"/>
  <c r="AF354" i="22"/>
  <c r="AE354" i="22"/>
  <c r="AD354" i="22"/>
  <c r="AC354" i="22"/>
  <c r="AB354" i="22"/>
  <c r="AA354" i="22"/>
  <c r="Z354" i="22"/>
  <c r="Y354" i="22"/>
  <c r="X354" i="22"/>
  <c r="W354" i="22"/>
  <c r="V354" i="22"/>
  <c r="U354" i="22"/>
  <c r="T354" i="22"/>
  <c r="S354" i="22"/>
  <c r="R354" i="22"/>
  <c r="Q354" i="22"/>
  <c r="FT146" i="22" s="1"/>
  <c r="AN353" i="22"/>
  <c r="AM353" i="22"/>
  <c r="GE136" i="22" s="1"/>
  <c r="AL353" i="22"/>
  <c r="GD136" i="22" s="1"/>
  <c r="AK353" i="22"/>
  <c r="GC136" i="22" s="1"/>
  <c r="AJ353" i="22"/>
  <c r="AI353" i="22"/>
  <c r="AH353" i="22"/>
  <c r="AG353" i="22"/>
  <c r="AF353" i="22"/>
  <c r="AE353" i="22"/>
  <c r="AD353" i="22"/>
  <c r="AC353" i="22"/>
  <c r="AB353" i="22"/>
  <c r="AA353" i="22"/>
  <c r="Z353" i="22"/>
  <c r="Y353" i="22"/>
  <c r="X353" i="22"/>
  <c r="W353" i="22"/>
  <c r="V353" i="22"/>
  <c r="U353" i="22"/>
  <c r="FY148" i="22" s="1"/>
  <c r="T353" i="22"/>
  <c r="GD154" i="22" s="1"/>
  <c r="S353" i="22"/>
  <c r="CD53" i="22" s="1"/>
  <c r="R353" i="22"/>
  <c r="FD130" i="22" s="1"/>
  <c r="Q353" i="22"/>
  <c r="DA76" i="22" s="1"/>
  <c r="Q352" i="22"/>
  <c r="O173" i="22"/>
  <c r="N173" i="22"/>
  <c r="M173" i="22"/>
  <c r="L173" i="22"/>
  <c r="K173" i="22"/>
  <c r="J173" i="22"/>
  <c r="I173" i="22"/>
  <c r="H173" i="22"/>
  <c r="P158" i="22"/>
  <c r="O158" i="22"/>
  <c r="N158" i="22"/>
  <c r="M158" i="22"/>
  <c r="L158" i="22"/>
  <c r="K158" i="22"/>
  <c r="J158" i="22"/>
  <c r="I158" i="22"/>
  <c r="H158" i="22"/>
  <c r="F158" i="22"/>
  <c r="F356" i="22" s="1"/>
  <c r="E158" i="22"/>
  <c r="D158" i="22"/>
  <c r="D354" i="22" s="1"/>
  <c r="C158" i="22"/>
  <c r="C353" i="22" s="1"/>
  <c r="G157" i="22"/>
  <c r="P175" i="22" s="1"/>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F31" i="22" s="1"/>
  <c r="G30" i="22"/>
  <c r="G29" i="22"/>
  <c r="G28" i="22"/>
  <c r="G27" i="22"/>
  <c r="G26" i="22"/>
  <c r="G25" i="22"/>
  <c r="G24" i="22"/>
  <c r="G23" i="22"/>
  <c r="G22" i="22"/>
  <c r="G21" i="22"/>
  <c r="G20" i="22"/>
  <c r="G19" i="22"/>
  <c r="G17" i="22"/>
  <c r="G16" i="22"/>
  <c r="R352" i="22"/>
  <c r="M350" i="29" l="1"/>
  <c r="N350" i="29" s="1"/>
  <c r="O350" i="29" s="1"/>
  <c r="P350" i="29" s="1"/>
  <c r="Q350" i="29" s="1"/>
  <c r="C25" i="8"/>
  <c r="C41" i="8"/>
  <c r="G34" i="10"/>
  <c r="CM190" i="29"/>
  <c r="P190" i="29"/>
  <c r="S190" i="29"/>
  <c r="DZ186" i="29"/>
  <c r="R350" i="29"/>
  <c r="S350" i="29" s="1"/>
  <c r="T350" i="29" s="1"/>
  <c r="U350" i="29" s="1"/>
  <c r="V350" i="29" s="1"/>
  <c r="W350" i="29" s="1"/>
  <c r="X350" i="29" s="1"/>
  <c r="Y350" i="29" s="1"/>
  <c r="Z350" i="29" s="1"/>
  <c r="AA350" i="29" s="1"/>
  <c r="AB350" i="29" s="1"/>
  <c r="AC350" i="29" s="1"/>
  <c r="AD350" i="29" s="1"/>
  <c r="AE350" i="29" s="1"/>
  <c r="AF350" i="29" s="1"/>
  <c r="AG350" i="29" s="1"/>
  <c r="AH350" i="29" s="1"/>
  <c r="AI350" i="29" s="1"/>
  <c r="AJ350" i="29" s="1"/>
  <c r="AK350" i="29" s="1"/>
  <c r="AL350" i="29" s="1"/>
  <c r="AM350" i="29" s="1"/>
  <c r="AN350" i="29" s="1"/>
  <c r="AO350" i="29" s="1"/>
  <c r="AP350" i="29" s="1"/>
  <c r="AQ350" i="29" s="1"/>
  <c r="AR350" i="29" s="1"/>
  <c r="AS350" i="29" s="1"/>
  <c r="AT350" i="29" s="1"/>
  <c r="AU350" i="29" s="1"/>
  <c r="AV350" i="29" s="1"/>
  <c r="AW350" i="29" s="1"/>
  <c r="AX350" i="29" s="1"/>
  <c r="AY350" i="29" s="1"/>
  <c r="AZ350" i="29" s="1"/>
  <c r="BA350" i="29" s="1"/>
  <c r="BB350" i="29" s="1"/>
  <c r="BC350" i="29" s="1"/>
  <c r="BD350" i="29" s="1"/>
  <c r="BE350" i="29" s="1"/>
  <c r="BF350" i="29" s="1"/>
  <c r="BG350" i="29" s="1"/>
  <c r="BH350" i="29" s="1"/>
  <c r="BI350" i="29" s="1"/>
  <c r="BJ350" i="29" s="1"/>
  <c r="BK350" i="29" s="1"/>
  <c r="BL350" i="29" s="1"/>
  <c r="BM350" i="29" s="1"/>
  <c r="BN350" i="29" s="1"/>
  <c r="BO350" i="29" s="1"/>
  <c r="BP350" i="29" s="1"/>
  <c r="BQ350" i="29" s="1"/>
  <c r="BR350" i="29" s="1"/>
  <c r="BS350" i="29" s="1"/>
  <c r="BT350" i="29" s="1"/>
  <c r="BU350" i="29" s="1"/>
  <c r="BV350" i="29" s="1"/>
  <c r="BW350" i="29" s="1"/>
  <c r="BX350" i="29" s="1"/>
  <c r="BY350" i="29" s="1"/>
  <c r="BZ350" i="29" s="1"/>
  <c r="CA350" i="29" s="1"/>
  <c r="CB350" i="29" s="1"/>
  <c r="CC350" i="29" s="1"/>
  <c r="CD350" i="29" s="1"/>
  <c r="CE350" i="29" s="1"/>
  <c r="CF350" i="29" s="1"/>
  <c r="CG350" i="29" s="1"/>
  <c r="CH350" i="29" s="1"/>
  <c r="CI350" i="29" s="1"/>
  <c r="CJ350" i="29" s="1"/>
  <c r="CK350" i="29" s="1"/>
  <c r="CL350" i="29" s="1"/>
  <c r="CM350" i="29" s="1"/>
  <c r="CN350" i="29" s="1"/>
  <c r="CO350" i="29" s="1"/>
  <c r="CP350" i="29" s="1"/>
  <c r="CQ350" i="29" s="1"/>
  <c r="CR350" i="29" s="1"/>
  <c r="CS350" i="29" s="1"/>
  <c r="CT350" i="29" s="1"/>
  <c r="CU350" i="29" s="1"/>
  <c r="CV350" i="29" s="1"/>
  <c r="CW350" i="29" s="1"/>
  <c r="CX350" i="29" s="1"/>
  <c r="CY350" i="29" s="1"/>
  <c r="CZ350" i="29" s="1"/>
  <c r="DA350" i="29" s="1"/>
  <c r="DB350" i="29" s="1"/>
  <c r="DC350" i="29" s="1"/>
  <c r="DD350" i="29" s="1"/>
  <c r="DE350" i="29" s="1"/>
  <c r="DF350" i="29" s="1"/>
  <c r="DG350" i="29" s="1"/>
  <c r="DH350" i="29" s="1"/>
  <c r="DI350" i="29" s="1"/>
  <c r="DJ350" i="29" s="1"/>
  <c r="DK350" i="29" s="1"/>
  <c r="DL350" i="29" s="1"/>
  <c r="DM350" i="29" s="1"/>
  <c r="DN350" i="29" s="1"/>
  <c r="DO350" i="29" s="1"/>
  <c r="DP350" i="29" s="1"/>
  <c r="DQ350" i="29" s="1"/>
  <c r="DR350" i="29" s="1"/>
  <c r="DS350" i="29" s="1"/>
  <c r="DT350" i="29" s="1"/>
  <c r="DU350" i="29" s="1"/>
  <c r="DV350" i="29" s="1"/>
  <c r="DW350" i="29" s="1"/>
  <c r="DX350" i="29" s="1"/>
  <c r="DY350" i="29" s="1"/>
  <c r="DZ350" i="29" s="1"/>
  <c r="EA350" i="29" s="1"/>
  <c r="EB350" i="29" s="1"/>
  <c r="EC350" i="29" s="1"/>
  <c r="ED350" i="29" s="1"/>
  <c r="EE350" i="29" s="1"/>
  <c r="EF350" i="29" s="1"/>
  <c r="EG350" i="29" s="1"/>
  <c r="EH350" i="29" s="1"/>
  <c r="EI350" i="29" s="1"/>
  <c r="EJ350" i="29" s="1"/>
  <c r="EK350" i="29" s="1"/>
  <c r="EL350" i="29" s="1"/>
  <c r="EM350" i="29" s="1"/>
  <c r="EN350" i="29" s="1"/>
  <c r="EO350" i="29" s="1"/>
  <c r="EP350" i="29" s="1"/>
  <c r="EQ350" i="29" s="1"/>
  <c r="ER350" i="29" s="1"/>
  <c r="ES350" i="29" s="1"/>
  <c r="ET350" i="29" s="1"/>
  <c r="EU350" i="29" s="1"/>
  <c r="EV350" i="29" s="1"/>
  <c r="EW350" i="29" s="1"/>
  <c r="EX350" i="29" s="1"/>
  <c r="EY350" i="29" s="1"/>
  <c r="EZ350" i="29" s="1"/>
  <c r="FA350" i="29" s="1"/>
  <c r="FB350" i="29" s="1"/>
  <c r="FC350" i="29" s="1"/>
  <c r="FD350" i="29" s="1"/>
  <c r="FE350" i="29" s="1"/>
  <c r="FF350" i="29" s="1"/>
  <c r="FG350" i="29" s="1"/>
  <c r="FH350" i="29" s="1"/>
  <c r="FI350" i="29" s="1"/>
  <c r="FJ350" i="29" s="1"/>
  <c r="FK350" i="29" s="1"/>
  <c r="FL350" i="29" s="1"/>
  <c r="FM350" i="29" s="1"/>
  <c r="FN350" i="29" s="1"/>
  <c r="FO350" i="29" s="1"/>
  <c r="FP350" i="29" s="1"/>
  <c r="FQ350" i="29" s="1"/>
  <c r="FR350" i="29" s="1"/>
  <c r="FS350" i="29" s="1"/>
  <c r="FT350" i="29" s="1"/>
  <c r="FU350" i="29" s="1"/>
  <c r="FV350" i="29" s="1"/>
  <c r="FW350" i="29" s="1"/>
  <c r="FX350" i="29" s="1"/>
  <c r="FY350" i="29" s="1"/>
  <c r="FZ350" i="29" s="1"/>
  <c r="GA350" i="29" s="1"/>
  <c r="GB350" i="29" s="1"/>
  <c r="GC350" i="29" s="1"/>
  <c r="GD350" i="29" s="1"/>
  <c r="GE350" i="29" s="1"/>
  <c r="GF350" i="29" s="1"/>
  <c r="EJ170" i="29"/>
  <c r="EU190" i="29" s="1"/>
  <c r="EU351" i="29"/>
  <c r="BC351" i="29"/>
  <c r="AR170" i="29"/>
  <c r="BC190" i="29" s="1"/>
  <c r="AQ351" i="29"/>
  <c r="AF170" i="29"/>
  <c r="AQ190" i="29" s="1"/>
  <c r="K171" i="29"/>
  <c r="GF349" i="29"/>
  <c r="FT170" i="29"/>
  <c r="GE190" i="29" s="1"/>
  <c r="GE351" i="29"/>
  <c r="S351" i="29"/>
  <c r="BP170" i="29"/>
  <c r="CA190" i="29" s="1"/>
  <c r="CA351" i="29"/>
  <c r="CN170" i="29"/>
  <c r="CY190" i="29" s="1"/>
  <c r="CY351" i="29"/>
  <c r="DK351" i="29"/>
  <c r="CZ170" i="29"/>
  <c r="DK190" i="29" s="1"/>
  <c r="DW351" i="29"/>
  <c r="DL170" i="29"/>
  <c r="DW190" i="29" s="1"/>
  <c r="EI351" i="29"/>
  <c r="DX170" i="29"/>
  <c r="EI190" i="29" s="1"/>
  <c r="CB171" i="29"/>
  <c r="CM351" i="29"/>
  <c r="BD170" i="29"/>
  <c r="BO190" i="29" s="1"/>
  <c r="BO351" i="29"/>
  <c r="FS351" i="29"/>
  <c r="FH170" i="29"/>
  <c r="FS190" i="29" s="1"/>
  <c r="EV170" i="29"/>
  <c r="FG190" i="29" s="1"/>
  <c r="FG351" i="29"/>
  <c r="AE351" i="29"/>
  <c r="T170" i="29"/>
  <c r="AE190" i="29" s="1"/>
  <c r="DY169" i="29"/>
  <c r="DY162" i="29"/>
  <c r="EA159" i="29"/>
  <c r="EA185" i="29" s="1"/>
  <c r="EB17" i="29"/>
  <c r="DZ176" i="29"/>
  <c r="DZ164" i="29"/>
  <c r="BC349" i="22"/>
  <c r="BP160" i="22"/>
  <c r="CA178" i="22" s="1"/>
  <c r="CA349" i="22"/>
  <c r="DX160" i="22"/>
  <c r="EI178" i="22" s="1"/>
  <c r="EI349" i="22"/>
  <c r="BD160" i="22"/>
  <c r="BO178" i="22" s="1"/>
  <c r="BO349" i="22"/>
  <c r="GE349" i="22"/>
  <c r="FT160" i="22"/>
  <c r="GE178" i="22" s="1"/>
  <c r="T160" i="22"/>
  <c r="AE349" i="22"/>
  <c r="N348" i="22"/>
  <c r="O348" i="22" s="1"/>
  <c r="P348" i="22" s="1"/>
  <c r="Q348" i="22" s="1"/>
  <c r="R348" i="22" s="1"/>
  <c r="S348" i="22" s="1"/>
  <c r="T348" i="22" s="1"/>
  <c r="U348" i="22" s="1"/>
  <c r="V348" i="22" s="1"/>
  <c r="W348" i="22" s="1"/>
  <c r="X348" i="22" s="1"/>
  <c r="Y348" i="22" s="1"/>
  <c r="Z348" i="22" s="1"/>
  <c r="AA348" i="22" s="1"/>
  <c r="AB348" i="22" s="1"/>
  <c r="AC348" i="22" s="1"/>
  <c r="AD348" i="22" s="1"/>
  <c r="AE348" i="22" s="1"/>
  <c r="AF348" i="22" s="1"/>
  <c r="AG348" i="22" s="1"/>
  <c r="AH348" i="22" s="1"/>
  <c r="AI348" i="22" s="1"/>
  <c r="AJ348" i="22" s="1"/>
  <c r="AK348" i="22" s="1"/>
  <c r="AL348" i="22" s="1"/>
  <c r="AM348" i="22" s="1"/>
  <c r="AN348" i="22" s="1"/>
  <c r="AO348" i="22" s="1"/>
  <c r="AP348" i="22" s="1"/>
  <c r="AQ348" i="22" s="1"/>
  <c r="AR348" i="22" s="1"/>
  <c r="AS348" i="22" s="1"/>
  <c r="AT348" i="22" s="1"/>
  <c r="AU348" i="22" s="1"/>
  <c r="AV348" i="22" s="1"/>
  <c r="AW348" i="22" s="1"/>
  <c r="AX348" i="22" s="1"/>
  <c r="AY348" i="22" s="1"/>
  <c r="AZ348" i="22" s="1"/>
  <c r="BA348" i="22" s="1"/>
  <c r="BB348" i="22" s="1"/>
  <c r="BC348" i="22" s="1"/>
  <c r="BD348" i="22" s="1"/>
  <c r="BE348" i="22" s="1"/>
  <c r="BF348" i="22" s="1"/>
  <c r="BG348" i="22" s="1"/>
  <c r="BH348" i="22" s="1"/>
  <c r="BI348" i="22" s="1"/>
  <c r="BJ348" i="22" s="1"/>
  <c r="BK348" i="22" s="1"/>
  <c r="BL348" i="22" s="1"/>
  <c r="BM348" i="22" s="1"/>
  <c r="BN348" i="22" s="1"/>
  <c r="BO348" i="22" s="1"/>
  <c r="BP348" i="22" s="1"/>
  <c r="BQ348" i="22" s="1"/>
  <c r="BR348" i="22" s="1"/>
  <c r="BS348" i="22" s="1"/>
  <c r="BT348" i="22" s="1"/>
  <c r="BU348" i="22" s="1"/>
  <c r="BV348" i="22" s="1"/>
  <c r="BW348" i="22" s="1"/>
  <c r="BX348" i="22" s="1"/>
  <c r="BY348" i="22" s="1"/>
  <c r="BZ348" i="22" s="1"/>
  <c r="CA348" i="22" s="1"/>
  <c r="CB348" i="22" s="1"/>
  <c r="CC348" i="22" s="1"/>
  <c r="CD348" i="22" s="1"/>
  <c r="CE348" i="22" s="1"/>
  <c r="CF348" i="22" s="1"/>
  <c r="CG348" i="22" s="1"/>
  <c r="CH348" i="22" s="1"/>
  <c r="CI348" i="22" s="1"/>
  <c r="CJ348" i="22" s="1"/>
  <c r="CK348" i="22" s="1"/>
  <c r="CL348" i="22" s="1"/>
  <c r="CM348" i="22" s="1"/>
  <c r="CN348" i="22" s="1"/>
  <c r="CO348" i="22" s="1"/>
  <c r="CP348" i="22" s="1"/>
  <c r="CQ348" i="22" s="1"/>
  <c r="CR348" i="22" s="1"/>
  <c r="CS348" i="22" s="1"/>
  <c r="CT348" i="22" s="1"/>
  <c r="CU348" i="22" s="1"/>
  <c r="CV348" i="22" s="1"/>
  <c r="CW348" i="22" s="1"/>
  <c r="CX348" i="22" s="1"/>
  <c r="CY348" i="22" s="1"/>
  <c r="CZ348" i="22" s="1"/>
  <c r="DA348" i="22" s="1"/>
  <c r="DB348" i="22" s="1"/>
  <c r="DC348" i="22" s="1"/>
  <c r="DD348" i="22" s="1"/>
  <c r="DE348" i="22" s="1"/>
  <c r="DF348" i="22" s="1"/>
  <c r="DG348" i="22" s="1"/>
  <c r="DH348" i="22" s="1"/>
  <c r="DI348" i="22" s="1"/>
  <c r="DJ348" i="22" s="1"/>
  <c r="DK348" i="22" s="1"/>
  <c r="DL348" i="22" s="1"/>
  <c r="DM348" i="22" s="1"/>
  <c r="DN348" i="22" s="1"/>
  <c r="DO348" i="22" s="1"/>
  <c r="DP348" i="22" s="1"/>
  <c r="DQ348" i="22" s="1"/>
  <c r="DR348" i="22" s="1"/>
  <c r="DS348" i="22" s="1"/>
  <c r="DT348" i="22" s="1"/>
  <c r="DU348" i="22" s="1"/>
  <c r="DV348" i="22" s="1"/>
  <c r="DW348" i="22" s="1"/>
  <c r="DX348" i="22" s="1"/>
  <c r="DY348" i="22" s="1"/>
  <c r="DZ348" i="22" s="1"/>
  <c r="EA348" i="22" s="1"/>
  <c r="EB348" i="22" s="1"/>
  <c r="EC348" i="22" s="1"/>
  <c r="ED348" i="22" s="1"/>
  <c r="EE348" i="22" s="1"/>
  <c r="EF348" i="22" s="1"/>
  <c r="EG348" i="22" s="1"/>
  <c r="EH348" i="22" s="1"/>
  <c r="EI348" i="22" s="1"/>
  <c r="EJ348" i="22" s="1"/>
  <c r="EK348" i="22" s="1"/>
  <c r="EL348" i="22" s="1"/>
  <c r="EM348" i="22" s="1"/>
  <c r="EN348" i="22" s="1"/>
  <c r="EO348" i="22" s="1"/>
  <c r="EP348" i="22" s="1"/>
  <c r="EQ348" i="22" s="1"/>
  <c r="ER348" i="22" s="1"/>
  <c r="ES348" i="22" s="1"/>
  <c r="ET348" i="22" s="1"/>
  <c r="EU348" i="22" s="1"/>
  <c r="EV348" i="22" s="1"/>
  <c r="EW348" i="22" s="1"/>
  <c r="EX348" i="22" s="1"/>
  <c r="EY348" i="22" s="1"/>
  <c r="EZ348" i="22" s="1"/>
  <c r="FA348" i="22" s="1"/>
  <c r="FB348" i="22" s="1"/>
  <c r="FC348" i="22" s="1"/>
  <c r="FD348" i="22" s="1"/>
  <c r="FE348" i="22" s="1"/>
  <c r="FF348" i="22" s="1"/>
  <c r="FG348" i="22" s="1"/>
  <c r="FH348" i="22" s="1"/>
  <c r="FI348" i="22" s="1"/>
  <c r="FJ348" i="22" s="1"/>
  <c r="FK348" i="22" s="1"/>
  <c r="FL348" i="22" s="1"/>
  <c r="FM348" i="22" s="1"/>
  <c r="FN348" i="22" s="1"/>
  <c r="FO348" i="22" s="1"/>
  <c r="FP348" i="22" s="1"/>
  <c r="FQ348" i="22" s="1"/>
  <c r="FR348" i="22" s="1"/>
  <c r="FS348" i="22" s="1"/>
  <c r="FT348" i="22" s="1"/>
  <c r="FU348" i="22" s="1"/>
  <c r="FV348" i="22" s="1"/>
  <c r="FW348" i="22" s="1"/>
  <c r="FX348" i="22" s="1"/>
  <c r="FY348" i="22" s="1"/>
  <c r="FZ348" i="22" s="1"/>
  <c r="GA348" i="22" s="1"/>
  <c r="GB348" i="22" s="1"/>
  <c r="GC348" i="22" s="1"/>
  <c r="GD348" i="22" s="1"/>
  <c r="GE348" i="22" s="1"/>
  <c r="GF348" i="22" s="1"/>
  <c r="S349" i="22"/>
  <c r="FG349" i="22"/>
  <c r="EV160" i="22"/>
  <c r="FG178" i="22" s="1"/>
  <c r="EJ160" i="22"/>
  <c r="EU178" i="22" s="1"/>
  <c r="EU349" i="22"/>
  <c r="DL160" i="22"/>
  <c r="DW178" i="22" s="1"/>
  <c r="DW349" i="22"/>
  <c r="GF347" i="22"/>
  <c r="CB160" i="22"/>
  <c r="CM178" i="22" s="1"/>
  <c r="CM349" i="22"/>
  <c r="P349" i="22"/>
  <c r="CN160" i="22"/>
  <c r="CY178" i="22" s="1"/>
  <c r="CY349" i="22"/>
  <c r="FH160" i="22"/>
  <c r="FS178" i="22" s="1"/>
  <c r="FS349" i="22"/>
  <c r="CZ160" i="22"/>
  <c r="DK178" i="22" s="1"/>
  <c r="DK349" i="22"/>
  <c r="AF160" i="22"/>
  <c r="AQ349" i="22"/>
  <c r="FK137" i="22"/>
  <c r="GE146" i="22"/>
  <c r="FN121" i="22"/>
  <c r="FI124" i="22"/>
  <c r="BR35" i="22"/>
  <c r="FQ127" i="22"/>
  <c r="CX67" i="22"/>
  <c r="FD118" i="22"/>
  <c r="FA122" i="22"/>
  <c r="FX139" i="22"/>
  <c r="ER97" i="22"/>
  <c r="FM135" i="22"/>
  <c r="ES105" i="22"/>
  <c r="DO68" i="22"/>
  <c r="GF179" i="22"/>
  <c r="BT36" i="22"/>
  <c r="CH53" i="22"/>
  <c r="FW136" i="22"/>
  <c r="FE109" i="22"/>
  <c r="EQ113" i="22"/>
  <c r="EX111" i="22"/>
  <c r="DU73" i="22"/>
  <c r="DI76" i="22"/>
  <c r="FK129" i="22"/>
  <c r="DT79" i="22"/>
  <c r="EY108" i="22"/>
  <c r="DH76" i="22"/>
  <c r="FX136" i="22"/>
  <c r="FZ130" i="22"/>
  <c r="GA130" i="22" s="1"/>
  <c r="GB130" i="22" s="1"/>
  <c r="GC130" i="22" s="1"/>
  <c r="GD130" i="22" s="1"/>
  <c r="GE130" i="22" s="1"/>
  <c r="DP83" i="22"/>
  <c r="EM105" i="22"/>
  <c r="FX137" i="22"/>
  <c r="FC105" i="22"/>
  <c r="FD105" i="22" s="1"/>
  <c r="FE105" i="22" s="1"/>
  <c r="FF105" i="22" s="1"/>
  <c r="FG105" i="22" s="1"/>
  <c r="FH105" i="22" s="1"/>
  <c r="FI105" i="22" s="1"/>
  <c r="FJ105" i="22" s="1"/>
  <c r="FK105" i="22" s="1"/>
  <c r="FL105" i="22" s="1"/>
  <c r="FM105" i="22" s="1"/>
  <c r="FN105" i="22" s="1"/>
  <c r="FO105" i="22" s="1"/>
  <c r="FP105" i="22" s="1"/>
  <c r="FQ105" i="22" s="1"/>
  <c r="FR105" i="22" s="1"/>
  <c r="FS105" i="22" s="1"/>
  <c r="FT105" i="22" s="1"/>
  <c r="FU105" i="22" s="1"/>
  <c r="FV105" i="22" s="1"/>
  <c r="FW105" i="22" s="1"/>
  <c r="FX105" i="22" s="1"/>
  <c r="FY105" i="22" s="1"/>
  <c r="FZ105" i="22" s="1"/>
  <c r="GA105" i="22" s="1"/>
  <c r="GB105" i="22" s="1"/>
  <c r="GC105" i="22" s="1"/>
  <c r="GD105" i="22" s="1"/>
  <c r="GE105" i="22" s="1"/>
  <c r="P184" i="22"/>
  <c r="P176" i="22"/>
  <c r="DP88" i="22"/>
  <c r="H159" i="22"/>
  <c r="GA134" i="22"/>
  <c r="EY116" i="22"/>
  <c r="FR142" i="22"/>
  <c r="DU84" i="22"/>
  <c r="CT66" i="22"/>
  <c r="DJ73" i="22"/>
  <c r="DG80" i="22"/>
  <c r="BQ37" i="22"/>
  <c r="CE53" i="22"/>
  <c r="BT34" i="22"/>
  <c r="EP97" i="22"/>
  <c r="AO21" i="22"/>
  <c r="AU28" i="22"/>
  <c r="EP104" i="22"/>
  <c r="BW47" i="22"/>
  <c r="EJ97" i="22"/>
  <c r="CQ62" i="22"/>
  <c r="FG122" i="22"/>
  <c r="DF69" i="22"/>
  <c r="AO18" i="22"/>
  <c r="AM24" i="22"/>
  <c r="CM60" i="22"/>
  <c r="EV112" i="22"/>
  <c r="AU24" i="22"/>
  <c r="BG31" i="22"/>
  <c r="BH37" i="22"/>
  <c r="CO62" i="22"/>
  <c r="GB138" i="22"/>
  <c r="EK91" i="22"/>
  <c r="FJ127" i="22"/>
  <c r="DN69" i="22"/>
  <c r="ED92" i="22"/>
  <c r="FG116" i="22"/>
  <c r="AQ22" i="22"/>
  <c r="EK92" i="22"/>
  <c r="EJ106" i="22"/>
  <c r="EW120" i="22"/>
  <c r="AP22" i="22"/>
  <c r="CI44" i="22"/>
  <c r="CT60" i="22"/>
  <c r="DR73" i="22"/>
  <c r="EN95" i="22"/>
  <c r="EL109" i="22"/>
  <c r="AI19" i="22"/>
  <c r="BC33" i="22"/>
  <c r="BP42" i="22"/>
  <c r="BG36" i="22"/>
  <c r="CV61" i="22"/>
  <c r="DY96" i="22"/>
  <c r="ER106" i="22"/>
  <c r="EU110" i="22"/>
  <c r="EN114" i="22"/>
  <c r="EZ125" i="22"/>
  <c r="FE129" i="22"/>
  <c r="FY132" i="22"/>
  <c r="GB136" i="22"/>
  <c r="BC24" i="22"/>
  <c r="CQ50" i="22"/>
  <c r="DE62" i="22"/>
  <c r="DD78" i="22"/>
  <c r="ED101" i="22"/>
  <c r="FP131" i="22"/>
  <c r="FV139" i="22"/>
  <c r="BJ38" i="22"/>
  <c r="BW48" i="22"/>
  <c r="CK51" i="22"/>
  <c r="CY63" i="22"/>
  <c r="DO86" i="22"/>
  <c r="CF48" i="22"/>
  <c r="DV79" i="22"/>
  <c r="DT90" i="22"/>
  <c r="DW93" i="22"/>
  <c r="EG103" i="22"/>
  <c r="FC110" i="22"/>
  <c r="EV114" i="22"/>
  <c r="FM129" i="22"/>
  <c r="FU144" i="22"/>
  <c r="BZ44" i="22"/>
  <c r="BC28" i="22"/>
  <c r="CE47" i="22"/>
  <c r="FS135" i="22"/>
  <c r="AY22" i="22"/>
  <c r="BK33" i="22"/>
  <c r="BT45" i="22"/>
  <c r="CE54" i="22"/>
  <c r="DL67" i="22"/>
  <c r="ES117" i="22"/>
  <c r="V17" i="22"/>
  <c r="BG26" i="22"/>
  <c r="BZ38" i="22"/>
  <c r="CJ45" i="22"/>
  <c r="CM54" i="22"/>
  <c r="DC61" i="22"/>
  <c r="DT83" i="22"/>
  <c r="EO96" i="22"/>
  <c r="AC17" i="22"/>
  <c r="AG21" i="22"/>
  <c r="AR23" i="22"/>
  <c r="BD34" i="22"/>
  <c r="BW36" i="22"/>
  <c r="BQ43" i="22"/>
  <c r="CN48" i="22"/>
  <c r="CL52" i="22"/>
  <c r="CR58" i="22"/>
  <c r="DD61" i="22"/>
  <c r="CW68" i="22"/>
  <c r="DA72" i="22"/>
  <c r="DK75" i="22"/>
  <c r="EB90" i="22"/>
  <c r="EE93" i="22"/>
  <c r="EW103" i="22"/>
  <c r="FB118" i="22"/>
  <c r="FP126" i="22"/>
  <c r="FU129" i="22"/>
  <c r="FR133" i="22"/>
  <c r="FT137" i="22"/>
  <c r="FQ141" i="22"/>
  <c r="GC144" i="22"/>
  <c r="BE35" i="22"/>
  <c r="DJ66" i="22"/>
  <c r="ED85" i="22"/>
  <c r="T16" i="22"/>
  <c r="BI38" i="22"/>
  <c r="CJ58" i="22"/>
  <c r="DN79" i="22"/>
  <c r="EA99" i="22"/>
  <c r="FE120" i="22"/>
  <c r="BN30" i="22"/>
  <c r="BO36" i="22"/>
  <c r="BP43" i="22"/>
  <c r="CQ58" i="22"/>
  <c r="DC75" i="22"/>
  <c r="EE86" i="22"/>
  <c r="EQ99" i="22"/>
  <c r="AD17" i="22"/>
  <c r="AN21" i="22"/>
  <c r="AR27" i="22"/>
  <c r="AX31" i="22"/>
  <c r="BL34" i="22"/>
  <c r="CA39" i="22"/>
  <c r="BY43" i="22"/>
  <c r="CP48" i="22"/>
  <c r="CT52" i="22"/>
  <c r="CV55" i="22"/>
  <c r="DM68" i="22"/>
  <c r="DQ72" i="22"/>
  <c r="DM84" i="22"/>
  <c r="EE87" i="22"/>
  <c r="EM93" i="22"/>
  <c r="ER100" i="22"/>
  <c r="FA108" i="22"/>
  <c r="EM111" i="22"/>
  <c r="FJ118" i="22"/>
  <c r="EY122" i="22"/>
  <c r="FY141" i="22"/>
  <c r="BL33" i="22"/>
  <c r="EO112" i="22"/>
  <c r="DD74" i="22"/>
  <c r="DN84" i="22"/>
  <c r="BU33" i="22"/>
  <c r="CP55" i="22"/>
  <c r="CZ69" i="22"/>
  <c r="DM78" i="22"/>
  <c r="DX87" i="22"/>
  <c r="EY103" i="22"/>
  <c r="FW144" i="22"/>
  <c r="J159" i="22"/>
  <c r="J164" i="22"/>
  <c r="EC100" i="22"/>
  <c r="BM33" i="22"/>
  <c r="CY62" i="22"/>
  <c r="I159" i="22"/>
  <c r="I164" i="22"/>
  <c r="AS26" i="22"/>
  <c r="CJ50" i="22"/>
  <c r="DG62" i="22"/>
  <c r="DU90" i="22"/>
  <c r="K159" i="22"/>
  <c r="K164" i="22"/>
  <c r="FN129" i="22"/>
  <c r="P164" i="22"/>
  <c r="P159" i="22"/>
  <c r="BI27" i="22"/>
  <c r="CH55" i="22"/>
  <c r="EQ97" i="22"/>
  <c r="AA18" i="22"/>
  <c r="BA23" i="22"/>
  <c r="BA26" i="22"/>
  <c r="BZ48" i="22"/>
  <c r="CX55" i="22"/>
  <c r="DA58" i="22"/>
  <c r="DH69" i="22"/>
  <c r="DD75" i="22"/>
  <c r="DO85" i="22"/>
  <c r="EG87" i="22"/>
  <c r="EI104" i="22"/>
  <c r="L164" i="22"/>
  <c r="L159" i="22"/>
  <c r="O164" i="22"/>
  <c r="O159" i="22"/>
  <c r="CV60" i="22"/>
  <c r="DC73" i="22"/>
  <c r="EB99" i="22"/>
  <c r="EE101" i="22"/>
  <c r="EJ104" i="22"/>
  <c r="EM108" i="22"/>
  <c r="GB142" i="22"/>
  <c r="M164" i="22"/>
  <c r="M159" i="22"/>
  <c r="EG95" i="22"/>
  <c r="H164" i="22"/>
  <c r="CF47" i="22"/>
  <c r="AJ22" i="22"/>
  <c r="BI26" i="22"/>
  <c r="BE33" i="22"/>
  <c r="CH48" i="22"/>
  <c r="DP69" i="22"/>
  <c r="EE83" i="22"/>
  <c r="FE114" i="22"/>
  <c r="FI125" i="22"/>
  <c r="E355" i="22"/>
  <c r="N164" i="22"/>
  <c r="N159" i="22"/>
  <c r="AL17" i="22"/>
  <c r="AA19" i="22"/>
  <c r="AW21" i="22"/>
  <c r="AJ23" i="22"/>
  <c r="BK28" i="22"/>
  <c r="AY31" i="22"/>
  <c r="BR38" i="22"/>
  <c r="CG43" i="22"/>
  <c r="CB45" i="22"/>
  <c r="CM47" i="22"/>
  <c r="CC51" i="22"/>
  <c r="CC53" i="22"/>
  <c r="CU54" i="22"/>
  <c r="CU60" i="22"/>
  <c r="CQ63" i="22"/>
  <c r="DB66" i="22"/>
  <c r="DE68" i="22"/>
  <c r="DI72" i="22"/>
  <c r="DC74" i="22"/>
  <c r="DS75" i="22"/>
  <c r="DL78" i="22"/>
  <c r="DL83" i="22"/>
  <c r="EC84" i="22"/>
  <c r="DW86" i="22"/>
  <c r="DV92" i="22"/>
  <c r="EG96" i="22"/>
  <c r="EI99" i="22"/>
  <c r="EO103" i="22"/>
  <c r="EX104" i="22"/>
  <c r="EZ106" i="22"/>
  <c r="FD112" i="22"/>
  <c r="FD114" i="22"/>
  <c r="FM120" i="22"/>
  <c r="FO122" i="22"/>
  <c r="FH125" i="22"/>
  <c r="FB127" i="22"/>
  <c r="FH131" i="22"/>
  <c r="FJ133" i="22"/>
  <c r="FK135" i="22"/>
  <c r="FL137" i="22"/>
  <c r="FN139" i="22"/>
  <c r="FW147" i="22"/>
  <c r="AB16" i="22"/>
  <c r="Y18" i="22"/>
  <c r="AQ19" i="22"/>
  <c r="AI22" i="22"/>
  <c r="AZ23" i="22"/>
  <c r="AQ26" i="22"/>
  <c r="AZ27" i="22"/>
  <c r="BO31" i="22"/>
  <c r="BS33" i="22"/>
  <c r="BM35" i="22"/>
  <c r="BP37" i="22"/>
  <c r="BX42" i="22"/>
  <c r="BS44" i="22"/>
  <c r="CS51" i="22"/>
  <c r="CM53" i="22"/>
  <c r="CF55" i="22"/>
  <c r="CH57" i="22"/>
  <c r="CZ58" i="22"/>
  <c r="DC60" i="22"/>
  <c r="DG63" i="22"/>
  <c r="CZ70" i="22"/>
  <c r="DK74" i="22"/>
  <c r="DD76" i="22"/>
  <c r="DT78" i="22"/>
  <c r="DO80" i="22"/>
  <c r="EB83" i="22"/>
  <c r="DN85" i="22"/>
  <c r="DX88" i="22"/>
  <c r="EJ90" i="22"/>
  <c r="DX95" i="22"/>
  <c r="EA98" i="22"/>
  <c r="EI105" i="22"/>
  <c r="ET109" i="22"/>
  <c r="EU111" i="22"/>
  <c r="EN113" i="22"/>
  <c r="FA117" i="22"/>
  <c r="EV119" i="22"/>
  <c r="EX121" i="22"/>
  <c r="FP125" i="22"/>
  <c r="FR127" i="22"/>
  <c r="FX131" i="22"/>
  <c r="FZ133" i="22"/>
  <c r="GA135" i="22"/>
  <c r="GB137" i="22"/>
  <c r="GD139" i="22"/>
  <c r="FZ142" i="22"/>
  <c r="FX148" i="22"/>
  <c r="AJ16" i="22"/>
  <c r="BH27" i="22"/>
  <c r="AX30" i="22"/>
  <c r="BU35" i="22"/>
  <c r="BK39" i="22"/>
  <c r="CF42" i="22"/>
  <c r="BX48" i="22"/>
  <c r="CA50" i="22"/>
  <c r="CU53" i="22"/>
  <c r="CP57" i="22"/>
  <c r="CW62" i="22"/>
  <c r="CV67" i="22"/>
  <c r="CX69" i="22"/>
  <c r="DH70" i="22"/>
  <c r="DB73" i="22"/>
  <c r="DS74" i="22"/>
  <c r="DL76" i="22"/>
  <c r="DW80" i="22"/>
  <c r="DO87" i="22"/>
  <c r="EF88" i="22"/>
  <c r="EL92" i="22"/>
  <c r="EF95" i="22"/>
  <c r="EI98" i="22"/>
  <c r="EB100" i="22"/>
  <c r="EL101" i="22"/>
  <c r="EQ105" i="22"/>
  <c r="EK108" i="22"/>
  <c r="FB109" i="22"/>
  <c r="FC111" i="22"/>
  <c r="EV113" i="22"/>
  <c r="FI117" i="22"/>
  <c r="FD119" i="22"/>
  <c r="FF121" i="22"/>
  <c r="EZ124" i="22"/>
  <c r="FF130" i="22"/>
  <c r="FV145" i="22"/>
  <c r="AG18" i="22"/>
  <c r="AY26" i="22"/>
  <c r="BF30" i="22"/>
  <c r="BX37" i="22"/>
  <c r="BS39" i="22"/>
  <c r="CA44" i="22"/>
  <c r="CI50" i="22"/>
  <c r="CD52" i="22"/>
  <c r="CN55" i="22"/>
  <c r="CX57" i="22"/>
  <c r="CN61" i="22"/>
  <c r="DD67" i="22"/>
  <c r="DP70" i="22"/>
  <c r="DT76" i="22"/>
  <c r="DF79" i="22"/>
  <c r="DV85" i="22"/>
  <c r="DW87" i="22"/>
  <c r="DU91" i="22"/>
  <c r="DZ97" i="22"/>
  <c r="EQ98" i="22"/>
  <c r="ET101" i="22"/>
  <c r="EH104" i="22"/>
  <c r="EY105" i="22"/>
  <c r="FD113" i="22"/>
  <c r="FL119" i="22"/>
  <c r="FH124" i="22"/>
  <c r="EZ126" i="22"/>
  <c r="FN130" i="22"/>
  <c r="FI132" i="22"/>
  <c r="FK134" i="22"/>
  <c r="FL136" i="22"/>
  <c r="FL138" i="22"/>
  <c r="GD145" i="22"/>
  <c r="AL18" i="22"/>
  <c r="EC91" i="22"/>
  <c r="EH97" i="22"/>
  <c r="EJ100" i="22"/>
  <c r="ES108" i="22"/>
  <c r="EM110" i="22"/>
  <c r="EN112" i="22"/>
  <c r="EQ116" i="22"/>
  <c r="ET118" i="22"/>
  <c r="FP124" i="22"/>
  <c r="FH126" i="22"/>
  <c r="FV130" i="22"/>
  <c r="FQ132" i="22"/>
  <c r="FS134" i="22"/>
  <c r="FT136" i="22"/>
  <c r="FT138" i="22"/>
  <c r="AA16" i="22"/>
  <c r="AT24" i="22"/>
  <c r="AW30" i="22"/>
  <c r="BG37" i="22"/>
  <c r="BV47" i="22"/>
  <c r="CG57" i="22"/>
  <c r="EE104" i="22"/>
  <c r="AH19" i="22"/>
  <c r="CM55" i="22"/>
  <c r="DL68" i="22"/>
  <c r="AQ23" i="22"/>
  <c r="AT28" i="22"/>
  <c r="BO42" i="22"/>
  <c r="CA45" i="22"/>
  <c r="CP50" i="22"/>
  <c r="DR75" i="22"/>
  <c r="AF18" i="22"/>
  <c r="BB33" i="22"/>
  <c r="BJ39" i="22"/>
  <c r="DJ74" i="22"/>
  <c r="FW146" i="22"/>
  <c r="AQ27" i="22"/>
  <c r="DD62" i="22"/>
  <c r="EN96" i="22"/>
  <c r="FZ151" i="22"/>
  <c r="AI16" i="22"/>
  <c r="AK17" i="22"/>
  <c r="AY23" i="22"/>
  <c r="BB24" i="22"/>
  <c r="AX26" i="22"/>
  <c r="BF31" i="22"/>
  <c r="BD35" i="22"/>
  <c r="BF36" i="22"/>
  <c r="BR39" i="22"/>
  <c r="BX43" i="22"/>
  <c r="CD47" i="22"/>
  <c r="CC52" i="22"/>
  <c r="CL53" i="22"/>
  <c r="CT54" i="22"/>
  <c r="CY58" i="22"/>
  <c r="CU67" i="22"/>
  <c r="DM69" i="22"/>
  <c r="EE95" i="22"/>
  <c r="EH99" i="22"/>
  <c r="ER117" i="22"/>
  <c r="AM18" i="22"/>
  <c r="AP19" i="22"/>
  <c r="AV21" i="22"/>
  <c r="AX22" i="22"/>
  <c r="AY27" i="22"/>
  <c r="BB28" i="22"/>
  <c r="BE30" i="22"/>
  <c r="BJ33" i="22"/>
  <c r="BC34" i="22"/>
  <c r="BO37" i="22"/>
  <c r="BQ38" i="22"/>
  <c r="BW42" i="22"/>
  <c r="CH44" i="22"/>
  <c r="CI45" i="22"/>
  <c r="CE48" i="22"/>
  <c r="BZ50" i="22"/>
  <c r="CB51" i="22"/>
  <c r="CU55" i="22"/>
  <c r="CW57" i="22"/>
  <c r="CN62" i="22"/>
  <c r="DC76" i="22"/>
  <c r="EB84" i="22"/>
  <c r="EJ91" i="22"/>
  <c r="DZ98" i="22"/>
  <c r="EF103" i="22"/>
  <c r="FA127" i="22"/>
  <c r="AN18" i="22"/>
  <c r="BN31" i="22"/>
  <c r="BK35" i="22"/>
  <c r="BN36" i="22"/>
  <c r="BZ39" i="22"/>
  <c r="CF43" i="22"/>
  <c r="CK52" i="22"/>
  <c r="CW69" i="22"/>
  <c r="CZ72" i="22"/>
  <c r="DP73" i="22"/>
  <c r="DZ83" i="22"/>
  <c r="U17" i="22"/>
  <c r="X18" i="22"/>
  <c r="BF26" i="22"/>
  <c r="BG27" i="22"/>
  <c r="BJ28" i="22"/>
  <c r="BM30" i="22"/>
  <c r="BK34" i="22"/>
  <c r="BL35" i="22"/>
  <c r="BY38" i="22"/>
  <c r="CE42" i="22"/>
  <c r="CL47" i="22"/>
  <c r="CH50" i="22"/>
  <c r="CE55" i="22"/>
  <c r="DO88" i="22"/>
  <c r="EL93" i="22"/>
  <c r="FC119" i="22"/>
  <c r="S16" i="22"/>
  <c r="AH22" i="22"/>
  <c r="AI23" i="22"/>
  <c r="AL24" i="22"/>
  <c r="AO26" i="22"/>
  <c r="BV36" i="22"/>
  <c r="BW37" i="22"/>
  <c r="BR45" i="22"/>
  <c r="CM48" i="22"/>
  <c r="CQ51" i="22"/>
  <c r="CV62" i="22"/>
  <c r="CX63" i="22"/>
  <c r="EU114" i="22"/>
  <c r="EX116" i="22"/>
  <c r="FY133" i="22"/>
  <c r="AB17" i="22"/>
  <c r="Z19" i="22"/>
  <c r="AF21" i="22"/>
  <c r="AP26" i="22"/>
  <c r="BR33" i="22"/>
  <c r="BS34" i="22"/>
  <c r="BT35" i="22"/>
  <c r="BR44" i="22"/>
  <c r="BS45" i="22"/>
  <c r="CR51" i="22"/>
  <c r="CD54" i="22"/>
  <c r="CL60" i="22"/>
  <c r="DI66" i="22"/>
  <c r="DE69" i="22"/>
  <c r="DG70" i="22"/>
  <c r="ES101" i="22"/>
  <c r="EK109" i="22"/>
  <c r="FZ135" i="22"/>
  <c r="FS137" i="22"/>
  <c r="AR19" i="22"/>
  <c r="AP21" i="22"/>
  <c r="AZ26" i="22"/>
  <c r="AZ31" i="22"/>
  <c r="BE34" i="22"/>
  <c r="BX36" i="22"/>
  <c r="BL39" i="22"/>
  <c r="CB44" i="22"/>
  <c r="BU45" i="22"/>
  <c r="CL51" i="22"/>
  <c r="CE52" i="22"/>
  <c r="CI57" i="22"/>
  <c r="DB72" i="22"/>
  <c r="DW79" i="22"/>
  <c r="DX80" i="22"/>
  <c r="DU83" i="22"/>
  <c r="DX86" i="22"/>
  <c r="DY88" i="22"/>
  <c r="EM92" i="22"/>
  <c r="EN93" i="22"/>
  <c r="EL108" i="22"/>
  <c r="EN111" i="22"/>
  <c r="FQ126" i="22"/>
  <c r="FS127" i="22"/>
  <c r="GB134" i="22"/>
  <c r="FO139" i="22"/>
  <c r="FW145" i="22"/>
  <c r="AK16" i="22"/>
  <c r="AE17" i="22"/>
  <c r="AK23" i="22"/>
  <c r="AS27" i="22"/>
  <c r="BL28" i="22"/>
  <c r="BG30" i="22"/>
  <c r="BS38" i="22"/>
  <c r="CH43" i="22"/>
  <c r="CF53" i="22"/>
  <c r="CF54" i="22"/>
  <c r="CK58" i="22"/>
  <c r="DD60" i="22"/>
  <c r="DE61" i="22"/>
  <c r="CX62" i="22"/>
  <c r="CR63" i="22"/>
  <c r="DK66" i="22"/>
  <c r="CX68" i="22"/>
  <c r="DI70" i="22"/>
  <c r="DK73" i="22"/>
  <c r="DL75" i="22"/>
  <c r="DU78" i="22"/>
  <c r="DV84" i="22"/>
  <c r="DW85" i="22"/>
  <c r="EF87" i="22"/>
  <c r="EC90" i="22"/>
  <c r="EO95" i="22"/>
  <c r="EK100" i="22"/>
  <c r="EM101" i="22"/>
  <c r="EN110" i="22"/>
  <c r="EW112" i="22"/>
  <c r="FE119" i="22"/>
  <c r="EZ122" i="22"/>
  <c r="FQ125" i="22"/>
  <c r="FV129" i="22"/>
  <c r="FI131" i="22"/>
  <c r="GA133" i="22"/>
  <c r="FM138" i="22"/>
  <c r="FR141" i="22"/>
  <c r="GA151" i="22"/>
  <c r="AB19" i="22"/>
  <c r="AR22" i="22"/>
  <c r="BH36" i="22"/>
  <c r="BY37" i="22"/>
  <c r="CN47" i="22"/>
  <c r="CG48" i="22"/>
  <c r="CR50" i="22"/>
  <c r="CG55" i="22"/>
  <c r="CW55" i="22"/>
  <c r="CQ57" i="22"/>
  <c r="CY69" i="22"/>
  <c r="DO69" i="22"/>
  <c r="DJ72" i="22"/>
  <c r="DL74" i="22"/>
  <c r="EF86" i="22"/>
  <c r="EG88" i="22"/>
  <c r="EA97" i="22"/>
  <c r="EJ99" i="22"/>
  <c r="EQ104" i="22"/>
  <c r="EM109" i="22"/>
  <c r="EV111" i="22"/>
  <c r="EO114" i="22"/>
  <c r="ET117" i="22"/>
  <c r="EY121" i="22"/>
  <c r="FW139" i="22"/>
  <c r="GE145" i="22"/>
  <c r="U16" i="22"/>
  <c r="AX21" i="22"/>
  <c r="AV28" i="22"/>
  <c r="BH31" i="22"/>
  <c r="BD33" i="22"/>
  <c r="BT33" i="22"/>
  <c r="BM34" i="22"/>
  <c r="BT39" i="22"/>
  <c r="BR43" i="22"/>
  <c r="CJ44" i="22"/>
  <c r="CC45" i="22"/>
  <c r="CM52" i="22"/>
  <c r="CN54" i="22"/>
  <c r="DF68" i="22"/>
  <c r="DQ70" i="22"/>
  <c r="EC83" i="22"/>
  <c r="EE85" i="22"/>
  <c r="EK90" i="22"/>
  <c r="DW92" i="22"/>
  <c r="DX93" i="22"/>
  <c r="ES100" i="22"/>
  <c r="ET108" i="22"/>
  <c r="EV110" i="22"/>
  <c r="FE112" i="22"/>
  <c r="FM119" i="22"/>
  <c r="FH122" i="22"/>
  <c r="FQ131" i="22"/>
  <c r="FU138" i="22"/>
  <c r="FZ141" i="22"/>
  <c r="AM17" i="22"/>
  <c r="AS23" i="22"/>
  <c r="AR26" i="22"/>
  <c r="BH26" i="22"/>
  <c r="BA27" i="22"/>
  <c r="BO30" i="22"/>
  <c r="BI37" i="22"/>
  <c r="CA38" i="22"/>
  <c r="BX47" i="22"/>
  <c r="CB50" i="22"/>
  <c r="CT51" i="22"/>
  <c r="CS58" i="22"/>
  <c r="CN60" i="22"/>
  <c r="CO61" i="22"/>
  <c r="CZ63" i="22"/>
  <c r="CU66" i="22"/>
  <c r="DR72" i="22"/>
  <c r="DS73" i="22"/>
  <c r="DT74" i="22"/>
  <c r="DT75" i="22"/>
  <c r="DG79" i="22"/>
  <c r="DH80" i="22"/>
  <c r="ED84" i="22"/>
  <c r="DY95" i="22"/>
  <c r="EI97" i="22"/>
  <c r="ER99" i="22"/>
  <c r="EU101" i="22"/>
  <c r="EY104" i="22"/>
  <c r="EU109" i="22"/>
  <c r="FD111" i="22"/>
  <c r="FB117" i="22"/>
  <c r="FG121" i="22"/>
  <c r="FA126" i="22"/>
  <c r="FC127" i="22"/>
  <c r="FK133" i="22"/>
  <c r="FL134" i="22"/>
  <c r="GE139" i="22"/>
  <c r="W17" i="22"/>
  <c r="AJ19" i="22"/>
  <c r="AH21" i="22"/>
  <c r="AZ22" i="22"/>
  <c r="BP36" i="22"/>
  <c r="BT44" i="22"/>
  <c r="CU52" i="22"/>
  <c r="CY57" i="22"/>
  <c r="CP62" i="22"/>
  <c r="DF62" i="22"/>
  <c r="DE78" i="22"/>
  <c r="DP87" i="22"/>
  <c r="EE92" i="22"/>
  <c r="EF93" i="22"/>
  <c r="FB108" i="22"/>
  <c r="FD110" i="22"/>
  <c r="EW114" i="22"/>
  <c r="FP122" i="22"/>
  <c r="FA125" i="22"/>
  <c r="FF129" i="22"/>
  <c r="FY131" i="22"/>
  <c r="GC138" i="22"/>
  <c r="FX146" i="22"/>
  <c r="AC16" i="22"/>
  <c r="BD28" i="22"/>
  <c r="AY30" i="22"/>
  <c r="BP31" i="22"/>
  <c r="BU34" i="22"/>
  <c r="BK38" i="22"/>
  <c r="CB39" i="22"/>
  <c r="BZ43" i="22"/>
  <c r="CK45" i="22"/>
  <c r="BY48" i="22"/>
  <c r="CO48" i="22"/>
  <c r="CD51" i="22"/>
  <c r="CV54" i="22"/>
  <c r="CO55" i="22"/>
  <c r="CW61" i="22"/>
  <c r="DH63" i="22"/>
  <c r="DC66" i="22"/>
  <c r="DN68" i="22"/>
  <c r="DG69" i="22"/>
  <c r="DA70" i="22"/>
  <c r="DO79" i="22"/>
  <c r="DP80" i="22"/>
  <c r="DM83" i="22"/>
  <c r="DP86" i="22"/>
  <c r="DQ88" i="22"/>
  <c r="FC109" i="22"/>
  <c r="FJ117" i="22"/>
  <c r="EW119" i="22"/>
  <c r="FO121" i="22"/>
  <c r="FI126" i="22"/>
  <c r="FK127" i="22"/>
  <c r="FS133" i="22"/>
  <c r="FT134" i="22"/>
  <c r="FY146" i="22"/>
  <c r="FY150" i="22"/>
  <c r="GE147" i="22"/>
  <c r="CJ43" i="22"/>
  <c r="CX54" i="22"/>
  <c r="CZ62" i="22"/>
  <c r="AT19" i="22"/>
  <c r="BF28" i="22"/>
  <c r="ED98" i="22"/>
  <c r="AR21" i="22"/>
  <c r="BA30" i="22"/>
  <c r="BK37" i="22"/>
  <c r="CY61" i="22"/>
  <c r="DZ87" i="22"/>
  <c r="EA95" i="22"/>
  <c r="CR62" i="22"/>
  <c r="DS70" i="22"/>
  <c r="DW76" i="22"/>
  <c r="CO52" i="22"/>
  <c r="ET98" i="22"/>
  <c r="FB122" i="22"/>
  <c r="BZ36" i="22"/>
  <c r="BV44" i="22"/>
  <c r="CS57" i="22"/>
  <c r="DH62" i="22"/>
  <c r="DV74" i="22"/>
  <c r="EE90" i="22"/>
  <c r="EP93" i="22"/>
  <c r="EW101" i="22"/>
  <c r="EU106" i="22"/>
  <c r="GC133" i="22"/>
  <c r="BY42" i="22"/>
  <c r="FQ124" i="22"/>
  <c r="DU76" i="22"/>
  <c r="DV91" i="22"/>
  <c r="Z18" i="22"/>
  <c r="DM67" i="22"/>
  <c r="BD24" i="22"/>
  <c r="EX103" i="22"/>
  <c r="EU118" i="22"/>
  <c r="AP18" i="22"/>
  <c r="AN24" i="22"/>
  <c r="BN35" i="22"/>
  <c r="ED91" i="22"/>
  <c r="FC118" i="22"/>
  <c r="FG130" i="22"/>
  <c r="CG42" i="22"/>
  <c r="CN53" i="22"/>
  <c r="EH103" i="22"/>
  <c r="FM136" i="22"/>
  <c r="AH18" i="22"/>
  <c r="CW67" i="22"/>
  <c r="DE76" i="22"/>
  <c r="EJ103" i="22"/>
  <c r="FK118" i="22"/>
  <c r="FA124" i="22"/>
  <c r="FO130" i="22"/>
  <c r="AQ18" i="22"/>
  <c r="AI18" i="22"/>
  <c r="AV24" i="22"/>
  <c r="BV35" i="22"/>
  <c r="BQ42" i="22"/>
  <c r="CV53" i="22"/>
  <c r="EL91" i="22"/>
  <c r="FP130" i="22"/>
  <c r="FU136" i="22"/>
  <c r="BF35" i="22"/>
  <c r="DE67" i="22"/>
  <c r="DM76" i="22"/>
  <c r="EP103" i="22"/>
  <c r="GE154" i="22"/>
  <c r="FW130" i="22"/>
  <c r="EY118" i="22"/>
  <c r="EM103" i="22"/>
  <c r="AO22" i="22"/>
  <c r="AZ24" i="22"/>
  <c r="AX27" i="22"/>
  <c r="BV43" i="22"/>
  <c r="CA51" i="22"/>
  <c r="FG117" i="22"/>
  <c r="BA24" i="22"/>
  <c r="BW43" i="22"/>
  <c r="EC86" i="22"/>
  <c r="FU146" i="22"/>
  <c r="FF117" i="22"/>
  <c r="AZ33" i="22"/>
  <c r="CC48" i="22"/>
  <c r="DQ76" i="22"/>
  <c r="AO19" i="22"/>
  <c r="BA33" i="22"/>
  <c r="BU47" i="22"/>
  <c r="CD48" i="22"/>
  <c r="CM57" i="22"/>
  <c r="DR76" i="22"/>
  <c r="DJ78" i="22"/>
  <c r="DL86" i="22"/>
  <c r="EP106" i="22"/>
  <c r="FL139" i="22"/>
  <c r="AA17" i="22"/>
  <c r="Y19" i="22"/>
  <c r="BH38" i="22"/>
  <c r="CH45" i="22"/>
  <c r="CS54" i="22"/>
  <c r="CN57" i="22"/>
  <c r="DB76" i="22"/>
  <c r="DM86" i="22"/>
  <c r="AM21" i="22"/>
  <c r="BM31" i="22"/>
  <c r="BI34" i="22"/>
  <c r="BU37" i="22"/>
  <c r="CG44" i="22"/>
  <c r="CN50" i="22"/>
  <c r="CS61" i="22"/>
  <c r="CY66" i="22"/>
  <c r="DF72" i="22"/>
  <c r="CZ73" i="22"/>
  <c r="DM80" i="22"/>
  <c r="DZ84" i="22"/>
  <c r="DT85" i="22"/>
  <c r="DU95" i="22"/>
  <c r="EQ117" i="22"/>
  <c r="FR138" i="22"/>
  <c r="CY73" i="22"/>
  <c r="AZ28" i="22"/>
  <c r="BJ34" i="22"/>
  <c r="BV37" i="22"/>
  <c r="BH39" i="22"/>
  <c r="CC47" i="22"/>
  <c r="CO50" i="22"/>
  <c r="CT61" i="22"/>
  <c r="CZ66" i="22"/>
  <c r="DP67" i="22"/>
  <c r="DQ67" i="22" s="1"/>
  <c r="DR67" i="22" s="1"/>
  <c r="DS67" i="22" s="1"/>
  <c r="DT67" i="22" s="1"/>
  <c r="DU67" i="22" s="1"/>
  <c r="DV67" i="22" s="1"/>
  <c r="DW67" i="22" s="1"/>
  <c r="DX67" i="22" s="1"/>
  <c r="DY67" i="22" s="1"/>
  <c r="DZ67" i="22" s="1"/>
  <c r="EA67" i="22" s="1"/>
  <c r="EB67" i="22" s="1"/>
  <c r="EC67" i="22" s="1"/>
  <c r="ED67" i="22" s="1"/>
  <c r="EE67" i="22" s="1"/>
  <c r="EF67" i="22" s="1"/>
  <c r="EG67" i="22" s="1"/>
  <c r="EH67" i="22" s="1"/>
  <c r="EI67" i="22" s="1"/>
  <c r="EJ67" i="22" s="1"/>
  <c r="EK67" i="22" s="1"/>
  <c r="EL67" i="22" s="1"/>
  <c r="EM67" i="22" s="1"/>
  <c r="EN67" i="22" s="1"/>
  <c r="EO67" i="22" s="1"/>
  <c r="EP67" i="22" s="1"/>
  <c r="EQ67" i="22" s="1"/>
  <c r="ER67" i="22" s="1"/>
  <c r="ES67" i="22" s="1"/>
  <c r="ET67" i="22" s="1"/>
  <c r="EU67" i="22" s="1"/>
  <c r="EV67" i="22" s="1"/>
  <c r="EW67" i="22" s="1"/>
  <c r="EX67" i="22" s="1"/>
  <c r="EY67" i="22" s="1"/>
  <c r="EZ67" i="22" s="1"/>
  <c r="FA67" i="22" s="1"/>
  <c r="FB67" i="22" s="1"/>
  <c r="FC67" i="22" s="1"/>
  <c r="FD67" i="22" s="1"/>
  <c r="FE67" i="22" s="1"/>
  <c r="FF67" i="22" s="1"/>
  <c r="FG67" i="22" s="1"/>
  <c r="FH67" i="22" s="1"/>
  <c r="FI67" i="22" s="1"/>
  <c r="FJ67" i="22" s="1"/>
  <c r="FK67" i="22" s="1"/>
  <c r="FL67" i="22" s="1"/>
  <c r="FM67" i="22" s="1"/>
  <c r="FN67" i="22" s="1"/>
  <c r="FO67" i="22" s="1"/>
  <c r="FP67" i="22" s="1"/>
  <c r="FQ67" i="22" s="1"/>
  <c r="FR67" i="22" s="1"/>
  <c r="FS67" i="22" s="1"/>
  <c r="FT67" i="22" s="1"/>
  <c r="FU67" i="22" s="1"/>
  <c r="FV67" i="22" s="1"/>
  <c r="FW67" i="22" s="1"/>
  <c r="FX67" i="22" s="1"/>
  <c r="FY67" i="22" s="1"/>
  <c r="FZ67" i="22" s="1"/>
  <c r="GA67" i="22" s="1"/>
  <c r="GB67" i="22" s="1"/>
  <c r="GC67" i="22" s="1"/>
  <c r="GD67" i="22" s="1"/>
  <c r="GE67" i="22" s="1"/>
  <c r="DG72" i="22"/>
  <c r="DP75" i="22"/>
  <c r="EA84" i="22"/>
  <c r="DV95" i="22"/>
  <c r="AL21" i="22"/>
  <c r="CM50" i="22"/>
  <c r="EP117" i="22"/>
  <c r="Z16" i="22"/>
  <c r="BA28" i="22"/>
  <c r="BI39" i="22"/>
  <c r="BU42" i="22"/>
  <c r="CB52" i="22"/>
  <c r="CO58" i="22"/>
  <c r="DA60" i="22"/>
  <c r="DQ75" i="22"/>
  <c r="DJ84" i="22"/>
  <c r="EH90" i="22"/>
  <c r="EL113" i="22"/>
  <c r="EW116" i="22"/>
  <c r="FL130" i="22"/>
  <c r="DL80" i="22"/>
  <c r="AX23" i="22"/>
  <c r="BK30" i="22"/>
  <c r="BU36" i="22"/>
  <c r="BV42" i="22"/>
  <c r="CR53" i="22"/>
  <c r="CP58" i="22"/>
  <c r="CV63" i="22"/>
  <c r="DA67" i="22"/>
  <c r="CU69" i="22"/>
  <c r="DI74" i="22"/>
  <c r="CZ75" i="22"/>
  <c r="DK84" i="22"/>
  <c r="EH106" i="22"/>
  <c r="EI108" i="22"/>
  <c r="GB139" i="22"/>
  <c r="GA152" i="22"/>
  <c r="BL31" i="22"/>
  <c r="CF44" i="22"/>
  <c r="AN19" i="22"/>
  <c r="AN22" i="22"/>
  <c r="BL30" i="22"/>
  <c r="BJ35" i="22"/>
  <c r="CG45" i="22"/>
  <c r="BT47" i="22"/>
  <c r="CP51" i="22"/>
  <c r="CS53" i="22"/>
  <c r="CD55" i="22"/>
  <c r="CW63" i="22"/>
  <c r="DB67" i="22"/>
  <c r="CV69" i="22"/>
  <c r="DF70" i="22"/>
  <c r="DA75" i="22"/>
  <c r="DD79" i="22"/>
  <c r="EB86" i="22"/>
  <c r="DR90" i="22"/>
  <c r="EE96" i="22"/>
  <c r="FM121" i="22"/>
  <c r="FS129" i="22"/>
  <c r="GC139" i="22"/>
  <c r="FW141" i="22"/>
  <c r="FX150" i="22"/>
  <c r="BK36" i="22"/>
  <c r="EG91" i="22"/>
  <c r="Q16" i="22"/>
  <c r="Q158" i="22" s="1"/>
  <c r="AR24" i="22"/>
  <c r="BM42" i="22"/>
  <c r="DJ68" i="22"/>
  <c r="EK95" i="22"/>
  <c r="R16" i="22"/>
  <c r="R158" i="22" s="1"/>
  <c r="S17" i="22"/>
  <c r="AE18" i="22"/>
  <c r="AE21" i="22"/>
  <c r="BC22" i="22"/>
  <c r="BD22" i="22" s="1"/>
  <c r="BE22" i="22" s="1"/>
  <c r="BF22" i="22" s="1"/>
  <c r="BG22" i="22" s="1"/>
  <c r="BH22" i="22" s="1"/>
  <c r="BI22" i="22" s="1"/>
  <c r="BJ22" i="22" s="1"/>
  <c r="BK22" i="22" s="1"/>
  <c r="BL22" i="22" s="1"/>
  <c r="BM22" i="22" s="1"/>
  <c r="BN22" i="22" s="1"/>
  <c r="BO22" i="22" s="1"/>
  <c r="BP22" i="22" s="1"/>
  <c r="BQ22" i="22" s="1"/>
  <c r="BR22" i="22" s="1"/>
  <c r="BS22" i="22" s="1"/>
  <c r="BT22" i="22" s="1"/>
  <c r="BU22" i="22" s="1"/>
  <c r="BV22" i="22" s="1"/>
  <c r="BW22" i="22" s="1"/>
  <c r="BX22" i="22" s="1"/>
  <c r="BY22" i="22" s="1"/>
  <c r="BZ22" i="22" s="1"/>
  <c r="CA22" i="22" s="1"/>
  <c r="CB22" i="22" s="1"/>
  <c r="CC22" i="22" s="1"/>
  <c r="CD22" i="22" s="1"/>
  <c r="CE22" i="22" s="1"/>
  <c r="CF22" i="22" s="1"/>
  <c r="CG22" i="22" s="1"/>
  <c r="CH22" i="22" s="1"/>
  <c r="CI22" i="22" s="1"/>
  <c r="CJ22" i="22" s="1"/>
  <c r="CK22" i="22" s="1"/>
  <c r="CL22" i="22" s="1"/>
  <c r="CM22" i="22" s="1"/>
  <c r="CN22" i="22" s="1"/>
  <c r="CO22" i="22" s="1"/>
  <c r="CP22" i="22" s="1"/>
  <c r="CQ22" i="22" s="1"/>
  <c r="CR22" i="22" s="1"/>
  <c r="CS22" i="22" s="1"/>
  <c r="CT22" i="22" s="1"/>
  <c r="CU22" i="22" s="1"/>
  <c r="CV22" i="22" s="1"/>
  <c r="CW22" i="22" s="1"/>
  <c r="CX22" i="22" s="1"/>
  <c r="CY22" i="22" s="1"/>
  <c r="CZ22" i="22" s="1"/>
  <c r="DA22" i="22" s="1"/>
  <c r="DB22" i="22" s="1"/>
  <c r="DC22" i="22" s="1"/>
  <c r="DD22" i="22" s="1"/>
  <c r="DE22" i="22" s="1"/>
  <c r="DF22" i="22" s="1"/>
  <c r="DG22" i="22" s="1"/>
  <c r="DH22" i="22" s="1"/>
  <c r="DI22" i="22" s="1"/>
  <c r="DJ22" i="22" s="1"/>
  <c r="DK22" i="22" s="1"/>
  <c r="DL22" i="22" s="1"/>
  <c r="DM22" i="22" s="1"/>
  <c r="DN22" i="22" s="1"/>
  <c r="DO22" i="22" s="1"/>
  <c r="DP22" i="22" s="1"/>
  <c r="DQ22" i="22" s="1"/>
  <c r="DR22" i="22" s="1"/>
  <c r="DS22" i="22" s="1"/>
  <c r="DT22" i="22" s="1"/>
  <c r="DU22" i="22" s="1"/>
  <c r="DV22" i="22" s="1"/>
  <c r="DW22" i="22" s="1"/>
  <c r="DX22" i="22" s="1"/>
  <c r="DY22" i="22" s="1"/>
  <c r="DZ22" i="22" s="1"/>
  <c r="EA22" i="22" s="1"/>
  <c r="EB22" i="22" s="1"/>
  <c r="EC22" i="22" s="1"/>
  <c r="ED22" i="22" s="1"/>
  <c r="EE22" i="22" s="1"/>
  <c r="EF22" i="22" s="1"/>
  <c r="EG22" i="22" s="1"/>
  <c r="EH22" i="22" s="1"/>
  <c r="EI22" i="22" s="1"/>
  <c r="EJ22" i="22" s="1"/>
  <c r="EK22" i="22" s="1"/>
  <c r="EL22" i="22" s="1"/>
  <c r="EM22" i="22" s="1"/>
  <c r="EN22" i="22" s="1"/>
  <c r="EO22" i="22" s="1"/>
  <c r="EP22" i="22" s="1"/>
  <c r="EQ22" i="22" s="1"/>
  <c r="ER22" i="22" s="1"/>
  <c r="ES22" i="22" s="1"/>
  <c r="ET22" i="22" s="1"/>
  <c r="EU22" i="22" s="1"/>
  <c r="EV22" i="22" s="1"/>
  <c r="EW22" i="22" s="1"/>
  <c r="EX22" i="22" s="1"/>
  <c r="EY22" i="22" s="1"/>
  <c r="EZ22" i="22" s="1"/>
  <c r="FA22" i="22" s="1"/>
  <c r="FB22" i="22" s="1"/>
  <c r="FC22" i="22" s="1"/>
  <c r="FD22" i="22" s="1"/>
  <c r="FE22" i="22" s="1"/>
  <c r="FF22" i="22" s="1"/>
  <c r="FG22" i="22" s="1"/>
  <c r="FH22" i="22" s="1"/>
  <c r="FI22" i="22" s="1"/>
  <c r="FJ22" i="22" s="1"/>
  <c r="FK22" i="22" s="1"/>
  <c r="FL22" i="22" s="1"/>
  <c r="FM22" i="22" s="1"/>
  <c r="FN22" i="22" s="1"/>
  <c r="FO22" i="22" s="1"/>
  <c r="FP22" i="22" s="1"/>
  <c r="FQ22" i="22" s="1"/>
  <c r="FR22" i="22" s="1"/>
  <c r="FS22" i="22" s="1"/>
  <c r="FT22" i="22" s="1"/>
  <c r="FU22" i="22" s="1"/>
  <c r="FV22" i="22" s="1"/>
  <c r="FW22" i="22" s="1"/>
  <c r="FX22" i="22" s="1"/>
  <c r="FY22" i="22" s="1"/>
  <c r="FZ22" i="22" s="1"/>
  <c r="GA22" i="22" s="1"/>
  <c r="GB22" i="22" s="1"/>
  <c r="GC22" i="22" s="1"/>
  <c r="GD22" i="22" s="1"/>
  <c r="GE22" i="22" s="1"/>
  <c r="AP23" i="22"/>
  <c r="AS24" i="22"/>
  <c r="BD26" i="22"/>
  <c r="AP27" i="22"/>
  <c r="AR28" i="22"/>
  <c r="BC30" i="22"/>
  <c r="BC31" i="22"/>
  <c r="BA34" i="22"/>
  <c r="BM36" i="22"/>
  <c r="BX38" i="22"/>
  <c r="BY39" i="22"/>
  <c r="BN42" i="22"/>
  <c r="BN43" i="22"/>
  <c r="CK43" i="22"/>
  <c r="CL43" i="22" s="1"/>
  <c r="CM43" i="22" s="1"/>
  <c r="CN43" i="22" s="1"/>
  <c r="CO43" i="22" s="1"/>
  <c r="CP43" i="22" s="1"/>
  <c r="CQ43" i="22" s="1"/>
  <c r="CR43" i="22" s="1"/>
  <c r="CS43" i="22" s="1"/>
  <c r="CT43" i="22" s="1"/>
  <c r="CU43" i="22" s="1"/>
  <c r="CV43" i="22" s="1"/>
  <c r="CW43" i="22" s="1"/>
  <c r="CX43" i="22" s="1"/>
  <c r="CY43" i="22" s="1"/>
  <c r="CZ43" i="22" s="1"/>
  <c r="DA43" i="22" s="1"/>
  <c r="DB43" i="22" s="1"/>
  <c r="DC43" i="22" s="1"/>
  <c r="DD43" i="22" s="1"/>
  <c r="DE43" i="22" s="1"/>
  <c r="DF43" i="22" s="1"/>
  <c r="DG43" i="22" s="1"/>
  <c r="DH43" i="22" s="1"/>
  <c r="DI43" i="22" s="1"/>
  <c r="DJ43" i="22" s="1"/>
  <c r="DK43" i="22" s="1"/>
  <c r="DL43" i="22" s="1"/>
  <c r="DM43" i="22" s="1"/>
  <c r="DN43" i="22" s="1"/>
  <c r="DO43" i="22" s="1"/>
  <c r="DP43" i="22" s="1"/>
  <c r="DQ43" i="22" s="1"/>
  <c r="DR43" i="22" s="1"/>
  <c r="DS43" i="22" s="1"/>
  <c r="DT43" i="22" s="1"/>
  <c r="DU43" i="22" s="1"/>
  <c r="DV43" i="22" s="1"/>
  <c r="DW43" i="22" s="1"/>
  <c r="DX43" i="22" s="1"/>
  <c r="DY43" i="22" s="1"/>
  <c r="DZ43" i="22" s="1"/>
  <c r="EA43" i="22" s="1"/>
  <c r="EB43" i="22" s="1"/>
  <c r="EC43" i="22" s="1"/>
  <c r="ED43" i="22" s="1"/>
  <c r="EE43" i="22" s="1"/>
  <c r="EF43" i="22" s="1"/>
  <c r="EG43" i="22" s="1"/>
  <c r="EH43" i="22" s="1"/>
  <c r="EI43" i="22" s="1"/>
  <c r="EJ43" i="22" s="1"/>
  <c r="EK43" i="22" s="1"/>
  <c r="EL43" i="22" s="1"/>
  <c r="EM43" i="22" s="1"/>
  <c r="EN43" i="22" s="1"/>
  <c r="EO43" i="22" s="1"/>
  <c r="EP43" i="22" s="1"/>
  <c r="EQ43" i="22" s="1"/>
  <c r="ER43" i="22" s="1"/>
  <c r="ES43" i="22" s="1"/>
  <c r="ET43" i="22" s="1"/>
  <c r="EU43" i="22" s="1"/>
  <c r="EV43" i="22" s="1"/>
  <c r="EW43" i="22" s="1"/>
  <c r="EX43" i="22" s="1"/>
  <c r="EY43" i="22" s="1"/>
  <c r="EZ43" i="22" s="1"/>
  <c r="FA43" i="22" s="1"/>
  <c r="FB43" i="22" s="1"/>
  <c r="FC43" i="22" s="1"/>
  <c r="FD43" i="22" s="1"/>
  <c r="FE43" i="22" s="1"/>
  <c r="FF43" i="22" s="1"/>
  <c r="FG43" i="22" s="1"/>
  <c r="FH43" i="22" s="1"/>
  <c r="FI43" i="22" s="1"/>
  <c r="FJ43" i="22" s="1"/>
  <c r="FK43" i="22" s="1"/>
  <c r="FL43" i="22" s="1"/>
  <c r="FM43" i="22" s="1"/>
  <c r="FN43" i="22" s="1"/>
  <c r="FO43" i="22" s="1"/>
  <c r="FP43" i="22" s="1"/>
  <c r="FQ43" i="22" s="1"/>
  <c r="FR43" i="22" s="1"/>
  <c r="FS43" i="22" s="1"/>
  <c r="FT43" i="22" s="1"/>
  <c r="FU43" i="22" s="1"/>
  <c r="FV43" i="22" s="1"/>
  <c r="FW43" i="22" s="1"/>
  <c r="FX43" i="22" s="1"/>
  <c r="FY43" i="22" s="1"/>
  <c r="FZ43" i="22" s="1"/>
  <c r="GA43" i="22" s="1"/>
  <c r="GB43" i="22" s="1"/>
  <c r="GC43" i="22" s="1"/>
  <c r="GD43" i="22" s="1"/>
  <c r="GE43" i="22" s="1"/>
  <c r="BW44" i="22"/>
  <c r="BV48" i="22"/>
  <c r="CF50" i="22"/>
  <c r="CR52" i="22"/>
  <c r="CJ53" i="22"/>
  <c r="CJ54" i="22"/>
  <c r="CS60" i="22"/>
  <c r="CL62" i="22"/>
  <c r="CT62" i="22"/>
  <c r="DB62" i="22"/>
  <c r="CS67" i="22"/>
  <c r="CU68" i="22"/>
  <c r="DK68" i="22"/>
  <c r="CW70" i="22"/>
  <c r="CX72" i="22"/>
  <c r="EL95" i="22"/>
  <c r="EM96" i="22"/>
  <c r="DY99" i="22"/>
  <c r="EN99" i="22"/>
  <c r="EE103" i="22"/>
  <c r="EU103" i="22"/>
  <c r="EV105" i="22"/>
  <c r="ET113" i="22"/>
  <c r="FG118" i="22"/>
  <c r="BL27" i="22"/>
  <c r="BM27" i="22" s="1"/>
  <c r="BN27" i="22" s="1"/>
  <c r="BO27" i="22" s="1"/>
  <c r="BP27" i="22" s="1"/>
  <c r="BQ27" i="22" s="1"/>
  <c r="BR27" i="22" s="1"/>
  <c r="BS27" i="22" s="1"/>
  <c r="BT27" i="22" s="1"/>
  <c r="BU27" i="22" s="1"/>
  <c r="BV27" i="22" s="1"/>
  <c r="BW27" i="22" s="1"/>
  <c r="BX27" i="22" s="1"/>
  <c r="BY27" i="22" s="1"/>
  <c r="BZ27" i="22" s="1"/>
  <c r="CA27" i="22" s="1"/>
  <c r="CB27" i="22" s="1"/>
  <c r="CC27" i="22" s="1"/>
  <c r="CD27" i="22" s="1"/>
  <c r="CE27" i="22" s="1"/>
  <c r="CF27" i="22" s="1"/>
  <c r="CG27" i="22" s="1"/>
  <c r="CH27" i="22" s="1"/>
  <c r="CI27" i="22" s="1"/>
  <c r="CJ27" i="22" s="1"/>
  <c r="CK27" i="22" s="1"/>
  <c r="CL27" i="22" s="1"/>
  <c r="CM27" i="22" s="1"/>
  <c r="CN27" i="22" s="1"/>
  <c r="CO27" i="22" s="1"/>
  <c r="CP27" i="22" s="1"/>
  <c r="CQ27" i="22" s="1"/>
  <c r="CR27" i="22" s="1"/>
  <c r="CS27" i="22" s="1"/>
  <c r="CT27" i="22" s="1"/>
  <c r="CU27" i="22" s="1"/>
  <c r="CV27" i="22" s="1"/>
  <c r="CW27" i="22" s="1"/>
  <c r="CX27" i="22" s="1"/>
  <c r="CY27" i="22" s="1"/>
  <c r="CZ27" i="22" s="1"/>
  <c r="DA27" i="22" s="1"/>
  <c r="DB27" i="22" s="1"/>
  <c r="DC27" i="22" s="1"/>
  <c r="DD27" i="22" s="1"/>
  <c r="DE27" i="22" s="1"/>
  <c r="DF27" i="22" s="1"/>
  <c r="DG27" i="22" s="1"/>
  <c r="DH27" i="22" s="1"/>
  <c r="DI27" i="22" s="1"/>
  <c r="DJ27" i="22" s="1"/>
  <c r="DK27" i="22" s="1"/>
  <c r="DL27" i="22" s="1"/>
  <c r="DM27" i="22" s="1"/>
  <c r="DN27" i="22" s="1"/>
  <c r="DO27" i="22" s="1"/>
  <c r="DP27" i="22" s="1"/>
  <c r="DQ27" i="22" s="1"/>
  <c r="DR27" i="22" s="1"/>
  <c r="DS27" i="22" s="1"/>
  <c r="DT27" i="22" s="1"/>
  <c r="DU27" i="22" s="1"/>
  <c r="DV27" i="22" s="1"/>
  <c r="DW27" i="22" s="1"/>
  <c r="DX27" i="22" s="1"/>
  <c r="DY27" i="22" s="1"/>
  <c r="DZ27" i="22" s="1"/>
  <c r="EA27" i="22" s="1"/>
  <c r="EB27" i="22" s="1"/>
  <c r="EC27" i="22" s="1"/>
  <c r="ED27" i="22" s="1"/>
  <c r="EE27" i="22" s="1"/>
  <c r="EF27" i="22" s="1"/>
  <c r="EG27" i="22" s="1"/>
  <c r="EH27" i="22" s="1"/>
  <c r="EI27" i="22" s="1"/>
  <c r="EJ27" i="22" s="1"/>
  <c r="EK27" i="22" s="1"/>
  <c r="EL27" i="22" s="1"/>
  <c r="EM27" i="22" s="1"/>
  <c r="EN27" i="22" s="1"/>
  <c r="EO27" i="22" s="1"/>
  <c r="EP27" i="22" s="1"/>
  <c r="EQ27" i="22" s="1"/>
  <c r="ER27" i="22" s="1"/>
  <c r="ES27" i="22" s="1"/>
  <c r="ET27" i="22" s="1"/>
  <c r="EU27" i="22" s="1"/>
  <c r="EV27" i="22" s="1"/>
  <c r="EW27" i="22" s="1"/>
  <c r="EX27" i="22" s="1"/>
  <c r="EY27" i="22" s="1"/>
  <c r="EZ27" i="22" s="1"/>
  <c r="FA27" i="22" s="1"/>
  <c r="FB27" i="22" s="1"/>
  <c r="FC27" i="22" s="1"/>
  <c r="FD27" i="22" s="1"/>
  <c r="FE27" i="22" s="1"/>
  <c r="FF27" i="22" s="1"/>
  <c r="FG27" i="22" s="1"/>
  <c r="FH27" i="22" s="1"/>
  <c r="FI27" i="22" s="1"/>
  <c r="FJ27" i="22" s="1"/>
  <c r="FK27" i="22" s="1"/>
  <c r="FL27" i="22" s="1"/>
  <c r="FM27" i="22" s="1"/>
  <c r="FN27" i="22" s="1"/>
  <c r="FO27" i="22" s="1"/>
  <c r="FP27" i="22" s="1"/>
  <c r="FQ27" i="22" s="1"/>
  <c r="FR27" i="22" s="1"/>
  <c r="FS27" i="22" s="1"/>
  <c r="FT27" i="22" s="1"/>
  <c r="FU27" i="22" s="1"/>
  <c r="FV27" i="22" s="1"/>
  <c r="FW27" i="22" s="1"/>
  <c r="FX27" i="22" s="1"/>
  <c r="FY27" i="22" s="1"/>
  <c r="FZ27" i="22" s="1"/>
  <c r="GA27" i="22" s="1"/>
  <c r="GB27" i="22" s="1"/>
  <c r="GC27" i="22" s="1"/>
  <c r="GD27" i="22" s="1"/>
  <c r="GE27" i="22" s="1"/>
  <c r="AD18" i="22"/>
  <c r="BL36" i="22"/>
  <c r="BX39" i="22"/>
  <c r="BU48" i="22"/>
  <c r="CQ52" i="22"/>
  <c r="DI62" i="22"/>
  <c r="DJ62" i="22" s="1"/>
  <c r="DK62" i="22" s="1"/>
  <c r="DL62" i="22" s="1"/>
  <c r="DM62" i="22" s="1"/>
  <c r="DN62" i="22" s="1"/>
  <c r="DO62" i="22" s="1"/>
  <c r="DP62" i="22" s="1"/>
  <c r="DQ62" i="22" s="1"/>
  <c r="DR62" i="22" s="1"/>
  <c r="DS62" i="22" s="1"/>
  <c r="DT62" i="22" s="1"/>
  <c r="DU62" i="22" s="1"/>
  <c r="DV62" i="22" s="1"/>
  <c r="DW62" i="22" s="1"/>
  <c r="DX62" i="22" s="1"/>
  <c r="DY62" i="22" s="1"/>
  <c r="DZ62" i="22" s="1"/>
  <c r="EA62" i="22" s="1"/>
  <c r="EB62" i="22" s="1"/>
  <c r="EC62" i="22" s="1"/>
  <c r="ED62" i="22" s="1"/>
  <c r="EE62" i="22" s="1"/>
  <c r="EF62" i="22" s="1"/>
  <c r="EG62" i="22" s="1"/>
  <c r="EH62" i="22" s="1"/>
  <c r="EI62" i="22" s="1"/>
  <c r="EJ62" i="22" s="1"/>
  <c r="EK62" i="22" s="1"/>
  <c r="EL62" i="22" s="1"/>
  <c r="EM62" i="22" s="1"/>
  <c r="EN62" i="22" s="1"/>
  <c r="EO62" i="22" s="1"/>
  <c r="EP62" i="22" s="1"/>
  <c r="EQ62" i="22" s="1"/>
  <c r="ER62" i="22" s="1"/>
  <c r="ES62" i="22" s="1"/>
  <c r="ET62" i="22" s="1"/>
  <c r="EU62" i="22" s="1"/>
  <c r="EV62" i="22" s="1"/>
  <c r="EW62" i="22" s="1"/>
  <c r="EX62" i="22" s="1"/>
  <c r="EY62" i="22" s="1"/>
  <c r="EZ62" i="22" s="1"/>
  <c r="FA62" i="22" s="1"/>
  <c r="FB62" i="22" s="1"/>
  <c r="FC62" i="22" s="1"/>
  <c r="FD62" i="22" s="1"/>
  <c r="FE62" i="22" s="1"/>
  <c r="FF62" i="22" s="1"/>
  <c r="FG62" i="22" s="1"/>
  <c r="FH62" i="22" s="1"/>
  <c r="FI62" i="22" s="1"/>
  <c r="FJ62" i="22" s="1"/>
  <c r="FK62" i="22" s="1"/>
  <c r="FL62" i="22" s="1"/>
  <c r="FM62" i="22" s="1"/>
  <c r="FN62" i="22" s="1"/>
  <c r="FO62" i="22" s="1"/>
  <c r="FP62" i="22" s="1"/>
  <c r="FQ62" i="22" s="1"/>
  <c r="FR62" i="22" s="1"/>
  <c r="FS62" i="22" s="1"/>
  <c r="FT62" i="22" s="1"/>
  <c r="FU62" i="22" s="1"/>
  <c r="FV62" i="22" s="1"/>
  <c r="FW62" i="22" s="1"/>
  <c r="FX62" i="22" s="1"/>
  <c r="FY62" i="22" s="1"/>
  <c r="FZ62" i="22" s="1"/>
  <c r="GA62" i="22" s="1"/>
  <c r="GB62" i="22" s="1"/>
  <c r="GC62" i="22" s="1"/>
  <c r="GD62" i="22" s="1"/>
  <c r="GE62" i="22" s="1"/>
  <c r="CT68" i="22"/>
  <c r="EH101" i="22"/>
  <c r="AG16" i="22"/>
  <c r="T17" i="22"/>
  <c r="V18" i="22"/>
  <c r="AF19" i="22"/>
  <c r="AF22" i="22"/>
  <c r="BE26" i="22"/>
  <c r="BE27" i="22"/>
  <c r="AS28" i="22"/>
  <c r="BD30" i="22"/>
  <c r="BD31" i="22"/>
  <c r="BP33" i="22"/>
  <c r="BB34" i="22"/>
  <c r="BB35" i="22"/>
  <c r="BD36" i="22"/>
  <c r="BM37" i="22"/>
  <c r="BN38" i="22"/>
  <c r="BO43" i="22"/>
  <c r="BX44" i="22"/>
  <c r="BY45" i="22"/>
  <c r="CJ47" i="22"/>
  <c r="CG50" i="22"/>
  <c r="CH51" i="22"/>
  <c r="CI52" i="22"/>
  <c r="CK53" i="22"/>
  <c r="CK54" i="22"/>
  <c r="CS55" i="22"/>
  <c r="CE57" i="22"/>
  <c r="CK61" i="22"/>
  <c r="CM62" i="22"/>
  <c r="CU62" i="22"/>
  <c r="DC62" i="22"/>
  <c r="CN63" i="22"/>
  <c r="CT67" i="22"/>
  <c r="DI67" i="22"/>
  <c r="DK69" i="22"/>
  <c r="CX70" i="22"/>
  <c r="DM70" i="22"/>
  <c r="CY72" i="22"/>
  <c r="DN72" i="22"/>
  <c r="DQ74" i="22"/>
  <c r="DL79" i="22"/>
  <c r="DD80" i="22"/>
  <c r="DT80" i="22"/>
  <c r="DJ83" i="22"/>
  <c r="DR84" i="22"/>
  <c r="EB85" i="22"/>
  <c r="DT86" i="22"/>
  <c r="EI86" i="22"/>
  <c r="EJ86" i="22" s="1"/>
  <c r="EK86" i="22" s="1"/>
  <c r="EL86" i="22" s="1"/>
  <c r="EM86" i="22" s="1"/>
  <c r="EN86" i="22" s="1"/>
  <c r="EO86" i="22" s="1"/>
  <c r="EP86" i="22" s="1"/>
  <c r="EQ86" i="22" s="1"/>
  <c r="ER86" i="22" s="1"/>
  <c r="ES86" i="22" s="1"/>
  <c r="ET86" i="22" s="1"/>
  <c r="EU86" i="22" s="1"/>
  <c r="EV86" i="22" s="1"/>
  <c r="EW86" i="22" s="1"/>
  <c r="EX86" i="22" s="1"/>
  <c r="EY86" i="22" s="1"/>
  <c r="EZ86" i="22" s="1"/>
  <c r="FA86" i="22" s="1"/>
  <c r="FB86" i="22" s="1"/>
  <c r="FC86" i="22" s="1"/>
  <c r="FD86" i="22" s="1"/>
  <c r="FE86" i="22" s="1"/>
  <c r="FF86" i="22" s="1"/>
  <c r="FG86" i="22" s="1"/>
  <c r="FH86" i="22" s="1"/>
  <c r="FI86" i="22" s="1"/>
  <c r="FJ86" i="22" s="1"/>
  <c r="FK86" i="22" s="1"/>
  <c r="FL86" i="22" s="1"/>
  <c r="FM86" i="22" s="1"/>
  <c r="FN86" i="22" s="1"/>
  <c r="FO86" i="22" s="1"/>
  <c r="FP86" i="22" s="1"/>
  <c r="FQ86" i="22" s="1"/>
  <c r="FR86" i="22" s="1"/>
  <c r="FS86" i="22" s="1"/>
  <c r="FT86" i="22" s="1"/>
  <c r="FU86" i="22" s="1"/>
  <c r="FV86" i="22" s="1"/>
  <c r="FW86" i="22" s="1"/>
  <c r="FX86" i="22" s="1"/>
  <c r="FY86" i="22" s="1"/>
  <c r="FZ86" i="22" s="1"/>
  <c r="GA86" i="22" s="1"/>
  <c r="GB86" i="22" s="1"/>
  <c r="GC86" i="22" s="1"/>
  <c r="GD86" i="22" s="1"/>
  <c r="GE86" i="22" s="1"/>
  <c r="DZ90" i="22"/>
  <c r="DR91" i="22"/>
  <c r="EO99" i="22"/>
  <c r="EW105" i="22"/>
  <c r="EQ108" i="22"/>
  <c r="FC129" i="22"/>
  <c r="GC146" i="22"/>
  <c r="BW38" i="22"/>
  <c r="CR60" i="22"/>
  <c r="CS62" i="22"/>
  <c r="GE142" i="22"/>
  <c r="AH16" i="22"/>
  <c r="AH17" i="22"/>
  <c r="W18" i="22"/>
  <c r="AG19" i="22"/>
  <c r="AG22" i="22"/>
  <c r="AG23" i="22"/>
  <c r="AJ24" i="22"/>
  <c r="AV26" i="22"/>
  <c r="BF27" i="22"/>
  <c r="AU30" i="22"/>
  <c r="BE31" i="22"/>
  <c r="BQ33" i="22"/>
  <c r="BP34" i="22"/>
  <c r="BC35" i="22"/>
  <c r="BE36" i="22"/>
  <c r="BN37" i="22"/>
  <c r="BO38" i="22"/>
  <c r="BP39" i="22"/>
  <c r="CC42" i="22"/>
  <c r="CD43" i="22"/>
  <c r="BP44" i="22"/>
  <c r="BY44" i="22"/>
  <c r="BZ45" i="22"/>
  <c r="CK47" i="22"/>
  <c r="CI51" i="22"/>
  <c r="CW51" i="22"/>
  <c r="CX51" i="22" s="1"/>
  <c r="CY51" i="22" s="1"/>
  <c r="CZ51" i="22" s="1"/>
  <c r="DA51" i="22" s="1"/>
  <c r="DB51" i="22" s="1"/>
  <c r="DC51" i="22" s="1"/>
  <c r="DD51" i="22" s="1"/>
  <c r="DE51" i="22" s="1"/>
  <c r="DF51" i="22" s="1"/>
  <c r="DG51" i="22" s="1"/>
  <c r="DH51" i="22" s="1"/>
  <c r="DI51" i="22" s="1"/>
  <c r="DJ51" i="22" s="1"/>
  <c r="DK51" i="22" s="1"/>
  <c r="DL51" i="22" s="1"/>
  <c r="DM51" i="22" s="1"/>
  <c r="DN51" i="22" s="1"/>
  <c r="DO51" i="22" s="1"/>
  <c r="DP51" i="22" s="1"/>
  <c r="DQ51" i="22" s="1"/>
  <c r="DR51" i="22" s="1"/>
  <c r="DS51" i="22" s="1"/>
  <c r="DT51" i="22" s="1"/>
  <c r="DU51" i="22" s="1"/>
  <c r="DV51" i="22" s="1"/>
  <c r="DW51" i="22" s="1"/>
  <c r="DX51" i="22" s="1"/>
  <c r="DY51" i="22" s="1"/>
  <c r="DZ51" i="22" s="1"/>
  <c r="EA51" i="22" s="1"/>
  <c r="EB51" i="22" s="1"/>
  <c r="EC51" i="22" s="1"/>
  <c r="ED51" i="22" s="1"/>
  <c r="EE51" i="22" s="1"/>
  <c r="EF51" i="22" s="1"/>
  <c r="EG51" i="22" s="1"/>
  <c r="EH51" i="22" s="1"/>
  <c r="EI51" i="22" s="1"/>
  <c r="EJ51" i="22" s="1"/>
  <c r="EK51" i="22" s="1"/>
  <c r="EL51" i="22" s="1"/>
  <c r="EM51" i="22" s="1"/>
  <c r="EN51" i="22" s="1"/>
  <c r="EO51" i="22" s="1"/>
  <c r="EP51" i="22" s="1"/>
  <c r="EQ51" i="22" s="1"/>
  <c r="ER51" i="22" s="1"/>
  <c r="ES51" i="22" s="1"/>
  <c r="ET51" i="22" s="1"/>
  <c r="EU51" i="22" s="1"/>
  <c r="EV51" i="22" s="1"/>
  <c r="EW51" i="22" s="1"/>
  <c r="EX51" i="22" s="1"/>
  <c r="EY51" i="22" s="1"/>
  <c r="EZ51" i="22" s="1"/>
  <c r="FA51" i="22" s="1"/>
  <c r="FB51" i="22" s="1"/>
  <c r="FC51" i="22" s="1"/>
  <c r="FD51" i="22" s="1"/>
  <c r="FE51" i="22" s="1"/>
  <c r="FF51" i="22" s="1"/>
  <c r="FG51" i="22" s="1"/>
  <c r="FH51" i="22" s="1"/>
  <c r="FI51" i="22" s="1"/>
  <c r="FJ51" i="22" s="1"/>
  <c r="FK51" i="22" s="1"/>
  <c r="FL51" i="22" s="1"/>
  <c r="FM51" i="22" s="1"/>
  <c r="FN51" i="22" s="1"/>
  <c r="FO51" i="22" s="1"/>
  <c r="FP51" i="22" s="1"/>
  <c r="FQ51" i="22" s="1"/>
  <c r="FR51" i="22" s="1"/>
  <c r="FS51" i="22" s="1"/>
  <c r="FT51" i="22" s="1"/>
  <c r="FU51" i="22" s="1"/>
  <c r="FV51" i="22" s="1"/>
  <c r="FW51" i="22" s="1"/>
  <c r="FX51" i="22" s="1"/>
  <c r="FY51" i="22" s="1"/>
  <c r="FZ51" i="22" s="1"/>
  <c r="GA51" i="22" s="1"/>
  <c r="GB51" i="22" s="1"/>
  <c r="GC51" i="22" s="1"/>
  <c r="GD51" i="22" s="1"/>
  <c r="GE51" i="22" s="1"/>
  <c r="CJ52" i="22"/>
  <c r="CY54" i="22"/>
  <c r="CZ54" i="22" s="1"/>
  <c r="DA54" i="22" s="1"/>
  <c r="DB54" i="22" s="1"/>
  <c r="DC54" i="22" s="1"/>
  <c r="DD54" i="22" s="1"/>
  <c r="DE54" i="22" s="1"/>
  <c r="DF54" i="22" s="1"/>
  <c r="DG54" i="22" s="1"/>
  <c r="DH54" i="22" s="1"/>
  <c r="DI54" i="22" s="1"/>
  <c r="DJ54" i="22" s="1"/>
  <c r="DK54" i="22" s="1"/>
  <c r="DL54" i="22" s="1"/>
  <c r="DM54" i="22" s="1"/>
  <c r="DN54" i="22" s="1"/>
  <c r="DO54" i="22" s="1"/>
  <c r="DP54" i="22" s="1"/>
  <c r="DQ54" i="22" s="1"/>
  <c r="DR54" i="22" s="1"/>
  <c r="DS54" i="22" s="1"/>
  <c r="DT54" i="22" s="1"/>
  <c r="DU54" i="22" s="1"/>
  <c r="DV54" i="22" s="1"/>
  <c r="DW54" i="22" s="1"/>
  <c r="DX54" i="22" s="1"/>
  <c r="DY54" i="22" s="1"/>
  <c r="DZ54" i="22" s="1"/>
  <c r="EA54" i="22" s="1"/>
  <c r="EB54" i="22" s="1"/>
  <c r="EC54" i="22" s="1"/>
  <c r="ED54" i="22" s="1"/>
  <c r="EE54" i="22" s="1"/>
  <c r="EF54" i="22" s="1"/>
  <c r="EG54" i="22" s="1"/>
  <c r="EH54" i="22" s="1"/>
  <c r="EI54" i="22" s="1"/>
  <c r="EJ54" i="22" s="1"/>
  <c r="EK54" i="22" s="1"/>
  <c r="EL54" i="22" s="1"/>
  <c r="EM54" i="22" s="1"/>
  <c r="EN54" i="22" s="1"/>
  <c r="EO54" i="22" s="1"/>
  <c r="EP54" i="22" s="1"/>
  <c r="EQ54" i="22" s="1"/>
  <c r="ER54" i="22" s="1"/>
  <c r="ES54" i="22" s="1"/>
  <c r="ET54" i="22" s="1"/>
  <c r="EU54" i="22" s="1"/>
  <c r="EV54" i="22" s="1"/>
  <c r="EW54" i="22" s="1"/>
  <c r="EX54" i="22" s="1"/>
  <c r="EY54" i="22" s="1"/>
  <c r="EZ54" i="22" s="1"/>
  <c r="FA54" i="22" s="1"/>
  <c r="FB54" i="22" s="1"/>
  <c r="FC54" i="22" s="1"/>
  <c r="FD54" i="22" s="1"/>
  <c r="FE54" i="22" s="1"/>
  <c r="FF54" i="22" s="1"/>
  <c r="FG54" i="22" s="1"/>
  <c r="FH54" i="22" s="1"/>
  <c r="FI54" i="22" s="1"/>
  <c r="FJ54" i="22" s="1"/>
  <c r="FK54" i="22" s="1"/>
  <c r="FL54" i="22" s="1"/>
  <c r="FM54" i="22" s="1"/>
  <c r="FN54" i="22" s="1"/>
  <c r="FO54" i="22" s="1"/>
  <c r="FP54" i="22" s="1"/>
  <c r="FQ54" i="22" s="1"/>
  <c r="FR54" i="22" s="1"/>
  <c r="FS54" i="22" s="1"/>
  <c r="FT54" i="22" s="1"/>
  <c r="FU54" i="22" s="1"/>
  <c r="FV54" i="22" s="1"/>
  <c r="FW54" i="22" s="1"/>
  <c r="FX54" i="22" s="1"/>
  <c r="FY54" i="22" s="1"/>
  <c r="FZ54" i="22" s="1"/>
  <c r="GA54" i="22" s="1"/>
  <c r="GB54" i="22" s="1"/>
  <c r="GC54" i="22" s="1"/>
  <c r="GD54" i="22" s="1"/>
  <c r="GE54" i="22" s="1"/>
  <c r="CJ55" i="22"/>
  <c r="CT55" i="22"/>
  <c r="CF57" i="22"/>
  <c r="CG58" i="22"/>
  <c r="CJ60" i="22"/>
  <c r="CL61" i="22"/>
  <c r="DA61" i="22"/>
  <c r="CO63" i="22"/>
  <c r="DD63" i="22"/>
  <c r="CQ66" i="22"/>
  <c r="DG66" i="22"/>
  <c r="DJ67" i="22"/>
  <c r="DL69" i="22"/>
  <c r="DN70" i="22"/>
  <c r="DO72" i="22"/>
  <c r="DG73" i="22"/>
  <c r="DA74" i="22"/>
  <c r="DH75" i="22"/>
  <c r="DJ76" i="22"/>
  <c r="DR78" i="22"/>
  <c r="DE80" i="22"/>
  <c r="DU80" i="22"/>
  <c r="DS84" i="22"/>
  <c r="DU86" i="22"/>
  <c r="EC95" i="22"/>
  <c r="EM97" i="22"/>
  <c r="EN98" i="22"/>
  <c r="FE116" i="22"/>
  <c r="EX117" i="22"/>
  <c r="FT130" i="22"/>
  <c r="FZ138" i="22"/>
  <c r="FT139" i="22"/>
  <c r="GE141" i="22"/>
  <c r="AN16" i="22"/>
  <c r="AO16" i="22" s="1"/>
  <c r="AD21" i="22"/>
  <c r="AO27" i="22"/>
  <c r="DA62" i="22"/>
  <c r="DX99" i="22"/>
  <c r="AI17" i="22"/>
  <c r="AT21" i="22"/>
  <c r="AV22" i="22"/>
  <c r="AH23" i="22"/>
  <c r="AK24" i="22"/>
  <c r="AW26" i="22"/>
  <c r="BH28" i="22"/>
  <c r="AV30" i="22"/>
  <c r="AV31" i="22"/>
  <c r="BH33" i="22"/>
  <c r="BQ34" i="22"/>
  <c r="BE37" i="22"/>
  <c r="BP38" i="22"/>
  <c r="BQ39" i="22"/>
  <c r="CD42" i="22"/>
  <c r="CE43" i="22"/>
  <c r="BQ44" i="22"/>
  <c r="CA47" i="22"/>
  <c r="CK48" i="22"/>
  <c r="BX50" i="22"/>
  <c r="CB54" i="22"/>
  <c r="CK55" i="22"/>
  <c r="CU57" i="22"/>
  <c r="CH58" i="22"/>
  <c r="CW58" i="22"/>
  <c r="CK60" i="22"/>
  <c r="DB61" i="22"/>
  <c r="DE63" i="22"/>
  <c r="CR66" i="22"/>
  <c r="DH66" i="22"/>
  <c r="DB68" i="22"/>
  <c r="DC69" i="22"/>
  <c r="DH73" i="22"/>
  <c r="DI75" i="22"/>
  <c r="EF83" i="22"/>
  <c r="EG83" i="22" s="1"/>
  <c r="EH83" i="22" s="1"/>
  <c r="EI83" i="22" s="1"/>
  <c r="EJ83" i="22" s="1"/>
  <c r="EK83" i="22" s="1"/>
  <c r="EL83" i="22" s="1"/>
  <c r="EM83" i="22" s="1"/>
  <c r="EN83" i="22" s="1"/>
  <c r="EO83" i="22" s="1"/>
  <c r="EP83" i="22" s="1"/>
  <c r="EQ83" i="22" s="1"/>
  <c r="ER83" i="22" s="1"/>
  <c r="ES83" i="22" s="1"/>
  <c r="ET83" i="22" s="1"/>
  <c r="EU83" i="22" s="1"/>
  <c r="EV83" i="22" s="1"/>
  <c r="EW83" i="22" s="1"/>
  <c r="EX83" i="22" s="1"/>
  <c r="EY83" i="22" s="1"/>
  <c r="EZ83" i="22" s="1"/>
  <c r="FA83" i="22" s="1"/>
  <c r="FB83" i="22" s="1"/>
  <c r="FC83" i="22" s="1"/>
  <c r="FD83" i="22" s="1"/>
  <c r="FE83" i="22" s="1"/>
  <c r="FF83" i="22" s="1"/>
  <c r="FG83" i="22" s="1"/>
  <c r="FH83" i="22" s="1"/>
  <c r="FI83" i="22" s="1"/>
  <c r="FJ83" i="22" s="1"/>
  <c r="FK83" i="22" s="1"/>
  <c r="FL83" i="22" s="1"/>
  <c r="FM83" i="22" s="1"/>
  <c r="FN83" i="22" s="1"/>
  <c r="FO83" i="22" s="1"/>
  <c r="FP83" i="22" s="1"/>
  <c r="FQ83" i="22" s="1"/>
  <c r="FR83" i="22" s="1"/>
  <c r="FS83" i="22" s="1"/>
  <c r="FT83" i="22" s="1"/>
  <c r="FU83" i="22" s="1"/>
  <c r="FV83" i="22" s="1"/>
  <c r="FW83" i="22" s="1"/>
  <c r="FX83" i="22" s="1"/>
  <c r="FY83" i="22" s="1"/>
  <c r="FZ83" i="22" s="1"/>
  <c r="GA83" i="22" s="1"/>
  <c r="GB83" i="22" s="1"/>
  <c r="GC83" i="22" s="1"/>
  <c r="GD83" i="22" s="1"/>
  <c r="GE83" i="22" s="1"/>
  <c r="DL85" i="22"/>
  <c r="ED95" i="22"/>
  <c r="EO98" i="22"/>
  <c r="EF99" i="22"/>
  <c r="EY117" i="22"/>
  <c r="FJ138" i="22"/>
  <c r="GA138" i="22"/>
  <c r="FW150" i="22"/>
  <c r="AO23" i="22"/>
  <c r="Y16" i="22"/>
  <c r="AJ17" i="22"/>
  <c r="X19" i="22"/>
  <c r="AU19" i="22"/>
  <c r="AV19" i="22" s="1"/>
  <c r="AW19" i="22" s="1"/>
  <c r="AX19" i="22" s="1"/>
  <c r="AY19" i="22" s="1"/>
  <c r="AZ19" i="22" s="1"/>
  <c r="BA19" i="22" s="1"/>
  <c r="BB19" i="22" s="1"/>
  <c r="BC19" i="22" s="1"/>
  <c r="BD19" i="22" s="1"/>
  <c r="BE19" i="22" s="1"/>
  <c r="BF19" i="22" s="1"/>
  <c r="BG19" i="22" s="1"/>
  <c r="BH19" i="22" s="1"/>
  <c r="BI19" i="22" s="1"/>
  <c r="BJ19" i="22" s="1"/>
  <c r="BK19" i="22" s="1"/>
  <c r="BL19" i="22" s="1"/>
  <c r="BM19" i="22" s="1"/>
  <c r="BN19" i="22" s="1"/>
  <c r="BO19" i="22" s="1"/>
  <c r="BP19" i="22" s="1"/>
  <c r="BQ19" i="22" s="1"/>
  <c r="BR19" i="22" s="1"/>
  <c r="BS19" i="22" s="1"/>
  <c r="BT19" i="22" s="1"/>
  <c r="BU19" i="22" s="1"/>
  <c r="BV19" i="22" s="1"/>
  <c r="BW19" i="22" s="1"/>
  <c r="BX19" i="22" s="1"/>
  <c r="BY19" i="22" s="1"/>
  <c r="BZ19" i="22" s="1"/>
  <c r="CA19" i="22" s="1"/>
  <c r="CB19" i="22" s="1"/>
  <c r="CC19" i="22" s="1"/>
  <c r="CD19" i="22" s="1"/>
  <c r="CE19" i="22" s="1"/>
  <c r="CF19" i="22" s="1"/>
  <c r="CG19" i="22" s="1"/>
  <c r="CH19" i="22" s="1"/>
  <c r="CI19" i="22" s="1"/>
  <c r="CJ19" i="22" s="1"/>
  <c r="CK19" i="22" s="1"/>
  <c r="CL19" i="22" s="1"/>
  <c r="CM19" i="22" s="1"/>
  <c r="CN19" i="22" s="1"/>
  <c r="CO19" i="22" s="1"/>
  <c r="CP19" i="22" s="1"/>
  <c r="CQ19" i="22" s="1"/>
  <c r="CR19" i="22" s="1"/>
  <c r="CS19" i="22" s="1"/>
  <c r="CT19" i="22" s="1"/>
  <c r="CU19" i="22" s="1"/>
  <c r="CV19" i="22" s="1"/>
  <c r="CW19" i="22" s="1"/>
  <c r="CX19" i="22" s="1"/>
  <c r="CY19" i="22" s="1"/>
  <c r="CZ19" i="22" s="1"/>
  <c r="DA19" i="22" s="1"/>
  <c r="DB19" i="22" s="1"/>
  <c r="DC19" i="22" s="1"/>
  <c r="DD19" i="22" s="1"/>
  <c r="DE19" i="22" s="1"/>
  <c r="DF19" i="22" s="1"/>
  <c r="DG19" i="22" s="1"/>
  <c r="DH19" i="22" s="1"/>
  <c r="DI19" i="22" s="1"/>
  <c r="DJ19" i="22" s="1"/>
  <c r="DK19" i="22" s="1"/>
  <c r="DL19" i="22" s="1"/>
  <c r="DM19" i="22" s="1"/>
  <c r="DN19" i="22" s="1"/>
  <c r="DO19" i="22" s="1"/>
  <c r="DP19" i="22" s="1"/>
  <c r="DQ19" i="22" s="1"/>
  <c r="DR19" i="22" s="1"/>
  <c r="DS19" i="22" s="1"/>
  <c r="DT19" i="22" s="1"/>
  <c r="DU19" i="22" s="1"/>
  <c r="DV19" i="22" s="1"/>
  <c r="DW19" i="22" s="1"/>
  <c r="DX19" i="22" s="1"/>
  <c r="DY19" i="22" s="1"/>
  <c r="DZ19" i="22" s="1"/>
  <c r="EA19" i="22" s="1"/>
  <c r="EB19" i="22" s="1"/>
  <c r="EC19" i="22" s="1"/>
  <c r="ED19" i="22" s="1"/>
  <c r="EE19" i="22" s="1"/>
  <c r="EF19" i="22" s="1"/>
  <c r="EG19" i="22" s="1"/>
  <c r="EH19" i="22" s="1"/>
  <c r="EI19" i="22" s="1"/>
  <c r="EJ19" i="22" s="1"/>
  <c r="EK19" i="22" s="1"/>
  <c r="EL19" i="22" s="1"/>
  <c r="EM19" i="22" s="1"/>
  <c r="EN19" i="22" s="1"/>
  <c r="EO19" i="22" s="1"/>
  <c r="EP19" i="22" s="1"/>
  <c r="EQ19" i="22" s="1"/>
  <c r="ER19" i="22" s="1"/>
  <c r="ES19" i="22" s="1"/>
  <c r="ET19" i="22" s="1"/>
  <c r="EU19" i="22" s="1"/>
  <c r="EV19" i="22" s="1"/>
  <c r="EW19" i="22" s="1"/>
  <c r="EX19" i="22" s="1"/>
  <c r="EY19" i="22" s="1"/>
  <c r="EZ19" i="22" s="1"/>
  <c r="FA19" i="22" s="1"/>
  <c r="FB19" i="22" s="1"/>
  <c r="FC19" i="22" s="1"/>
  <c r="FD19" i="22" s="1"/>
  <c r="FE19" i="22" s="1"/>
  <c r="FF19" i="22" s="1"/>
  <c r="FG19" i="22" s="1"/>
  <c r="FH19" i="22" s="1"/>
  <c r="FI19" i="22" s="1"/>
  <c r="FJ19" i="22" s="1"/>
  <c r="FK19" i="22" s="1"/>
  <c r="FL19" i="22" s="1"/>
  <c r="FM19" i="22" s="1"/>
  <c r="FN19" i="22" s="1"/>
  <c r="FO19" i="22" s="1"/>
  <c r="FP19" i="22" s="1"/>
  <c r="FQ19" i="22" s="1"/>
  <c r="FR19" i="22" s="1"/>
  <c r="FS19" i="22" s="1"/>
  <c r="FT19" i="22" s="1"/>
  <c r="FU19" i="22" s="1"/>
  <c r="FV19" i="22" s="1"/>
  <c r="FW19" i="22" s="1"/>
  <c r="FX19" i="22" s="1"/>
  <c r="FY19" i="22" s="1"/>
  <c r="FZ19" i="22" s="1"/>
  <c r="GA19" i="22" s="1"/>
  <c r="GB19" i="22" s="1"/>
  <c r="GC19" i="22" s="1"/>
  <c r="GD19" i="22" s="1"/>
  <c r="GE19" i="22" s="1"/>
  <c r="AK21" i="22"/>
  <c r="AU21" i="22"/>
  <c r="AW22" i="22"/>
  <c r="AW23" i="22"/>
  <c r="AY24" i="22"/>
  <c r="AN26" i="22"/>
  <c r="AW27" i="22"/>
  <c r="BI28" i="22"/>
  <c r="AW31" i="22"/>
  <c r="BI33" i="22"/>
  <c r="BR34" i="22"/>
  <c r="BS35" i="22"/>
  <c r="BF37" i="22"/>
  <c r="BG38" i="22"/>
  <c r="BT42" i="22"/>
  <c r="BQ45" i="22"/>
  <c r="CB47" i="22"/>
  <c r="CL48" i="22"/>
  <c r="BY50" i="22"/>
  <c r="BZ51" i="22"/>
  <c r="CA52" i="22"/>
  <c r="CB53" i="22"/>
  <c r="CC54" i="22"/>
  <c r="CR54" i="22"/>
  <c r="CC55" i="22"/>
  <c r="CL55" i="22"/>
  <c r="CV57" i="22"/>
  <c r="CX58" i="22"/>
  <c r="CZ60" i="22"/>
  <c r="DC68" i="22"/>
  <c r="DD69" i="22"/>
  <c r="DE70" i="22"/>
  <c r="DR83" i="22"/>
  <c r="DV96" i="22"/>
  <c r="EG99" i="22"/>
  <c r="FK138" i="22"/>
  <c r="FO141" i="22"/>
  <c r="AM19" i="22"/>
  <c r="BR30" i="22"/>
  <c r="BS30" i="22" s="1"/>
  <c r="BT30" i="22" s="1"/>
  <c r="BU30" i="22" s="1"/>
  <c r="BV30" i="22" s="1"/>
  <c r="BW30" i="22" s="1"/>
  <c r="BX30" i="22" s="1"/>
  <c r="BY30" i="22" s="1"/>
  <c r="BZ30" i="22" s="1"/>
  <c r="CA30" i="22" s="1"/>
  <c r="CB30" i="22" s="1"/>
  <c r="CC30" i="22" s="1"/>
  <c r="CD30" i="22" s="1"/>
  <c r="CE30" i="22" s="1"/>
  <c r="CF30" i="22" s="1"/>
  <c r="CG30" i="22" s="1"/>
  <c r="CH30" i="22" s="1"/>
  <c r="CI30" i="22" s="1"/>
  <c r="CJ30" i="22" s="1"/>
  <c r="CK30" i="22" s="1"/>
  <c r="CL30" i="22" s="1"/>
  <c r="CM30" i="22" s="1"/>
  <c r="CN30" i="22" s="1"/>
  <c r="CO30" i="22" s="1"/>
  <c r="CP30" i="22" s="1"/>
  <c r="CQ30" i="22" s="1"/>
  <c r="CR30" i="22" s="1"/>
  <c r="CS30" i="22" s="1"/>
  <c r="CT30" i="22" s="1"/>
  <c r="CU30" i="22" s="1"/>
  <c r="CV30" i="22" s="1"/>
  <c r="CW30" i="22" s="1"/>
  <c r="CX30" i="22" s="1"/>
  <c r="CY30" i="22" s="1"/>
  <c r="CZ30" i="22" s="1"/>
  <c r="DA30" i="22" s="1"/>
  <c r="DB30" i="22" s="1"/>
  <c r="DC30" i="22" s="1"/>
  <c r="DD30" i="22" s="1"/>
  <c r="DE30" i="22" s="1"/>
  <c r="DF30" i="22" s="1"/>
  <c r="DG30" i="22" s="1"/>
  <c r="DH30" i="22" s="1"/>
  <c r="DI30" i="22" s="1"/>
  <c r="DJ30" i="22" s="1"/>
  <c r="DK30" i="22" s="1"/>
  <c r="DL30" i="22" s="1"/>
  <c r="DM30" i="22" s="1"/>
  <c r="DN30" i="22" s="1"/>
  <c r="DO30" i="22" s="1"/>
  <c r="DP30" i="22" s="1"/>
  <c r="DQ30" i="22" s="1"/>
  <c r="DR30" i="22" s="1"/>
  <c r="DS30" i="22" s="1"/>
  <c r="DT30" i="22" s="1"/>
  <c r="DU30" i="22" s="1"/>
  <c r="DV30" i="22" s="1"/>
  <c r="DW30" i="22" s="1"/>
  <c r="DX30" i="22" s="1"/>
  <c r="DY30" i="22" s="1"/>
  <c r="DZ30" i="22" s="1"/>
  <c r="EA30" i="22" s="1"/>
  <c r="EB30" i="22" s="1"/>
  <c r="EC30" i="22" s="1"/>
  <c r="ED30" i="22" s="1"/>
  <c r="EE30" i="22" s="1"/>
  <c r="EF30" i="22" s="1"/>
  <c r="EG30" i="22" s="1"/>
  <c r="EH30" i="22" s="1"/>
  <c r="EI30" i="22" s="1"/>
  <c r="EJ30" i="22" s="1"/>
  <c r="EK30" i="22" s="1"/>
  <c r="EL30" i="22" s="1"/>
  <c r="EM30" i="22" s="1"/>
  <c r="EN30" i="22" s="1"/>
  <c r="EO30" i="22" s="1"/>
  <c r="EP30" i="22" s="1"/>
  <c r="EQ30" i="22" s="1"/>
  <c r="ER30" i="22" s="1"/>
  <c r="ES30" i="22" s="1"/>
  <c r="ET30" i="22" s="1"/>
  <c r="EU30" i="22" s="1"/>
  <c r="EV30" i="22" s="1"/>
  <c r="EW30" i="22" s="1"/>
  <c r="EX30" i="22" s="1"/>
  <c r="EY30" i="22" s="1"/>
  <c r="EZ30" i="22" s="1"/>
  <c r="FA30" i="22" s="1"/>
  <c r="FB30" i="22" s="1"/>
  <c r="FC30" i="22" s="1"/>
  <c r="FD30" i="22" s="1"/>
  <c r="FE30" i="22" s="1"/>
  <c r="FF30" i="22" s="1"/>
  <c r="FG30" i="22" s="1"/>
  <c r="FH30" i="22" s="1"/>
  <c r="FI30" i="22" s="1"/>
  <c r="FJ30" i="22" s="1"/>
  <c r="FK30" i="22" s="1"/>
  <c r="FL30" i="22" s="1"/>
  <c r="FM30" i="22" s="1"/>
  <c r="FN30" i="22" s="1"/>
  <c r="FO30" i="22" s="1"/>
  <c r="FP30" i="22" s="1"/>
  <c r="FQ30" i="22" s="1"/>
  <c r="FR30" i="22" s="1"/>
  <c r="FS30" i="22" s="1"/>
  <c r="FT30" i="22" s="1"/>
  <c r="FU30" i="22" s="1"/>
  <c r="FV30" i="22" s="1"/>
  <c r="FW30" i="22" s="1"/>
  <c r="FX30" i="22" s="1"/>
  <c r="FY30" i="22" s="1"/>
  <c r="FZ30" i="22" s="1"/>
  <c r="GA30" i="22" s="1"/>
  <c r="GB30" i="22" s="1"/>
  <c r="GC30" i="22" s="1"/>
  <c r="GD30" i="22" s="1"/>
  <c r="GE30" i="22" s="1"/>
  <c r="BY35" i="22"/>
  <c r="BZ35" i="22" s="1"/>
  <c r="CA35" i="22" s="1"/>
  <c r="CB35" i="22" s="1"/>
  <c r="CC35" i="22" s="1"/>
  <c r="CD35" i="22" s="1"/>
  <c r="CE35" i="22" s="1"/>
  <c r="CF35" i="22" s="1"/>
  <c r="CG35" i="22" s="1"/>
  <c r="CH35" i="22" s="1"/>
  <c r="CI35" i="22" s="1"/>
  <c r="CJ35" i="22" s="1"/>
  <c r="CK35" i="22" s="1"/>
  <c r="CL35" i="22" s="1"/>
  <c r="CM35" i="22" s="1"/>
  <c r="CN35" i="22" s="1"/>
  <c r="CO35" i="22" s="1"/>
  <c r="CP35" i="22" s="1"/>
  <c r="CQ35" i="22" s="1"/>
  <c r="CR35" i="22" s="1"/>
  <c r="CS35" i="22" s="1"/>
  <c r="CT35" i="22" s="1"/>
  <c r="CU35" i="22" s="1"/>
  <c r="CV35" i="22" s="1"/>
  <c r="CW35" i="22" s="1"/>
  <c r="CX35" i="22" s="1"/>
  <c r="CY35" i="22" s="1"/>
  <c r="CZ35" i="22" s="1"/>
  <c r="DA35" i="22" s="1"/>
  <c r="DB35" i="22" s="1"/>
  <c r="DC35" i="22" s="1"/>
  <c r="DD35" i="22" s="1"/>
  <c r="DE35" i="22" s="1"/>
  <c r="DF35" i="22" s="1"/>
  <c r="DG35" i="22" s="1"/>
  <c r="DH35" i="22" s="1"/>
  <c r="DI35" i="22" s="1"/>
  <c r="DJ35" i="22" s="1"/>
  <c r="DK35" i="22" s="1"/>
  <c r="DL35" i="22" s="1"/>
  <c r="DM35" i="22" s="1"/>
  <c r="DN35" i="22" s="1"/>
  <c r="DO35" i="22" s="1"/>
  <c r="DP35" i="22" s="1"/>
  <c r="DQ35" i="22" s="1"/>
  <c r="DR35" i="22" s="1"/>
  <c r="DS35" i="22" s="1"/>
  <c r="DT35" i="22" s="1"/>
  <c r="DU35" i="22" s="1"/>
  <c r="DV35" i="22" s="1"/>
  <c r="DW35" i="22" s="1"/>
  <c r="DX35" i="22" s="1"/>
  <c r="DY35" i="22" s="1"/>
  <c r="DZ35" i="22" s="1"/>
  <c r="EA35" i="22" s="1"/>
  <c r="EB35" i="22" s="1"/>
  <c r="EC35" i="22" s="1"/>
  <c r="ED35" i="22" s="1"/>
  <c r="EE35" i="22" s="1"/>
  <c r="EF35" i="22" s="1"/>
  <c r="EG35" i="22" s="1"/>
  <c r="EH35" i="22" s="1"/>
  <c r="EI35" i="22" s="1"/>
  <c r="EJ35" i="22" s="1"/>
  <c r="EK35" i="22" s="1"/>
  <c r="EL35" i="22" s="1"/>
  <c r="EM35" i="22" s="1"/>
  <c r="EN35" i="22" s="1"/>
  <c r="EO35" i="22" s="1"/>
  <c r="EP35" i="22" s="1"/>
  <c r="EQ35" i="22" s="1"/>
  <c r="ER35" i="22" s="1"/>
  <c r="ES35" i="22" s="1"/>
  <c r="ET35" i="22" s="1"/>
  <c r="EU35" i="22" s="1"/>
  <c r="EV35" i="22" s="1"/>
  <c r="EW35" i="22" s="1"/>
  <c r="EX35" i="22" s="1"/>
  <c r="EY35" i="22" s="1"/>
  <c r="EZ35" i="22" s="1"/>
  <c r="FA35" i="22" s="1"/>
  <c r="FB35" i="22" s="1"/>
  <c r="FC35" i="22" s="1"/>
  <c r="FD35" i="22" s="1"/>
  <c r="FE35" i="22" s="1"/>
  <c r="FF35" i="22" s="1"/>
  <c r="FG35" i="22" s="1"/>
  <c r="FH35" i="22" s="1"/>
  <c r="FI35" i="22" s="1"/>
  <c r="FJ35" i="22" s="1"/>
  <c r="FK35" i="22" s="1"/>
  <c r="FL35" i="22" s="1"/>
  <c r="FM35" i="22" s="1"/>
  <c r="FN35" i="22" s="1"/>
  <c r="FO35" i="22" s="1"/>
  <c r="FP35" i="22" s="1"/>
  <c r="FQ35" i="22" s="1"/>
  <c r="FR35" i="22" s="1"/>
  <c r="FS35" i="22" s="1"/>
  <c r="FT35" i="22" s="1"/>
  <c r="FU35" i="22" s="1"/>
  <c r="FV35" i="22" s="1"/>
  <c r="FW35" i="22" s="1"/>
  <c r="FX35" i="22" s="1"/>
  <c r="FY35" i="22" s="1"/>
  <c r="FZ35" i="22" s="1"/>
  <c r="GA35" i="22" s="1"/>
  <c r="GB35" i="22" s="1"/>
  <c r="GC35" i="22" s="1"/>
  <c r="GD35" i="22" s="1"/>
  <c r="GE35" i="22" s="1"/>
  <c r="CB37" i="22"/>
  <c r="CC37" i="22" s="1"/>
  <c r="CD37" i="22" s="1"/>
  <c r="CE37" i="22" s="1"/>
  <c r="CF37" i="22" s="1"/>
  <c r="CG37" i="22" s="1"/>
  <c r="CH37" i="22" s="1"/>
  <c r="CI37" i="22" s="1"/>
  <c r="CJ37" i="22" s="1"/>
  <c r="CK37" i="22" s="1"/>
  <c r="CL37" i="22" s="1"/>
  <c r="CM37" i="22" s="1"/>
  <c r="CN37" i="22" s="1"/>
  <c r="CO37" i="22" s="1"/>
  <c r="CP37" i="22" s="1"/>
  <c r="CQ37" i="22" s="1"/>
  <c r="CR37" i="22" s="1"/>
  <c r="CS37" i="22" s="1"/>
  <c r="CT37" i="22" s="1"/>
  <c r="CU37" i="22" s="1"/>
  <c r="CV37" i="22" s="1"/>
  <c r="CW37" i="22" s="1"/>
  <c r="CX37" i="22" s="1"/>
  <c r="CY37" i="22" s="1"/>
  <c r="CZ37" i="22" s="1"/>
  <c r="DA37" i="22" s="1"/>
  <c r="DB37" i="22" s="1"/>
  <c r="DC37" i="22" s="1"/>
  <c r="DD37" i="22" s="1"/>
  <c r="DE37" i="22" s="1"/>
  <c r="DF37" i="22" s="1"/>
  <c r="DG37" i="22" s="1"/>
  <c r="DH37" i="22" s="1"/>
  <c r="DI37" i="22" s="1"/>
  <c r="DJ37" i="22" s="1"/>
  <c r="DK37" i="22" s="1"/>
  <c r="DL37" i="22" s="1"/>
  <c r="DM37" i="22" s="1"/>
  <c r="DN37" i="22" s="1"/>
  <c r="DO37" i="22" s="1"/>
  <c r="DP37" i="22" s="1"/>
  <c r="DQ37" i="22" s="1"/>
  <c r="DR37" i="22" s="1"/>
  <c r="DS37" i="22" s="1"/>
  <c r="DT37" i="22" s="1"/>
  <c r="DU37" i="22" s="1"/>
  <c r="DV37" i="22" s="1"/>
  <c r="DW37" i="22" s="1"/>
  <c r="DX37" i="22" s="1"/>
  <c r="DY37" i="22" s="1"/>
  <c r="DZ37" i="22" s="1"/>
  <c r="EA37" i="22" s="1"/>
  <c r="EB37" i="22" s="1"/>
  <c r="EC37" i="22" s="1"/>
  <c r="ED37" i="22" s="1"/>
  <c r="EE37" i="22" s="1"/>
  <c r="EF37" i="22" s="1"/>
  <c r="EG37" i="22" s="1"/>
  <c r="EH37" i="22" s="1"/>
  <c r="EI37" i="22" s="1"/>
  <c r="EJ37" i="22" s="1"/>
  <c r="EK37" i="22" s="1"/>
  <c r="EL37" i="22" s="1"/>
  <c r="EM37" i="22" s="1"/>
  <c r="EN37" i="22" s="1"/>
  <c r="EO37" i="22" s="1"/>
  <c r="EP37" i="22" s="1"/>
  <c r="EQ37" i="22" s="1"/>
  <c r="ER37" i="22" s="1"/>
  <c r="ES37" i="22" s="1"/>
  <c r="ET37" i="22" s="1"/>
  <c r="EU37" i="22" s="1"/>
  <c r="EV37" i="22" s="1"/>
  <c r="EW37" i="22" s="1"/>
  <c r="EX37" i="22" s="1"/>
  <c r="EY37" i="22" s="1"/>
  <c r="EZ37" i="22" s="1"/>
  <c r="FA37" i="22" s="1"/>
  <c r="FB37" i="22" s="1"/>
  <c r="FC37" i="22" s="1"/>
  <c r="FD37" i="22" s="1"/>
  <c r="FE37" i="22" s="1"/>
  <c r="FF37" i="22" s="1"/>
  <c r="FG37" i="22" s="1"/>
  <c r="FH37" i="22" s="1"/>
  <c r="FI37" i="22" s="1"/>
  <c r="FJ37" i="22" s="1"/>
  <c r="FK37" i="22" s="1"/>
  <c r="FL37" i="22" s="1"/>
  <c r="FM37" i="22" s="1"/>
  <c r="FN37" i="22" s="1"/>
  <c r="FO37" i="22" s="1"/>
  <c r="FP37" i="22" s="1"/>
  <c r="FQ37" i="22" s="1"/>
  <c r="FR37" i="22" s="1"/>
  <c r="FS37" i="22" s="1"/>
  <c r="FT37" i="22" s="1"/>
  <c r="FU37" i="22" s="1"/>
  <c r="FV37" i="22" s="1"/>
  <c r="FW37" i="22" s="1"/>
  <c r="FX37" i="22" s="1"/>
  <c r="FY37" i="22" s="1"/>
  <c r="FZ37" i="22" s="1"/>
  <c r="GA37" i="22" s="1"/>
  <c r="GB37" i="22" s="1"/>
  <c r="GC37" i="22" s="1"/>
  <c r="GD37" i="22" s="1"/>
  <c r="GE37" i="22" s="1"/>
  <c r="BW39" i="22"/>
  <c r="CC43" i="22"/>
  <c r="CF45" i="22"/>
  <c r="CI53" i="22"/>
  <c r="CQ54" i="22"/>
  <c r="CN58" i="22"/>
  <c r="CZ61" i="22"/>
  <c r="DT70" i="22"/>
  <c r="DU70" i="22" s="1"/>
  <c r="DV70" i="22" s="1"/>
  <c r="DW70" i="22" s="1"/>
  <c r="DX70" i="22" s="1"/>
  <c r="DY70" i="22" s="1"/>
  <c r="DZ70" i="22" s="1"/>
  <c r="EA70" i="22" s="1"/>
  <c r="EB70" i="22" s="1"/>
  <c r="EC70" i="22" s="1"/>
  <c r="ED70" i="22" s="1"/>
  <c r="EE70" i="22" s="1"/>
  <c r="EF70" i="22" s="1"/>
  <c r="EG70" i="22" s="1"/>
  <c r="EH70" i="22" s="1"/>
  <c r="EI70" i="22" s="1"/>
  <c r="EJ70" i="22" s="1"/>
  <c r="EK70" i="22" s="1"/>
  <c r="EL70" i="22" s="1"/>
  <c r="EM70" i="22" s="1"/>
  <c r="EN70" i="22" s="1"/>
  <c r="EO70" i="22" s="1"/>
  <c r="EP70" i="22" s="1"/>
  <c r="EQ70" i="22" s="1"/>
  <c r="ER70" i="22" s="1"/>
  <c r="ES70" i="22" s="1"/>
  <c r="ET70" i="22" s="1"/>
  <c r="EU70" i="22" s="1"/>
  <c r="EV70" i="22" s="1"/>
  <c r="EW70" i="22" s="1"/>
  <c r="EX70" i="22" s="1"/>
  <c r="EY70" i="22" s="1"/>
  <c r="EZ70" i="22" s="1"/>
  <c r="FA70" i="22" s="1"/>
  <c r="FB70" i="22" s="1"/>
  <c r="FC70" i="22" s="1"/>
  <c r="FD70" i="22" s="1"/>
  <c r="FE70" i="22" s="1"/>
  <c r="FF70" i="22" s="1"/>
  <c r="FG70" i="22" s="1"/>
  <c r="FH70" i="22" s="1"/>
  <c r="FI70" i="22" s="1"/>
  <c r="FJ70" i="22" s="1"/>
  <c r="FK70" i="22" s="1"/>
  <c r="FL70" i="22" s="1"/>
  <c r="FM70" i="22" s="1"/>
  <c r="FN70" i="22" s="1"/>
  <c r="FO70" i="22" s="1"/>
  <c r="FP70" i="22" s="1"/>
  <c r="FQ70" i="22" s="1"/>
  <c r="FR70" i="22" s="1"/>
  <c r="FS70" i="22" s="1"/>
  <c r="FT70" i="22" s="1"/>
  <c r="FU70" i="22" s="1"/>
  <c r="FV70" i="22" s="1"/>
  <c r="FW70" i="22" s="1"/>
  <c r="FX70" i="22" s="1"/>
  <c r="FY70" i="22" s="1"/>
  <c r="FZ70" i="22" s="1"/>
  <c r="GA70" i="22" s="1"/>
  <c r="GB70" i="22" s="1"/>
  <c r="GC70" i="22" s="1"/>
  <c r="GD70" i="22" s="1"/>
  <c r="GE70" i="22" s="1"/>
  <c r="DE72" i="22"/>
  <c r="DH78" i="22"/>
  <c r="EB88" i="22"/>
  <c r="EY111" i="22"/>
  <c r="FU141" i="22"/>
  <c r="Z17" i="22"/>
  <c r="AU22" i="22"/>
  <c r="AQ24" i="22"/>
  <c r="BD27" i="22"/>
  <c r="BH34" i="22"/>
  <c r="CR48" i="22"/>
  <c r="CS48" i="22" s="1"/>
  <c r="CT48" i="22" s="1"/>
  <c r="CU48" i="22" s="1"/>
  <c r="CV48" i="22" s="1"/>
  <c r="CW48" i="22" s="1"/>
  <c r="CX48" i="22" s="1"/>
  <c r="CY48" i="22" s="1"/>
  <c r="CZ48" i="22" s="1"/>
  <c r="DA48" i="22" s="1"/>
  <c r="DB48" i="22" s="1"/>
  <c r="DC48" i="22" s="1"/>
  <c r="DD48" i="22" s="1"/>
  <c r="DE48" i="22" s="1"/>
  <c r="DF48" i="22" s="1"/>
  <c r="DG48" i="22" s="1"/>
  <c r="DH48" i="22" s="1"/>
  <c r="DI48" i="22" s="1"/>
  <c r="DJ48" i="22" s="1"/>
  <c r="DK48" i="22" s="1"/>
  <c r="DL48" i="22" s="1"/>
  <c r="DM48" i="22" s="1"/>
  <c r="DN48" i="22" s="1"/>
  <c r="DO48" i="22" s="1"/>
  <c r="DP48" i="22" s="1"/>
  <c r="DQ48" i="22" s="1"/>
  <c r="DR48" i="22" s="1"/>
  <c r="DS48" i="22" s="1"/>
  <c r="DT48" i="22" s="1"/>
  <c r="DU48" i="22" s="1"/>
  <c r="DV48" i="22" s="1"/>
  <c r="DW48" i="22" s="1"/>
  <c r="DX48" i="22" s="1"/>
  <c r="DY48" i="22" s="1"/>
  <c r="DZ48" i="22" s="1"/>
  <c r="EA48" i="22" s="1"/>
  <c r="EB48" i="22" s="1"/>
  <c r="EC48" i="22" s="1"/>
  <c r="ED48" i="22" s="1"/>
  <c r="EE48" i="22" s="1"/>
  <c r="EF48" i="22" s="1"/>
  <c r="EG48" i="22" s="1"/>
  <c r="EH48" i="22" s="1"/>
  <c r="EI48" i="22" s="1"/>
  <c r="EJ48" i="22" s="1"/>
  <c r="EK48" i="22" s="1"/>
  <c r="EL48" i="22" s="1"/>
  <c r="EM48" i="22" s="1"/>
  <c r="EN48" i="22" s="1"/>
  <c r="EO48" i="22" s="1"/>
  <c r="EP48" i="22" s="1"/>
  <c r="EQ48" i="22" s="1"/>
  <c r="ER48" i="22" s="1"/>
  <c r="ES48" i="22" s="1"/>
  <c r="ET48" i="22" s="1"/>
  <c r="EU48" i="22" s="1"/>
  <c r="EV48" i="22" s="1"/>
  <c r="EW48" i="22" s="1"/>
  <c r="EX48" i="22" s="1"/>
  <c r="EY48" i="22" s="1"/>
  <c r="EZ48" i="22" s="1"/>
  <c r="FA48" i="22" s="1"/>
  <c r="FB48" i="22" s="1"/>
  <c r="FC48" i="22" s="1"/>
  <c r="FD48" i="22" s="1"/>
  <c r="FE48" i="22" s="1"/>
  <c r="FF48" i="22" s="1"/>
  <c r="FG48" i="22" s="1"/>
  <c r="FH48" i="22" s="1"/>
  <c r="FI48" i="22" s="1"/>
  <c r="FJ48" i="22" s="1"/>
  <c r="FK48" i="22" s="1"/>
  <c r="FL48" i="22" s="1"/>
  <c r="FM48" i="22" s="1"/>
  <c r="FN48" i="22" s="1"/>
  <c r="FO48" i="22" s="1"/>
  <c r="FP48" i="22" s="1"/>
  <c r="FQ48" i="22" s="1"/>
  <c r="FR48" i="22" s="1"/>
  <c r="FS48" i="22" s="1"/>
  <c r="FT48" i="22" s="1"/>
  <c r="FU48" i="22" s="1"/>
  <c r="FV48" i="22" s="1"/>
  <c r="FW48" i="22" s="1"/>
  <c r="FX48" i="22" s="1"/>
  <c r="FY48" i="22" s="1"/>
  <c r="FZ48" i="22" s="1"/>
  <c r="GA48" i="22" s="1"/>
  <c r="GB48" i="22" s="1"/>
  <c r="GC48" i="22" s="1"/>
  <c r="GD48" i="22" s="1"/>
  <c r="GE48" i="22" s="1"/>
  <c r="CE50" i="22"/>
  <c r="CO51" i="22"/>
  <c r="DB57" i="22"/>
  <c r="DC57" i="22" s="1"/>
  <c r="DD57" i="22" s="1"/>
  <c r="DE57" i="22" s="1"/>
  <c r="DF57" i="22" s="1"/>
  <c r="DG57" i="22" s="1"/>
  <c r="DH57" i="22" s="1"/>
  <c r="DI57" i="22" s="1"/>
  <c r="DJ57" i="22" s="1"/>
  <c r="DK57" i="22" s="1"/>
  <c r="DL57" i="22" s="1"/>
  <c r="DM57" i="22" s="1"/>
  <c r="DN57" i="22" s="1"/>
  <c r="DO57" i="22" s="1"/>
  <c r="DP57" i="22" s="1"/>
  <c r="DQ57" i="22" s="1"/>
  <c r="DR57" i="22" s="1"/>
  <c r="DS57" i="22" s="1"/>
  <c r="DT57" i="22" s="1"/>
  <c r="DU57" i="22" s="1"/>
  <c r="DV57" i="22" s="1"/>
  <c r="DW57" i="22" s="1"/>
  <c r="DX57" i="22" s="1"/>
  <c r="DY57" i="22" s="1"/>
  <c r="DZ57" i="22" s="1"/>
  <c r="EA57" i="22" s="1"/>
  <c r="EB57" i="22" s="1"/>
  <c r="EC57" i="22" s="1"/>
  <c r="ED57" i="22" s="1"/>
  <c r="EE57" i="22" s="1"/>
  <c r="EF57" i="22" s="1"/>
  <c r="EG57" i="22" s="1"/>
  <c r="EH57" i="22" s="1"/>
  <c r="EI57" i="22" s="1"/>
  <c r="EJ57" i="22" s="1"/>
  <c r="EK57" i="22" s="1"/>
  <c r="EL57" i="22" s="1"/>
  <c r="EM57" i="22" s="1"/>
  <c r="EN57" i="22" s="1"/>
  <c r="EO57" i="22" s="1"/>
  <c r="EP57" i="22" s="1"/>
  <c r="EQ57" i="22" s="1"/>
  <c r="ER57" i="22" s="1"/>
  <c r="ES57" i="22" s="1"/>
  <c r="ET57" i="22" s="1"/>
  <c r="EU57" i="22" s="1"/>
  <c r="EV57" i="22" s="1"/>
  <c r="EW57" i="22" s="1"/>
  <c r="EX57" i="22" s="1"/>
  <c r="EY57" i="22" s="1"/>
  <c r="EZ57" i="22" s="1"/>
  <c r="FA57" i="22" s="1"/>
  <c r="FB57" i="22" s="1"/>
  <c r="FC57" i="22" s="1"/>
  <c r="FD57" i="22" s="1"/>
  <c r="FE57" i="22" s="1"/>
  <c r="FF57" i="22" s="1"/>
  <c r="FG57" i="22" s="1"/>
  <c r="FH57" i="22" s="1"/>
  <c r="FI57" i="22" s="1"/>
  <c r="FJ57" i="22" s="1"/>
  <c r="FK57" i="22" s="1"/>
  <c r="FL57" i="22" s="1"/>
  <c r="FM57" i="22" s="1"/>
  <c r="FN57" i="22" s="1"/>
  <c r="FO57" i="22" s="1"/>
  <c r="FP57" i="22" s="1"/>
  <c r="FQ57" i="22" s="1"/>
  <c r="FR57" i="22" s="1"/>
  <c r="FS57" i="22" s="1"/>
  <c r="FT57" i="22" s="1"/>
  <c r="FU57" i="22" s="1"/>
  <c r="FV57" i="22" s="1"/>
  <c r="FW57" i="22" s="1"/>
  <c r="FX57" i="22" s="1"/>
  <c r="FY57" i="22" s="1"/>
  <c r="FZ57" i="22" s="1"/>
  <c r="GA57" i="22" s="1"/>
  <c r="GB57" i="22" s="1"/>
  <c r="GC57" i="22" s="1"/>
  <c r="GD57" i="22" s="1"/>
  <c r="GE57" i="22" s="1"/>
  <c r="DG75" i="22"/>
  <c r="FF127" i="22"/>
  <c r="AE19" i="22"/>
  <c r="BD23" i="22"/>
  <c r="BE23" i="22" s="1"/>
  <c r="BF23" i="22" s="1"/>
  <c r="BG23" i="22" s="1"/>
  <c r="BH23" i="22" s="1"/>
  <c r="BI23" i="22" s="1"/>
  <c r="BJ23" i="22" s="1"/>
  <c r="BK23" i="22" s="1"/>
  <c r="BL23" i="22" s="1"/>
  <c r="BM23" i="22" s="1"/>
  <c r="BN23" i="22" s="1"/>
  <c r="BO23" i="22" s="1"/>
  <c r="BP23" i="22" s="1"/>
  <c r="BQ23" i="22" s="1"/>
  <c r="BR23" i="22" s="1"/>
  <c r="BS23" i="22" s="1"/>
  <c r="BT23" i="22" s="1"/>
  <c r="BU23" i="22" s="1"/>
  <c r="BV23" i="22" s="1"/>
  <c r="BW23" i="22" s="1"/>
  <c r="BX23" i="22" s="1"/>
  <c r="BY23" i="22" s="1"/>
  <c r="BZ23" i="22" s="1"/>
  <c r="CA23" i="22" s="1"/>
  <c r="CB23" i="22" s="1"/>
  <c r="CC23" i="22" s="1"/>
  <c r="CD23" i="22" s="1"/>
  <c r="CE23" i="22" s="1"/>
  <c r="CF23" i="22" s="1"/>
  <c r="CG23" i="22" s="1"/>
  <c r="CH23" i="22" s="1"/>
  <c r="CI23" i="22" s="1"/>
  <c r="CJ23" i="22" s="1"/>
  <c r="CK23" i="22" s="1"/>
  <c r="CL23" i="22" s="1"/>
  <c r="CM23" i="22" s="1"/>
  <c r="CN23" i="22" s="1"/>
  <c r="CO23" i="22" s="1"/>
  <c r="CP23" i="22" s="1"/>
  <c r="CQ23" i="22" s="1"/>
  <c r="CR23" i="22" s="1"/>
  <c r="CS23" i="22" s="1"/>
  <c r="CT23" i="22" s="1"/>
  <c r="CU23" i="22" s="1"/>
  <c r="CV23" i="22" s="1"/>
  <c r="CW23" i="22" s="1"/>
  <c r="CX23" i="22" s="1"/>
  <c r="CY23" i="22" s="1"/>
  <c r="CZ23" i="22" s="1"/>
  <c r="DA23" i="22" s="1"/>
  <c r="DB23" i="22" s="1"/>
  <c r="DC23" i="22" s="1"/>
  <c r="DD23" i="22" s="1"/>
  <c r="DE23" i="22" s="1"/>
  <c r="DF23" i="22" s="1"/>
  <c r="DG23" i="22" s="1"/>
  <c r="DH23" i="22" s="1"/>
  <c r="DI23" i="22" s="1"/>
  <c r="DJ23" i="22" s="1"/>
  <c r="DK23" i="22" s="1"/>
  <c r="DL23" i="22" s="1"/>
  <c r="DM23" i="22" s="1"/>
  <c r="DN23" i="22" s="1"/>
  <c r="DO23" i="22" s="1"/>
  <c r="DP23" i="22" s="1"/>
  <c r="DQ23" i="22" s="1"/>
  <c r="DR23" i="22" s="1"/>
  <c r="DS23" i="22" s="1"/>
  <c r="DT23" i="22" s="1"/>
  <c r="DU23" i="22" s="1"/>
  <c r="DV23" i="22" s="1"/>
  <c r="DW23" i="22" s="1"/>
  <c r="DX23" i="22" s="1"/>
  <c r="DY23" i="22" s="1"/>
  <c r="DZ23" i="22" s="1"/>
  <c r="EA23" i="22" s="1"/>
  <c r="EB23" i="22" s="1"/>
  <c r="EC23" i="22" s="1"/>
  <c r="ED23" i="22" s="1"/>
  <c r="EE23" i="22" s="1"/>
  <c r="EF23" i="22" s="1"/>
  <c r="EG23" i="22" s="1"/>
  <c r="EH23" i="22" s="1"/>
  <c r="EI23" i="22" s="1"/>
  <c r="EJ23" i="22" s="1"/>
  <c r="EK23" i="22" s="1"/>
  <c r="EL23" i="22" s="1"/>
  <c r="EM23" i="22" s="1"/>
  <c r="EN23" i="22" s="1"/>
  <c r="EO23" i="22" s="1"/>
  <c r="EP23" i="22" s="1"/>
  <c r="EQ23" i="22" s="1"/>
  <c r="ER23" i="22" s="1"/>
  <c r="ES23" i="22" s="1"/>
  <c r="ET23" i="22" s="1"/>
  <c r="EU23" i="22" s="1"/>
  <c r="EV23" i="22" s="1"/>
  <c r="EW23" i="22" s="1"/>
  <c r="EX23" i="22" s="1"/>
  <c r="EY23" i="22" s="1"/>
  <c r="EZ23" i="22" s="1"/>
  <c r="FA23" i="22" s="1"/>
  <c r="FB23" i="22" s="1"/>
  <c r="FC23" i="22" s="1"/>
  <c r="FD23" i="22" s="1"/>
  <c r="FE23" i="22" s="1"/>
  <c r="FF23" i="22" s="1"/>
  <c r="FG23" i="22" s="1"/>
  <c r="FH23" i="22" s="1"/>
  <c r="FI23" i="22" s="1"/>
  <c r="FJ23" i="22" s="1"/>
  <c r="FK23" i="22" s="1"/>
  <c r="FL23" i="22" s="1"/>
  <c r="FM23" i="22" s="1"/>
  <c r="FN23" i="22" s="1"/>
  <c r="FO23" i="22" s="1"/>
  <c r="FP23" i="22" s="1"/>
  <c r="FQ23" i="22" s="1"/>
  <c r="FR23" i="22" s="1"/>
  <c r="FS23" i="22" s="1"/>
  <c r="FT23" i="22" s="1"/>
  <c r="FU23" i="22" s="1"/>
  <c r="FV23" i="22" s="1"/>
  <c r="FW23" i="22" s="1"/>
  <c r="FX23" i="22" s="1"/>
  <c r="FY23" i="22" s="1"/>
  <c r="FZ23" i="22" s="1"/>
  <c r="GA23" i="22" s="1"/>
  <c r="GB23" i="22" s="1"/>
  <c r="GC23" i="22" s="1"/>
  <c r="GD23" i="22" s="1"/>
  <c r="GE23" i="22" s="1"/>
  <c r="BJ30" i="22"/>
  <c r="BW33" i="22"/>
  <c r="BX33" i="22" s="1"/>
  <c r="BY33" i="22" s="1"/>
  <c r="BZ33" i="22" s="1"/>
  <c r="CA33" i="22" s="1"/>
  <c r="CB33" i="22" s="1"/>
  <c r="CC33" i="22" s="1"/>
  <c r="CD33" i="22" s="1"/>
  <c r="CE33" i="22" s="1"/>
  <c r="CF33" i="22" s="1"/>
  <c r="CG33" i="22" s="1"/>
  <c r="CH33" i="22" s="1"/>
  <c r="CI33" i="22" s="1"/>
  <c r="CJ33" i="22" s="1"/>
  <c r="CK33" i="22" s="1"/>
  <c r="CL33" i="22" s="1"/>
  <c r="CM33" i="22" s="1"/>
  <c r="CN33" i="22" s="1"/>
  <c r="CO33" i="22" s="1"/>
  <c r="CP33" i="22" s="1"/>
  <c r="CQ33" i="22" s="1"/>
  <c r="CR33" i="22" s="1"/>
  <c r="CS33" i="22" s="1"/>
  <c r="CT33" i="22" s="1"/>
  <c r="CU33" i="22" s="1"/>
  <c r="CV33" i="22" s="1"/>
  <c r="CW33" i="22" s="1"/>
  <c r="CX33" i="22" s="1"/>
  <c r="CY33" i="22" s="1"/>
  <c r="CZ33" i="22" s="1"/>
  <c r="DA33" i="22" s="1"/>
  <c r="DB33" i="22" s="1"/>
  <c r="DC33" i="22" s="1"/>
  <c r="DD33" i="22" s="1"/>
  <c r="DE33" i="22" s="1"/>
  <c r="DF33" i="22" s="1"/>
  <c r="DG33" i="22" s="1"/>
  <c r="DH33" i="22" s="1"/>
  <c r="DI33" i="22" s="1"/>
  <c r="DJ33" i="22" s="1"/>
  <c r="DK33" i="22" s="1"/>
  <c r="DL33" i="22" s="1"/>
  <c r="DM33" i="22" s="1"/>
  <c r="DN33" i="22" s="1"/>
  <c r="DO33" i="22" s="1"/>
  <c r="DP33" i="22" s="1"/>
  <c r="DQ33" i="22" s="1"/>
  <c r="DR33" i="22" s="1"/>
  <c r="DS33" i="22" s="1"/>
  <c r="DT33" i="22" s="1"/>
  <c r="DU33" i="22" s="1"/>
  <c r="DV33" i="22" s="1"/>
  <c r="DW33" i="22" s="1"/>
  <c r="DX33" i="22" s="1"/>
  <c r="DY33" i="22" s="1"/>
  <c r="DZ33" i="22" s="1"/>
  <c r="EA33" i="22" s="1"/>
  <c r="EB33" i="22" s="1"/>
  <c r="EC33" i="22" s="1"/>
  <c r="ED33" i="22" s="1"/>
  <c r="EE33" i="22" s="1"/>
  <c r="EF33" i="22" s="1"/>
  <c r="EG33" i="22" s="1"/>
  <c r="EH33" i="22" s="1"/>
  <c r="EI33" i="22" s="1"/>
  <c r="EJ33" i="22" s="1"/>
  <c r="EK33" i="22" s="1"/>
  <c r="EL33" i="22" s="1"/>
  <c r="EM33" i="22" s="1"/>
  <c r="EN33" i="22" s="1"/>
  <c r="EO33" i="22" s="1"/>
  <c r="EP33" i="22" s="1"/>
  <c r="EQ33" i="22" s="1"/>
  <c r="ER33" i="22" s="1"/>
  <c r="ES33" i="22" s="1"/>
  <c r="ET33" i="22" s="1"/>
  <c r="EU33" i="22" s="1"/>
  <c r="EV33" i="22" s="1"/>
  <c r="EW33" i="22" s="1"/>
  <c r="EX33" i="22" s="1"/>
  <c r="EY33" i="22" s="1"/>
  <c r="EZ33" i="22" s="1"/>
  <c r="FA33" i="22" s="1"/>
  <c r="FB33" i="22" s="1"/>
  <c r="FC33" i="22" s="1"/>
  <c r="FD33" i="22" s="1"/>
  <c r="FE33" i="22" s="1"/>
  <c r="FF33" i="22" s="1"/>
  <c r="FG33" i="22" s="1"/>
  <c r="FH33" i="22" s="1"/>
  <c r="FI33" i="22" s="1"/>
  <c r="FJ33" i="22" s="1"/>
  <c r="FK33" i="22" s="1"/>
  <c r="FL33" i="22" s="1"/>
  <c r="FM33" i="22" s="1"/>
  <c r="FN33" i="22" s="1"/>
  <c r="FO33" i="22" s="1"/>
  <c r="FP33" i="22" s="1"/>
  <c r="FQ33" i="22" s="1"/>
  <c r="FR33" i="22" s="1"/>
  <c r="FS33" i="22" s="1"/>
  <c r="FT33" i="22" s="1"/>
  <c r="FU33" i="22" s="1"/>
  <c r="FV33" i="22" s="1"/>
  <c r="FW33" i="22" s="1"/>
  <c r="FX33" i="22" s="1"/>
  <c r="FY33" i="22" s="1"/>
  <c r="FZ33" i="22" s="1"/>
  <c r="GA33" i="22" s="1"/>
  <c r="GB33" i="22" s="1"/>
  <c r="GC33" i="22" s="1"/>
  <c r="GD33" i="22" s="1"/>
  <c r="GE33" i="22" s="1"/>
  <c r="BQ35" i="22"/>
  <c r="BT37" i="22"/>
  <c r="BO39" i="22"/>
  <c r="BU43" i="22"/>
  <c r="BX45" i="22"/>
  <c r="CJ48" i="22"/>
  <c r="CX52" i="22"/>
  <c r="CY52" i="22" s="1"/>
  <c r="CZ52" i="22" s="1"/>
  <c r="DA52" i="22" s="1"/>
  <c r="DB52" i="22" s="1"/>
  <c r="DC52" i="22" s="1"/>
  <c r="DD52" i="22" s="1"/>
  <c r="DE52" i="22" s="1"/>
  <c r="DF52" i="22" s="1"/>
  <c r="DG52" i="22" s="1"/>
  <c r="DH52" i="22" s="1"/>
  <c r="DI52" i="22" s="1"/>
  <c r="DJ52" i="22" s="1"/>
  <c r="DK52" i="22" s="1"/>
  <c r="DL52" i="22" s="1"/>
  <c r="DM52" i="22" s="1"/>
  <c r="DN52" i="22" s="1"/>
  <c r="DO52" i="22" s="1"/>
  <c r="DP52" i="22" s="1"/>
  <c r="DQ52" i="22" s="1"/>
  <c r="DR52" i="22" s="1"/>
  <c r="DS52" i="22" s="1"/>
  <c r="DT52" i="22" s="1"/>
  <c r="DU52" i="22" s="1"/>
  <c r="DV52" i="22" s="1"/>
  <c r="DW52" i="22" s="1"/>
  <c r="DX52" i="22" s="1"/>
  <c r="DY52" i="22" s="1"/>
  <c r="DZ52" i="22" s="1"/>
  <c r="EA52" i="22" s="1"/>
  <c r="EB52" i="22" s="1"/>
  <c r="EC52" i="22" s="1"/>
  <c r="ED52" i="22" s="1"/>
  <c r="EE52" i="22" s="1"/>
  <c r="EF52" i="22" s="1"/>
  <c r="EG52" i="22" s="1"/>
  <c r="EH52" i="22" s="1"/>
  <c r="EI52" i="22" s="1"/>
  <c r="EJ52" i="22" s="1"/>
  <c r="EK52" i="22" s="1"/>
  <c r="EL52" i="22" s="1"/>
  <c r="EM52" i="22" s="1"/>
  <c r="EN52" i="22" s="1"/>
  <c r="EO52" i="22" s="1"/>
  <c r="EP52" i="22" s="1"/>
  <c r="EQ52" i="22" s="1"/>
  <c r="ER52" i="22" s="1"/>
  <c r="ES52" i="22" s="1"/>
  <c r="ET52" i="22" s="1"/>
  <c r="EU52" i="22" s="1"/>
  <c r="EV52" i="22" s="1"/>
  <c r="EW52" i="22" s="1"/>
  <c r="EX52" i="22" s="1"/>
  <c r="EY52" i="22" s="1"/>
  <c r="EZ52" i="22" s="1"/>
  <c r="FA52" i="22" s="1"/>
  <c r="FB52" i="22" s="1"/>
  <c r="FC52" i="22" s="1"/>
  <c r="FD52" i="22" s="1"/>
  <c r="FE52" i="22" s="1"/>
  <c r="FF52" i="22" s="1"/>
  <c r="FG52" i="22" s="1"/>
  <c r="FH52" i="22" s="1"/>
  <c r="FI52" i="22" s="1"/>
  <c r="FJ52" i="22" s="1"/>
  <c r="FK52" i="22" s="1"/>
  <c r="FL52" i="22" s="1"/>
  <c r="FM52" i="22" s="1"/>
  <c r="FN52" i="22" s="1"/>
  <c r="FO52" i="22" s="1"/>
  <c r="FP52" i="22" s="1"/>
  <c r="FQ52" i="22" s="1"/>
  <c r="FR52" i="22" s="1"/>
  <c r="FS52" i="22" s="1"/>
  <c r="FT52" i="22" s="1"/>
  <c r="FU52" i="22" s="1"/>
  <c r="FV52" i="22" s="1"/>
  <c r="FW52" i="22" s="1"/>
  <c r="FX52" i="22" s="1"/>
  <c r="FY52" i="22" s="1"/>
  <c r="FZ52" i="22" s="1"/>
  <c r="GA52" i="22" s="1"/>
  <c r="GB52" i="22" s="1"/>
  <c r="GC52" i="22" s="1"/>
  <c r="GD52" i="22" s="1"/>
  <c r="GE52" i="22" s="1"/>
  <c r="DH67" i="22"/>
  <c r="DX76" i="22"/>
  <c r="DY76" i="22" s="1"/>
  <c r="DZ76" i="22" s="1"/>
  <c r="EA76" i="22" s="1"/>
  <c r="EB76" i="22" s="1"/>
  <c r="EC76" i="22" s="1"/>
  <c r="ED76" i="22" s="1"/>
  <c r="EE76" i="22" s="1"/>
  <c r="EF76" i="22" s="1"/>
  <c r="EG76" i="22" s="1"/>
  <c r="EH76" i="22" s="1"/>
  <c r="EI76" i="22" s="1"/>
  <c r="EJ76" i="22" s="1"/>
  <c r="EK76" i="22" s="1"/>
  <c r="EL76" i="22" s="1"/>
  <c r="EM76" i="22" s="1"/>
  <c r="EN76" i="22" s="1"/>
  <c r="EO76" i="22" s="1"/>
  <c r="EP76" i="22" s="1"/>
  <c r="EQ76" i="22" s="1"/>
  <c r="ER76" i="22" s="1"/>
  <c r="ES76" i="22" s="1"/>
  <c r="ET76" i="22" s="1"/>
  <c r="EU76" i="22" s="1"/>
  <c r="EV76" i="22" s="1"/>
  <c r="EW76" i="22" s="1"/>
  <c r="EX76" i="22" s="1"/>
  <c r="EY76" i="22" s="1"/>
  <c r="EZ76" i="22" s="1"/>
  <c r="FA76" i="22" s="1"/>
  <c r="FB76" i="22" s="1"/>
  <c r="FC76" i="22" s="1"/>
  <c r="FD76" i="22" s="1"/>
  <c r="FE76" i="22" s="1"/>
  <c r="FF76" i="22" s="1"/>
  <c r="FG76" i="22" s="1"/>
  <c r="FH76" i="22" s="1"/>
  <c r="FI76" i="22" s="1"/>
  <c r="FJ76" i="22" s="1"/>
  <c r="FK76" i="22" s="1"/>
  <c r="FL76" i="22" s="1"/>
  <c r="FM76" i="22" s="1"/>
  <c r="FN76" i="22" s="1"/>
  <c r="FO76" i="22" s="1"/>
  <c r="FP76" i="22" s="1"/>
  <c r="FQ76" i="22" s="1"/>
  <c r="FR76" i="22" s="1"/>
  <c r="FS76" i="22" s="1"/>
  <c r="FT76" i="22" s="1"/>
  <c r="FU76" i="22" s="1"/>
  <c r="FV76" i="22" s="1"/>
  <c r="FW76" i="22" s="1"/>
  <c r="FX76" i="22" s="1"/>
  <c r="FY76" i="22" s="1"/>
  <c r="FZ76" i="22" s="1"/>
  <c r="GA76" i="22" s="1"/>
  <c r="GB76" i="22" s="1"/>
  <c r="GC76" i="22" s="1"/>
  <c r="GD76" i="22" s="1"/>
  <c r="GE76" i="22" s="1"/>
  <c r="EE99" i="22"/>
  <c r="FC122" i="22"/>
  <c r="GD133" i="22"/>
  <c r="GE133" i="22" s="1"/>
  <c r="AS18" i="22"/>
  <c r="AT18" i="22" s="1"/>
  <c r="AU18" i="22" s="1"/>
  <c r="AV18" i="22" s="1"/>
  <c r="AW18" i="22" s="1"/>
  <c r="AX18" i="22" s="1"/>
  <c r="AY18" i="22" s="1"/>
  <c r="AZ18" i="22" s="1"/>
  <c r="BA18" i="22" s="1"/>
  <c r="BB18" i="22" s="1"/>
  <c r="BC18" i="22" s="1"/>
  <c r="BD18" i="22" s="1"/>
  <c r="BE18" i="22" s="1"/>
  <c r="BF18" i="22" s="1"/>
  <c r="BG18" i="22" s="1"/>
  <c r="BH18" i="22" s="1"/>
  <c r="BI18" i="22" s="1"/>
  <c r="BJ18" i="22" s="1"/>
  <c r="BK18" i="22" s="1"/>
  <c r="BL18" i="22" s="1"/>
  <c r="BM18" i="22" s="1"/>
  <c r="BN18" i="22" s="1"/>
  <c r="BO18" i="22" s="1"/>
  <c r="BP18" i="22" s="1"/>
  <c r="BQ18" i="22" s="1"/>
  <c r="BR18" i="22" s="1"/>
  <c r="BS18" i="22" s="1"/>
  <c r="BT18" i="22" s="1"/>
  <c r="BU18" i="22" s="1"/>
  <c r="BV18" i="22" s="1"/>
  <c r="BW18" i="22" s="1"/>
  <c r="BX18" i="22" s="1"/>
  <c r="BY18" i="22" s="1"/>
  <c r="BZ18" i="22" s="1"/>
  <c r="CA18" i="22" s="1"/>
  <c r="CB18" i="22" s="1"/>
  <c r="CC18" i="22" s="1"/>
  <c r="CD18" i="22" s="1"/>
  <c r="CE18" i="22" s="1"/>
  <c r="CF18" i="22" s="1"/>
  <c r="CG18" i="22" s="1"/>
  <c r="CH18" i="22" s="1"/>
  <c r="CI18" i="22" s="1"/>
  <c r="CJ18" i="22" s="1"/>
  <c r="CK18" i="22" s="1"/>
  <c r="CL18" i="22" s="1"/>
  <c r="CM18" i="22" s="1"/>
  <c r="CN18" i="22" s="1"/>
  <c r="CO18" i="22" s="1"/>
  <c r="CP18" i="22" s="1"/>
  <c r="CQ18" i="22" s="1"/>
  <c r="CR18" i="22" s="1"/>
  <c r="CS18" i="22" s="1"/>
  <c r="CT18" i="22" s="1"/>
  <c r="CU18" i="22" s="1"/>
  <c r="CV18" i="22" s="1"/>
  <c r="CW18" i="22" s="1"/>
  <c r="CX18" i="22" s="1"/>
  <c r="CY18" i="22" s="1"/>
  <c r="CZ18" i="22" s="1"/>
  <c r="DA18" i="22" s="1"/>
  <c r="DB18" i="22" s="1"/>
  <c r="DC18" i="22" s="1"/>
  <c r="DD18" i="22" s="1"/>
  <c r="DE18" i="22" s="1"/>
  <c r="DF18" i="22" s="1"/>
  <c r="DG18" i="22" s="1"/>
  <c r="DH18" i="22" s="1"/>
  <c r="DI18" i="22" s="1"/>
  <c r="DJ18" i="22" s="1"/>
  <c r="DK18" i="22" s="1"/>
  <c r="DL18" i="22" s="1"/>
  <c r="DM18" i="22" s="1"/>
  <c r="DN18" i="22" s="1"/>
  <c r="DO18" i="22" s="1"/>
  <c r="DP18" i="22" s="1"/>
  <c r="DQ18" i="22" s="1"/>
  <c r="DR18" i="22" s="1"/>
  <c r="DS18" i="22" s="1"/>
  <c r="DT18" i="22" s="1"/>
  <c r="DU18" i="22" s="1"/>
  <c r="DV18" i="22" s="1"/>
  <c r="DW18" i="22" s="1"/>
  <c r="DX18" i="22" s="1"/>
  <c r="DY18" i="22" s="1"/>
  <c r="DZ18" i="22" s="1"/>
  <c r="EA18" i="22" s="1"/>
  <c r="EB18" i="22" s="1"/>
  <c r="EC18" i="22" s="1"/>
  <c r="ED18" i="22" s="1"/>
  <c r="EE18" i="22" s="1"/>
  <c r="EF18" i="22" s="1"/>
  <c r="EG18" i="22" s="1"/>
  <c r="EH18" i="22" s="1"/>
  <c r="EI18" i="22" s="1"/>
  <c r="EJ18" i="22" s="1"/>
  <c r="EK18" i="22" s="1"/>
  <c r="EL18" i="22" s="1"/>
  <c r="EM18" i="22" s="1"/>
  <c r="EN18" i="22" s="1"/>
  <c r="EO18" i="22" s="1"/>
  <c r="EP18" i="22" s="1"/>
  <c r="EQ18" i="22" s="1"/>
  <c r="ER18" i="22" s="1"/>
  <c r="ES18" i="22" s="1"/>
  <c r="ET18" i="22" s="1"/>
  <c r="EU18" i="22" s="1"/>
  <c r="EV18" i="22" s="1"/>
  <c r="EW18" i="22" s="1"/>
  <c r="EX18" i="22" s="1"/>
  <c r="EY18" i="22" s="1"/>
  <c r="EZ18" i="22" s="1"/>
  <c r="FA18" i="22" s="1"/>
  <c r="FB18" i="22" s="1"/>
  <c r="FC18" i="22" s="1"/>
  <c r="FD18" i="22" s="1"/>
  <c r="FE18" i="22" s="1"/>
  <c r="FF18" i="22" s="1"/>
  <c r="FG18" i="22" s="1"/>
  <c r="FH18" i="22" s="1"/>
  <c r="FI18" i="22" s="1"/>
  <c r="FJ18" i="22" s="1"/>
  <c r="FK18" i="22" s="1"/>
  <c r="FL18" i="22" s="1"/>
  <c r="FM18" i="22" s="1"/>
  <c r="FN18" i="22" s="1"/>
  <c r="FO18" i="22" s="1"/>
  <c r="FP18" i="22" s="1"/>
  <c r="FQ18" i="22" s="1"/>
  <c r="FR18" i="22" s="1"/>
  <c r="FS18" i="22" s="1"/>
  <c r="FT18" i="22" s="1"/>
  <c r="FU18" i="22" s="1"/>
  <c r="FV18" i="22" s="1"/>
  <c r="FW18" i="22" s="1"/>
  <c r="FX18" i="22" s="1"/>
  <c r="FY18" i="22" s="1"/>
  <c r="FZ18" i="22" s="1"/>
  <c r="GA18" i="22" s="1"/>
  <c r="GB18" i="22" s="1"/>
  <c r="GC18" i="22" s="1"/>
  <c r="GD18" i="22" s="1"/>
  <c r="GE18" i="22" s="1"/>
  <c r="AM22" i="22"/>
  <c r="AV27" i="22"/>
  <c r="BO28" i="22"/>
  <c r="BP28" i="22" s="1"/>
  <c r="BQ28" i="22" s="1"/>
  <c r="BR28" i="22" s="1"/>
  <c r="BS28" i="22" s="1"/>
  <c r="BT28" i="22" s="1"/>
  <c r="BU28" i="22" s="1"/>
  <c r="BV28" i="22" s="1"/>
  <c r="BW28" i="22" s="1"/>
  <c r="BX28" i="22" s="1"/>
  <c r="BY28" i="22" s="1"/>
  <c r="BZ28" i="22" s="1"/>
  <c r="CA28" i="22" s="1"/>
  <c r="CB28" i="22" s="1"/>
  <c r="CC28" i="22" s="1"/>
  <c r="CD28" i="22" s="1"/>
  <c r="CE28" i="22" s="1"/>
  <c r="CF28" i="22" s="1"/>
  <c r="CG28" i="22" s="1"/>
  <c r="CH28" i="22" s="1"/>
  <c r="CI28" i="22" s="1"/>
  <c r="CJ28" i="22" s="1"/>
  <c r="CK28" i="22" s="1"/>
  <c r="CL28" i="22" s="1"/>
  <c r="CM28" i="22" s="1"/>
  <c r="CN28" i="22" s="1"/>
  <c r="CO28" i="22" s="1"/>
  <c r="CP28" i="22" s="1"/>
  <c r="CQ28" i="22" s="1"/>
  <c r="CR28" i="22" s="1"/>
  <c r="CS28" i="22" s="1"/>
  <c r="CT28" i="22" s="1"/>
  <c r="CU28" i="22" s="1"/>
  <c r="CV28" i="22" s="1"/>
  <c r="CW28" i="22" s="1"/>
  <c r="CX28" i="22" s="1"/>
  <c r="CY28" i="22" s="1"/>
  <c r="CZ28" i="22" s="1"/>
  <c r="DA28" i="22" s="1"/>
  <c r="DB28" i="22" s="1"/>
  <c r="DC28" i="22" s="1"/>
  <c r="DD28" i="22" s="1"/>
  <c r="DE28" i="22" s="1"/>
  <c r="DF28" i="22" s="1"/>
  <c r="DG28" i="22" s="1"/>
  <c r="DH28" i="22" s="1"/>
  <c r="DI28" i="22" s="1"/>
  <c r="DJ28" i="22" s="1"/>
  <c r="DK28" i="22" s="1"/>
  <c r="DL28" i="22" s="1"/>
  <c r="DM28" i="22" s="1"/>
  <c r="DN28" i="22" s="1"/>
  <c r="DO28" i="22" s="1"/>
  <c r="DP28" i="22" s="1"/>
  <c r="DQ28" i="22" s="1"/>
  <c r="DR28" i="22" s="1"/>
  <c r="DS28" i="22" s="1"/>
  <c r="DT28" i="22" s="1"/>
  <c r="DU28" i="22" s="1"/>
  <c r="DV28" i="22" s="1"/>
  <c r="DW28" i="22" s="1"/>
  <c r="DX28" i="22" s="1"/>
  <c r="DY28" i="22" s="1"/>
  <c r="DZ28" i="22" s="1"/>
  <c r="EA28" i="22" s="1"/>
  <c r="EB28" i="22" s="1"/>
  <c r="EC28" i="22" s="1"/>
  <c r="ED28" i="22" s="1"/>
  <c r="EE28" i="22" s="1"/>
  <c r="EF28" i="22" s="1"/>
  <c r="EG28" i="22" s="1"/>
  <c r="EH28" i="22" s="1"/>
  <c r="EI28" i="22" s="1"/>
  <c r="EJ28" i="22" s="1"/>
  <c r="EK28" i="22" s="1"/>
  <c r="EL28" i="22" s="1"/>
  <c r="EM28" i="22" s="1"/>
  <c r="EN28" i="22" s="1"/>
  <c r="EO28" i="22" s="1"/>
  <c r="EP28" i="22" s="1"/>
  <c r="EQ28" i="22" s="1"/>
  <c r="ER28" i="22" s="1"/>
  <c r="ES28" i="22" s="1"/>
  <c r="ET28" i="22" s="1"/>
  <c r="EU28" i="22" s="1"/>
  <c r="EV28" i="22" s="1"/>
  <c r="EW28" i="22" s="1"/>
  <c r="EX28" i="22" s="1"/>
  <c r="EY28" i="22" s="1"/>
  <c r="EZ28" i="22" s="1"/>
  <c r="FA28" i="22" s="1"/>
  <c r="FB28" i="22" s="1"/>
  <c r="FC28" i="22" s="1"/>
  <c r="FD28" i="22" s="1"/>
  <c r="FE28" i="22" s="1"/>
  <c r="FF28" i="22" s="1"/>
  <c r="FG28" i="22" s="1"/>
  <c r="FH28" i="22" s="1"/>
  <c r="FI28" i="22" s="1"/>
  <c r="FJ28" i="22" s="1"/>
  <c r="FK28" i="22" s="1"/>
  <c r="FL28" i="22" s="1"/>
  <c r="FM28" i="22" s="1"/>
  <c r="FN28" i="22" s="1"/>
  <c r="FO28" i="22" s="1"/>
  <c r="FP28" i="22" s="1"/>
  <c r="FQ28" i="22" s="1"/>
  <c r="FR28" i="22" s="1"/>
  <c r="FS28" i="22" s="1"/>
  <c r="FT28" i="22" s="1"/>
  <c r="FU28" i="22" s="1"/>
  <c r="FV28" i="22" s="1"/>
  <c r="FW28" i="22" s="1"/>
  <c r="FX28" i="22" s="1"/>
  <c r="FY28" i="22" s="1"/>
  <c r="FZ28" i="22" s="1"/>
  <c r="GA28" i="22" s="1"/>
  <c r="GB28" i="22" s="1"/>
  <c r="GC28" i="22" s="1"/>
  <c r="GD28" i="22" s="1"/>
  <c r="GE28" i="22" s="1"/>
  <c r="BS31" i="22"/>
  <c r="BT31" i="22" s="1"/>
  <c r="BU31" i="22" s="1"/>
  <c r="BV31" i="22" s="1"/>
  <c r="BW31" i="22" s="1"/>
  <c r="BX31" i="22" s="1"/>
  <c r="BY31" i="22" s="1"/>
  <c r="BZ31" i="22" s="1"/>
  <c r="CA31" i="22" s="1"/>
  <c r="CB31" i="22" s="1"/>
  <c r="CC31" i="22" s="1"/>
  <c r="CD31" i="22" s="1"/>
  <c r="CE31" i="22" s="1"/>
  <c r="CF31" i="22" s="1"/>
  <c r="CG31" i="22" s="1"/>
  <c r="CH31" i="22" s="1"/>
  <c r="CI31" i="22" s="1"/>
  <c r="CJ31" i="22" s="1"/>
  <c r="CK31" i="22" s="1"/>
  <c r="CL31" i="22" s="1"/>
  <c r="CM31" i="22" s="1"/>
  <c r="CN31" i="22" s="1"/>
  <c r="CO31" i="22" s="1"/>
  <c r="CP31" i="22" s="1"/>
  <c r="CQ31" i="22" s="1"/>
  <c r="CR31" i="22" s="1"/>
  <c r="CS31" i="22" s="1"/>
  <c r="CT31" i="22" s="1"/>
  <c r="CU31" i="22" s="1"/>
  <c r="CV31" i="22" s="1"/>
  <c r="CW31" i="22" s="1"/>
  <c r="CX31" i="22" s="1"/>
  <c r="CY31" i="22" s="1"/>
  <c r="CZ31" i="22" s="1"/>
  <c r="DA31" i="22" s="1"/>
  <c r="DB31" i="22" s="1"/>
  <c r="DC31" i="22" s="1"/>
  <c r="DD31" i="22" s="1"/>
  <c r="DE31" i="22" s="1"/>
  <c r="DF31" i="22" s="1"/>
  <c r="DG31" i="22" s="1"/>
  <c r="DH31" i="22" s="1"/>
  <c r="DI31" i="22" s="1"/>
  <c r="DJ31" i="22" s="1"/>
  <c r="DK31" i="22" s="1"/>
  <c r="DL31" i="22" s="1"/>
  <c r="DM31" i="22" s="1"/>
  <c r="DN31" i="22" s="1"/>
  <c r="DO31" i="22" s="1"/>
  <c r="DP31" i="22" s="1"/>
  <c r="DQ31" i="22" s="1"/>
  <c r="DR31" i="22" s="1"/>
  <c r="DS31" i="22" s="1"/>
  <c r="DT31" i="22" s="1"/>
  <c r="DU31" i="22" s="1"/>
  <c r="DV31" i="22" s="1"/>
  <c r="DW31" i="22" s="1"/>
  <c r="DX31" i="22" s="1"/>
  <c r="DY31" i="22" s="1"/>
  <c r="DZ31" i="22" s="1"/>
  <c r="EA31" i="22" s="1"/>
  <c r="EB31" i="22" s="1"/>
  <c r="EC31" i="22" s="1"/>
  <c r="ED31" i="22" s="1"/>
  <c r="EE31" i="22" s="1"/>
  <c r="EF31" i="22" s="1"/>
  <c r="EG31" i="22" s="1"/>
  <c r="EH31" i="22" s="1"/>
  <c r="EI31" i="22" s="1"/>
  <c r="EJ31" i="22" s="1"/>
  <c r="EK31" i="22" s="1"/>
  <c r="EL31" i="22" s="1"/>
  <c r="EM31" i="22" s="1"/>
  <c r="EN31" i="22" s="1"/>
  <c r="EO31" i="22" s="1"/>
  <c r="EP31" i="22" s="1"/>
  <c r="EQ31" i="22" s="1"/>
  <c r="ER31" i="22" s="1"/>
  <c r="ES31" i="22" s="1"/>
  <c r="ET31" i="22" s="1"/>
  <c r="EU31" i="22" s="1"/>
  <c r="EV31" i="22" s="1"/>
  <c r="EW31" i="22" s="1"/>
  <c r="EX31" i="22" s="1"/>
  <c r="EY31" i="22" s="1"/>
  <c r="EZ31" i="22" s="1"/>
  <c r="FA31" i="22" s="1"/>
  <c r="FB31" i="22" s="1"/>
  <c r="FC31" i="22" s="1"/>
  <c r="FD31" i="22" s="1"/>
  <c r="FE31" i="22" s="1"/>
  <c r="FF31" i="22" s="1"/>
  <c r="FG31" i="22" s="1"/>
  <c r="FH31" i="22" s="1"/>
  <c r="FI31" i="22" s="1"/>
  <c r="FJ31" i="22" s="1"/>
  <c r="FK31" i="22" s="1"/>
  <c r="FL31" i="22" s="1"/>
  <c r="FM31" i="22" s="1"/>
  <c r="FN31" i="22" s="1"/>
  <c r="FO31" i="22" s="1"/>
  <c r="FP31" i="22" s="1"/>
  <c r="FQ31" i="22" s="1"/>
  <c r="FR31" i="22" s="1"/>
  <c r="FS31" i="22" s="1"/>
  <c r="FT31" i="22" s="1"/>
  <c r="FU31" i="22" s="1"/>
  <c r="FV31" i="22" s="1"/>
  <c r="FW31" i="22" s="1"/>
  <c r="FX31" i="22" s="1"/>
  <c r="FY31" i="22" s="1"/>
  <c r="FZ31" i="22" s="1"/>
  <c r="GA31" i="22" s="1"/>
  <c r="GB31" i="22" s="1"/>
  <c r="GC31" i="22" s="1"/>
  <c r="GD31" i="22" s="1"/>
  <c r="GE31" i="22" s="1"/>
  <c r="BO33" i="22"/>
  <c r="CD38" i="22"/>
  <c r="CE38" i="22" s="1"/>
  <c r="CF38" i="22" s="1"/>
  <c r="CG38" i="22" s="1"/>
  <c r="CH38" i="22" s="1"/>
  <c r="CI38" i="22" s="1"/>
  <c r="CJ38" i="22" s="1"/>
  <c r="CK38" i="22" s="1"/>
  <c r="CL38" i="22" s="1"/>
  <c r="CM38" i="22" s="1"/>
  <c r="CN38" i="22" s="1"/>
  <c r="CO38" i="22" s="1"/>
  <c r="CP38" i="22" s="1"/>
  <c r="CQ38" i="22" s="1"/>
  <c r="CR38" i="22" s="1"/>
  <c r="CS38" i="22" s="1"/>
  <c r="CT38" i="22" s="1"/>
  <c r="CU38" i="22" s="1"/>
  <c r="CV38" i="22" s="1"/>
  <c r="CW38" i="22" s="1"/>
  <c r="CX38" i="22" s="1"/>
  <c r="CY38" i="22" s="1"/>
  <c r="CZ38" i="22" s="1"/>
  <c r="DA38" i="22" s="1"/>
  <c r="DB38" i="22" s="1"/>
  <c r="DC38" i="22" s="1"/>
  <c r="DD38" i="22" s="1"/>
  <c r="DE38" i="22" s="1"/>
  <c r="DF38" i="22" s="1"/>
  <c r="DG38" i="22" s="1"/>
  <c r="DH38" i="22" s="1"/>
  <c r="DI38" i="22" s="1"/>
  <c r="DJ38" i="22" s="1"/>
  <c r="DK38" i="22" s="1"/>
  <c r="DL38" i="22" s="1"/>
  <c r="DM38" i="22" s="1"/>
  <c r="DN38" i="22" s="1"/>
  <c r="DO38" i="22" s="1"/>
  <c r="DP38" i="22" s="1"/>
  <c r="DQ38" i="22" s="1"/>
  <c r="DR38" i="22" s="1"/>
  <c r="DS38" i="22" s="1"/>
  <c r="DT38" i="22" s="1"/>
  <c r="DU38" i="22" s="1"/>
  <c r="DV38" i="22" s="1"/>
  <c r="DW38" i="22" s="1"/>
  <c r="DX38" i="22" s="1"/>
  <c r="DY38" i="22" s="1"/>
  <c r="DZ38" i="22" s="1"/>
  <c r="EA38" i="22" s="1"/>
  <c r="EB38" i="22" s="1"/>
  <c r="EC38" i="22" s="1"/>
  <c r="ED38" i="22" s="1"/>
  <c r="EE38" i="22" s="1"/>
  <c r="EF38" i="22" s="1"/>
  <c r="EG38" i="22" s="1"/>
  <c r="EH38" i="22" s="1"/>
  <c r="EI38" i="22" s="1"/>
  <c r="EJ38" i="22" s="1"/>
  <c r="EK38" i="22" s="1"/>
  <c r="EL38" i="22" s="1"/>
  <c r="EM38" i="22" s="1"/>
  <c r="EN38" i="22" s="1"/>
  <c r="EO38" i="22" s="1"/>
  <c r="EP38" i="22" s="1"/>
  <c r="EQ38" i="22" s="1"/>
  <c r="ER38" i="22" s="1"/>
  <c r="ES38" i="22" s="1"/>
  <c r="ET38" i="22" s="1"/>
  <c r="EU38" i="22" s="1"/>
  <c r="EV38" i="22" s="1"/>
  <c r="EW38" i="22" s="1"/>
  <c r="EX38" i="22" s="1"/>
  <c r="EY38" i="22" s="1"/>
  <c r="EZ38" i="22" s="1"/>
  <c r="FA38" i="22" s="1"/>
  <c r="FB38" i="22" s="1"/>
  <c r="FC38" i="22" s="1"/>
  <c r="FD38" i="22" s="1"/>
  <c r="FE38" i="22" s="1"/>
  <c r="FF38" i="22" s="1"/>
  <c r="FG38" i="22" s="1"/>
  <c r="FH38" i="22" s="1"/>
  <c r="FI38" i="22" s="1"/>
  <c r="FJ38" i="22" s="1"/>
  <c r="FK38" i="22" s="1"/>
  <c r="FL38" i="22" s="1"/>
  <c r="FM38" i="22" s="1"/>
  <c r="FN38" i="22" s="1"/>
  <c r="FO38" i="22" s="1"/>
  <c r="FP38" i="22" s="1"/>
  <c r="FQ38" i="22" s="1"/>
  <c r="FR38" i="22" s="1"/>
  <c r="FS38" i="22" s="1"/>
  <c r="FT38" i="22" s="1"/>
  <c r="FU38" i="22" s="1"/>
  <c r="FV38" i="22" s="1"/>
  <c r="FW38" i="22" s="1"/>
  <c r="FX38" i="22" s="1"/>
  <c r="FY38" i="22" s="1"/>
  <c r="FZ38" i="22" s="1"/>
  <c r="GA38" i="22" s="1"/>
  <c r="GB38" i="22" s="1"/>
  <c r="GC38" i="22" s="1"/>
  <c r="GD38" i="22" s="1"/>
  <c r="GE38" i="22" s="1"/>
  <c r="CJ42" i="22"/>
  <c r="CK42" i="22" s="1"/>
  <c r="CL42" i="22" s="1"/>
  <c r="CM42" i="22" s="1"/>
  <c r="CN42" i="22" s="1"/>
  <c r="CO42" i="22" s="1"/>
  <c r="CP42" i="22" s="1"/>
  <c r="CQ42" i="22" s="1"/>
  <c r="CR42" i="22" s="1"/>
  <c r="CS42" i="22" s="1"/>
  <c r="CT42" i="22" s="1"/>
  <c r="CU42" i="22" s="1"/>
  <c r="CV42" i="22" s="1"/>
  <c r="CW42" i="22" s="1"/>
  <c r="CX42" i="22" s="1"/>
  <c r="CY42" i="22" s="1"/>
  <c r="CZ42" i="22" s="1"/>
  <c r="DA42" i="22" s="1"/>
  <c r="DB42" i="22" s="1"/>
  <c r="DC42" i="22" s="1"/>
  <c r="DD42" i="22" s="1"/>
  <c r="DE42" i="22" s="1"/>
  <c r="DF42" i="22" s="1"/>
  <c r="DG42" i="22" s="1"/>
  <c r="DH42" i="22" s="1"/>
  <c r="DI42" i="22" s="1"/>
  <c r="DJ42" i="22" s="1"/>
  <c r="DK42" i="22" s="1"/>
  <c r="DL42" i="22" s="1"/>
  <c r="DM42" i="22" s="1"/>
  <c r="DN42" i="22" s="1"/>
  <c r="DO42" i="22" s="1"/>
  <c r="DP42" i="22" s="1"/>
  <c r="DQ42" i="22" s="1"/>
  <c r="DR42" i="22" s="1"/>
  <c r="DS42" i="22" s="1"/>
  <c r="DT42" i="22" s="1"/>
  <c r="DU42" i="22" s="1"/>
  <c r="DV42" i="22" s="1"/>
  <c r="DW42" i="22" s="1"/>
  <c r="DX42" i="22" s="1"/>
  <c r="DY42" i="22" s="1"/>
  <c r="DZ42" i="22" s="1"/>
  <c r="EA42" i="22" s="1"/>
  <c r="EB42" i="22" s="1"/>
  <c r="EC42" i="22" s="1"/>
  <c r="ED42" i="22" s="1"/>
  <c r="EE42" i="22" s="1"/>
  <c r="EF42" i="22" s="1"/>
  <c r="EG42" i="22" s="1"/>
  <c r="EH42" i="22" s="1"/>
  <c r="EI42" i="22" s="1"/>
  <c r="EJ42" i="22" s="1"/>
  <c r="EK42" i="22" s="1"/>
  <c r="EL42" i="22" s="1"/>
  <c r="EM42" i="22" s="1"/>
  <c r="EN42" i="22" s="1"/>
  <c r="EO42" i="22" s="1"/>
  <c r="EP42" i="22" s="1"/>
  <c r="EQ42" i="22" s="1"/>
  <c r="ER42" i="22" s="1"/>
  <c r="ES42" i="22" s="1"/>
  <c r="ET42" i="22" s="1"/>
  <c r="EU42" i="22" s="1"/>
  <c r="EV42" i="22" s="1"/>
  <c r="EW42" i="22" s="1"/>
  <c r="EX42" i="22" s="1"/>
  <c r="EY42" i="22" s="1"/>
  <c r="EZ42" i="22" s="1"/>
  <c r="FA42" i="22" s="1"/>
  <c r="FB42" i="22" s="1"/>
  <c r="FC42" i="22" s="1"/>
  <c r="FD42" i="22" s="1"/>
  <c r="FE42" i="22" s="1"/>
  <c r="FF42" i="22" s="1"/>
  <c r="FG42" i="22" s="1"/>
  <c r="FH42" i="22" s="1"/>
  <c r="FI42" i="22" s="1"/>
  <c r="FJ42" i="22" s="1"/>
  <c r="FK42" i="22" s="1"/>
  <c r="FL42" i="22" s="1"/>
  <c r="FM42" i="22" s="1"/>
  <c r="FN42" i="22" s="1"/>
  <c r="FO42" i="22" s="1"/>
  <c r="FP42" i="22" s="1"/>
  <c r="FQ42" i="22" s="1"/>
  <c r="FR42" i="22" s="1"/>
  <c r="FS42" i="22" s="1"/>
  <c r="FT42" i="22" s="1"/>
  <c r="FU42" i="22" s="1"/>
  <c r="FV42" i="22" s="1"/>
  <c r="FW42" i="22" s="1"/>
  <c r="FX42" i="22" s="1"/>
  <c r="FY42" i="22" s="1"/>
  <c r="FZ42" i="22" s="1"/>
  <c r="GA42" i="22" s="1"/>
  <c r="GB42" i="22" s="1"/>
  <c r="GC42" i="22" s="1"/>
  <c r="GD42" i="22" s="1"/>
  <c r="GE42" i="22" s="1"/>
  <c r="CM44" i="22"/>
  <c r="CN44" i="22" s="1"/>
  <c r="CO44" i="22" s="1"/>
  <c r="CP44" i="22" s="1"/>
  <c r="CQ44" i="22" s="1"/>
  <c r="CR44" i="22" s="1"/>
  <c r="CS44" i="22" s="1"/>
  <c r="CT44" i="22" s="1"/>
  <c r="CU44" i="22" s="1"/>
  <c r="CV44" i="22" s="1"/>
  <c r="CW44" i="22" s="1"/>
  <c r="CX44" i="22" s="1"/>
  <c r="CY44" i="22" s="1"/>
  <c r="CZ44" i="22" s="1"/>
  <c r="DA44" i="22" s="1"/>
  <c r="DB44" i="22" s="1"/>
  <c r="DC44" i="22" s="1"/>
  <c r="DD44" i="22" s="1"/>
  <c r="DE44" i="22" s="1"/>
  <c r="DF44" i="22" s="1"/>
  <c r="DG44" i="22" s="1"/>
  <c r="DH44" i="22" s="1"/>
  <c r="DI44" i="22" s="1"/>
  <c r="DJ44" i="22" s="1"/>
  <c r="DK44" i="22" s="1"/>
  <c r="DL44" i="22" s="1"/>
  <c r="DM44" i="22" s="1"/>
  <c r="DN44" i="22" s="1"/>
  <c r="DO44" i="22" s="1"/>
  <c r="DP44" i="22" s="1"/>
  <c r="DQ44" i="22" s="1"/>
  <c r="DR44" i="22" s="1"/>
  <c r="DS44" i="22" s="1"/>
  <c r="DT44" i="22" s="1"/>
  <c r="DU44" i="22" s="1"/>
  <c r="DV44" i="22" s="1"/>
  <c r="DW44" i="22" s="1"/>
  <c r="DX44" i="22" s="1"/>
  <c r="DY44" i="22" s="1"/>
  <c r="DZ44" i="22" s="1"/>
  <c r="EA44" i="22" s="1"/>
  <c r="EB44" i="22" s="1"/>
  <c r="EC44" i="22" s="1"/>
  <c r="ED44" i="22" s="1"/>
  <c r="EE44" i="22" s="1"/>
  <c r="EF44" i="22" s="1"/>
  <c r="EG44" i="22" s="1"/>
  <c r="EH44" i="22" s="1"/>
  <c r="EI44" i="22" s="1"/>
  <c r="EJ44" i="22" s="1"/>
  <c r="EK44" i="22" s="1"/>
  <c r="EL44" i="22" s="1"/>
  <c r="EM44" i="22" s="1"/>
  <c r="EN44" i="22" s="1"/>
  <c r="EO44" i="22" s="1"/>
  <c r="EP44" i="22" s="1"/>
  <c r="EQ44" i="22" s="1"/>
  <c r="ER44" i="22" s="1"/>
  <c r="ES44" i="22" s="1"/>
  <c r="ET44" i="22" s="1"/>
  <c r="EU44" i="22" s="1"/>
  <c r="EV44" i="22" s="1"/>
  <c r="EW44" i="22" s="1"/>
  <c r="EX44" i="22" s="1"/>
  <c r="EY44" i="22" s="1"/>
  <c r="EZ44" i="22" s="1"/>
  <c r="FA44" i="22" s="1"/>
  <c r="FB44" i="22" s="1"/>
  <c r="FC44" i="22" s="1"/>
  <c r="FD44" i="22" s="1"/>
  <c r="FE44" i="22" s="1"/>
  <c r="FF44" i="22" s="1"/>
  <c r="FG44" i="22" s="1"/>
  <c r="FH44" i="22" s="1"/>
  <c r="FI44" i="22" s="1"/>
  <c r="FJ44" i="22" s="1"/>
  <c r="FK44" i="22" s="1"/>
  <c r="FL44" i="22" s="1"/>
  <c r="FM44" i="22" s="1"/>
  <c r="FN44" i="22" s="1"/>
  <c r="FO44" i="22" s="1"/>
  <c r="FP44" i="22" s="1"/>
  <c r="FQ44" i="22" s="1"/>
  <c r="FR44" i="22" s="1"/>
  <c r="FS44" i="22" s="1"/>
  <c r="FT44" i="22" s="1"/>
  <c r="FU44" i="22" s="1"/>
  <c r="FV44" i="22" s="1"/>
  <c r="FW44" i="22" s="1"/>
  <c r="FX44" i="22" s="1"/>
  <c r="FY44" i="22" s="1"/>
  <c r="FZ44" i="22" s="1"/>
  <c r="GA44" i="22" s="1"/>
  <c r="GB44" i="22" s="1"/>
  <c r="GC44" i="22" s="1"/>
  <c r="GD44" i="22" s="1"/>
  <c r="GE44" i="22" s="1"/>
  <c r="CQ47" i="22"/>
  <c r="CR47" i="22" s="1"/>
  <c r="CS47" i="22" s="1"/>
  <c r="CT47" i="22" s="1"/>
  <c r="CU47" i="22" s="1"/>
  <c r="CV47" i="22" s="1"/>
  <c r="CW47" i="22" s="1"/>
  <c r="CX47" i="22" s="1"/>
  <c r="CY47" i="22" s="1"/>
  <c r="CZ47" i="22" s="1"/>
  <c r="DA47" i="22" s="1"/>
  <c r="DB47" i="22" s="1"/>
  <c r="DC47" i="22" s="1"/>
  <c r="DD47" i="22" s="1"/>
  <c r="DE47" i="22" s="1"/>
  <c r="DF47" i="22" s="1"/>
  <c r="DG47" i="22" s="1"/>
  <c r="DH47" i="22" s="1"/>
  <c r="DI47" i="22" s="1"/>
  <c r="DJ47" i="22" s="1"/>
  <c r="DK47" i="22" s="1"/>
  <c r="DL47" i="22" s="1"/>
  <c r="DM47" i="22" s="1"/>
  <c r="DN47" i="22" s="1"/>
  <c r="DO47" i="22" s="1"/>
  <c r="DP47" i="22" s="1"/>
  <c r="DQ47" i="22" s="1"/>
  <c r="DR47" i="22" s="1"/>
  <c r="DS47" i="22" s="1"/>
  <c r="DT47" i="22" s="1"/>
  <c r="DU47" i="22" s="1"/>
  <c r="DV47" i="22" s="1"/>
  <c r="DW47" i="22" s="1"/>
  <c r="DX47" i="22" s="1"/>
  <c r="DY47" i="22" s="1"/>
  <c r="DZ47" i="22" s="1"/>
  <c r="EA47" i="22" s="1"/>
  <c r="EB47" i="22" s="1"/>
  <c r="EC47" i="22" s="1"/>
  <c r="ED47" i="22" s="1"/>
  <c r="EE47" i="22" s="1"/>
  <c r="EF47" i="22" s="1"/>
  <c r="EG47" i="22" s="1"/>
  <c r="EH47" i="22" s="1"/>
  <c r="EI47" i="22" s="1"/>
  <c r="EJ47" i="22" s="1"/>
  <c r="EK47" i="22" s="1"/>
  <c r="EL47" i="22" s="1"/>
  <c r="EM47" i="22" s="1"/>
  <c r="EN47" i="22" s="1"/>
  <c r="EO47" i="22" s="1"/>
  <c r="EP47" i="22" s="1"/>
  <c r="EQ47" i="22" s="1"/>
  <c r="ER47" i="22" s="1"/>
  <c r="ES47" i="22" s="1"/>
  <c r="ET47" i="22" s="1"/>
  <c r="EU47" i="22" s="1"/>
  <c r="EV47" i="22" s="1"/>
  <c r="EW47" i="22" s="1"/>
  <c r="EX47" i="22" s="1"/>
  <c r="EY47" i="22" s="1"/>
  <c r="EZ47" i="22" s="1"/>
  <c r="FA47" i="22" s="1"/>
  <c r="FB47" i="22" s="1"/>
  <c r="FC47" i="22" s="1"/>
  <c r="FD47" i="22" s="1"/>
  <c r="FE47" i="22" s="1"/>
  <c r="FF47" i="22" s="1"/>
  <c r="FG47" i="22" s="1"/>
  <c r="FH47" i="22" s="1"/>
  <c r="FI47" i="22" s="1"/>
  <c r="FJ47" i="22" s="1"/>
  <c r="FK47" i="22" s="1"/>
  <c r="FL47" i="22" s="1"/>
  <c r="FM47" i="22" s="1"/>
  <c r="FN47" i="22" s="1"/>
  <c r="FO47" i="22" s="1"/>
  <c r="FP47" i="22" s="1"/>
  <c r="FQ47" i="22" s="1"/>
  <c r="FR47" i="22" s="1"/>
  <c r="FS47" i="22" s="1"/>
  <c r="FT47" i="22" s="1"/>
  <c r="FU47" i="22" s="1"/>
  <c r="FV47" i="22" s="1"/>
  <c r="FW47" i="22" s="1"/>
  <c r="FX47" i="22" s="1"/>
  <c r="FY47" i="22" s="1"/>
  <c r="FZ47" i="22" s="1"/>
  <c r="GA47" i="22" s="1"/>
  <c r="GB47" i="22" s="1"/>
  <c r="GC47" i="22" s="1"/>
  <c r="GD47" i="22" s="1"/>
  <c r="GE47" i="22" s="1"/>
  <c r="CB48" i="22"/>
  <c r="CY53" i="22"/>
  <c r="CZ53" i="22" s="1"/>
  <c r="DA53" i="22" s="1"/>
  <c r="DB53" i="22" s="1"/>
  <c r="DC53" i="22" s="1"/>
  <c r="DD53" i="22" s="1"/>
  <c r="DE53" i="22" s="1"/>
  <c r="DF53" i="22" s="1"/>
  <c r="DG53" i="22" s="1"/>
  <c r="DH53" i="22" s="1"/>
  <c r="DI53" i="22" s="1"/>
  <c r="DJ53" i="22" s="1"/>
  <c r="DK53" i="22" s="1"/>
  <c r="DL53" i="22" s="1"/>
  <c r="DM53" i="22" s="1"/>
  <c r="DN53" i="22" s="1"/>
  <c r="DO53" i="22" s="1"/>
  <c r="DP53" i="22" s="1"/>
  <c r="DQ53" i="22" s="1"/>
  <c r="DR53" i="22" s="1"/>
  <c r="DS53" i="22" s="1"/>
  <c r="DT53" i="22" s="1"/>
  <c r="DU53" i="22" s="1"/>
  <c r="DV53" i="22" s="1"/>
  <c r="DW53" i="22" s="1"/>
  <c r="DX53" i="22" s="1"/>
  <c r="DY53" i="22" s="1"/>
  <c r="DZ53" i="22" s="1"/>
  <c r="EA53" i="22" s="1"/>
  <c r="EB53" i="22" s="1"/>
  <c r="EC53" i="22" s="1"/>
  <c r="ED53" i="22" s="1"/>
  <c r="EE53" i="22" s="1"/>
  <c r="EF53" i="22" s="1"/>
  <c r="EG53" i="22" s="1"/>
  <c r="EH53" i="22" s="1"/>
  <c r="EI53" i="22" s="1"/>
  <c r="EJ53" i="22" s="1"/>
  <c r="EK53" i="22" s="1"/>
  <c r="EL53" i="22" s="1"/>
  <c r="EM53" i="22" s="1"/>
  <c r="EN53" i="22" s="1"/>
  <c r="EO53" i="22" s="1"/>
  <c r="EP53" i="22" s="1"/>
  <c r="EQ53" i="22" s="1"/>
  <c r="ER53" i="22" s="1"/>
  <c r="ES53" i="22" s="1"/>
  <c r="ET53" i="22" s="1"/>
  <c r="EU53" i="22" s="1"/>
  <c r="EV53" i="22" s="1"/>
  <c r="EW53" i="22" s="1"/>
  <c r="EX53" i="22" s="1"/>
  <c r="EY53" i="22" s="1"/>
  <c r="EZ53" i="22" s="1"/>
  <c r="FA53" i="22" s="1"/>
  <c r="FB53" i="22" s="1"/>
  <c r="FC53" i="22" s="1"/>
  <c r="FD53" i="22" s="1"/>
  <c r="FE53" i="22" s="1"/>
  <c r="FF53" i="22" s="1"/>
  <c r="FG53" i="22" s="1"/>
  <c r="FH53" i="22" s="1"/>
  <c r="FI53" i="22" s="1"/>
  <c r="FJ53" i="22" s="1"/>
  <c r="FK53" i="22" s="1"/>
  <c r="FL53" i="22" s="1"/>
  <c r="FM53" i="22" s="1"/>
  <c r="FN53" i="22" s="1"/>
  <c r="FO53" i="22" s="1"/>
  <c r="FP53" i="22" s="1"/>
  <c r="FQ53" i="22" s="1"/>
  <c r="FR53" i="22" s="1"/>
  <c r="FS53" i="22" s="1"/>
  <c r="FT53" i="22" s="1"/>
  <c r="FU53" i="22" s="1"/>
  <c r="FV53" i="22" s="1"/>
  <c r="FW53" i="22" s="1"/>
  <c r="FX53" i="22" s="1"/>
  <c r="FY53" i="22" s="1"/>
  <c r="FZ53" i="22" s="1"/>
  <c r="GA53" i="22" s="1"/>
  <c r="GB53" i="22" s="1"/>
  <c r="GC53" i="22" s="1"/>
  <c r="GD53" i="22" s="1"/>
  <c r="GE53" i="22" s="1"/>
  <c r="CI54" i="22"/>
  <c r="CT57" i="22"/>
  <c r="DW74" i="22"/>
  <c r="DX74" i="22" s="1"/>
  <c r="DY74" i="22" s="1"/>
  <c r="DZ74" i="22" s="1"/>
  <c r="EA74" i="22" s="1"/>
  <c r="EB74" i="22" s="1"/>
  <c r="EC74" i="22" s="1"/>
  <c r="ED74" i="22" s="1"/>
  <c r="EE74" i="22" s="1"/>
  <c r="EF74" i="22" s="1"/>
  <c r="EG74" i="22" s="1"/>
  <c r="EH74" i="22" s="1"/>
  <c r="EI74" i="22" s="1"/>
  <c r="EJ74" i="22" s="1"/>
  <c r="EK74" i="22" s="1"/>
  <c r="EL74" i="22" s="1"/>
  <c r="EM74" i="22" s="1"/>
  <c r="EN74" i="22" s="1"/>
  <c r="EO74" i="22" s="1"/>
  <c r="EP74" i="22" s="1"/>
  <c r="EQ74" i="22" s="1"/>
  <c r="ER74" i="22" s="1"/>
  <c r="ES74" i="22" s="1"/>
  <c r="ET74" i="22" s="1"/>
  <c r="EU74" i="22" s="1"/>
  <c r="EV74" i="22" s="1"/>
  <c r="EW74" i="22" s="1"/>
  <c r="EX74" i="22" s="1"/>
  <c r="EY74" i="22" s="1"/>
  <c r="EZ74" i="22" s="1"/>
  <c r="FA74" i="22" s="1"/>
  <c r="FB74" i="22" s="1"/>
  <c r="FC74" i="22" s="1"/>
  <c r="FD74" i="22" s="1"/>
  <c r="FE74" i="22" s="1"/>
  <c r="FF74" i="22" s="1"/>
  <c r="FG74" i="22" s="1"/>
  <c r="FH74" i="22" s="1"/>
  <c r="FI74" i="22" s="1"/>
  <c r="FJ74" i="22" s="1"/>
  <c r="FK74" i="22" s="1"/>
  <c r="FL74" i="22" s="1"/>
  <c r="FM74" i="22" s="1"/>
  <c r="FN74" i="22" s="1"/>
  <c r="FO74" i="22" s="1"/>
  <c r="FP74" i="22" s="1"/>
  <c r="FQ74" i="22" s="1"/>
  <c r="FR74" i="22" s="1"/>
  <c r="FS74" i="22" s="1"/>
  <c r="FT74" i="22" s="1"/>
  <c r="FU74" i="22" s="1"/>
  <c r="FV74" i="22" s="1"/>
  <c r="FW74" i="22" s="1"/>
  <c r="FX74" i="22" s="1"/>
  <c r="FY74" i="22" s="1"/>
  <c r="FZ74" i="22" s="1"/>
  <c r="GA74" i="22" s="1"/>
  <c r="GB74" i="22" s="1"/>
  <c r="GC74" i="22" s="1"/>
  <c r="GD74" i="22" s="1"/>
  <c r="GE74" i="22" s="1"/>
  <c r="DJ79" i="22"/>
  <c r="EJ95" i="22"/>
  <c r="FF109" i="22"/>
  <c r="FG109" i="22" s="1"/>
  <c r="FH109" i="22" s="1"/>
  <c r="FI109" i="22" s="1"/>
  <c r="FJ109" i="22" s="1"/>
  <c r="FK109" i="22" s="1"/>
  <c r="FL109" i="22" s="1"/>
  <c r="FM109" i="22" s="1"/>
  <c r="FN109" i="22" s="1"/>
  <c r="FO109" i="22" s="1"/>
  <c r="FP109" i="22" s="1"/>
  <c r="FQ109" i="22" s="1"/>
  <c r="FR109" i="22" s="1"/>
  <c r="FS109" i="22" s="1"/>
  <c r="FT109" i="22" s="1"/>
  <c r="FU109" i="22" s="1"/>
  <c r="FV109" i="22" s="1"/>
  <c r="FW109" i="22" s="1"/>
  <c r="FX109" i="22" s="1"/>
  <c r="FY109" i="22" s="1"/>
  <c r="FZ109" i="22" s="1"/>
  <c r="GA109" i="22" s="1"/>
  <c r="GB109" i="22" s="1"/>
  <c r="GC109" i="22" s="1"/>
  <c r="GD109" i="22" s="1"/>
  <c r="GE109" i="22" s="1"/>
  <c r="AF16" i="22"/>
  <c r="BK26" i="22"/>
  <c r="BL26" i="22" s="1"/>
  <c r="BM26" i="22" s="1"/>
  <c r="BN26" i="22" s="1"/>
  <c r="BO26" i="22" s="1"/>
  <c r="BP26" i="22" s="1"/>
  <c r="BQ26" i="22" s="1"/>
  <c r="BR26" i="22" s="1"/>
  <c r="BS26" i="22" s="1"/>
  <c r="BT26" i="22" s="1"/>
  <c r="BU26" i="22" s="1"/>
  <c r="BV26" i="22" s="1"/>
  <c r="BW26" i="22" s="1"/>
  <c r="BX26" i="22" s="1"/>
  <c r="BY26" i="22" s="1"/>
  <c r="BZ26" i="22" s="1"/>
  <c r="CA26" i="22" s="1"/>
  <c r="CB26" i="22" s="1"/>
  <c r="CC26" i="22" s="1"/>
  <c r="CD26" i="22" s="1"/>
  <c r="CE26" i="22" s="1"/>
  <c r="CF26" i="22" s="1"/>
  <c r="CG26" i="22" s="1"/>
  <c r="CH26" i="22" s="1"/>
  <c r="CI26" i="22" s="1"/>
  <c r="CJ26" i="22" s="1"/>
  <c r="CK26" i="22" s="1"/>
  <c r="CL26" i="22" s="1"/>
  <c r="CM26" i="22" s="1"/>
  <c r="CN26" i="22" s="1"/>
  <c r="CO26" i="22" s="1"/>
  <c r="CP26" i="22" s="1"/>
  <c r="CQ26" i="22" s="1"/>
  <c r="CR26" i="22" s="1"/>
  <c r="CS26" i="22" s="1"/>
  <c r="CT26" i="22" s="1"/>
  <c r="CU26" i="22" s="1"/>
  <c r="CV26" i="22" s="1"/>
  <c r="CW26" i="22" s="1"/>
  <c r="CX26" i="22" s="1"/>
  <c r="CY26" i="22" s="1"/>
  <c r="CZ26" i="22" s="1"/>
  <c r="DA26" i="22" s="1"/>
  <c r="DB26" i="22" s="1"/>
  <c r="DC26" i="22" s="1"/>
  <c r="DD26" i="22" s="1"/>
  <c r="DE26" i="22" s="1"/>
  <c r="DF26" i="22" s="1"/>
  <c r="DG26" i="22" s="1"/>
  <c r="DH26" i="22" s="1"/>
  <c r="DI26" i="22" s="1"/>
  <c r="DJ26" i="22" s="1"/>
  <c r="DK26" i="22" s="1"/>
  <c r="DL26" i="22" s="1"/>
  <c r="DM26" i="22" s="1"/>
  <c r="DN26" i="22" s="1"/>
  <c r="DO26" i="22" s="1"/>
  <c r="DP26" i="22" s="1"/>
  <c r="DQ26" i="22" s="1"/>
  <c r="DR26" i="22" s="1"/>
  <c r="DS26" i="22" s="1"/>
  <c r="DT26" i="22" s="1"/>
  <c r="DU26" i="22" s="1"/>
  <c r="DV26" i="22" s="1"/>
  <c r="DW26" i="22" s="1"/>
  <c r="DX26" i="22" s="1"/>
  <c r="DY26" i="22" s="1"/>
  <c r="DZ26" i="22" s="1"/>
  <c r="EA26" i="22" s="1"/>
  <c r="EB26" i="22" s="1"/>
  <c r="EC26" i="22" s="1"/>
  <c r="ED26" i="22" s="1"/>
  <c r="EE26" i="22" s="1"/>
  <c r="EF26" i="22" s="1"/>
  <c r="EG26" i="22" s="1"/>
  <c r="EH26" i="22" s="1"/>
  <c r="EI26" i="22" s="1"/>
  <c r="EJ26" i="22" s="1"/>
  <c r="EK26" i="22" s="1"/>
  <c r="EL26" i="22" s="1"/>
  <c r="EM26" i="22" s="1"/>
  <c r="EN26" i="22" s="1"/>
  <c r="EO26" i="22" s="1"/>
  <c r="EP26" i="22" s="1"/>
  <c r="EQ26" i="22" s="1"/>
  <c r="ER26" i="22" s="1"/>
  <c r="ES26" i="22" s="1"/>
  <c r="ET26" i="22" s="1"/>
  <c r="EU26" i="22" s="1"/>
  <c r="EV26" i="22" s="1"/>
  <c r="EW26" i="22" s="1"/>
  <c r="EX26" i="22" s="1"/>
  <c r="EY26" i="22" s="1"/>
  <c r="EZ26" i="22" s="1"/>
  <c r="FA26" i="22" s="1"/>
  <c r="FB26" i="22" s="1"/>
  <c r="FC26" i="22" s="1"/>
  <c r="FD26" i="22" s="1"/>
  <c r="FE26" i="22" s="1"/>
  <c r="FF26" i="22" s="1"/>
  <c r="FG26" i="22" s="1"/>
  <c r="FH26" i="22" s="1"/>
  <c r="FI26" i="22" s="1"/>
  <c r="FJ26" i="22" s="1"/>
  <c r="FK26" i="22" s="1"/>
  <c r="FL26" i="22" s="1"/>
  <c r="FM26" i="22" s="1"/>
  <c r="FN26" i="22" s="1"/>
  <c r="FO26" i="22" s="1"/>
  <c r="FP26" i="22" s="1"/>
  <c r="FQ26" i="22" s="1"/>
  <c r="FR26" i="22" s="1"/>
  <c r="FS26" i="22" s="1"/>
  <c r="FT26" i="22" s="1"/>
  <c r="FU26" i="22" s="1"/>
  <c r="FV26" i="22" s="1"/>
  <c r="FW26" i="22" s="1"/>
  <c r="FX26" i="22" s="1"/>
  <c r="FY26" i="22" s="1"/>
  <c r="FZ26" i="22" s="1"/>
  <c r="GA26" i="22" s="1"/>
  <c r="GB26" i="22" s="1"/>
  <c r="GC26" i="22" s="1"/>
  <c r="GD26" i="22" s="1"/>
  <c r="GE26" i="22" s="1"/>
  <c r="BB30" i="22"/>
  <c r="BI35" i="22"/>
  <c r="CA36" i="22"/>
  <c r="CB36" i="22" s="1"/>
  <c r="CC36" i="22" s="1"/>
  <c r="CD36" i="22" s="1"/>
  <c r="CE36" i="22" s="1"/>
  <c r="CF36" i="22" s="1"/>
  <c r="CG36" i="22" s="1"/>
  <c r="CH36" i="22" s="1"/>
  <c r="CI36" i="22" s="1"/>
  <c r="CJ36" i="22" s="1"/>
  <c r="CK36" i="22" s="1"/>
  <c r="CL36" i="22" s="1"/>
  <c r="CM36" i="22" s="1"/>
  <c r="CN36" i="22" s="1"/>
  <c r="CO36" i="22" s="1"/>
  <c r="CP36" i="22" s="1"/>
  <c r="CQ36" i="22" s="1"/>
  <c r="CR36" i="22" s="1"/>
  <c r="CS36" i="22" s="1"/>
  <c r="CT36" i="22" s="1"/>
  <c r="CU36" i="22" s="1"/>
  <c r="CV36" i="22" s="1"/>
  <c r="CW36" i="22" s="1"/>
  <c r="CX36" i="22" s="1"/>
  <c r="CY36" i="22" s="1"/>
  <c r="CZ36" i="22" s="1"/>
  <c r="DA36" i="22" s="1"/>
  <c r="DB36" i="22" s="1"/>
  <c r="DC36" i="22" s="1"/>
  <c r="DD36" i="22" s="1"/>
  <c r="DE36" i="22" s="1"/>
  <c r="DF36" i="22" s="1"/>
  <c r="DG36" i="22" s="1"/>
  <c r="DH36" i="22" s="1"/>
  <c r="DI36" i="22" s="1"/>
  <c r="DJ36" i="22" s="1"/>
  <c r="DK36" i="22" s="1"/>
  <c r="DL36" i="22" s="1"/>
  <c r="DM36" i="22" s="1"/>
  <c r="DN36" i="22" s="1"/>
  <c r="DO36" i="22" s="1"/>
  <c r="DP36" i="22" s="1"/>
  <c r="DQ36" i="22" s="1"/>
  <c r="DR36" i="22" s="1"/>
  <c r="DS36" i="22" s="1"/>
  <c r="DT36" i="22" s="1"/>
  <c r="DU36" i="22" s="1"/>
  <c r="DV36" i="22" s="1"/>
  <c r="DW36" i="22" s="1"/>
  <c r="DX36" i="22" s="1"/>
  <c r="DY36" i="22" s="1"/>
  <c r="DZ36" i="22" s="1"/>
  <c r="EA36" i="22" s="1"/>
  <c r="EB36" i="22" s="1"/>
  <c r="EC36" i="22" s="1"/>
  <c r="ED36" i="22" s="1"/>
  <c r="EE36" i="22" s="1"/>
  <c r="EF36" i="22" s="1"/>
  <c r="EG36" i="22" s="1"/>
  <c r="EH36" i="22" s="1"/>
  <c r="EI36" i="22" s="1"/>
  <c r="EJ36" i="22" s="1"/>
  <c r="EK36" i="22" s="1"/>
  <c r="EL36" i="22" s="1"/>
  <c r="EM36" i="22" s="1"/>
  <c r="EN36" i="22" s="1"/>
  <c r="EO36" i="22" s="1"/>
  <c r="EP36" i="22" s="1"/>
  <c r="EQ36" i="22" s="1"/>
  <c r="ER36" i="22" s="1"/>
  <c r="ES36" i="22" s="1"/>
  <c r="ET36" i="22" s="1"/>
  <c r="EU36" i="22" s="1"/>
  <c r="EV36" i="22" s="1"/>
  <c r="EW36" i="22" s="1"/>
  <c r="EX36" i="22" s="1"/>
  <c r="EY36" i="22" s="1"/>
  <c r="EZ36" i="22" s="1"/>
  <c r="FA36" i="22" s="1"/>
  <c r="FB36" i="22" s="1"/>
  <c r="FC36" i="22" s="1"/>
  <c r="FD36" i="22" s="1"/>
  <c r="FE36" i="22" s="1"/>
  <c r="FF36" i="22" s="1"/>
  <c r="FG36" i="22" s="1"/>
  <c r="FH36" i="22" s="1"/>
  <c r="FI36" i="22" s="1"/>
  <c r="FJ36" i="22" s="1"/>
  <c r="FK36" i="22" s="1"/>
  <c r="FL36" i="22" s="1"/>
  <c r="FM36" i="22" s="1"/>
  <c r="FN36" i="22" s="1"/>
  <c r="FO36" i="22" s="1"/>
  <c r="FP36" i="22" s="1"/>
  <c r="FQ36" i="22" s="1"/>
  <c r="FR36" i="22" s="1"/>
  <c r="FS36" i="22" s="1"/>
  <c r="FT36" i="22" s="1"/>
  <c r="FU36" i="22" s="1"/>
  <c r="FV36" i="22" s="1"/>
  <c r="FW36" i="22" s="1"/>
  <c r="FX36" i="22" s="1"/>
  <c r="FY36" i="22" s="1"/>
  <c r="FZ36" i="22" s="1"/>
  <c r="GA36" i="22" s="1"/>
  <c r="GB36" i="22" s="1"/>
  <c r="GC36" i="22" s="1"/>
  <c r="GD36" i="22" s="1"/>
  <c r="GE36" i="22" s="1"/>
  <c r="BL37" i="22"/>
  <c r="CG51" i="22"/>
  <c r="DD58" i="22"/>
  <c r="DE58" i="22" s="1"/>
  <c r="DF58" i="22" s="1"/>
  <c r="DG58" i="22" s="1"/>
  <c r="DH58" i="22" s="1"/>
  <c r="DI58" i="22" s="1"/>
  <c r="DJ58" i="22" s="1"/>
  <c r="DK58" i="22" s="1"/>
  <c r="DL58" i="22" s="1"/>
  <c r="DM58" i="22" s="1"/>
  <c r="DN58" i="22" s="1"/>
  <c r="DO58" i="22" s="1"/>
  <c r="DP58" i="22" s="1"/>
  <c r="DQ58" i="22" s="1"/>
  <c r="DR58" i="22" s="1"/>
  <c r="DS58" i="22" s="1"/>
  <c r="DT58" i="22" s="1"/>
  <c r="DU58" i="22" s="1"/>
  <c r="DV58" i="22" s="1"/>
  <c r="DW58" i="22" s="1"/>
  <c r="DX58" i="22" s="1"/>
  <c r="DY58" i="22" s="1"/>
  <c r="DZ58" i="22" s="1"/>
  <c r="EA58" i="22" s="1"/>
  <c r="EB58" i="22" s="1"/>
  <c r="EC58" i="22" s="1"/>
  <c r="ED58" i="22" s="1"/>
  <c r="EE58" i="22" s="1"/>
  <c r="EF58" i="22" s="1"/>
  <c r="EG58" i="22" s="1"/>
  <c r="EH58" i="22" s="1"/>
  <c r="EI58" i="22" s="1"/>
  <c r="EJ58" i="22" s="1"/>
  <c r="EK58" i="22" s="1"/>
  <c r="EL58" i="22" s="1"/>
  <c r="EM58" i="22" s="1"/>
  <c r="EN58" i="22" s="1"/>
  <c r="EO58" i="22" s="1"/>
  <c r="EP58" i="22" s="1"/>
  <c r="EQ58" i="22" s="1"/>
  <c r="ER58" i="22" s="1"/>
  <c r="ES58" i="22" s="1"/>
  <c r="ET58" i="22" s="1"/>
  <c r="EU58" i="22" s="1"/>
  <c r="EV58" i="22" s="1"/>
  <c r="EW58" i="22" s="1"/>
  <c r="EX58" i="22" s="1"/>
  <c r="EY58" i="22" s="1"/>
  <c r="EZ58" i="22" s="1"/>
  <c r="FA58" i="22" s="1"/>
  <c r="FB58" i="22" s="1"/>
  <c r="FC58" i="22" s="1"/>
  <c r="FD58" i="22" s="1"/>
  <c r="FE58" i="22" s="1"/>
  <c r="FF58" i="22" s="1"/>
  <c r="FG58" i="22" s="1"/>
  <c r="FH58" i="22" s="1"/>
  <c r="FI58" i="22" s="1"/>
  <c r="FJ58" i="22" s="1"/>
  <c r="FK58" i="22" s="1"/>
  <c r="FL58" i="22" s="1"/>
  <c r="FM58" i="22" s="1"/>
  <c r="FN58" i="22" s="1"/>
  <c r="FO58" i="22" s="1"/>
  <c r="FP58" i="22" s="1"/>
  <c r="FQ58" i="22" s="1"/>
  <c r="FR58" i="22" s="1"/>
  <c r="FS58" i="22" s="1"/>
  <c r="FT58" i="22" s="1"/>
  <c r="FU58" i="22" s="1"/>
  <c r="FV58" i="22" s="1"/>
  <c r="FW58" i="22" s="1"/>
  <c r="FX58" i="22" s="1"/>
  <c r="FY58" i="22" s="1"/>
  <c r="FZ58" i="22" s="1"/>
  <c r="GA58" i="22" s="1"/>
  <c r="GB58" i="22" s="1"/>
  <c r="GC58" i="22" s="1"/>
  <c r="GD58" i="22" s="1"/>
  <c r="GE58" i="22" s="1"/>
  <c r="DS80" i="22"/>
  <c r="EU98" i="22"/>
  <c r="EV98" i="22" s="1"/>
  <c r="EW98" i="22" s="1"/>
  <c r="EX98" i="22" s="1"/>
  <c r="EY98" i="22" s="1"/>
  <c r="EZ98" i="22" s="1"/>
  <c r="FA98" i="22" s="1"/>
  <c r="FB98" i="22" s="1"/>
  <c r="FC98" i="22" s="1"/>
  <c r="FD98" i="22" s="1"/>
  <c r="FE98" i="22" s="1"/>
  <c r="FF98" i="22" s="1"/>
  <c r="FG98" i="22" s="1"/>
  <c r="FH98" i="22" s="1"/>
  <c r="FI98" i="22" s="1"/>
  <c r="FJ98" i="22" s="1"/>
  <c r="FK98" i="22" s="1"/>
  <c r="FL98" i="22" s="1"/>
  <c r="FM98" i="22" s="1"/>
  <c r="FN98" i="22" s="1"/>
  <c r="FO98" i="22" s="1"/>
  <c r="FP98" i="22" s="1"/>
  <c r="FQ98" i="22" s="1"/>
  <c r="FR98" i="22" s="1"/>
  <c r="FS98" i="22" s="1"/>
  <c r="FT98" i="22" s="1"/>
  <c r="FU98" i="22" s="1"/>
  <c r="FV98" i="22" s="1"/>
  <c r="FW98" i="22" s="1"/>
  <c r="FX98" i="22" s="1"/>
  <c r="FY98" i="22" s="1"/>
  <c r="FZ98" i="22" s="1"/>
  <c r="GA98" i="22" s="1"/>
  <c r="GB98" i="22" s="1"/>
  <c r="GC98" i="22" s="1"/>
  <c r="GD98" i="22" s="1"/>
  <c r="GE98" i="22" s="1"/>
  <c r="EV106" i="22"/>
  <c r="AK18" i="22"/>
  <c r="AV23" i="22"/>
  <c r="AP17" i="22"/>
  <c r="AQ17" i="22" s="1"/>
  <c r="AR17" i="22" s="1"/>
  <c r="AS17" i="22" s="1"/>
  <c r="AT17" i="22" s="1"/>
  <c r="AU17" i="22" s="1"/>
  <c r="AV17" i="22" s="1"/>
  <c r="AW17" i="22" s="1"/>
  <c r="AX17" i="22" s="1"/>
  <c r="AY17" i="22" s="1"/>
  <c r="AZ17" i="22" s="1"/>
  <c r="BA17" i="22" s="1"/>
  <c r="BB17" i="22" s="1"/>
  <c r="BC17" i="22" s="1"/>
  <c r="BD17" i="22" s="1"/>
  <c r="BE17" i="22" s="1"/>
  <c r="BF17" i="22" s="1"/>
  <c r="BG17" i="22" s="1"/>
  <c r="BH17" i="22" s="1"/>
  <c r="BI17" i="22" s="1"/>
  <c r="BJ17" i="22" s="1"/>
  <c r="BK17" i="22" s="1"/>
  <c r="BL17" i="22" s="1"/>
  <c r="BM17" i="22" s="1"/>
  <c r="BN17" i="22" s="1"/>
  <c r="BO17" i="22" s="1"/>
  <c r="BP17" i="22" s="1"/>
  <c r="BQ17" i="22" s="1"/>
  <c r="BR17" i="22" s="1"/>
  <c r="BS17" i="22" s="1"/>
  <c r="BT17" i="22" s="1"/>
  <c r="BU17" i="22" s="1"/>
  <c r="BV17" i="22" s="1"/>
  <c r="BW17" i="22" s="1"/>
  <c r="BX17" i="22" s="1"/>
  <c r="BY17" i="22" s="1"/>
  <c r="BZ17" i="22" s="1"/>
  <c r="CA17" i="22" s="1"/>
  <c r="CB17" i="22" s="1"/>
  <c r="CC17" i="22" s="1"/>
  <c r="CD17" i="22" s="1"/>
  <c r="CE17" i="22" s="1"/>
  <c r="CF17" i="22" s="1"/>
  <c r="CG17" i="22" s="1"/>
  <c r="CH17" i="22" s="1"/>
  <c r="CI17" i="22" s="1"/>
  <c r="CJ17" i="22" s="1"/>
  <c r="CK17" i="22" s="1"/>
  <c r="CL17" i="22" s="1"/>
  <c r="CM17" i="22" s="1"/>
  <c r="CN17" i="22" s="1"/>
  <c r="CO17" i="22" s="1"/>
  <c r="CP17" i="22" s="1"/>
  <c r="CQ17" i="22" s="1"/>
  <c r="CR17" i="22" s="1"/>
  <c r="CS17" i="22" s="1"/>
  <c r="CT17" i="22" s="1"/>
  <c r="CU17" i="22" s="1"/>
  <c r="CV17" i="22" s="1"/>
  <c r="CW17" i="22" s="1"/>
  <c r="CX17" i="22" s="1"/>
  <c r="CY17" i="22" s="1"/>
  <c r="CZ17" i="22" s="1"/>
  <c r="DA17" i="22" s="1"/>
  <c r="DB17" i="22" s="1"/>
  <c r="DC17" i="22" s="1"/>
  <c r="DD17" i="22" s="1"/>
  <c r="DE17" i="22" s="1"/>
  <c r="DF17" i="22" s="1"/>
  <c r="DG17" i="22" s="1"/>
  <c r="DH17" i="22" s="1"/>
  <c r="DI17" i="22" s="1"/>
  <c r="DJ17" i="22" s="1"/>
  <c r="DK17" i="22" s="1"/>
  <c r="DL17" i="22" s="1"/>
  <c r="DM17" i="22" s="1"/>
  <c r="DN17" i="22" s="1"/>
  <c r="DO17" i="22" s="1"/>
  <c r="DP17" i="22" s="1"/>
  <c r="DQ17" i="22" s="1"/>
  <c r="DR17" i="22" s="1"/>
  <c r="DS17" i="22" s="1"/>
  <c r="DT17" i="22" s="1"/>
  <c r="DU17" i="22" s="1"/>
  <c r="DV17" i="22" s="1"/>
  <c r="DW17" i="22" s="1"/>
  <c r="DX17" i="22" s="1"/>
  <c r="DY17" i="22" s="1"/>
  <c r="DZ17" i="22" s="1"/>
  <c r="EA17" i="22" s="1"/>
  <c r="EB17" i="22" s="1"/>
  <c r="EC17" i="22" s="1"/>
  <c r="ED17" i="22" s="1"/>
  <c r="EE17" i="22" s="1"/>
  <c r="EF17" i="22" s="1"/>
  <c r="EG17" i="22" s="1"/>
  <c r="EH17" i="22" s="1"/>
  <c r="EI17" i="22" s="1"/>
  <c r="EJ17" i="22" s="1"/>
  <c r="EK17" i="22" s="1"/>
  <c r="EL17" i="22" s="1"/>
  <c r="EM17" i="22" s="1"/>
  <c r="EN17" i="22" s="1"/>
  <c r="EO17" i="22" s="1"/>
  <c r="EP17" i="22" s="1"/>
  <c r="EQ17" i="22" s="1"/>
  <c r="ER17" i="22" s="1"/>
  <c r="ES17" i="22" s="1"/>
  <c r="ET17" i="22" s="1"/>
  <c r="EU17" i="22" s="1"/>
  <c r="EV17" i="22" s="1"/>
  <c r="EW17" i="22" s="1"/>
  <c r="EX17" i="22" s="1"/>
  <c r="EY17" i="22" s="1"/>
  <c r="EZ17" i="22" s="1"/>
  <c r="FA17" i="22" s="1"/>
  <c r="FB17" i="22" s="1"/>
  <c r="FC17" i="22" s="1"/>
  <c r="FD17" i="22" s="1"/>
  <c r="FE17" i="22" s="1"/>
  <c r="FF17" i="22" s="1"/>
  <c r="FG17" i="22" s="1"/>
  <c r="FH17" i="22" s="1"/>
  <c r="FI17" i="22" s="1"/>
  <c r="FJ17" i="22" s="1"/>
  <c r="FK17" i="22" s="1"/>
  <c r="FL17" i="22" s="1"/>
  <c r="FM17" i="22" s="1"/>
  <c r="FN17" i="22" s="1"/>
  <c r="FO17" i="22" s="1"/>
  <c r="FP17" i="22" s="1"/>
  <c r="FQ17" i="22" s="1"/>
  <c r="FR17" i="22" s="1"/>
  <c r="FS17" i="22" s="1"/>
  <c r="FT17" i="22" s="1"/>
  <c r="FU17" i="22" s="1"/>
  <c r="FV17" i="22" s="1"/>
  <c r="FW17" i="22" s="1"/>
  <c r="FX17" i="22" s="1"/>
  <c r="FY17" i="22" s="1"/>
  <c r="FZ17" i="22" s="1"/>
  <c r="GA17" i="22" s="1"/>
  <c r="GB17" i="22" s="1"/>
  <c r="GC17" i="22" s="1"/>
  <c r="GD17" i="22" s="1"/>
  <c r="GE17" i="22" s="1"/>
  <c r="AC18" i="22"/>
  <c r="BG24" i="22"/>
  <c r="BH24" i="22" s="1"/>
  <c r="BI24" i="22" s="1"/>
  <c r="BJ24" i="22" s="1"/>
  <c r="BK24" i="22" s="1"/>
  <c r="BL24" i="22" s="1"/>
  <c r="BM24" i="22" s="1"/>
  <c r="BN24" i="22" s="1"/>
  <c r="BO24" i="22" s="1"/>
  <c r="BP24" i="22" s="1"/>
  <c r="BQ24" i="22" s="1"/>
  <c r="BR24" i="22" s="1"/>
  <c r="BS24" i="22" s="1"/>
  <c r="BT24" i="22" s="1"/>
  <c r="BU24" i="22" s="1"/>
  <c r="BV24" i="22" s="1"/>
  <c r="BW24" i="22" s="1"/>
  <c r="BX24" i="22" s="1"/>
  <c r="BY24" i="22" s="1"/>
  <c r="BZ24" i="22" s="1"/>
  <c r="CA24" i="22" s="1"/>
  <c r="CB24" i="22" s="1"/>
  <c r="CC24" i="22" s="1"/>
  <c r="CD24" i="22" s="1"/>
  <c r="CE24" i="22" s="1"/>
  <c r="CF24" i="22" s="1"/>
  <c r="CG24" i="22" s="1"/>
  <c r="CH24" i="22" s="1"/>
  <c r="CI24" i="22" s="1"/>
  <c r="CJ24" i="22" s="1"/>
  <c r="CK24" i="22" s="1"/>
  <c r="CL24" i="22" s="1"/>
  <c r="CM24" i="22" s="1"/>
  <c r="CN24" i="22" s="1"/>
  <c r="CO24" i="22" s="1"/>
  <c r="CP24" i="22" s="1"/>
  <c r="CQ24" i="22" s="1"/>
  <c r="CR24" i="22" s="1"/>
  <c r="CS24" i="22" s="1"/>
  <c r="CT24" i="22" s="1"/>
  <c r="CU24" i="22" s="1"/>
  <c r="CV24" i="22" s="1"/>
  <c r="CW24" i="22" s="1"/>
  <c r="CX24" i="22" s="1"/>
  <c r="CY24" i="22" s="1"/>
  <c r="CZ24" i="22" s="1"/>
  <c r="DA24" i="22" s="1"/>
  <c r="DB24" i="22" s="1"/>
  <c r="DC24" i="22" s="1"/>
  <c r="DD24" i="22" s="1"/>
  <c r="DE24" i="22" s="1"/>
  <c r="DF24" i="22" s="1"/>
  <c r="DG24" i="22" s="1"/>
  <c r="DH24" i="22" s="1"/>
  <c r="DI24" i="22" s="1"/>
  <c r="DJ24" i="22" s="1"/>
  <c r="DK24" i="22" s="1"/>
  <c r="DL24" i="22" s="1"/>
  <c r="DM24" i="22" s="1"/>
  <c r="DN24" i="22" s="1"/>
  <c r="DO24" i="22" s="1"/>
  <c r="DP24" i="22" s="1"/>
  <c r="DQ24" i="22" s="1"/>
  <c r="DR24" i="22" s="1"/>
  <c r="DS24" i="22" s="1"/>
  <c r="DT24" i="22" s="1"/>
  <c r="DU24" i="22" s="1"/>
  <c r="DV24" i="22" s="1"/>
  <c r="DW24" i="22" s="1"/>
  <c r="DX24" i="22" s="1"/>
  <c r="DY24" i="22" s="1"/>
  <c r="DZ24" i="22" s="1"/>
  <c r="EA24" i="22" s="1"/>
  <c r="EB24" i="22" s="1"/>
  <c r="EC24" i="22" s="1"/>
  <c r="ED24" i="22" s="1"/>
  <c r="EE24" i="22" s="1"/>
  <c r="EF24" i="22" s="1"/>
  <c r="EG24" i="22" s="1"/>
  <c r="EH24" i="22" s="1"/>
  <c r="EI24" i="22" s="1"/>
  <c r="EJ24" i="22" s="1"/>
  <c r="EK24" i="22" s="1"/>
  <c r="EL24" i="22" s="1"/>
  <c r="EM24" i="22" s="1"/>
  <c r="EN24" i="22" s="1"/>
  <c r="EO24" i="22" s="1"/>
  <c r="EP24" i="22" s="1"/>
  <c r="EQ24" i="22" s="1"/>
  <c r="ER24" i="22" s="1"/>
  <c r="ES24" i="22" s="1"/>
  <c r="ET24" i="22" s="1"/>
  <c r="EU24" i="22" s="1"/>
  <c r="EV24" i="22" s="1"/>
  <c r="EW24" i="22" s="1"/>
  <c r="EX24" i="22" s="1"/>
  <c r="EY24" i="22" s="1"/>
  <c r="EZ24" i="22" s="1"/>
  <c r="FA24" i="22" s="1"/>
  <c r="FB24" i="22" s="1"/>
  <c r="FC24" i="22" s="1"/>
  <c r="FD24" i="22" s="1"/>
  <c r="FE24" i="22" s="1"/>
  <c r="FF24" i="22" s="1"/>
  <c r="FG24" i="22" s="1"/>
  <c r="FH24" i="22" s="1"/>
  <c r="FI24" i="22" s="1"/>
  <c r="FJ24" i="22" s="1"/>
  <c r="FK24" i="22" s="1"/>
  <c r="FL24" i="22" s="1"/>
  <c r="FM24" i="22" s="1"/>
  <c r="FN24" i="22" s="1"/>
  <c r="FO24" i="22" s="1"/>
  <c r="FP24" i="22" s="1"/>
  <c r="FQ24" i="22" s="1"/>
  <c r="FR24" i="22" s="1"/>
  <c r="FS24" i="22" s="1"/>
  <c r="FT24" i="22" s="1"/>
  <c r="FU24" i="22" s="1"/>
  <c r="FV24" i="22" s="1"/>
  <c r="FW24" i="22" s="1"/>
  <c r="FX24" i="22" s="1"/>
  <c r="FY24" i="22" s="1"/>
  <c r="FZ24" i="22" s="1"/>
  <c r="GA24" i="22" s="1"/>
  <c r="GB24" i="22" s="1"/>
  <c r="GC24" i="22" s="1"/>
  <c r="GD24" i="22" s="1"/>
  <c r="GE24" i="22" s="1"/>
  <c r="BC26" i="22"/>
  <c r="BG28" i="22"/>
  <c r="BK31" i="22"/>
  <c r="BX34" i="22"/>
  <c r="BY34" i="22" s="1"/>
  <c r="BZ34" i="22" s="1"/>
  <c r="CA34" i="22" s="1"/>
  <c r="CB34" i="22" s="1"/>
  <c r="CC34" i="22" s="1"/>
  <c r="CD34" i="22" s="1"/>
  <c r="CE34" i="22" s="1"/>
  <c r="CF34" i="22" s="1"/>
  <c r="CG34" i="22" s="1"/>
  <c r="CH34" i="22" s="1"/>
  <c r="CI34" i="22" s="1"/>
  <c r="CJ34" i="22" s="1"/>
  <c r="CK34" i="22" s="1"/>
  <c r="CL34" i="22" s="1"/>
  <c r="CM34" i="22" s="1"/>
  <c r="CN34" i="22" s="1"/>
  <c r="CO34" i="22" s="1"/>
  <c r="CP34" i="22" s="1"/>
  <c r="CQ34" i="22" s="1"/>
  <c r="CR34" i="22" s="1"/>
  <c r="CS34" i="22" s="1"/>
  <c r="CT34" i="22" s="1"/>
  <c r="CU34" i="22" s="1"/>
  <c r="CV34" i="22" s="1"/>
  <c r="CW34" i="22" s="1"/>
  <c r="CX34" i="22" s="1"/>
  <c r="CY34" i="22" s="1"/>
  <c r="CZ34" i="22" s="1"/>
  <c r="DA34" i="22" s="1"/>
  <c r="DB34" i="22" s="1"/>
  <c r="DC34" i="22" s="1"/>
  <c r="DD34" i="22" s="1"/>
  <c r="DE34" i="22" s="1"/>
  <c r="DF34" i="22" s="1"/>
  <c r="DG34" i="22" s="1"/>
  <c r="DH34" i="22" s="1"/>
  <c r="DI34" i="22" s="1"/>
  <c r="DJ34" i="22" s="1"/>
  <c r="DK34" i="22" s="1"/>
  <c r="DL34" i="22" s="1"/>
  <c r="DM34" i="22" s="1"/>
  <c r="DN34" i="22" s="1"/>
  <c r="DO34" i="22" s="1"/>
  <c r="DP34" i="22" s="1"/>
  <c r="DQ34" i="22" s="1"/>
  <c r="DR34" i="22" s="1"/>
  <c r="DS34" i="22" s="1"/>
  <c r="DT34" i="22" s="1"/>
  <c r="DU34" i="22" s="1"/>
  <c r="DV34" i="22" s="1"/>
  <c r="DW34" i="22" s="1"/>
  <c r="DX34" i="22" s="1"/>
  <c r="DY34" i="22" s="1"/>
  <c r="DZ34" i="22" s="1"/>
  <c r="EA34" i="22" s="1"/>
  <c r="EB34" i="22" s="1"/>
  <c r="EC34" i="22" s="1"/>
  <c r="ED34" i="22" s="1"/>
  <c r="EE34" i="22" s="1"/>
  <c r="EF34" i="22" s="1"/>
  <c r="EG34" i="22" s="1"/>
  <c r="EH34" i="22" s="1"/>
  <c r="EI34" i="22" s="1"/>
  <c r="EJ34" i="22" s="1"/>
  <c r="EK34" i="22" s="1"/>
  <c r="EL34" i="22" s="1"/>
  <c r="EM34" i="22" s="1"/>
  <c r="EN34" i="22" s="1"/>
  <c r="EO34" i="22" s="1"/>
  <c r="EP34" i="22" s="1"/>
  <c r="EQ34" i="22" s="1"/>
  <c r="ER34" i="22" s="1"/>
  <c r="ES34" i="22" s="1"/>
  <c r="ET34" i="22" s="1"/>
  <c r="EU34" i="22" s="1"/>
  <c r="EV34" i="22" s="1"/>
  <c r="EW34" i="22" s="1"/>
  <c r="EX34" i="22" s="1"/>
  <c r="EY34" i="22" s="1"/>
  <c r="EZ34" i="22" s="1"/>
  <c r="FA34" i="22" s="1"/>
  <c r="FB34" i="22" s="1"/>
  <c r="FC34" i="22" s="1"/>
  <c r="FD34" i="22" s="1"/>
  <c r="FE34" i="22" s="1"/>
  <c r="FF34" i="22" s="1"/>
  <c r="FG34" i="22" s="1"/>
  <c r="FH34" i="22" s="1"/>
  <c r="FI34" i="22" s="1"/>
  <c r="FJ34" i="22" s="1"/>
  <c r="FK34" i="22" s="1"/>
  <c r="FL34" i="22" s="1"/>
  <c r="FM34" i="22" s="1"/>
  <c r="FN34" i="22" s="1"/>
  <c r="FO34" i="22" s="1"/>
  <c r="FP34" i="22" s="1"/>
  <c r="FQ34" i="22" s="1"/>
  <c r="FR34" i="22" s="1"/>
  <c r="FS34" i="22" s="1"/>
  <c r="FT34" i="22" s="1"/>
  <c r="FU34" i="22" s="1"/>
  <c r="FV34" i="22" s="1"/>
  <c r="FW34" i="22" s="1"/>
  <c r="FX34" i="22" s="1"/>
  <c r="FY34" i="22" s="1"/>
  <c r="FZ34" i="22" s="1"/>
  <c r="GA34" i="22" s="1"/>
  <c r="GB34" i="22" s="1"/>
  <c r="GC34" i="22" s="1"/>
  <c r="GD34" i="22" s="1"/>
  <c r="GE34" i="22" s="1"/>
  <c r="BS36" i="22"/>
  <c r="BV38" i="22"/>
  <c r="CB42" i="22"/>
  <c r="CE44" i="22"/>
  <c r="CI47" i="22"/>
  <c r="CU50" i="22"/>
  <c r="CV50" i="22" s="1"/>
  <c r="CW50" i="22" s="1"/>
  <c r="CX50" i="22" s="1"/>
  <c r="CY50" i="22" s="1"/>
  <c r="CZ50" i="22" s="1"/>
  <c r="DA50" i="22" s="1"/>
  <c r="DB50" i="22" s="1"/>
  <c r="DC50" i="22" s="1"/>
  <c r="DD50" i="22" s="1"/>
  <c r="DE50" i="22" s="1"/>
  <c r="DF50" i="22" s="1"/>
  <c r="DG50" i="22" s="1"/>
  <c r="DH50" i="22" s="1"/>
  <c r="DI50" i="22" s="1"/>
  <c r="DJ50" i="22" s="1"/>
  <c r="DK50" i="22" s="1"/>
  <c r="DL50" i="22" s="1"/>
  <c r="DM50" i="22" s="1"/>
  <c r="DN50" i="22" s="1"/>
  <c r="DO50" i="22" s="1"/>
  <c r="DP50" i="22" s="1"/>
  <c r="DQ50" i="22" s="1"/>
  <c r="DR50" i="22" s="1"/>
  <c r="DS50" i="22" s="1"/>
  <c r="DT50" i="22" s="1"/>
  <c r="DU50" i="22" s="1"/>
  <c r="DV50" i="22" s="1"/>
  <c r="DW50" i="22" s="1"/>
  <c r="DX50" i="22" s="1"/>
  <c r="DY50" i="22" s="1"/>
  <c r="DZ50" i="22" s="1"/>
  <c r="EA50" i="22" s="1"/>
  <c r="EB50" i="22" s="1"/>
  <c r="EC50" i="22" s="1"/>
  <c r="ED50" i="22" s="1"/>
  <c r="EE50" i="22" s="1"/>
  <c r="EF50" i="22" s="1"/>
  <c r="EG50" i="22" s="1"/>
  <c r="EH50" i="22" s="1"/>
  <c r="EI50" i="22" s="1"/>
  <c r="EJ50" i="22" s="1"/>
  <c r="EK50" i="22" s="1"/>
  <c r="EL50" i="22" s="1"/>
  <c r="EM50" i="22" s="1"/>
  <c r="EN50" i="22" s="1"/>
  <c r="EO50" i="22" s="1"/>
  <c r="EP50" i="22" s="1"/>
  <c r="EQ50" i="22" s="1"/>
  <c r="ER50" i="22" s="1"/>
  <c r="ES50" i="22" s="1"/>
  <c r="ET50" i="22" s="1"/>
  <c r="EU50" i="22" s="1"/>
  <c r="EV50" i="22" s="1"/>
  <c r="EW50" i="22" s="1"/>
  <c r="EX50" i="22" s="1"/>
  <c r="EY50" i="22" s="1"/>
  <c r="EZ50" i="22" s="1"/>
  <c r="FA50" i="22" s="1"/>
  <c r="FB50" i="22" s="1"/>
  <c r="FC50" i="22" s="1"/>
  <c r="FD50" i="22" s="1"/>
  <c r="FE50" i="22" s="1"/>
  <c r="FF50" i="22" s="1"/>
  <c r="FG50" i="22" s="1"/>
  <c r="FH50" i="22" s="1"/>
  <c r="FI50" i="22" s="1"/>
  <c r="FJ50" i="22" s="1"/>
  <c r="FK50" i="22" s="1"/>
  <c r="FL50" i="22" s="1"/>
  <c r="FM50" i="22" s="1"/>
  <c r="FN50" i="22" s="1"/>
  <c r="FO50" i="22" s="1"/>
  <c r="FP50" i="22" s="1"/>
  <c r="FQ50" i="22" s="1"/>
  <c r="FR50" i="22" s="1"/>
  <c r="FS50" i="22" s="1"/>
  <c r="FT50" i="22" s="1"/>
  <c r="FU50" i="22" s="1"/>
  <c r="FV50" i="22" s="1"/>
  <c r="FW50" i="22" s="1"/>
  <c r="FX50" i="22" s="1"/>
  <c r="FY50" i="22" s="1"/>
  <c r="FZ50" i="22" s="1"/>
  <c r="GA50" i="22" s="1"/>
  <c r="GB50" i="22" s="1"/>
  <c r="GC50" i="22" s="1"/>
  <c r="GD50" i="22" s="1"/>
  <c r="GE50" i="22" s="1"/>
  <c r="CP52" i="22"/>
  <c r="CZ55" i="22"/>
  <c r="DA55" i="22" s="1"/>
  <c r="DB55" i="22" s="1"/>
  <c r="DC55" i="22" s="1"/>
  <c r="DD55" i="22" s="1"/>
  <c r="DE55" i="22" s="1"/>
  <c r="DF55" i="22" s="1"/>
  <c r="DG55" i="22" s="1"/>
  <c r="DH55" i="22" s="1"/>
  <c r="DI55" i="22" s="1"/>
  <c r="DJ55" i="22" s="1"/>
  <c r="DK55" i="22" s="1"/>
  <c r="DL55" i="22" s="1"/>
  <c r="DM55" i="22" s="1"/>
  <c r="DN55" i="22" s="1"/>
  <c r="DO55" i="22" s="1"/>
  <c r="DP55" i="22" s="1"/>
  <c r="DQ55" i="22" s="1"/>
  <c r="DR55" i="22" s="1"/>
  <c r="DS55" i="22" s="1"/>
  <c r="DT55" i="22" s="1"/>
  <c r="DU55" i="22" s="1"/>
  <c r="DV55" i="22" s="1"/>
  <c r="DW55" i="22" s="1"/>
  <c r="DX55" i="22" s="1"/>
  <c r="DY55" i="22" s="1"/>
  <c r="DZ55" i="22" s="1"/>
  <c r="EA55" i="22" s="1"/>
  <c r="EB55" i="22" s="1"/>
  <c r="EC55" i="22" s="1"/>
  <c r="ED55" i="22" s="1"/>
  <c r="EE55" i="22" s="1"/>
  <c r="EF55" i="22" s="1"/>
  <c r="EG55" i="22" s="1"/>
  <c r="EH55" i="22" s="1"/>
  <c r="EI55" i="22" s="1"/>
  <c r="EJ55" i="22" s="1"/>
  <c r="EK55" i="22" s="1"/>
  <c r="EL55" i="22" s="1"/>
  <c r="EM55" i="22" s="1"/>
  <c r="EN55" i="22" s="1"/>
  <c r="EO55" i="22" s="1"/>
  <c r="EP55" i="22" s="1"/>
  <c r="EQ55" i="22" s="1"/>
  <c r="ER55" i="22" s="1"/>
  <c r="ES55" i="22" s="1"/>
  <c r="ET55" i="22" s="1"/>
  <c r="EU55" i="22" s="1"/>
  <c r="EV55" i="22" s="1"/>
  <c r="EW55" i="22" s="1"/>
  <c r="EX55" i="22" s="1"/>
  <c r="EY55" i="22" s="1"/>
  <c r="EZ55" i="22" s="1"/>
  <c r="FA55" i="22" s="1"/>
  <c r="FB55" i="22" s="1"/>
  <c r="FC55" i="22" s="1"/>
  <c r="FD55" i="22" s="1"/>
  <c r="FE55" i="22" s="1"/>
  <c r="FF55" i="22" s="1"/>
  <c r="FG55" i="22" s="1"/>
  <c r="FH55" i="22" s="1"/>
  <c r="FI55" i="22" s="1"/>
  <c r="FJ55" i="22" s="1"/>
  <c r="FK55" i="22" s="1"/>
  <c r="FL55" i="22" s="1"/>
  <c r="FM55" i="22" s="1"/>
  <c r="FN55" i="22" s="1"/>
  <c r="FO55" i="22" s="1"/>
  <c r="FP55" i="22" s="1"/>
  <c r="FQ55" i="22" s="1"/>
  <c r="FR55" i="22" s="1"/>
  <c r="FS55" i="22" s="1"/>
  <c r="FT55" i="22" s="1"/>
  <c r="FU55" i="22" s="1"/>
  <c r="FV55" i="22" s="1"/>
  <c r="FW55" i="22" s="1"/>
  <c r="FX55" i="22" s="1"/>
  <c r="FY55" i="22" s="1"/>
  <c r="FZ55" i="22" s="1"/>
  <c r="GA55" i="22" s="1"/>
  <c r="GB55" i="22" s="1"/>
  <c r="GC55" i="22" s="1"/>
  <c r="GD55" i="22" s="1"/>
  <c r="GE55" i="22" s="1"/>
  <c r="CL57" i="22"/>
  <c r="DG60" i="22"/>
  <c r="DH60" i="22" s="1"/>
  <c r="DI60" i="22" s="1"/>
  <c r="DJ60" i="22" s="1"/>
  <c r="DK60" i="22" s="1"/>
  <c r="DL60" i="22" s="1"/>
  <c r="DM60" i="22" s="1"/>
  <c r="DN60" i="22" s="1"/>
  <c r="DO60" i="22" s="1"/>
  <c r="DP60" i="22" s="1"/>
  <c r="DQ60" i="22" s="1"/>
  <c r="DR60" i="22" s="1"/>
  <c r="DS60" i="22" s="1"/>
  <c r="DT60" i="22" s="1"/>
  <c r="DU60" i="22" s="1"/>
  <c r="DV60" i="22" s="1"/>
  <c r="DW60" i="22" s="1"/>
  <c r="DX60" i="22" s="1"/>
  <c r="DY60" i="22" s="1"/>
  <c r="DZ60" i="22" s="1"/>
  <c r="EA60" i="22" s="1"/>
  <c r="EB60" i="22" s="1"/>
  <c r="EC60" i="22" s="1"/>
  <c r="ED60" i="22" s="1"/>
  <c r="EE60" i="22" s="1"/>
  <c r="EF60" i="22" s="1"/>
  <c r="EG60" i="22" s="1"/>
  <c r="EH60" i="22" s="1"/>
  <c r="EI60" i="22" s="1"/>
  <c r="EJ60" i="22" s="1"/>
  <c r="EK60" i="22" s="1"/>
  <c r="EL60" i="22" s="1"/>
  <c r="EM60" i="22" s="1"/>
  <c r="EN60" i="22" s="1"/>
  <c r="EO60" i="22" s="1"/>
  <c r="EP60" i="22" s="1"/>
  <c r="EQ60" i="22" s="1"/>
  <c r="ER60" i="22" s="1"/>
  <c r="ES60" i="22" s="1"/>
  <c r="ET60" i="22" s="1"/>
  <c r="EU60" i="22" s="1"/>
  <c r="EV60" i="22" s="1"/>
  <c r="EW60" i="22" s="1"/>
  <c r="EX60" i="22" s="1"/>
  <c r="EY60" i="22" s="1"/>
  <c r="EZ60" i="22" s="1"/>
  <c r="FA60" i="22" s="1"/>
  <c r="FB60" i="22" s="1"/>
  <c r="FC60" i="22" s="1"/>
  <c r="FD60" i="22" s="1"/>
  <c r="FE60" i="22" s="1"/>
  <c r="FF60" i="22" s="1"/>
  <c r="FG60" i="22" s="1"/>
  <c r="FH60" i="22" s="1"/>
  <c r="FI60" i="22" s="1"/>
  <c r="FJ60" i="22" s="1"/>
  <c r="FK60" i="22" s="1"/>
  <c r="FL60" i="22" s="1"/>
  <c r="FM60" i="22" s="1"/>
  <c r="FN60" i="22" s="1"/>
  <c r="FO60" i="22" s="1"/>
  <c r="FP60" i="22" s="1"/>
  <c r="FQ60" i="22" s="1"/>
  <c r="FR60" i="22" s="1"/>
  <c r="FS60" i="22" s="1"/>
  <c r="FT60" i="22" s="1"/>
  <c r="FU60" i="22" s="1"/>
  <c r="FV60" i="22" s="1"/>
  <c r="FW60" i="22" s="1"/>
  <c r="FX60" i="22" s="1"/>
  <c r="FY60" i="22" s="1"/>
  <c r="FZ60" i="22" s="1"/>
  <c r="GA60" i="22" s="1"/>
  <c r="GB60" i="22" s="1"/>
  <c r="GC60" i="22" s="1"/>
  <c r="GD60" i="22" s="1"/>
  <c r="GE60" i="22" s="1"/>
  <c r="CU63" i="22"/>
  <c r="DM72" i="22"/>
  <c r="DQ84" i="22"/>
  <c r="EF90" i="22"/>
  <c r="EQ93" i="22"/>
  <c r="ER93" i="22" s="1"/>
  <c r="ES93" i="22" s="1"/>
  <c r="ET93" i="22" s="1"/>
  <c r="EU93" i="22" s="1"/>
  <c r="EV93" i="22" s="1"/>
  <c r="EW93" i="22" s="1"/>
  <c r="EX93" i="22" s="1"/>
  <c r="EY93" i="22" s="1"/>
  <c r="EZ93" i="22" s="1"/>
  <c r="FA93" i="22" s="1"/>
  <c r="FB93" i="22" s="1"/>
  <c r="FC93" i="22" s="1"/>
  <c r="FD93" i="22" s="1"/>
  <c r="FE93" i="22" s="1"/>
  <c r="FF93" i="22" s="1"/>
  <c r="FG93" i="22" s="1"/>
  <c r="FH93" i="22" s="1"/>
  <c r="FI93" i="22" s="1"/>
  <c r="FJ93" i="22" s="1"/>
  <c r="FK93" i="22" s="1"/>
  <c r="FL93" i="22" s="1"/>
  <c r="FM93" i="22" s="1"/>
  <c r="FN93" i="22" s="1"/>
  <c r="FO93" i="22" s="1"/>
  <c r="FP93" i="22" s="1"/>
  <c r="FQ93" i="22" s="1"/>
  <c r="FR93" i="22" s="1"/>
  <c r="FS93" i="22" s="1"/>
  <c r="FT93" i="22" s="1"/>
  <c r="FU93" i="22" s="1"/>
  <c r="FV93" i="22" s="1"/>
  <c r="FW93" i="22" s="1"/>
  <c r="FX93" i="22" s="1"/>
  <c r="FY93" i="22" s="1"/>
  <c r="FZ93" i="22" s="1"/>
  <c r="GA93" i="22" s="1"/>
  <c r="GB93" i="22" s="1"/>
  <c r="GC93" i="22" s="1"/>
  <c r="GD93" i="22" s="1"/>
  <c r="GE93" i="22" s="1"/>
  <c r="EB95" i="22"/>
  <c r="ER113" i="22"/>
  <c r="BA21" i="22"/>
  <c r="BB21" i="22" s="1"/>
  <c r="BC21" i="22" s="1"/>
  <c r="BD21" i="22" s="1"/>
  <c r="BE21" i="22" s="1"/>
  <c r="BF21" i="22" s="1"/>
  <c r="BG21" i="22" s="1"/>
  <c r="BH21" i="22" s="1"/>
  <c r="BI21" i="22" s="1"/>
  <c r="BJ21" i="22" s="1"/>
  <c r="BK21" i="22" s="1"/>
  <c r="BL21" i="22" s="1"/>
  <c r="BM21" i="22" s="1"/>
  <c r="BN21" i="22" s="1"/>
  <c r="BO21" i="22" s="1"/>
  <c r="BP21" i="22" s="1"/>
  <c r="BQ21" i="22" s="1"/>
  <c r="BR21" i="22" s="1"/>
  <c r="BS21" i="22" s="1"/>
  <c r="BT21" i="22" s="1"/>
  <c r="BU21" i="22" s="1"/>
  <c r="BV21" i="22" s="1"/>
  <c r="BW21" i="22" s="1"/>
  <c r="BX21" i="22" s="1"/>
  <c r="BY21" i="22" s="1"/>
  <c r="BZ21" i="22" s="1"/>
  <c r="CA21" i="22" s="1"/>
  <c r="CB21" i="22" s="1"/>
  <c r="CC21" i="22" s="1"/>
  <c r="CD21" i="22" s="1"/>
  <c r="CE21" i="22" s="1"/>
  <c r="CF21" i="22" s="1"/>
  <c r="CG21" i="22" s="1"/>
  <c r="CH21" i="22" s="1"/>
  <c r="CI21" i="22" s="1"/>
  <c r="CJ21" i="22" s="1"/>
  <c r="CK21" i="22" s="1"/>
  <c r="CL21" i="22" s="1"/>
  <c r="CM21" i="22" s="1"/>
  <c r="CN21" i="22" s="1"/>
  <c r="CO21" i="22" s="1"/>
  <c r="CP21" i="22" s="1"/>
  <c r="CQ21" i="22" s="1"/>
  <c r="CR21" i="22" s="1"/>
  <c r="CS21" i="22" s="1"/>
  <c r="CT21" i="22" s="1"/>
  <c r="CU21" i="22" s="1"/>
  <c r="CV21" i="22" s="1"/>
  <c r="CW21" i="22" s="1"/>
  <c r="CX21" i="22" s="1"/>
  <c r="CY21" i="22" s="1"/>
  <c r="CZ21" i="22" s="1"/>
  <c r="DA21" i="22" s="1"/>
  <c r="DB21" i="22" s="1"/>
  <c r="DC21" i="22" s="1"/>
  <c r="DD21" i="22" s="1"/>
  <c r="DE21" i="22" s="1"/>
  <c r="DF21" i="22" s="1"/>
  <c r="DG21" i="22" s="1"/>
  <c r="DH21" i="22" s="1"/>
  <c r="DI21" i="22" s="1"/>
  <c r="DJ21" i="22" s="1"/>
  <c r="DK21" i="22" s="1"/>
  <c r="DL21" i="22" s="1"/>
  <c r="DM21" i="22" s="1"/>
  <c r="DN21" i="22" s="1"/>
  <c r="DO21" i="22" s="1"/>
  <c r="DP21" i="22" s="1"/>
  <c r="DQ21" i="22" s="1"/>
  <c r="DR21" i="22" s="1"/>
  <c r="DS21" i="22" s="1"/>
  <c r="DT21" i="22" s="1"/>
  <c r="DU21" i="22" s="1"/>
  <c r="DV21" i="22" s="1"/>
  <c r="DW21" i="22" s="1"/>
  <c r="DX21" i="22" s="1"/>
  <c r="DY21" i="22" s="1"/>
  <c r="DZ21" i="22" s="1"/>
  <c r="EA21" i="22" s="1"/>
  <c r="EB21" i="22" s="1"/>
  <c r="EC21" i="22" s="1"/>
  <c r="ED21" i="22" s="1"/>
  <c r="EE21" i="22" s="1"/>
  <c r="EF21" i="22" s="1"/>
  <c r="EG21" i="22" s="1"/>
  <c r="EH21" i="22" s="1"/>
  <c r="EI21" i="22" s="1"/>
  <c r="EJ21" i="22" s="1"/>
  <c r="EK21" i="22" s="1"/>
  <c r="EL21" i="22" s="1"/>
  <c r="EM21" i="22" s="1"/>
  <c r="EN21" i="22" s="1"/>
  <c r="EO21" i="22" s="1"/>
  <c r="EP21" i="22" s="1"/>
  <c r="EQ21" i="22" s="1"/>
  <c r="ER21" i="22" s="1"/>
  <c r="ES21" i="22" s="1"/>
  <c r="ET21" i="22" s="1"/>
  <c r="EU21" i="22" s="1"/>
  <c r="EV21" i="22" s="1"/>
  <c r="EW21" i="22" s="1"/>
  <c r="EX21" i="22" s="1"/>
  <c r="EY21" i="22" s="1"/>
  <c r="EZ21" i="22" s="1"/>
  <c r="FA21" i="22" s="1"/>
  <c r="FB21" i="22" s="1"/>
  <c r="FC21" i="22" s="1"/>
  <c r="FD21" i="22" s="1"/>
  <c r="FE21" i="22" s="1"/>
  <c r="FF21" i="22" s="1"/>
  <c r="FG21" i="22" s="1"/>
  <c r="FH21" i="22" s="1"/>
  <c r="FI21" i="22" s="1"/>
  <c r="FJ21" i="22" s="1"/>
  <c r="FK21" i="22" s="1"/>
  <c r="FL21" i="22" s="1"/>
  <c r="FM21" i="22" s="1"/>
  <c r="FN21" i="22" s="1"/>
  <c r="FO21" i="22" s="1"/>
  <c r="FP21" i="22" s="1"/>
  <c r="FQ21" i="22" s="1"/>
  <c r="FR21" i="22" s="1"/>
  <c r="FS21" i="22" s="1"/>
  <c r="FT21" i="22" s="1"/>
  <c r="FU21" i="22" s="1"/>
  <c r="FV21" i="22" s="1"/>
  <c r="FW21" i="22" s="1"/>
  <c r="FX21" i="22" s="1"/>
  <c r="FY21" i="22" s="1"/>
  <c r="FZ21" i="22" s="1"/>
  <c r="GA21" i="22" s="1"/>
  <c r="GB21" i="22" s="1"/>
  <c r="GC21" i="22" s="1"/>
  <c r="GD21" i="22" s="1"/>
  <c r="GE21" i="22" s="1"/>
  <c r="BG33" i="22"/>
  <c r="X16" i="22"/>
  <c r="AS21" i="22"/>
  <c r="AN23" i="22"/>
  <c r="AU26" i="22"/>
  <c r="AY28" i="22"/>
  <c r="CE39" i="22"/>
  <c r="CF39" i="22" s="1"/>
  <c r="CG39" i="22" s="1"/>
  <c r="CH39" i="22" s="1"/>
  <c r="CI39" i="22" s="1"/>
  <c r="CJ39" i="22" s="1"/>
  <c r="CK39" i="22" s="1"/>
  <c r="CL39" i="22" s="1"/>
  <c r="CM39" i="22" s="1"/>
  <c r="CN39" i="22" s="1"/>
  <c r="CO39" i="22" s="1"/>
  <c r="CP39" i="22" s="1"/>
  <c r="CQ39" i="22" s="1"/>
  <c r="CR39" i="22" s="1"/>
  <c r="CS39" i="22" s="1"/>
  <c r="CT39" i="22" s="1"/>
  <c r="CU39" i="22" s="1"/>
  <c r="CV39" i="22" s="1"/>
  <c r="CW39" i="22" s="1"/>
  <c r="CX39" i="22" s="1"/>
  <c r="CY39" i="22" s="1"/>
  <c r="CZ39" i="22" s="1"/>
  <c r="DA39" i="22" s="1"/>
  <c r="DB39" i="22" s="1"/>
  <c r="DC39" i="22" s="1"/>
  <c r="DD39" i="22" s="1"/>
  <c r="DE39" i="22" s="1"/>
  <c r="DF39" i="22" s="1"/>
  <c r="DG39" i="22" s="1"/>
  <c r="DH39" i="22" s="1"/>
  <c r="DI39" i="22" s="1"/>
  <c r="DJ39" i="22" s="1"/>
  <c r="DK39" i="22" s="1"/>
  <c r="DL39" i="22" s="1"/>
  <c r="DM39" i="22" s="1"/>
  <c r="DN39" i="22" s="1"/>
  <c r="DO39" i="22" s="1"/>
  <c r="DP39" i="22" s="1"/>
  <c r="DQ39" i="22" s="1"/>
  <c r="DR39" i="22" s="1"/>
  <c r="DS39" i="22" s="1"/>
  <c r="DT39" i="22" s="1"/>
  <c r="DU39" i="22" s="1"/>
  <c r="DV39" i="22" s="1"/>
  <c r="DW39" i="22" s="1"/>
  <c r="DX39" i="22" s="1"/>
  <c r="DY39" i="22" s="1"/>
  <c r="DZ39" i="22" s="1"/>
  <c r="EA39" i="22" s="1"/>
  <c r="EB39" i="22" s="1"/>
  <c r="EC39" i="22" s="1"/>
  <c r="ED39" i="22" s="1"/>
  <c r="EE39" i="22" s="1"/>
  <c r="EF39" i="22" s="1"/>
  <c r="EG39" i="22" s="1"/>
  <c r="EH39" i="22" s="1"/>
  <c r="EI39" i="22" s="1"/>
  <c r="EJ39" i="22" s="1"/>
  <c r="EK39" i="22" s="1"/>
  <c r="EL39" i="22" s="1"/>
  <c r="EM39" i="22" s="1"/>
  <c r="EN39" i="22" s="1"/>
  <c r="EO39" i="22" s="1"/>
  <c r="EP39" i="22" s="1"/>
  <c r="EQ39" i="22" s="1"/>
  <c r="ER39" i="22" s="1"/>
  <c r="ES39" i="22" s="1"/>
  <c r="ET39" i="22" s="1"/>
  <c r="EU39" i="22" s="1"/>
  <c r="EV39" i="22" s="1"/>
  <c r="EW39" i="22" s="1"/>
  <c r="EX39" i="22" s="1"/>
  <c r="EY39" i="22" s="1"/>
  <c r="EZ39" i="22" s="1"/>
  <c r="FA39" i="22" s="1"/>
  <c r="FB39" i="22" s="1"/>
  <c r="FC39" i="22" s="1"/>
  <c r="FD39" i="22" s="1"/>
  <c r="FE39" i="22" s="1"/>
  <c r="FF39" i="22" s="1"/>
  <c r="FG39" i="22" s="1"/>
  <c r="FH39" i="22" s="1"/>
  <c r="FI39" i="22" s="1"/>
  <c r="FJ39" i="22" s="1"/>
  <c r="FK39" i="22" s="1"/>
  <c r="FL39" i="22" s="1"/>
  <c r="FM39" i="22" s="1"/>
  <c r="FN39" i="22" s="1"/>
  <c r="FO39" i="22" s="1"/>
  <c r="FP39" i="22" s="1"/>
  <c r="FQ39" i="22" s="1"/>
  <c r="FR39" i="22" s="1"/>
  <c r="FS39" i="22" s="1"/>
  <c r="FT39" i="22" s="1"/>
  <c r="FU39" i="22" s="1"/>
  <c r="FV39" i="22" s="1"/>
  <c r="FW39" i="22" s="1"/>
  <c r="FX39" i="22" s="1"/>
  <c r="FY39" i="22" s="1"/>
  <c r="FZ39" i="22" s="1"/>
  <c r="GA39" i="22" s="1"/>
  <c r="GB39" i="22" s="1"/>
  <c r="GC39" i="22" s="1"/>
  <c r="GD39" i="22" s="1"/>
  <c r="GE39" i="22" s="1"/>
  <c r="CN45" i="22"/>
  <c r="CO45" i="22" s="1"/>
  <c r="CP45" i="22" s="1"/>
  <c r="CQ45" i="22" s="1"/>
  <c r="CR45" i="22" s="1"/>
  <c r="CS45" i="22" s="1"/>
  <c r="CT45" i="22" s="1"/>
  <c r="CU45" i="22" s="1"/>
  <c r="CV45" i="22" s="1"/>
  <c r="CW45" i="22" s="1"/>
  <c r="CX45" i="22" s="1"/>
  <c r="CY45" i="22" s="1"/>
  <c r="CZ45" i="22" s="1"/>
  <c r="DA45" i="22" s="1"/>
  <c r="DB45" i="22" s="1"/>
  <c r="DC45" i="22" s="1"/>
  <c r="DD45" i="22" s="1"/>
  <c r="DE45" i="22" s="1"/>
  <c r="DF45" i="22" s="1"/>
  <c r="DG45" i="22" s="1"/>
  <c r="DH45" i="22" s="1"/>
  <c r="DI45" i="22" s="1"/>
  <c r="DJ45" i="22" s="1"/>
  <c r="DK45" i="22" s="1"/>
  <c r="DL45" i="22" s="1"/>
  <c r="DM45" i="22" s="1"/>
  <c r="DN45" i="22" s="1"/>
  <c r="DO45" i="22" s="1"/>
  <c r="DP45" i="22" s="1"/>
  <c r="DQ45" i="22" s="1"/>
  <c r="DR45" i="22" s="1"/>
  <c r="DS45" i="22" s="1"/>
  <c r="DT45" i="22" s="1"/>
  <c r="DU45" i="22" s="1"/>
  <c r="DV45" i="22" s="1"/>
  <c r="DW45" i="22" s="1"/>
  <c r="DX45" i="22" s="1"/>
  <c r="DY45" i="22" s="1"/>
  <c r="DZ45" i="22" s="1"/>
  <c r="EA45" i="22" s="1"/>
  <c r="EB45" i="22" s="1"/>
  <c r="EC45" i="22" s="1"/>
  <c r="ED45" i="22" s="1"/>
  <c r="EE45" i="22" s="1"/>
  <c r="EF45" i="22" s="1"/>
  <c r="EG45" i="22" s="1"/>
  <c r="EH45" i="22" s="1"/>
  <c r="EI45" i="22" s="1"/>
  <c r="EJ45" i="22" s="1"/>
  <c r="EK45" i="22" s="1"/>
  <c r="EL45" i="22" s="1"/>
  <c r="EM45" i="22" s="1"/>
  <c r="EN45" i="22" s="1"/>
  <c r="EO45" i="22" s="1"/>
  <c r="EP45" i="22" s="1"/>
  <c r="EQ45" i="22" s="1"/>
  <c r="ER45" i="22" s="1"/>
  <c r="ES45" i="22" s="1"/>
  <c r="ET45" i="22" s="1"/>
  <c r="EU45" i="22" s="1"/>
  <c r="EV45" i="22" s="1"/>
  <c r="EW45" i="22" s="1"/>
  <c r="EX45" i="22" s="1"/>
  <c r="EY45" i="22" s="1"/>
  <c r="EZ45" i="22" s="1"/>
  <c r="FA45" i="22" s="1"/>
  <c r="FB45" i="22" s="1"/>
  <c r="FC45" i="22" s="1"/>
  <c r="FD45" i="22" s="1"/>
  <c r="FE45" i="22" s="1"/>
  <c r="FF45" i="22" s="1"/>
  <c r="FG45" i="22" s="1"/>
  <c r="FH45" i="22" s="1"/>
  <c r="FI45" i="22" s="1"/>
  <c r="FJ45" i="22" s="1"/>
  <c r="FK45" i="22" s="1"/>
  <c r="FL45" i="22" s="1"/>
  <c r="FM45" i="22" s="1"/>
  <c r="FN45" i="22" s="1"/>
  <c r="FO45" i="22" s="1"/>
  <c r="FP45" i="22" s="1"/>
  <c r="FQ45" i="22" s="1"/>
  <c r="FR45" i="22" s="1"/>
  <c r="FS45" i="22" s="1"/>
  <c r="FT45" i="22" s="1"/>
  <c r="FU45" i="22" s="1"/>
  <c r="FV45" i="22" s="1"/>
  <c r="FW45" i="22" s="1"/>
  <c r="FX45" i="22" s="1"/>
  <c r="FY45" i="22" s="1"/>
  <c r="FZ45" i="22" s="1"/>
  <c r="GA45" i="22" s="1"/>
  <c r="GB45" i="22" s="1"/>
  <c r="GC45" i="22" s="1"/>
  <c r="GD45" i="22" s="1"/>
  <c r="GE45" i="22" s="1"/>
  <c r="CH52" i="22"/>
  <c r="CQ53" i="22"/>
  <c r="CR55" i="22"/>
  <c r="CV58" i="22"/>
  <c r="DH61" i="22"/>
  <c r="DI61" i="22" s="1"/>
  <c r="DJ61" i="22" s="1"/>
  <c r="DK61" i="22" s="1"/>
  <c r="DL61" i="22" s="1"/>
  <c r="DM61" i="22" s="1"/>
  <c r="DN61" i="22" s="1"/>
  <c r="DO61" i="22" s="1"/>
  <c r="DP61" i="22" s="1"/>
  <c r="DQ61" i="22" s="1"/>
  <c r="DR61" i="22" s="1"/>
  <c r="DS61" i="22" s="1"/>
  <c r="DT61" i="22" s="1"/>
  <c r="DU61" i="22" s="1"/>
  <c r="DV61" i="22" s="1"/>
  <c r="DW61" i="22" s="1"/>
  <c r="DX61" i="22" s="1"/>
  <c r="DY61" i="22" s="1"/>
  <c r="DZ61" i="22" s="1"/>
  <c r="EA61" i="22" s="1"/>
  <c r="EB61" i="22" s="1"/>
  <c r="EC61" i="22" s="1"/>
  <c r="ED61" i="22" s="1"/>
  <c r="EE61" i="22" s="1"/>
  <c r="EF61" i="22" s="1"/>
  <c r="EG61" i="22" s="1"/>
  <c r="EH61" i="22" s="1"/>
  <c r="EI61" i="22" s="1"/>
  <c r="EJ61" i="22" s="1"/>
  <c r="EK61" i="22" s="1"/>
  <c r="EL61" i="22" s="1"/>
  <c r="EM61" i="22" s="1"/>
  <c r="EN61" i="22" s="1"/>
  <c r="EO61" i="22" s="1"/>
  <c r="EP61" i="22" s="1"/>
  <c r="EQ61" i="22" s="1"/>
  <c r="ER61" i="22" s="1"/>
  <c r="ES61" i="22" s="1"/>
  <c r="ET61" i="22" s="1"/>
  <c r="EU61" i="22" s="1"/>
  <c r="EV61" i="22" s="1"/>
  <c r="EW61" i="22" s="1"/>
  <c r="EX61" i="22" s="1"/>
  <c r="EY61" i="22" s="1"/>
  <c r="EZ61" i="22" s="1"/>
  <c r="FA61" i="22" s="1"/>
  <c r="FB61" i="22" s="1"/>
  <c r="FC61" i="22" s="1"/>
  <c r="FD61" i="22" s="1"/>
  <c r="FE61" i="22" s="1"/>
  <c r="FF61" i="22" s="1"/>
  <c r="FG61" i="22" s="1"/>
  <c r="FH61" i="22" s="1"/>
  <c r="FI61" i="22" s="1"/>
  <c r="FJ61" i="22" s="1"/>
  <c r="FK61" i="22" s="1"/>
  <c r="FL61" i="22" s="1"/>
  <c r="FM61" i="22" s="1"/>
  <c r="FN61" i="22" s="1"/>
  <c r="FO61" i="22" s="1"/>
  <c r="FP61" i="22" s="1"/>
  <c r="FQ61" i="22" s="1"/>
  <c r="FR61" i="22" s="1"/>
  <c r="FS61" i="22" s="1"/>
  <c r="FT61" i="22" s="1"/>
  <c r="FU61" i="22" s="1"/>
  <c r="FV61" i="22" s="1"/>
  <c r="FW61" i="22" s="1"/>
  <c r="FX61" i="22" s="1"/>
  <c r="FY61" i="22" s="1"/>
  <c r="FZ61" i="22" s="1"/>
  <c r="GA61" i="22" s="1"/>
  <c r="GB61" i="22" s="1"/>
  <c r="GC61" i="22" s="1"/>
  <c r="GD61" i="22" s="1"/>
  <c r="GE61" i="22" s="1"/>
  <c r="DV73" i="22"/>
  <c r="DW73" i="22" s="1"/>
  <c r="DX73" i="22" s="1"/>
  <c r="DY73" i="22" s="1"/>
  <c r="DZ73" i="22" s="1"/>
  <c r="EA73" i="22" s="1"/>
  <c r="EB73" i="22" s="1"/>
  <c r="EC73" i="22" s="1"/>
  <c r="ED73" i="22" s="1"/>
  <c r="EE73" i="22" s="1"/>
  <c r="EF73" i="22" s="1"/>
  <c r="EG73" i="22" s="1"/>
  <c r="EH73" i="22" s="1"/>
  <c r="EI73" i="22" s="1"/>
  <c r="EJ73" i="22" s="1"/>
  <c r="EK73" i="22" s="1"/>
  <c r="EL73" i="22" s="1"/>
  <c r="EM73" i="22" s="1"/>
  <c r="EN73" i="22" s="1"/>
  <c r="EO73" i="22" s="1"/>
  <c r="EP73" i="22" s="1"/>
  <c r="EQ73" i="22" s="1"/>
  <c r="ER73" i="22" s="1"/>
  <c r="ES73" i="22" s="1"/>
  <c r="ET73" i="22" s="1"/>
  <c r="EU73" i="22" s="1"/>
  <c r="EV73" i="22" s="1"/>
  <c r="EW73" i="22" s="1"/>
  <c r="EX73" i="22" s="1"/>
  <c r="EY73" i="22" s="1"/>
  <c r="EZ73" i="22" s="1"/>
  <c r="FA73" i="22" s="1"/>
  <c r="FB73" i="22" s="1"/>
  <c r="FC73" i="22" s="1"/>
  <c r="FD73" i="22" s="1"/>
  <c r="FE73" i="22" s="1"/>
  <c r="FF73" i="22" s="1"/>
  <c r="FG73" i="22" s="1"/>
  <c r="FH73" i="22" s="1"/>
  <c r="FI73" i="22" s="1"/>
  <c r="FJ73" i="22" s="1"/>
  <c r="FK73" i="22" s="1"/>
  <c r="FL73" i="22" s="1"/>
  <c r="FM73" i="22" s="1"/>
  <c r="FN73" i="22" s="1"/>
  <c r="FO73" i="22" s="1"/>
  <c r="FP73" i="22" s="1"/>
  <c r="FQ73" i="22" s="1"/>
  <c r="FR73" i="22" s="1"/>
  <c r="FS73" i="22" s="1"/>
  <c r="FT73" i="22" s="1"/>
  <c r="FU73" i="22" s="1"/>
  <c r="FV73" i="22" s="1"/>
  <c r="FW73" i="22" s="1"/>
  <c r="FX73" i="22" s="1"/>
  <c r="FY73" i="22" s="1"/>
  <c r="FZ73" i="22" s="1"/>
  <c r="GA73" i="22" s="1"/>
  <c r="GB73" i="22" s="1"/>
  <c r="GC73" i="22" s="1"/>
  <c r="GD73" i="22" s="1"/>
  <c r="GE73" i="22" s="1"/>
  <c r="DZ85" i="22"/>
  <c r="EA87" i="22"/>
  <c r="EA93" i="22"/>
  <c r="EE98" i="22"/>
  <c r="EX101" i="22"/>
  <c r="EY101" i="22" s="1"/>
  <c r="EZ101" i="22" s="1"/>
  <c r="FA101" i="22" s="1"/>
  <c r="FB101" i="22" s="1"/>
  <c r="FC101" i="22" s="1"/>
  <c r="FD101" i="22" s="1"/>
  <c r="FE101" i="22" s="1"/>
  <c r="FF101" i="22" s="1"/>
  <c r="FG101" i="22" s="1"/>
  <c r="FH101" i="22" s="1"/>
  <c r="FI101" i="22" s="1"/>
  <c r="FJ101" i="22" s="1"/>
  <c r="FK101" i="22" s="1"/>
  <c r="FL101" i="22" s="1"/>
  <c r="FM101" i="22" s="1"/>
  <c r="FN101" i="22" s="1"/>
  <c r="FO101" i="22" s="1"/>
  <c r="FP101" i="22" s="1"/>
  <c r="FQ101" i="22" s="1"/>
  <c r="FR101" i="22" s="1"/>
  <c r="FS101" i="22" s="1"/>
  <c r="FT101" i="22" s="1"/>
  <c r="FU101" i="22" s="1"/>
  <c r="FV101" i="22" s="1"/>
  <c r="FW101" i="22" s="1"/>
  <c r="FX101" i="22" s="1"/>
  <c r="FY101" i="22" s="1"/>
  <c r="FZ101" i="22" s="1"/>
  <c r="GA101" i="22" s="1"/>
  <c r="GB101" i="22" s="1"/>
  <c r="GC101" i="22" s="1"/>
  <c r="GD101" i="22" s="1"/>
  <c r="GE101" i="22" s="1"/>
  <c r="EK103" i="22"/>
  <c r="CG52" i="22"/>
  <c r="CY55" i="22"/>
  <c r="DW78" i="22"/>
  <c r="DY79" i="22"/>
  <c r="DJ80" i="22"/>
  <c r="DZ86" i="22"/>
  <c r="DY92" i="22"/>
  <c r="EC97" i="22"/>
  <c r="EE100" i="22"/>
  <c r="EU100" i="22"/>
  <c r="ET105" i="22"/>
  <c r="FM118" i="22"/>
  <c r="FH120" i="22"/>
  <c r="FQ130" i="22"/>
  <c r="FQ139" i="22"/>
  <c r="AO17" i="22"/>
  <c r="AL19" i="22"/>
  <c r="AJ21" i="22"/>
  <c r="AX28" i="22"/>
  <c r="BR36" i="22"/>
  <c r="CV51" i="22"/>
  <c r="CP54" i="22"/>
  <c r="DD72" i="22"/>
  <c r="AG17" i="22"/>
  <c r="BC27" i="22"/>
  <c r="BX35" i="22"/>
  <c r="BJ36" i="22"/>
  <c r="CD39" i="22"/>
  <c r="CI42" i="22"/>
  <c r="BT43" i="22"/>
  <c r="CN51" i="22"/>
  <c r="CX53" i="22"/>
  <c r="CK57" i="22"/>
  <c r="CQ61" i="22"/>
  <c r="DK70" i="22"/>
  <c r="DM73" i="22"/>
  <c r="DO76" i="22"/>
  <c r="DX78" i="22"/>
  <c r="DY78" i="22" s="1"/>
  <c r="DZ78" i="22" s="1"/>
  <c r="EA78" i="22" s="1"/>
  <c r="EB78" i="22" s="1"/>
  <c r="EC78" i="22" s="1"/>
  <c r="ED78" i="22" s="1"/>
  <c r="EE78" i="22" s="1"/>
  <c r="EF78" i="22" s="1"/>
  <c r="EG78" i="22" s="1"/>
  <c r="EH78" i="22" s="1"/>
  <c r="EI78" i="22" s="1"/>
  <c r="EJ78" i="22" s="1"/>
  <c r="EK78" i="22" s="1"/>
  <c r="EL78" i="22" s="1"/>
  <c r="EM78" i="22" s="1"/>
  <c r="EN78" i="22" s="1"/>
  <c r="EO78" i="22" s="1"/>
  <c r="EP78" i="22" s="1"/>
  <c r="EQ78" i="22" s="1"/>
  <c r="ER78" i="22" s="1"/>
  <c r="ES78" i="22" s="1"/>
  <c r="ET78" i="22" s="1"/>
  <c r="EU78" i="22" s="1"/>
  <c r="EV78" i="22" s="1"/>
  <c r="EW78" i="22" s="1"/>
  <c r="EX78" i="22" s="1"/>
  <c r="EY78" i="22" s="1"/>
  <c r="EZ78" i="22" s="1"/>
  <c r="FA78" i="22" s="1"/>
  <c r="FB78" i="22" s="1"/>
  <c r="FC78" i="22" s="1"/>
  <c r="FD78" i="22" s="1"/>
  <c r="FE78" i="22" s="1"/>
  <c r="FF78" i="22" s="1"/>
  <c r="FG78" i="22" s="1"/>
  <c r="FH78" i="22" s="1"/>
  <c r="FI78" i="22" s="1"/>
  <c r="FJ78" i="22" s="1"/>
  <c r="FK78" i="22" s="1"/>
  <c r="FL78" i="22" s="1"/>
  <c r="FM78" i="22" s="1"/>
  <c r="FN78" i="22" s="1"/>
  <c r="FO78" i="22" s="1"/>
  <c r="FP78" i="22" s="1"/>
  <c r="FQ78" i="22" s="1"/>
  <c r="FR78" i="22" s="1"/>
  <c r="FS78" i="22" s="1"/>
  <c r="FT78" i="22" s="1"/>
  <c r="FU78" i="22" s="1"/>
  <c r="FV78" i="22" s="1"/>
  <c r="FW78" i="22" s="1"/>
  <c r="FX78" i="22" s="1"/>
  <c r="FY78" i="22" s="1"/>
  <c r="FZ78" i="22" s="1"/>
  <c r="GA78" i="22" s="1"/>
  <c r="GB78" i="22" s="1"/>
  <c r="GC78" i="22" s="1"/>
  <c r="GD78" i="22" s="1"/>
  <c r="GE78" i="22" s="1"/>
  <c r="DZ79" i="22"/>
  <c r="EA79" i="22" s="1"/>
  <c r="EB79" i="22" s="1"/>
  <c r="EC79" i="22" s="1"/>
  <c r="ED79" i="22" s="1"/>
  <c r="EE79" i="22" s="1"/>
  <c r="EF79" i="22" s="1"/>
  <c r="EG79" i="22" s="1"/>
  <c r="EH79" i="22" s="1"/>
  <c r="EI79" i="22" s="1"/>
  <c r="EJ79" i="22" s="1"/>
  <c r="EK79" i="22" s="1"/>
  <c r="EL79" i="22" s="1"/>
  <c r="EM79" i="22" s="1"/>
  <c r="EN79" i="22" s="1"/>
  <c r="EO79" i="22" s="1"/>
  <c r="EP79" i="22" s="1"/>
  <c r="EQ79" i="22" s="1"/>
  <c r="ER79" i="22" s="1"/>
  <c r="ES79" i="22" s="1"/>
  <c r="ET79" i="22" s="1"/>
  <c r="EU79" i="22" s="1"/>
  <c r="EV79" i="22" s="1"/>
  <c r="EW79" i="22" s="1"/>
  <c r="EX79" i="22" s="1"/>
  <c r="EY79" i="22" s="1"/>
  <c r="EZ79" i="22" s="1"/>
  <c r="FA79" i="22" s="1"/>
  <c r="FB79" i="22" s="1"/>
  <c r="FC79" i="22" s="1"/>
  <c r="FD79" i="22" s="1"/>
  <c r="FE79" i="22" s="1"/>
  <c r="FF79" i="22" s="1"/>
  <c r="FG79" i="22" s="1"/>
  <c r="FH79" i="22" s="1"/>
  <c r="FI79" i="22" s="1"/>
  <c r="FJ79" i="22" s="1"/>
  <c r="FK79" i="22" s="1"/>
  <c r="FL79" i="22" s="1"/>
  <c r="FM79" i="22" s="1"/>
  <c r="FN79" i="22" s="1"/>
  <c r="FO79" i="22" s="1"/>
  <c r="FP79" i="22" s="1"/>
  <c r="FQ79" i="22" s="1"/>
  <c r="FR79" i="22" s="1"/>
  <c r="FS79" i="22" s="1"/>
  <c r="FT79" i="22" s="1"/>
  <c r="FU79" i="22" s="1"/>
  <c r="FV79" i="22" s="1"/>
  <c r="FW79" i="22" s="1"/>
  <c r="FX79" i="22" s="1"/>
  <c r="FY79" i="22" s="1"/>
  <c r="FZ79" i="22" s="1"/>
  <c r="GA79" i="22" s="1"/>
  <c r="GB79" i="22" s="1"/>
  <c r="GC79" i="22" s="1"/>
  <c r="GD79" i="22" s="1"/>
  <c r="GE79" i="22" s="1"/>
  <c r="DK80" i="22"/>
  <c r="DQ85" i="22"/>
  <c r="EA86" i="22"/>
  <c r="DZ92" i="22"/>
  <c r="EO92" i="22"/>
  <c r="EB96" i="22"/>
  <c r="ED97" i="22"/>
  <c r="EF100" i="22"/>
  <c r="EV100" i="22"/>
  <c r="EW100" i="22" s="1"/>
  <c r="EX100" i="22" s="1"/>
  <c r="EY100" i="22" s="1"/>
  <c r="EZ100" i="22" s="1"/>
  <c r="FA100" i="22" s="1"/>
  <c r="FB100" i="22" s="1"/>
  <c r="FC100" i="22" s="1"/>
  <c r="FD100" i="22" s="1"/>
  <c r="FE100" i="22" s="1"/>
  <c r="FF100" i="22" s="1"/>
  <c r="FG100" i="22" s="1"/>
  <c r="FH100" i="22" s="1"/>
  <c r="FI100" i="22" s="1"/>
  <c r="FJ100" i="22" s="1"/>
  <c r="FK100" i="22" s="1"/>
  <c r="FL100" i="22" s="1"/>
  <c r="FM100" i="22" s="1"/>
  <c r="FN100" i="22" s="1"/>
  <c r="FO100" i="22" s="1"/>
  <c r="FP100" i="22" s="1"/>
  <c r="FQ100" i="22" s="1"/>
  <c r="FR100" i="22" s="1"/>
  <c r="FS100" i="22" s="1"/>
  <c r="FT100" i="22" s="1"/>
  <c r="FU100" i="22" s="1"/>
  <c r="FV100" i="22" s="1"/>
  <c r="FW100" i="22" s="1"/>
  <c r="FX100" i="22" s="1"/>
  <c r="FY100" i="22" s="1"/>
  <c r="FZ100" i="22" s="1"/>
  <c r="GA100" i="22" s="1"/>
  <c r="GB100" i="22" s="1"/>
  <c r="GC100" i="22" s="1"/>
  <c r="GD100" i="22" s="1"/>
  <c r="GE100" i="22" s="1"/>
  <c r="EK104" i="22"/>
  <c r="FA104" i="22"/>
  <c r="EU105" i="22"/>
  <c r="EO109" i="22"/>
  <c r="FG119" i="22"/>
  <c r="FI120" i="22"/>
  <c r="FS126" i="22"/>
  <c r="GC142" i="22"/>
  <c r="AB18" i="22"/>
  <c r="AJ18" i="22"/>
  <c r="AR18" i="22"/>
  <c r="AD19" i="22"/>
  <c r="AX24" i="22"/>
  <c r="AM16" i="22"/>
  <c r="Y17" i="22"/>
  <c r="BC23" i="22"/>
  <c r="AP24" i="22"/>
  <c r="AT26" i="22"/>
  <c r="BB26" i="22"/>
  <c r="BJ26" i="22"/>
  <c r="AU27" i="22"/>
  <c r="BP35" i="22"/>
  <c r="BV39" i="22"/>
  <c r="CA42" i="22"/>
  <c r="CH54" i="22"/>
  <c r="DF60" i="22"/>
  <c r="CR61" i="22"/>
  <c r="DM66" i="22"/>
  <c r="CY67" i="22"/>
  <c r="DP68" i="22"/>
  <c r="DC70" i="22"/>
  <c r="DL70" i="22"/>
  <c r="DN73" i="22"/>
  <c r="DN74" i="22"/>
  <c r="DP76" i="22"/>
  <c r="DW83" i="22"/>
  <c r="DR85" i="22"/>
  <c r="DR86" i="22"/>
  <c r="DS88" i="22"/>
  <c r="EI88" i="22"/>
  <c r="DW90" i="22"/>
  <c r="DX91" i="22"/>
  <c r="EP92" i="22"/>
  <c r="EQ92" i="22" s="1"/>
  <c r="ER92" i="22" s="1"/>
  <c r="ES92" i="22" s="1"/>
  <c r="ET92" i="22" s="1"/>
  <c r="EU92" i="22" s="1"/>
  <c r="EV92" i="22" s="1"/>
  <c r="EW92" i="22" s="1"/>
  <c r="EX92" i="22" s="1"/>
  <c r="EY92" i="22" s="1"/>
  <c r="EZ92" i="22" s="1"/>
  <c r="FA92" i="22" s="1"/>
  <c r="FB92" i="22" s="1"/>
  <c r="FC92" i="22" s="1"/>
  <c r="FD92" i="22" s="1"/>
  <c r="FE92" i="22" s="1"/>
  <c r="FF92" i="22" s="1"/>
  <c r="FG92" i="22" s="1"/>
  <c r="FH92" i="22" s="1"/>
  <c r="FI92" i="22" s="1"/>
  <c r="FJ92" i="22" s="1"/>
  <c r="FK92" i="22" s="1"/>
  <c r="FL92" i="22" s="1"/>
  <c r="FM92" i="22" s="1"/>
  <c r="FN92" i="22" s="1"/>
  <c r="FO92" i="22" s="1"/>
  <c r="FP92" i="22" s="1"/>
  <c r="FQ92" i="22" s="1"/>
  <c r="FR92" i="22" s="1"/>
  <c r="FS92" i="22" s="1"/>
  <c r="FT92" i="22" s="1"/>
  <c r="FU92" i="22" s="1"/>
  <c r="FV92" i="22" s="1"/>
  <c r="FW92" i="22" s="1"/>
  <c r="FX92" i="22" s="1"/>
  <c r="FY92" i="22" s="1"/>
  <c r="FZ92" i="22" s="1"/>
  <c r="GA92" i="22" s="1"/>
  <c r="GB92" i="22" s="1"/>
  <c r="GC92" i="22" s="1"/>
  <c r="GD92" i="22" s="1"/>
  <c r="GE92" i="22" s="1"/>
  <c r="EH93" i="22"/>
  <c r="EC96" i="22"/>
  <c r="ER96" i="22"/>
  <c r="ES97" i="22"/>
  <c r="EL98" i="22"/>
  <c r="EO101" i="22"/>
  <c r="EZ103" i="22"/>
  <c r="EL104" i="22"/>
  <c r="FB104" i="22"/>
  <c r="FC104" i="22" s="1"/>
  <c r="FD104" i="22" s="1"/>
  <c r="FE104" i="22" s="1"/>
  <c r="FF104" i="22" s="1"/>
  <c r="FG104" i="22" s="1"/>
  <c r="FH104" i="22" s="1"/>
  <c r="FI104" i="22" s="1"/>
  <c r="FJ104" i="22" s="1"/>
  <c r="FK104" i="22" s="1"/>
  <c r="FL104" i="22" s="1"/>
  <c r="FM104" i="22" s="1"/>
  <c r="FN104" i="22" s="1"/>
  <c r="FO104" i="22" s="1"/>
  <c r="FP104" i="22" s="1"/>
  <c r="FQ104" i="22" s="1"/>
  <c r="FR104" i="22" s="1"/>
  <c r="FS104" i="22" s="1"/>
  <c r="FT104" i="22" s="1"/>
  <c r="FU104" i="22" s="1"/>
  <c r="FV104" i="22" s="1"/>
  <c r="FW104" i="22" s="1"/>
  <c r="FX104" i="22" s="1"/>
  <c r="FY104" i="22" s="1"/>
  <c r="FZ104" i="22" s="1"/>
  <c r="GA104" i="22" s="1"/>
  <c r="GB104" i="22" s="1"/>
  <c r="GC104" i="22" s="1"/>
  <c r="GD104" i="22" s="1"/>
  <c r="GE104" i="22" s="1"/>
  <c r="FC106" i="22"/>
  <c r="EO108" i="22"/>
  <c r="FD108" i="22"/>
  <c r="FG111" i="22"/>
  <c r="FH111" i="22" s="1"/>
  <c r="FI111" i="22" s="1"/>
  <c r="FJ111" i="22" s="1"/>
  <c r="FK111" i="22" s="1"/>
  <c r="FL111" i="22" s="1"/>
  <c r="FM111" i="22" s="1"/>
  <c r="FN111" i="22" s="1"/>
  <c r="FO111" i="22" s="1"/>
  <c r="FP111" i="22" s="1"/>
  <c r="FQ111" i="22" s="1"/>
  <c r="FR111" i="22" s="1"/>
  <c r="FS111" i="22" s="1"/>
  <c r="FT111" i="22" s="1"/>
  <c r="FU111" i="22" s="1"/>
  <c r="FV111" i="22" s="1"/>
  <c r="FW111" i="22" s="1"/>
  <c r="FX111" i="22" s="1"/>
  <c r="FY111" i="22" s="1"/>
  <c r="FZ111" i="22" s="1"/>
  <c r="GA111" i="22" s="1"/>
  <c r="GB111" i="22" s="1"/>
  <c r="GC111" i="22" s="1"/>
  <c r="GD111" i="22" s="1"/>
  <c r="GE111" i="22" s="1"/>
  <c r="FG112" i="22"/>
  <c r="EZ113" i="22"/>
  <c r="EY114" i="22"/>
  <c r="FH119" i="22"/>
  <c r="FC125" i="22"/>
  <c r="FT126" i="22"/>
  <c r="FU126" i="22" s="1"/>
  <c r="FV126" i="22" s="1"/>
  <c r="FW126" i="22" s="1"/>
  <c r="FX126" i="22" s="1"/>
  <c r="FY126" i="22" s="1"/>
  <c r="FZ126" i="22" s="1"/>
  <c r="GA126" i="22" s="1"/>
  <c r="GB126" i="22" s="1"/>
  <c r="GC126" i="22" s="1"/>
  <c r="GD126" i="22" s="1"/>
  <c r="GE126" i="22" s="1"/>
  <c r="FK131" i="22"/>
  <c r="CB43" i="22"/>
  <c r="CI55" i="22"/>
  <c r="AE16" i="22"/>
  <c r="AU23" i="22"/>
  <c r="BR31" i="22"/>
  <c r="BW34" i="22"/>
  <c r="BH35" i="22"/>
  <c r="CC38" i="22"/>
  <c r="BN39" i="22"/>
  <c r="BS42" i="22"/>
  <c r="CM45" i="22"/>
  <c r="CP47" i="22"/>
  <c r="CT50" i="22"/>
  <c r="CF51" i="22"/>
  <c r="CP53" i="22"/>
  <c r="DJ63" i="22"/>
  <c r="DE66" i="22"/>
  <c r="DN66" i="22"/>
  <c r="DO66" i="22" s="1"/>
  <c r="DP66" i="22" s="1"/>
  <c r="DQ66" i="22" s="1"/>
  <c r="DR66" i="22" s="1"/>
  <c r="DS66" i="22" s="1"/>
  <c r="DT66" i="22" s="1"/>
  <c r="DU66" i="22" s="1"/>
  <c r="DV66" i="22" s="1"/>
  <c r="DW66" i="22" s="1"/>
  <c r="DX66" i="22" s="1"/>
  <c r="DY66" i="22" s="1"/>
  <c r="DZ66" i="22" s="1"/>
  <c r="EA66" i="22" s="1"/>
  <c r="EB66" i="22" s="1"/>
  <c r="EC66" i="22" s="1"/>
  <c r="ED66" i="22" s="1"/>
  <c r="EE66" i="22" s="1"/>
  <c r="EF66" i="22" s="1"/>
  <c r="EG66" i="22" s="1"/>
  <c r="EH66" i="22" s="1"/>
  <c r="EI66" i="22" s="1"/>
  <c r="EJ66" i="22" s="1"/>
  <c r="EK66" i="22" s="1"/>
  <c r="EL66" i="22" s="1"/>
  <c r="EM66" i="22" s="1"/>
  <c r="EN66" i="22" s="1"/>
  <c r="EO66" i="22" s="1"/>
  <c r="EP66" i="22" s="1"/>
  <c r="EQ66" i="22" s="1"/>
  <c r="ER66" i="22" s="1"/>
  <c r="ES66" i="22" s="1"/>
  <c r="ET66" i="22" s="1"/>
  <c r="EU66" i="22" s="1"/>
  <c r="EV66" i="22" s="1"/>
  <c r="EW66" i="22" s="1"/>
  <c r="EX66" i="22" s="1"/>
  <c r="EY66" i="22" s="1"/>
  <c r="EZ66" i="22" s="1"/>
  <c r="FA66" i="22" s="1"/>
  <c r="FB66" i="22" s="1"/>
  <c r="FC66" i="22" s="1"/>
  <c r="FD66" i="22" s="1"/>
  <c r="FE66" i="22" s="1"/>
  <c r="FF66" i="22" s="1"/>
  <c r="FG66" i="22" s="1"/>
  <c r="FH66" i="22" s="1"/>
  <c r="FI66" i="22" s="1"/>
  <c r="FJ66" i="22" s="1"/>
  <c r="FK66" i="22" s="1"/>
  <c r="FL66" i="22" s="1"/>
  <c r="FM66" i="22" s="1"/>
  <c r="FN66" i="22" s="1"/>
  <c r="FO66" i="22" s="1"/>
  <c r="FP66" i="22" s="1"/>
  <c r="FQ66" i="22" s="1"/>
  <c r="FR66" i="22" s="1"/>
  <c r="FS66" i="22" s="1"/>
  <c r="FT66" i="22" s="1"/>
  <c r="FU66" i="22" s="1"/>
  <c r="FV66" i="22" s="1"/>
  <c r="FW66" i="22" s="1"/>
  <c r="FX66" i="22" s="1"/>
  <c r="FY66" i="22" s="1"/>
  <c r="FZ66" i="22" s="1"/>
  <c r="GA66" i="22" s="1"/>
  <c r="GB66" i="22" s="1"/>
  <c r="GC66" i="22" s="1"/>
  <c r="GD66" i="22" s="1"/>
  <c r="GE66" i="22" s="1"/>
  <c r="CZ67" i="22"/>
  <c r="DH68" i="22"/>
  <c r="DQ68" i="22"/>
  <c r="DR68" i="22" s="1"/>
  <c r="DS68" i="22" s="1"/>
  <c r="DT68" i="22" s="1"/>
  <c r="DU68" i="22" s="1"/>
  <c r="DV68" i="22" s="1"/>
  <c r="DW68" i="22" s="1"/>
  <c r="DX68" i="22" s="1"/>
  <c r="DY68" i="22" s="1"/>
  <c r="DZ68" i="22" s="1"/>
  <c r="EA68" i="22" s="1"/>
  <c r="EB68" i="22" s="1"/>
  <c r="EC68" i="22" s="1"/>
  <c r="ED68" i="22" s="1"/>
  <c r="EE68" i="22" s="1"/>
  <c r="EF68" i="22" s="1"/>
  <c r="EG68" i="22" s="1"/>
  <c r="EH68" i="22" s="1"/>
  <c r="EI68" i="22" s="1"/>
  <c r="EJ68" i="22" s="1"/>
  <c r="EK68" i="22" s="1"/>
  <c r="EL68" i="22" s="1"/>
  <c r="EM68" i="22" s="1"/>
  <c r="EN68" i="22" s="1"/>
  <c r="EO68" i="22" s="1"/>
  <c r="EP68" i="22" s="1"/>
  <c r="EQ68" i="22" s="1"/>
  <c r="ER68" i="22" s="1"/>
  <c r="ES68" i="22" s="1"/>
  <c r="ET68" i="22" s="1"/>
  <c r="EU68" i="22" s="1"/>
  <c r="EV68" i="22" s="1"/>
  <c r="EW68" i="22" s="1"/>
  <c r="EX68" i="22" s="1"/>
  <c r="EY68" i="22" s="1"/>
  <c r="EZ68" i="22" s="1"/>
  <c r="FA68" i="22" s="1"/>
  <c r="FB68" i="22" s="1"/>
  <c r="FC68" i="22" s="1"/>
  <c r="FD68" i="22" s="1"/>
  <c r="FE68" i="22" s="1"/>
  <c r="FF68" i="22" s="1"/>
  <c r="FG68" i="22" s="1"/>
  <c r="FH68" i="22" s="1"/>
  <c r="FI68" i="22" s="1"/>
  <c r="FJ68" i="22" s="1"/>
  <c r="FK68" i="22" s="1"/>
  <c r="FL68" i="22" s="1"/>
  <c r="FM68" i="22" s="1"/>
  <c r="FN68" i="22" s="1"/>
  <c r="FO68" i="22" s="1"/>
  <c r="FP68" i="22" s="1"/>
  <c r="FQ68" i="22" s="1"/>
  <c r="FR68" i="22" s="1"/>
  <c r="FS68" i="22" s="1"/>
  <c r="FT68" i="22" s="1"/>
  <c r="FU68" i="22" s="1"/>
  <c r="FV68" i="22" s="1"/>
  <c r="FW68" i="22" s="1"/>
  <c r="FX68" i="22" s="1"/>
  <c r="FY68" i="22" s="1"/>
  <c r="FZ68" i="22" s="1"/>
  <c r="GA68" i="22" s="1"/>
  <c r="GB68" i="22" s="1"/>
  <c r="GC68" i="22" s="1"/>
  <c r="GD68" i="22" s="1"/>
  <c r="GE68" i="22" s="1"/>
  <c r="DA69" i="22"/>
  <c r="DI69" i="22"/>
  <c r="DQ69" i="22"/>
  <c r="DD70" i="22"/>
  <c r="DE73" i="22"/>
  <c r="DO74" i="22"/>
  <c r="DV75" i="22"/>
  <c r="DG76" i="22"/>
  <c r="DO78" i="22"/>
  <c r="DQ79" i="22"/>
  <c r="DX83" i="22"/>
  <c r="EF84" i="22"/>
  <c r="EG85" i="22"/>
  <c r="DS86" i="22"/>
  <c r="DR87" i="22"/>
  <c r="DT88" i="22"/>
  <c r="EJ88" i="22"/>
  <c r="EK88" i="22" s="1"/>
  <c r="EL88" i="22" s="1"/>
  <c r="EM88" i="22" s="1"/>
  <c r="EN88" i="22" s="1"/>
  <c r="EO88" i="22" s="1"/>
  <c r="EP88" i="22" s="1"/>
  <c r="EQ88" i="22" s="1"/>
  <c r="ER88" i="22" s="1"/>
  <c r="ES88" i="22" s="1"/>
  <c r="ET88" i="22" s="1"/>
  <c r="EU88" i="22" s="1"/>
  <c r="EV88" i="22" s="1"/>
  <c r="EW88" i="22" s="1"/>
  <c r="EX88" i="22" s="1"/>
  <c r="EY88" i="22" s="1"/>
  <c r="EZ88" i="22" s="1"/>
  <c r="FA88" i="22" s="1"/>
  <c r="FB88" i="22" s="1"/>
  <c r="FC88" i="22" s="1"/>
  <c r="FD88" i="22" s="1"/>
  <c r="FE88" i="22" s="1"/>
  <c r="FF88" i="22" s="1"/>
  <c r="FG88" i="22" s="1"/>
  <c r="FH88" i="22" s="1"/>
  <c r="FI88" i="22" s="1"/>
  <c r="FJ88" i="22" s="1"/>
  <c r="FK88" i="22" s="1"/>
  <c r="FL88" i="22" s="1"/>
  <c r="FM88" i="22" s="1"/>
  <c r="FN88" i="22" s="1"/>
  <c r="FO88" i="22" s="1"/>
  <c r="FP88" i="22" s="1"/>
  <c r="FQ88" i="22" s="1"/>
  <c r="FR88" i="22" s="1"/>
  <c r="FS88" i="22" s="1"/>
  <c r="FT88" i="22" s="1"/>
  <c r="FU88" i="22" s="1"/>
  <c r="FV88" i="22" s="1"/>
  <c r="FW88" i="22" s="1"/>
  <c r="FX88" i="22" s="1"/>
  <c r="FY88" i="22" s="1"/>
  <c r="FZ88" i="22" s="1"/>
  <c r="GA88" i="22" s="1"/>
  <c r="GB88" i="22" s="1"/>
  <c r="GC88" i="22" s="1"/>
  <c r="GD88" i="22" s="1"/>
  <c r="GE88" i="22" s="1"/>
  <c r="DX90" i="22"/>
  <c r="DY91" i="22"/>
  <c r="EN91" i="22"/>
  <c r="EI93" i="22"/>
  <c r="ES96" i="22"/>
  <c r="ET96" i="22" s="1"/>
  <c r="EU96" i="22" s="1"/>
  <c r="EV96" i="22" s="1"/>
  <c r="EW96" i="22" s="1"/>
  <c r="EX96" i="22" s="1"/>
  <c r="EY96" i="22" s="1"/>
  <c r="EZ96" i="22" s="1"/>
  <c r="FA96" i="22" s="1"/>
  <c r="FB96" i="22" s="1"/>
  <c r="FC96" i="22" s="1"/>
  <c r="FD96" i="22" s="1"/>
  <c r="FE96" i="22" s="1"/>
  <c r="FF96" i="22" s="1"/>
  <c r="FG96" i="22" s="1"/>
  <c r="FH96" i="22" s="1"/>
  <c r="FI96" i="22" s="1"/>
  <c r="FJ96" i="22" s="1"/>
  <c r="FK96" i="22" s="1"/>
  <c r="FL96" i="22" s="1"/>
  <c r="FM96" i="22" s="1"/>
  <c r="FN96" i="22" s="1"/>
  <c r="FO96" i="22" s="1"/>
  <c r="FP96" i="22" s="1"/>
  <c r="FQ96" i="22" s="1"/>
  <c r="FR96" i="22" s="1"/>
  <c r="FS96" i="22" s="1"/>
  <c r="FT96" i="22" s="1"/>
  <c r="FU96" i="22" s="1"/>
  <c r="FV96" i="22" s="1"/>
  <c r="FW96" i="22" s="1"/>
  <c r="FX96" i="22" s="1"/>
  <c r="FY96" i="22" s="1"/>
  <c r="FZ96" i="22" s="1"/>
  <c r="GA96" i="22" s="1"/>
  <c r="GB96" i="22" s="1"/>
  <c r="GC96" i="22" s="1"/>
  <c r="GD96" i="22" s="1"/>
  <c r="GE96" i="22" s="1"/>
  <c r="ET97" i="22"/>
  <c r="EU97" i="22" s="1"/>
  <c r="EV97" i="22" s="1"/>
  <c r="EW97" i="22" s="1"/>
  <c r="EX97" i="22" s="1"/>
  <c r="EY97" i="22" s="1"/>
  <c r="EZ97" i="22" s="1"/>
  <c r="FA97" i="22" s="1"/>
  <c r="FB97" i="22" s="1"/>
  <c r="FC97" i="22" s="1"/>
  <c r="FD97" i="22" s="1"/>
  <c r="FE97" i="22" s="1"/>
  <c r="FF97" i="22" s="1"/>
  <c r="FG97" i="22" s="1"/>
  <c r="FH97" i="22" s="1"/>
  <c r="FI97" i="22" s="1"/>
  <c r="FJ97" i="22" s="1"/>
  <c r="FK97" i="22" s="1"/>
  <c r="FL97" i="22" s="1"/>
  <c r="FM97" i="22" s="1"/>
  <c r="FN97" i="22" s="1"/>
  <c r="FO97" i="22" s="1"/>
  <c r="FP97" i="22" s="1"/>
  <c r="FQ97" i="22" s="1"/>
  <c r="FR97" i="22" s="1"/>
  <c r="FS97" i="22" s="1"/>
  <c r="FT97" i="22" s="1"/>
  <c r="FU97" i="22" s="1"/>
  <c r="FV97" i="22" s="1"/>
  <c r="FW97" i="22" s="1"/>
  <c r="FX97" i="22" s="1"/>
  <c r="FY97" i="22" s="1"/>
  <c r="FZ97" i="22" s="1"/>
  <c r="GA97" i="22" s="1"/>
  <c r="GB97" i="22" s="1"/>
  <c r="GC97" i="22" s="1"/>
  <c r="GD97" i="22" s="1"/>
  <c r="GE97" i="22" s="1"/>
  <c r="EM98" i="22"/>
  <c r="ET99" i="22"/>
  <c r="EP101" i="22"/>
  <c r="FA103" i="22"/>
  <c r="FB103" i="22" s="1"/>
  <c r="FC103" i="22" s="1"/>
  <c r="FD103" i="22" s="1"/>
  <c r="FE103" i="22" s="1"/>
  <c r="FF103" i="22" s="1"/>
  <c r="FG103" i="22" s="1"/>
  <c r="FH103" i="22" s="1"/>
  <c r="FI103" i="22" s="1"/>
  <c r="FJ103" i="22" s="1"/>
  <c r="FK103" i="22" s="1"/>
  <c r="FL103" i="22" s="1"/>
  <c r="FM103" i="22" s="1"/>
  <c r="FN103" i="22" s="1"/>
  <c r="FO103" i="22" s="1"/>
  <c r="FP103" i="22" s="1"/>
  <c r="FQ103" i="22" s="1"/>
  <c r="FR103" i="22" s="1"/>
  <c r="FS103" i="22" s="1"/>
  <c r="FT103" i="22" s="1"/>
  <c r="FU103" i="22" s="1"/>
  <c r="FV103" i="22" s="1"/>
  <c r="FW103" i="22" s="1"/>
  <c r="FX103" i="22" s="1"/>
  <c r="FY103" i="22" s="1"/>
  <c r="FZ103" i="22" s="1"/>
  <c r="GA103" i="22" s="1"/>
  <c r="GB103" i="22" s="1"/>
  <c r="GC103" i="22" s="1"/>
  <c r="GD103" i="22" s="1"/>
  <c r="GE103" i="22" s="1"/>
  <c r="EM106" i="22"/>
  <c r="FD106" i="22"/>
  <c r="FE106" i="22" s="1"/>
  <c r="FF106" i="22" s="1"/>
  <c r="FG106" i="22" s="1"/>
  <c r="FH106" i="22" s="1"/>
  <c r="FI106" i="22" s="1"/>
  <c r="FJ106" i="22" s="1"/>
  <c r="FK106" i="22" s="1"/>
  <c r="FL106" i="22" s="1"/>
  <c r="FM106" i="22" s="1"/>
  <c r="FN106" i="22" s="1"/>
  <c r="FO106" i="22" s="1"/>
  <c r="FP106" i="22" s="1"/>
  <c r="FQ106" i="22" s="1"/>
  <c r="FR106" i="22" s="1"/>
  <c r="FS106" i="22" s="1"/>
  <c r="FT106" i="22" s="1"/>
  <c r="FU106" i="22" s="1"/>
  <c r="FV106" i="22" s="1"/>
  <c r="FW106" i="22" s="1"/>
  <c r="FX106" i="22" s="1"/>
  <c r="FY106" i="22" s="1"/>
  <c r="FZ106" i="22" s="1"/>
  <c r="GA106" i="22" s="1"/>
  <c r="GB106" i="22" s="1"/>
  <c r="GC106" i="22" s="1"/>
  <c r="GD106" i="22" s="1"/>
  <c r="GE106" i="22" s="1"/>
  <c r="FE108" i="22"/>
  <c r="FF108" i="22" s="1"/>
  <c r="FG108" i="22" s="1"/>
  <c r="FH108" i="22" s="1"/>
  <c r="FI108" i="22" s="1"/>
  <c r="FJ108" i="22" s="1"/>
  <c r="FK108" i="22" s="1"/>
  <c r="FL108" i="22" s="1"/>
  <c r="FM108" i="22" s="1"/>
  <c r="FN108" i="22" s="1"/>
  <c r="FO108" i="22" s="1"/>
  <c r="FP108" i="22" s="1"/>
  <c r="FQ108" i="22" s="1"/>
  <c r="FR108" i="22" s="1"/>
  <c r="FS108" i="22" s="1"/>
  <c r="FT108" i="22" s="1"/>
  <c r="FU108" i="22" s="1"/>
  <c r="FV108" i="22" s="1"/>
  <c r="FW108" i="22" s="1"/>
  <c r="FX108" i="22" s="1"/>
  <c r="FY108" i="22" s="1"/>
  <c r="FZ108" i="22" s="1"/>
  <c r="GA108" i="22" s="1"/>
  <c r="GB108" i="22" s="1"/>
  <c r="GC108" i="22" s="1"/>
  <c r="GD108" i="22" s="1"/>
  <c r="GE108" i="22" s="1"/>
  <c r="EP110" i="22"/>
  <c r="EZ114" i="22"/>
  <c r="EU116" i="22"/>
  <c r="FQ121" i="22"/>
  <c r="FK122" i="22"/>
  <c r="FD125" i="22"/>
  <c r="FL131" i="22"/>
  <c r="BO34" i="22"/>
  <c r="BU38" i="22"/>
  <c r="CE45" i="22"/>
  <c r="CH47" i="22"/>
  <c r="CA48" i="22"/>
  <c r="CI48" i="22"/>
  <c r="CQ48" i="22"/>
  <c r="CL50" i="22"/>
  <c r="DC58" i="22"/>
  <c r="CX60" i="22"/>
  <c r="DK63" i="22"/>
  <c r="DL63" i="22" s="1"/>
  <c r="DM63" i="22" s="1"/>
  <c r="DN63" i="22" s="1"/>
  <c r="DO63" i="22" s="1"/>
  <c r="DP63" i="22" s="1"/>
  <c r="DQ63" i="22" s="1"/>
  <c r="DR63" i="22" s="1"/>
  <c r="DS63" i="22" s="1"/>
  <c r="DT63" i="22" s="1"/>
  <c r="DU63" i="22" s="1"/>
  <c r="DV63" i="22" s="1"/>
  <c r="DW63" i="22" s="1"/>
  <c r="DX63" i="22" s="1"/>
  <c r="DY63" i="22" s="1"/>
  <c r="DZ63" i="22" s="1"/>
  <c r="EA63" i="22" s="1"/>
  <c r="EB63" i="22" s="1"/>
  <c r="EC63" i="22" s="1"/>
  <c r="ED63" i="22" s="1"/>
  <c r="EE63" i="22" s="1"/>
  <c r="EF63" i="22" s="1"/>
  <c r="EG63" i="22" s="1"/>
  <c r="EH63" i="22" s="1"/>
  <c r="EI63" i="22" s="1"/>
  <c r="EJ63" i="22" s="1"/>
  <c r="EK63" i="22" s="1"/>
  <c r="EL63" i="22" s="1"/>
  <c r="EM63" i="22" s="1"/>
  <c r="EN63" i="22" s="1"/>
  <c r="EO63" i="22" s="1"/>
  <c r="EP63" i="22" s="1"/>
  <c r="EQ63" i="22" s="1"/>
  <c r="ER63" i="22" s="1"/>
  <c r="ES63" i="22" s="1"/>
  <c r="ET63" i="22" s="1"/>
  <c r="EU63" i="22" s="1"/>
  <c r="EV63" i="22" s="1"/>
  <c r="EW63" i="22" s="1"/>
  <c r="EX63" i="22" s="1"/>
  <c r="EY63" i="22" s="1"/>
  <c r="EZ63" i="22" s="1"/>
  <c r="FA63" i="22" s="1"/>
  <c r="FB63" i="22" s="1"/>
  <c r="FC63" i="22" s="1"/>
  <c r="FD63" i="22" s="1"/>
  <c r="FE63" i="22" s="1"/>
  <c r="FF63" i="22" s="1"/>
  <c r="FG63" i="22" s="1"/>
  <c r="FH63" i="22" s="1"/>
  <c r="FI63" i="22" s="1"/>
  <c r="FJ63" i="22" s="1"/>
  <c r="FK63" i="22" s="1"/>
  <c r="FL63" i="22" s="1"/>
  <c r="FM63" i="22" s="1"/>
  <c r="FN63" i="22" s="1"/>
  <c r="FO63" i="22" s="1"/>
  <c r="FP63" i="22" s="1"/>
  <c r="FQ63" i="22" s="1"/>
  <c r="FR63" i="22" s="1"/>
  <c r="FS63" i="22" s="1"/>
  <c r="FT63" i="22" s="1"/>
  <c r="FU63" i="22" s="1"/>
  <c r="FV63" i="22" s="1"/>
  <c r="FW63" i="22" s="1"/>
  <c r="FX63" i="22" s="1"/>
  <c r="FY63" i="22" s="1"/>
  <c r="FZ63" i="22" s="1"/>
  <c r="GA63" i="22" s="1"/>
  <c r="GB63" i="22" s="1"/>
  <c r="GC63" i="22" s="1"/>
  <c r="GD63" i="22" s="1"/>
  <c r="GE63" i="22" s="1"/>
  <c r="DF66" i="22"/>
  <c r="DI68" i="22"/>
  <c r="DB69" i="22"/>
  <c r="DJ69" i="22"/>
  <c r="DR69" i="22"/>
  <c r="DS69" i="22" s="1"/>
  <c r="DT69" i="22" s="1"/>
  <c r="DU69" i="22" s="1"/>
  <c r="DV69" i="22" s="1"/>
  <c r="DW69" i="22" s="1"/>
  <c r="DX69" i="22" s="1"/>
  <c r="DY69" i="22" s="1"/>
  <c r="DZ69" i="22" s="1"/>
  <c r="EA69" i="22" s="1"/>
  <c r="EB69" i="22" s="1"/>
  <c r="EC69" i="22" s="1"/>
  <c r="ED69" i="22" s="1"/>
  <c r="EE69" i="22" s="1"/>
  <c r="EF69" i="22" s="1"/>
  <c r="EG69" i="22" s="1"/>
  <c r="EH69" i="22" s="1"/>
  <c r="EI69" i="22" s="1"/>
  <c r="EJ69" i="22" s="1"/>
  <c r="EK69" i="22" s="1"/>
  <c r="EL69" i="22" s="1"/>
  <c r="EM69" i="22" s="1"/>
  <c r="EN69" i="22" s="1"/>
  <c r="EO69" i="22" s="1"/>
  <c r="EP69" i="22" s="1"/>
  <c r="EQ69" i="22" s="1"/>
  <c r="ER69" i="22" s="1"/>
  <c r="ES69" i="22" s="1"/>
  <c r="ET69" i="22" s="1"/>
  <c r="EU69" i="22" s="1"/>
  <c r="EV69" i="22" s="1"/>
  <c r="EW69" i="22" s="1"/>
  <c r="EX69" i="22" s="1"/>
  <c r="EY69" i="22" s="1"/>
  <c r="EZ69" i="22" s="1"/>
  <c r="FA69" i="22" s="1"/>
  <c r="FB69" i="22" s="1"/>
  <c r="FC69" i="22" s="1"/>
  <c r="FD69" i="22" s="1"/>
  <c r="FE69" i="22" s="1"/>
  <c r="FF69" i="22" s="1"/>
  <c r="FG69" i="22" s="1"/>
  <c r="FH69" i="22" s="1"/>
  <c r="FI69" i="22" s="1"/>
  <c r="FJ69" i="22" s="1"/>
  <c r="FK69" i="22" s="1"/>
  <c r="FL69" i="22" s="1"/>
  <c r="FM69" i="22" s="1"/>
  <c r="FN69" i="22" s="1"/>
  <c r="FO69" i="22" s="1"/>
  <c r="FP69" i="22" s="1"/>
  <c r="FQ69" i="22" s="1"/>
  <c r="FR69" i="22" s="1"/>
  <c r="FS69" i="22" s="1"/>
  <c r="FT69" i="22" s="1"/>
  <c r="FU69" i="22" s="1"/>
  <c r="FV69" i="22" s="1"/>
  <c r="FW69" i="22" s="1"/>
  <c r="FX69" i="22" s="1"/>
  <c r="FY69" i="22" s="1"/>
  <c r="FZ69" i="22" s="1"/>
  <c r="GA69" i="22" s="1"/>
  <c r="GB69" i="22" s="1"/>
  <c r="GC69" i="22" s="1"/>
  <c r="GD69" i="22" s="1"/>
  <c r="GE69" i="22" s="1"/>
  <c r="DT72" i="22"/>
  <c r="DF73" i="22"/>
  <c r="DF74" i="22"/>
  <c r="DN75" i="22"/>
  <c r="DW75" i="22"/>
  <c r="DX75" i="22" s="1"/>
  <c r="DY75" i="22" s="1"/>
  <c r="DZ75" i="22" s="1"/>
  <c r="EA75" i="22" s="1"/>
  <c r="EB75" i="22" s="1"/>
  <c r="EC75" i="22" s="1"/>
  <c r="ED75" i="22" s="1"/>
  <c r="EE75" i="22" s="1"/>
  <c r="EF75" i="22" s="1"/>
  <c r="EG75" i="22" s="1"/>
  <c r="EH75" i="22" s="1"/>
  <c r="EI75" i="22" s="1"/>
  <c r="EJ75" i="22" s="1"/>
  <c r="EK75" i="22" s="1"/>
  <c r="EL75" i="22" s="1"/>
  <c r="EM75" i="22" s="1"/>
  <c r="EN75" i="22" s="1"/>
  <c r="EO75" i="22" s="1"/>
  <c r="EP75" i="22" s="1"/>
  <c r="EQ75" i="22" s="1"/>
  <c r="ER75" i="22" s="1"/>
  <c r="ES75" i="22" s="1"/>
  <c r="ET75" i="22" s="1"/>
  <c r="EU75" i="22" s="1"/>
  <c r="EV75" i="22" s="1"/>
  <c r="EW75" i="22" s="1"/>
  <c r="EX75" i="22" s="1"/>
  <c r="EY75" i="22" s="1"/>
  <c r="EZ75" i="22" s="1"/>
  <c r="FA75" i="22" s="1"/>
  <c r="FB75" i="22" s="1"/>
  <c r="FC75" i="22" s="1"/>
  <c r="FD75" i="22" s="1"/>
  <c r="FE75" i="22" s="1"/>
  <c r="FF75" i="22" s="1"/>
  <c r="FG75" i="22" s="1"/>
  <c r="FH75" i="22" s="1"/>
  <c r="FI75" i="22" s="1"/>
  <c r="FJ75" i="22" s="1"/>
  <c r="FK75" i="22" s="1"/>
  <c r="FL75" i="22" s="1"/>
  <c r="FM75" i="22" s="1"/>
  <c r="FN75" i="22" s="1"/>
  <c r="FO75" i="22" s="1"/>
  <c r="FP75" i="22" s="1"/>
  <c r="FQ75" i="22" s="1"/>
  <c r="FR75" i="22" s="1"/>
  <c r="FS75" i="22" s="1"/>
  <c r="FT75" i="22" s="1"/>
  <c r="FU75" i="22" s="1"/>
  <c r="FV75" i="22" s="1"/>
  <c r="FW75" i="22" s="1"/>
  <c r="FX75" i="22" s="1"/>
  <c r="FY75" i="22" s="1"/>
  <c r="FZ75" i="22" s="1"/>
  <c r="GA75" i="22" s="1"/>
  <c r="GB75" i="22" s="1"/>
  <c r="GC75" i="22" s="1"/>
  <c r="GD75" i="22" s="1"/>
  <c r="GE75" i="22" s="1"/>
  <c r="DP78" i="22"/>
  <c r="DR79" i="22"/>
  <c r="DZ80" i="22"/>
  <c r="DX84" i="22"/>
  <c r="EG84" i="22"/>
  <c r="EH84" i="22" s="1"/>
  <c r="EI84" i="22" s="1"/>
  <c r="EJ84" i="22" s="1"/>
  <c r="EK84" i="22" s="1"/>
  <c r="EL84" i="22" s="1"/>
  <c r="EM84" i="22" s="1"/>
  <c r="EN84" i="22" s="1"/>
  <c r="EO84" i="22" s="1"/>
  <c r="EP84" i="22" s="1"/>
  <c r="EQ84" i="22" s="1"/>
  <c r="ER84" i="22" s="1"/>
  <c r="ES84" i="22" s="1"/>
  <c r="ET84" i="22" s="1"/>
  <c r="EU84" i="22" s="1"/>
  <c r="EV84" i="22" s="1"/>
  <c r="EW84" i="22" s="1"/>
  <c r="EX84" i="22" s="1"/>
  <c r="EY84" i="22" s="1"/>
  <c r="EZ84" i="22" s="1"/>
  <c r="FA84" i="22" s="1"/>
  <c r="FB84" i="22" s="1"/>
  <c r="FC84" i="22" s="1"/>
  <c r="FD84" i="22" s="1"/>
  <c r="FE84" i="22" s="1"/>
  <c r="FF84" i="22" s="1"/>
  <c r="FG84" i="22" s="1"/>
  <c r="FH84" i="22" s="1"/>
  <c r="FI84" i="22" s="1"/>
  <c r="FJ84" i="22" s="1"/>
  <c r="FK84" i="22" s="1"/>
  <c r="FL84" i="22" s="1"/>
  <c r="FM84" i="22" s="1"/>
  <c r="FN84" i="22" s="1"/>
  <c r="FO84" i="22" s="1"/>
  <c r="FP84" i="22" s="1"/>
  <c r="FQ84" i="22" s="1"/>
  <c r="FR84" i="22" s="1"/>
  <c r="FS84" i="22" s="1"/>
  <c r="FT84" i="22" s="1"/>
  <c r="FU84" i="22" s="1"/>
  <c r="FV84" i="22" s="1"/>
  <c r="FW84" i="22" s="1"/>
  <c r="FX84" i="22" s="1"/>
  <c r="FY84" i="22" s="1"/>
  <c r="FZ84" i="22" s="1"/>
  <c r="GA84" i="22" s="1"/>
  <c r="GB84" i="22" s="1"/>
  <c r="GC84" i="22" s="1"/>
  <c r="GD84" i="22" s="1"/>
  <c r="GE84" i="22" s="1"/>
  <c r="EH85" i="22"/>
  <c r="EI85" i="22" s="1"/>
  <c r="EJ85" i="22" s="1"/>
  <c r="EK85" i="22" s="1"/>
  <c r="EL85" i="22" s="1"/>
  <c r="EM85" i="22" s="1"/>
  <c r="EN85" i="22" s="1"/>
  <c r="EO85" i="22" s="1"/>
  <c r="EP85" i="22" s="1"/>
  <c r="EQ85" i="22" s="1"/>
  <c r="ER85" i="22" s="1"/>
  <c r="ES85" i="22" s="1"/>
  <c r="ET85" i="22" s="1"/>
  <c r="EU85" i="22" s="1"/>
  <c r="EV85" i="22" s="1"/>
  <c r="EW85" i="22" s="1"/>
  <c r="EX85" i="22" s="1"/>
  <c r="EY85" i="22" s="1"/>
  <c r="EZ85" i="22" s="1"/>
  <c r="FA85" i="22" s="1"/>
  <c r="FB85" i="22" s="1"/>
  <c r="FC85" i="22" s="1"/>
  <c r="FD85" i="22" s="1"/>
  <c r="FE85" i="22" s="1"/>
  <c r="FF85" i="22" s="1"/>
  <c r="FG85" i="22" s="1"/>
  <c r="FH85" i="22" s="1"/>
  <c r="FI85" i="22" s="1"/>
  <c r="FJ85" i="22" s="1"/>
  <c r="FK85" i="22" s="1"/>
  <c r="FL85" i="22" s="1"/>
  <c r="FM85" i="22" s="1"/>
  <c r="FN85" i="22" s="1"/>
  <c r="FO85" i="22" s="1"/>
  <c r="FP85" i="22" s="1"/>
  <c r="FQ85" i="22" s="1"/>
  <c r="FR85" i="22" s="1"/>
  <c r="FS85" i="22" s="1"/>
  <c r="FT85" i="22" s="1"/>
  <c r="FU85" i="22" s="1"/>
  <c r="FV85" i="22" s="1"/>
  <c r="FW85" i="22" s="1"/>
  <c r="FX85" i="22" s="1"/>
  <c r="FY85" i="22" s="1"/>
  <c r="FZ85" i="22" s="1"/>
  <c r="GA85" i="22" s="1"/>
  <c r="GB85" i="22" s="1"/>
  <c r="GC85" i="22" s="1"/>
  <c r="GD85" i="22" s="1"/>
  <c r="GE85" i="22" s="1"/>
  <c r="DS87" i="22"/>
  <c r="EH87" i="22"/>
  <c r="EM90" i="22"/>
  <c r="EO91" i="22"/>
  <c r="EP91" i="22" s="1"/>
  <c r="EQ91" i="22" s="1"/>
  <c r="ER91" i="22" s="1"/>
  <c r="ES91" i="22" s="1"/>
  <c r="ET91" i="22" s="1"/>
  <c r="EU91" i="22" s="1"/>
  <c r="EV91" i="22" s="1"/>
  <c r="EW91" i="22" s="1"/>
  <c r="EX91" i="22" s="1"/>
  <c r="EY91" i="22" s="1"/>
  <c r="EZ91" i="22" s="1"/>
  <c r="FA91" i="22" s="1"/>
  <c r="FB91" i="22" s="1"/>
  <c r="FC91" i="22" s="1"/>
  <c r="FD91" i="22" s="1"/>
  <c r="FE91" i="22" s="1"/>
  <c r="FF91" i="22" s="1"/>
  <c r="FG91" i="22" s="1"/>
  <c r="FH91" i="22" s="1"/>
  <c r="FI91" i="22" s="1"/>
  <c r="FJ91" i="22" s="1"/>
  <c r="FK91" i="22" s="1"/>
  <c r="FL91" i="22" s="1"/>
  <c r="FM91" i="22" s="1"/>
  <c r="FN91" i="22" s="1"/>
  <c r="FO91" i="22" s="1"/>
  <c r="FP91" i="22" s="1"/>
  <c r="FQ91" i="22" s="1"/>
  <c r="FR91" i="22" s="1"/>
  <c r="FS91" i="22" s="1"/>
  <c r="FT91" i="22" s="1"/>
  <c r="FU91" i="22" s="1"/>
  <c r="FV91" i="22" s="1"/>
  <c r="FW91" i="22" s="1"/>
  <c r="FX91" i="22" s="1"/>
  <c r="FY91" i="22" s="1"/>
  <c r="FZ91" i="22" s="1"/>
  <c r="GA91" i="22" s="1"/>
  <c r="GB91" i="22" s="1"/>
  <c r="GC91" i="22" s="1"/>
  <c r="GD91" i="22" s="1"/>
  <c r="GE91" i="22" s="1"/>
  <c r="EG92" i="22"/>
  <c r="EQ95" i="22"/>
  <c r="EU99" i="22"/>
  <c r="EV99" i="22" s="1"/>
  <c r="EW99" i="22" s="1"/>
  <c r="EX99" i="22" s="1"/>
  <c r="EY99" i="22" s="1"/>
  <c r="EZ99" i="22" s="1"/>
  <c r="FA99" i="22" s="1"/>
  <c r="FB99" i="22" s="1"/>
  <c r="FC99" i="22" s="1"/>
  <c r="FD99" i="22" s="1"/>
  <c r="FE99" i="22" s="1"/>
  <c r="FF99" i="22" s="1"/>
  <c r="FG99" i="22" s="1"/>
  <c r="FH99" i="22" s="1"/>
  <c r="FI99" i="22" s="1"/>
  <c r="FJ99" i="22" s="1"/>
  <c r="FK99" i="22" s="1"/>
  <c r="FL99" i="22" s="1"/>
  <c r="FM99" i="22" s="1"/>
  <c r="FN99" i="22" s="1"/>
  <c r="FO99" i="22" s="1"/>
  <c r="FP99" i="22" s="1"/>
  <c r="FQ99" i="22" s="1"/>
  <c r="FR99" i="22" s="1"/>
  <c r="FS99" i="22" s="1"/>
  <c r="FT99" i="22" s="1"/>
  <c r="FU99" i="22" s="1"/>
  <c r="FV99" i="22" s="1"/>
  <c r="FW99" i="22" s="1"/>
  <c r="FX99" i="22" s="1"/>
  <c r="FY99" i="22" s="1"/>
  <c r="FZ99" i="22" s="1"/>
  <c r="GA99" i="22" s="1"/>
  <c r="GB99" i="22" s="1"/>
  <c r="GC99" i="22" s="1"/>
  <c r="GD99" i="22" s="1"/>
  <c r="GE99" i="22" s="1"/>
  <c r="EM100" i="22"/>
  <c r="ER103" i="22"/>
  <c r="EN106" i="22"/>
  <c r="EQ110" i="22"/>
  <c r="FY130" i="22"/>
  <c r="FT132" i="22"/>
  <c r="FN134" i="22"/>
  <c r="FN135" i="22"/>
  <c r="FY139" i="22"/>
  <c r="FZ146" i="22"/>
  <c r="CQ55" i="22"/>
  <c r="DG67" i="22"/>
  <c r="AM23" i="22"/>
  <c r="AT22" i="22"/>
  <c r="BQ30" i="22"/>
  <c r="BB31" i="22"/>
  <c r="BF33" i="22"/>
  <c r="BN33" i="22"/>
  <c r="BV33" i="22"/>
  <c r="BG34" i="22"/>
  <c r="CA37" i="22"/>
  <c r="BM38" i="22"/>
  <c r="CL44" i="22"/>
  <c r="BW45" i="22"/>
  <c r="BZ47" i="22"/>
  <c r="CD50" i="22"/>
  <c r="CW52" i="22"/>
  <c r="CU58" i="22"/>
  <c r="CP60" i="22"/>
  <c r="CY60" i="22"/>
  <c r="DB63" i="22"/>
  <c r="CW66" i="22"/>
  <c r="CZ68" i="22"/>
  <c r="DU72" i="22"/>
  <c r="DV72" i="22" s="1"/>
  <c r="DW72" i="22" s="1"/>
  <c r="DX72" i="22" s="1"/>
  <c r="DY72" i="22" s="1"/>
  <c r="DZ72" i="22" s="1"/>
  <c r="EA72" i="22" s="1"/>
  <c r="EB72" i="22" s="1"/>
  <c r="EC72" i="22" s="1"/>
  <c r="ED72" i="22" s="1"/>
  <c r="EE72" i="22" s="1"/>
  <c r="EF72" i="22" s="1"/>
  <c r="EG72" i="22" s="1"/>
  <c r="EH72" i="22" s="1"/>
  <c r="EI72" i="22" s="1"/>
  <c r="EJ72" i="22" s="1"/>
  <c r="EK72" i="22" s="1"/>
  <c r="EL72" i="22" s="1"/>
  <c r="EM72" i="22" s="1"/>
  <c r="EN72" i="22" s="1"/>
  <c r="EO72" i="22" s="1"/>
  <c r="EP72" i="22" s="1"/>
  <c r="EQ72" i="22" s="1"/>
  <c r="ER72" i="22" s="1"/>
  <c r="ES72" i="22" s="1"/>
  <c r="ET72" i="22" s="1"/>
  <c r="EU72" i="22" s="1"/>
  <c r="EV72" i="22" s="1"/>
  <c r="EW72" i="22" s="1"/>
  <c r="EX72" i="22" s="1"/>
  <c r="EY72" i="22" s="1"/>
  <c r="EZ72" i="22" s="1"/>
  <c r="FA72" i="22" s="1"/>
  <c r="FB72" i="22" s="1"/>
  <c r="FC72" i="22" s="1"/>
  <c r="FD72" i="22" s="1"/>
  <c r="FE72" i="22" s="1"/>
  <c r="FF72" i="22" s="1"/>
  <c r="FG72" i="22" s="1"/>
  <c r="FH72" i="22" s="1"/>
  <c r="FI72" i="22" s="1"/>
  <c r="FJ72" i="22" s="1"/>
  <c r="FK72" i="22" s="1"/>
  <c r="FL72" i="22" s="1"/>
  <c r="FM72" i="22" s="1"/>
  <c r="FN72" i="22" s="1"/>
  <c r="FO72" i="22" s="1"/>
  <c r="FP72" i="22" s="1"/>
  <c r="FQ72" i="22" s="1"/>
  <c r="FR72" i="22" s="1"/>
  <c r="FS72" i="22" s="1"/>
  <c r="FT72" i="22" s="1"/>
  <c r="FU72" i="22" s="1"/>
  <c r="FV72" i="22" s="1"/>
  <c r="FW72" i="22" s="1"/>
  <c r="FX72" i="22" s="1"/>
  <c r="FY72" i="22" s="1"/>
  <c r="FZ72" i="22" s="1"/>
  <c r="GA72" i="22" s="1"/>
  <c r="GB72" i="22" s="1"/>
  <c r="GC72" i="22" s="1"/>
  <c r="GD72" i="22" s="1"/>
  <c r="GE72" i="22" s="1"/>
  <c r="DG74" i="22"/>
  <c r="DO75" i="22"/>
  <c r="EA80" i="22"/>
  <c r="EB80" i="22" s="1"/>
  <c r="EC80" i="22" s="1"/>
  <c r="ED80" i="22" s="1"/>
  <c r="EE80" i="22" s="1"/>
  <c r="EF80" i="22" s="1"/>
  <c r="EG80" i="22" s="1"/>
  <c r="EH80" i="22" s="1"/>
  <c r="EI80" i="22" s="1"/>
  <c r="EJ80" i="22" s="1"/>
  <c r="EK80" i="22" s="1"/>
  <c r="EL80" i="22" s="1"/>
  <c r="EM80" i="22" s="1"/>
  <c r="EN80" i="22" s="1"/>
  <c r="EO80" i="22" s="1"/>
  <c r="EP80" i="22" s="1"/>
  <c r="EQ80" i="22" s="1"/>
  <c r="ER80" i="22" s="1"/>
  <c r="ES80" i="22" s="1"/>
  <c r="ET80" i="22" s="1"/>
  <c r="EU80" i="22" s="1"/>
  <c r="EV80" i="22" s="1"/>
  <c r="EW80" i="22" s="1"/>
  <c r="EX80" i="22" s="1"/>
  <c r="EY80" i="22" s="1"/>
  <c r="EZ80" i="22" s="1"/>
  <c r="FA80" i="22" s="1"/>
  <c r="FB80" i="22" s="1"/>
  <c r="FC80" i="22" s="1"/>
  <c r="FD80" i="22" s="1"/>
  <c r="FE80" i="22" s="1"/>
  <c r="FF80" i="22" s="1"/>
  <c r="FG80" i="22" s="1"/>
  <c r="FH80" i="22" s="1"/>
  <c r="FI80" i="22" s="1"/>
  <c r="FJ80" i="22" s="1"/>
  <c r="FK80" i="22" s="1"/>
  <c r="FL80" i="22" s="1"/>
  <c r="FM80" i="22" s="1"/>
  <c r="FN80" i="22" s="1"/>
  <c r="FO80" i="22" s="1"/>
  <c r="FP80" i="22" s="1"/>
  <c r="FQ80" i="22" s="1"/>
  <c r="FR80" i="22" s="1"/>
  <c r="FS80" i="22" s="1"/>
  <c r="FT80" i="22" s="1"/>
  <c r="FU80" i="22" s="1"/>
  <c r="FV80" i="22" s="1"/>
  <c r="FW80" i="22" s="1"/>
  <c r="FX80" i="22" s="1"/>
  <c r="FY80" i="22" s="1"/>
  <c r="FZ80" i="22" s="1"/>
  <c r="GA80" i="22" s="1"/>
  <c r="GB80" i="22" s="1"/>
  <c r="GC80" i="22" s="1"/>
  <c r="GD80" i="22" s="1"/>
  <c r="GE80" i="22" s="1"/>
  <c r="DO83" i="22"/>
  <c r="DY84" i="22"/>
  <c r="EI87" i="22"/>
  <c r="EJ87" i="22" s="1"/>
  <c r="EK87" i="22" s="1"/>
  <c r="EL87" i="22" s="1"/>
  <c r="EM87" i="22" s="1"/>
  <c r="EN87" i="22" s="1"/>
  <c r="EO87" i="22" s="1"/>
  <c r="EP87" i="22" s="1"/>
  <c r="EQ87" i="22" s="1"/>
  <c r="ER87" i="22" s="1"/>
  <c r="ES87" i="22" s="1"/>
  <c r="ET87" i="22" s="1"/>
  <c r="EU87" i="22" s="1"/>
  <c r="EV87" i="22" s="1"/>
  <c r="EW87" i="22" s="1"/>
  <c r="EX87" i="22" s="1"/>
  <c r="EY87" i="22" s="1"/>
  <c r="EZ87" i="22" s="1"/>
  <c r="FA87" i="22" s="1"/>
  <c r="FB87" i="22" s="1"/>
  <c r="FC87" i="22" s="1"/>
  <c r="FD87" i="22" s="1"/>
  <c r="FE87" i="22" s="1"/>
  <c r="FF87" i="22" s="1"/>
  <c r="FG87" i="22" s="1"/>
  <c r="FH87" i="22" s="1"/>
  <c r="FI87" i="22" s="1"/>
  <c r="FJ87" i="22" s="1"/>
  <c r="FK87" i="22" s="1"/>
  <c r="FL87" i="22" s="1"/>
  <c r="FM87" i="22" s="1"/>
  <c r="FN87" i="22" s="1"/>
  <c r="FO87" i="22" s="1"/>
  <c r="FP87" i="22" s="1"/>
  <c r="FQ87" i="22" s="1"/>
  <c r="FR87" i="22" s="1"/>
  <c r="FS87" i="22" s="1"/>
  <c r="FT87" i="22" s="1"/>
  <c r="FU87" i="22" s="1"/>
  <c r="FV87" i="22" s="1"/>
  <c r="FW87" i="22" s="1"/>
  <c r="FX87" i="22" s="1"/>
  <c r="FY87" i="22" s="1"/>
  <c r="FZ87" i="22" s="1"/>
  <c r="GA87" i="22" s="1"/>
  <c r="GB87" i="22" s="1"/>
  <c r="GC87" i="22" s="1"/>
  <c r="GD87" i="22" s="1"/>
  <c r="GE87" i="22" s="1"/>
  <c r="EN90" i="22"/>
  <c r="EO90" i="22" s="1"/>
  <c r="EP90" i="22" s="1"/>
  <c r="EQ90" i="22" s="1"/>
  <c r="ER90" i="22" s="1"/>
  <c r="ES90" i="22" s="1"/>
  <c r="ET90" i="22" s="1"/>
  <c r="EU90" i="22" s="1"/>
  <c r="EV90" i="22" s="1"/>
  <c r="EW90" i="22" s="1"/>
  <c r="EX90" i="22" s="1"/>
  <c r="EY90" i="22" s="1"/>
  <c r="EZ90" i="22" s="1"/>
  <c r="FA90" i="22" s="1"/>
  <c r="FB90" i="22" s="1"/>
  <c r="FC90" i="22" s="1"/>
  <c r="FD90" i="22" s="1"/>
  <c r="FE90" i="22" s="1"/>
  <c r="FF90" i="22" s="1"/>
  <c r="FG90" i="22" s="1"/>
  <c r="FH90" i="22" s="1"/>
  <c r="FI90" i="22" s="1"/>
  <c r="FJ90" i="22" s="1"/>
  <c r="FK90" i="22" s="1"/>
  <c r="FL90" i="22" s="1"/>
  <c r="FM90" i="22" s="1"/>
  <c r="FN90" i="22" s="1"/>
  <c r="FO90" i="22" s="1"/>
  <c r="FP90" i="22" s="1"/>
  <c r="FQ90" i="22" s="1"/>
  <c r="FR90" i="22" s="1"/>
  <c r="FS90" i="22" s="1"/>
  <c r="FT90" i="22" s="1"/>
  <c r="FU90" i="22" s="1"/>
  <c r="FV90" i="22" s="1"/>
  <c r="FW90" i="22" s="1"/>
  <c r="FX90" i="22" s="1"/>
  <c r="FY90" i="22" s="1"/>
  <c r="FZ90" i="22" s="1"/>
  <c r="GA90" i="22" s="1"/>
  <c r="GB90" i="22" s="1"/>
  <c r="GC90" i="22" s="1"/>
  <c r="GD90" i="22" s="1"/>
  <c r="GE90" i="22" s="1"/>
  <c r="EH92" i="22"/>
  <c r="ER95" i="22"/>
  <c r="ES95" i="22" s="1"/>
  <c r="ET95" i="22" s="1"/>
  <c r="EU95" i="22" s="1"/>
  <c r="EV95" i="22" s="1"/>
  <c r="EW95" i="22" s="1"/>
  <c r="EX95" i="22" s="1"/>
  <c r="EY95" i="22" s="1"/>
  <c r="EZ95" i="22" s="1"/>
  <c r="FA95" i="22" s="1"/>
  <c r="FB95" i="22" s="1"/>
  <c r="FC95" i="22" s="1"/>
  <c r="FD95" i="22" s="1"/>
  <c r="FE95" i="22" s="1"/>
  <c r="FF95" i="22" s="1"/>
  <c r="FG95" i="22" s="1"/>
  <c r="FH95" i="22" s="1"/>
  <c r="FI95" i="22" s="1"/>
  <c r="FJ95" i="22" s="1"/>
  <c r="FK95" i="22" s="1"/>
  <c r="FL95" i="22" s="1"/>
  <c r="FM95" i="22" s="1"/>
  <c r="FN95" i="22" s="1"/>
  <c r="FO95" i="22" s="1"/>
  <c r="FP95" i="22" s="1"/>
  <c r="FQ95" i="22" s="1"/>
  <c r="FR95" i="22" s="1"/>
  <c r="FS95" i="22" s="1"/>
  <c r="FT95" i="22" s="1"/>
  <c r="FU95" i="22" s="1"/>
  <c r="FV95" i="22" s="1"/>
  <c r="FW95" i="22" s="1"/>
  <c r="FX95" i="22" s="1"/>
  <c r="FY95" i="22" s="1"/>
  <c r="FZ95" i="22" s="1"/>
  <c r="GA95" i="22" s="1"/>
  <c r="GB95" i="22" s="1"/>
  <c r="GC95" i="22" s="1"/>
  <c r="GD95" i="22" s="1"/>
  <c r="GE95" i="22" s="1"/>
  <c r="EJ96" i="22"/>
  <c r="EK97" i="22"/>
  <c r="EL99" i="22"/>
  <c r="EN100" i="22"/>
  <c r="ES103" i="22"/>
  <c r="ES104" i="22"/>
  <c r="EL105" i="22"/>
  <c r="FB105" i="22"/>
  <c r="EY119" i="22"/>
  <c r="FU132" i="22"/>
  <c r="FO134" i="22"/>
  <c r="FW137" i="22"/>
  <c r="FZ139" i="22"/>
  <c r="GA146" i="22"/>
  <c r="BF24" i="22"/>
  <c r="BK27" i="22"/>
  <c r="W16" i="22"/>
  <c r="BB22" i="22"/>
  <c r="BJ31" i="22"/>
  <c r="AZ21" i="22"/>
  <c r="AL22" i="22"/>
  <c r="BN28" i="22"/>
  <c r="BI30" i="22"/>
  <c r="BS37" i="22"/>
  <c r="CD44" i="22"/>
  <c r="DA57" i="22"/>
  <c r="CM58" i="22"/>
  <c r="CQ60" i="22"/>
  <c r="DG61" i="22"/>
  <c r="CT63" i="22"/>
  <c r="DC63" i="22"/>
  <c r="CX66" i="22"/>
  <c r="DO67" i="22"/>
  <c r="DA68" i="22"/>
  <c r="DL72" i="22"/>
  <c r="DF75" i="22"/>
  <c r="DG78" i="22"/>
  <c r="DI79" i="22"/>
  <c r="DR80" i="22"/>
  <c r="DP84" i="22"/>
  <c r="DY85" i="22"/>
  <c r="EH86" i="22"/>
  <c r="EA88" i="22"/>
  <c r="EF91" i="22"/>
  <c r="DZ93" i="22"/>
  <c r="EI95" i="22"/>
  <c r="EK96" i="22"/>
  <c r="EL97" i="22"/>
  <c r="ED99" i="22"/>
  <c r="EM99" i="22"/>
  <c r="EG101" i="22"/>
  <c r="ET104" i="22"/>
  <c r="EV108" i="22"/>
  <c r="FH114" i="22"/>
  <c r="FI114" i="22" s="1"/>
  <c r="FJ114" i="22" s="1"/>
  <c r="FK114" i="22" s="1"/>
  <c r="FL114" i="22" s="1"/>
  <c r="FM114" i="22" s="1"/>
  <c r="FN114" i="22" s="1"/>
  <c r="FO114" i="22" s="1"/>
  <c r="FP114" i="22" s="1"/>
  <c r="FQ114" i="22" s="1"/>
  <c r="FR114" i="22" s="1"/>
  <c r="FS114" i="22" s="1"/>
  <c r="FT114" i="22" s="1"/>
  <c r="FU114" i="22" s="1"/>
  <c r="FV114" i="22" s="1"/>
  <c r="FW114" i="22" s="1"/>
  <c r="FX114" i="22" s="1"/>
  <c r="FY114" i="22" s="1"/>
  <c r="FZ114" i="22" s="1"/>
  <c r="GA114" i="22" s="1"/>
  <c r="GB114" i="22" s="1"/>
  <c r="GC114" i="22" s="1"/>
  <c r="GD114" i="22" s="1"/>
  <c r="GE114" i="22" s="1"/>
  <c r="FS124" i="22"/>
  <c r="FL125" i="22"/>
  <c r="FK126" i="22"/>
  <c r="FT131" i="22"/>
  <c r="FW135" i="22"/>
  <c r="GB146" i="22"/>
  <c r="CU61" i="22"/>
  <c r="CP63" i="22"/>
  <c r="DA66" i="22"/>
  <c r="DI73" i="22"/>
  <c r="DJ75" i="22"/>
  <c r="DE79" i="22"/>
  <c r="DT84" i="22"/>
  <c r="ED86" i="22"/>
  <c r="ED87" i="22"/>
  <c r="EA90" i="22"/>
  <c r="DW95" i="22"/>
  <c r="DZ99" i="22"/>
  <c r="EP105" i="22"/>
  <c r="EZ108" i="22"/>
  <c r="EL111" i="22"/>
  <c r="FB111" i="22"/>
  <c r="EU112" i="22"/>
  <c r="EV120" i="22"/>
  <c r="FO124" i="22"/>
  <c r="FO131" i="22"/>
  <c r="FH132" i="22"/>
  <c r="FQ142" i="22"/>
  <c r="FU145" i="22"/>
  <c r="CJ51" i="22"/>
  <c r="DB60" i="22"/>
  <c r="CM61" i="22"/>
  <c r="CS66" i="22"/>
  <c r="DP72" i="22"/>
  <c r="DA73" i="22"/>
  <c r="DR74" i="22"/>
  <c r="DB75" i="22"/>
  <c r="DS78" i="22"/>
  <c r="EA83" i="22"/>
  <c r="DL84" i="22"/>
  <c r="DV86" i="22"/>
  <c r="EE88" i="22"/>
  <c r="EO97" i="22"/>
  <c r="EP98" i="22"/>
  <c r="EI100" i="22"/>
  <c r="EO104" i="22"/>
  <c r="ET110" i="22"/>
  <c r="EM113" i="22"/>
  <c r="FC113" i="22"/>
  <c r="FH117" i="22"/>
  <c r="FA118" i="22"/>
  <c r="EW121" i="22"/>
  <c r="FF122" i="22"/>
  <c r="FO126" i="22"/>
  <c r="FL129" i="22"/>
  <c r="FI133" i="22"/>
  <c r="FJ135" i="22"/>
  <c r="GA136" i="22"/>
  <c r="FU139" i="22"/>
  <c r="FV146" i="22"/>
  <c r="GD146" i="22"/>
  <c r="FW148" i="22"/>
  <c r="FZ152" i="22"/>
  <c r="DO70" i="22"/>
  <c r="DH72" i="22"/>
  <c r="EC85" i="22"/>
  <c r="DN86" i="22"/>
  <c r="DS90" i="22"/>
  <c r="EB91" i="22"/>
  <c r="EC92" i="22"/>
  <c r="ED93" i="22"/>
  <c r="EF96" i="22"/>
  <c r="EG97" i="22"/>
  <c r="EK101" i="22"/>
  <c r="EQ106" i="22"/>
  <c r="FF116" i="22"/>
  <c r="FD120" i="22"/>
  <c r="EY124" i="22"/>
  <c r="FG125" i="22"/>
  <c r="EY126" i="22"/>
  <c r="FE130" i="22"/>
  <c r="FP132" i="22"/>
  <c r="FR134" i="22"/>
  <c r="FK136" i="22"/>
  <c r="FY142" i="22"/>
  <c r="FT144" i="22"/>
  <c r="GE150" i="22"/>
  <c r="GE155" i="22"/>
  <c r="DK78" i="22"/>
  <c r="DV80" i="22"/>
  <c r="DS83" i="22"/>
  <c r="DV87" i="22"/>
  <c r="EH98" i="22"/>
  <c r="EV103" i="22"/>
  <c r="EG104" i="22"/>
  <c r="ER108" i="22"/>
  <c r="ES109" i="22"/>
  <c r="ET111" i="22"/>
  <c r="FC112" i="22"/>
  <c r="EP116" i="22"/>
  <c r="EU119" i="22"/>
  <c r="FI127" i="22"/>
  <c r="FG131" i="22"/>
  <c r="GA137" i="22"/>
  <c r="FS138" i="22"/>
  <c r="FX141" i="22"/>
  <c r="GC145" i="22"/>
  <c r="CT53" i="22"/>
  <c r="CL54" i="22"/>
  <c r="CO57" i="22"/>
  <c r="CI58" i="22"/>
  <c r="DD68" i="22"/>
  <c r="CY70" i="22"/>
  <c r="DU79" i="22"/>
  <c r="DN80" i="22"/>
  <c r="DU85" i="22"/>
  <c r="DW88" i="22"/>
  <c r="EA100" i="22"/>
  <c r="EH105" i="22"/>
  <c r="EL110" i="22"/>
  <c r="FB110" i="22"/>
  <c r="EM114" i="22"/>
  <c r="FC114" i="22"/>
  <c r="EZ117" i="22"/>
  <c r="FK119" i="22"/>
  <c r="FE121" i="22"/>
  <c r="EX122" i="22"/>
  <c r="FU130" i="22"/>
  <c r="FW131" i="22"/>
  <c r="FQ133" i="22"/>
  <c r="FR135" i="22"/>
  <c r="FM139" i="22"/>
  <c r="FV147" i="22"/>
  <c r="GE148" i="22"/>
  <c r="FY151" i="22"/>
  <c r="DK67" i="22"/>
  <c r="CV68" i="22"/>
  <c r="DB74" i="22"/>
  <c r="DS76" i="22"/>
  <c r="DC78" i="22"/>
  <c r="DF80" i="22"/>
  <c r="DK83" i="22"/>
  <c r="DT91" i="22"/>
  <c r="DU92" i="22"/>
  <c r="DV93" i="22"/>
  <c r="DX96" i="22"/>
  <c r="DY97" i="22"/>
  <c r="EC101" i="22"/>
  <c r="EN103" i="22"/>
  <c r="EI106" i="22"/>
  <c r="EJ108" i="22"/>
  <c r="EM112" i="22"/>
  <c r="ES118" i="22"/>
  <c r="FI118" i="22"/>
  <c r="FN122" i="22"/>
  <c r="FG124" i="22"/>
  <c r="EY125" i="22"/>
  <c r="FG126" i="22"/>
  <c r="FD129" i="22"/>
  <c r="FT129" i="22"/>
  <c r="FJ134" i="22"/>
  <c r="FZ134" i="22"/>
  <c r="FS136" i="22"/>
  <c r="GB144" i="22"/>
  <c r="GC154" i="22"/>
  <c r="CS52" i="22"/>
  <c r="DF63" i="22"/>
  <c r="DC67" i="22"/>
  <c r="DQ73" i="22"/>
  <c r="DK76" i="22"/>
  <c r="DM79" i="22"/>
  <c r="DM85" i="22"/>
  <c r="DN87" i="22"/>
  <c r="EI90" i="22"/>
  <c r="EM95" i="22"/>
  <c r="EP99" i="22"/>
  <c r="EQ100" i="22"/>
  <c r="EW104" i="22"/>
  <c r="EX105" i="22"/>
  <c r="EY106" i="22"/>
  <c r="FA109" i="22"/>
  <c r="EU113" i="22"/>
  <c r="FL120" i="22"/>
  <c r="FO125" i="22"/>
  <c r="FM130" i="22"/>
  <c r="FX132" i="22"/>
  <c r="FP141" i="22"/>
  <c r="GD147" i="22"/>
  <c r="AT27" i="22"/>
  <c r="BB27" i="22"/>
  <c r="BJ27" i="22"/>
  <c r="BG35" i="22"/>
  <c r="BO35" i="22"/>
  <c r="BW35" i="22"/>
  <c r="BS43" i="22"/>
  <c r="CA43" i="22"/>
  <c r="CI43" i="22"/>
  <c r="CC50" i="22"/>
  <c r="CK50" i="22"/>
  <c r="CS50" i="22"/>
  <c r="CJ57" i="22"/>
  <c r="CR57" i="22"/>
  <c r="CZ57" i="22"/>
  <c r="DU74" i="22"/>
  <c r="DP79" i="22"/>
  <c r="DY87" i="22"/>
  <c r="EN92" i="22"/>
  <c r="EQ96" i="22"/>
  <c r="EB97" i="22"/>
  <c r="EK98" i="22"/>
  <c r="EC99" i="22"/>
  <c r="EK99" i="22"/>
  <c r="ES99" i="22"/>
  <c r="EI103" i="22"/>
  <c r="EK105" i="22"/>
  <c r="EP113" i="22"/>
  <c r="FG120" i="22"/>
  <c r="FB125" i="22"/>
  <c r="FN136" i="22"/>
  <c r="FY147" i="22"/>
  <c r="AC19" i="22"/>
  <c r="CS63" i="22"/>
  <c r="DB70" i="22"/>
  <c r="FP139" i="22"/>
  <c r="AI21" i="22"/>
  <c r="AQ21" i="22"/>
  <c r="AY21" i="22"/>
  <c r="AW28" i="22"/>
  <c r="BE28" i="22"/>
  <c r="BM28" i="22"/>
  <c r="BI36" i="22"/>
  <c r="BQ36" i="22"/>
  <c r="BY36" i="22"/>
  <c r="BU44" i="22"/>
  <c r="CC44" i="22"/>
  <c r="CK44" i="22"/>
  <c r="CE51" i="22"/>
  <c r="CM51" i="22"/>
  <c r="CU51" i="22"/>
  <c r="DM74" i="22"/>
  <c r="DE75" i="22"/>
  <c r="DM75" i="22"/>
  <c r="DU75" i="22"/>
  <c r="DV78" i="22"/>
  <c r="DH79" i="22"/>
  <c r="DI80" i="22"/>
  <c r="DQ80" i="22"/>
  <c r="DY80" i="22"/>
  <c r="EH88" i="22"/>
  <c r="EL90" i="22"/>
  <c r="DW91" i="22"/>
  <c r="EN101" i="22"/>
  <c r="FD109" i="22"/>
  <c r="EW111" i="22"/>
  <c r="EX114" i="22"/>
  <c r="EX119" i="22"/>
  <c r="FJ126" i="22"/>
  <c r="FH130" i="22"/>
  <c r="FK132" i="22"/>
  <c r="GD138" i="22"/>
  <c r="AK19" i="22"/>
  <c r="BF34" i="22"/>
  <c r="BV34" i="22"/>
  <c r="BR42" i="22"/>
  <c r="CH42" i="22"/>
  <c r="DI63" i="22"/>
  <c r="DJ70" i="22"/>
  <c r="ED100" i="22"/>
  <c r="EV101" i="22"/>
  <c r="FP121" i="22"/>
  <c r="FT133" i="22"/>
  <c r="AS22" i="22"/>
  <c r="BJ37" i="22"/>
  <c r="BR37" i="22"/>
  <c r="BZ37" i="22"/>
  <c r="BV45" i="22"/>
  <c r="CD45" i="22"/>
  <c r="CL45" i="22"/>
  <c r="CF52" i="22"/>
  <c r="CN52" i="22"/>
  <c r="CV52" i="22"/>
  <c r="CL58" i="22"/>
  <c r="CT58" i="22"/>
  <c r="DB58" i="22"/>
  <c r="DC72" i="22"/>
  <c r="DK72" i="22"/>
  <c r="DS72" i="22"/>
  <c r="DT73" i="22"/>
  <c r="DE74" i="22"/>
  <c r="DF76" i="22"/>
  <c r="DN76" i="22"/>
  <c r="DV76" i="22"/>
  <c r="DN78" i="22"/>
  <c r="ED83" i="22"/>
  <c r="EF85" i="22"/>
  <c r="DQ87" i="22"/>
  <c r="ED90" i="22"/>
  <c r="EF92" i="22"/>
  <c r="EI96" i="22"/>
  <c r="EZ104" i="22"/>
  <c r="FF112" i="22"/>
  <c r="FL118" i="22"/>
  <c r="FR124" i="22"/>
  <c r="AS19" i="22"/>
  <c r="BN34" i="22"/>
  <c r="BZ42" i="22"/>
  <c r="DR70" i="22"/>
  <c r="EE91" i="22"/>
  <c r="DY93" i="22"/>
  <c r="ES98" i="22"/>
  <c r="FV137" i="22"/>
  <c r="BB23" i="22"/>
  <c r="AZ30" i="22"/>
  <c r="BH30" i="22"/>
  <c r="BP30" i="22"/>
  <c r="BL38" i="22"/>
  <c r="BT38" i="22"/>
  <c r="CB38" i="22"/>
  <c r="CG53" i="22"/>
  <c r="CO53" i="22"/>
  <c r="CW53" i="22"/>
  <c r="CV66" i="22"/>
  <c r="DD66" i="22"/>
  <c r="DL66" i="22"/>
  <c r="DD73" i="22"/>
  <c r="DL73" i="22"/>
  <c r="DF78" i="22"/>
  <c r="DV83" i="22"/>
  <c r="DO84" i="22"/>
  <c r="DW84" i="22"/>
  <c r="EE84" i="22"/>
  <c r="DX85" i="22"/>
  <c r="DQ86" i="22"/>
  <c r="DY86" i="22"/>
  <c r="EG86" i="22"/>
  <c r="DZ88" i="22"/>
  <c r="DV90" i="22"/>
  <c r="EO93" i="22"/>
  <c r="EC98" i="22"/>
  <c r="ET100" i="22"/>
  <c r="EF101" i="22"/>
  <c r="FT127" i="22"/>
  <c r="FW129" i="22"/>
  <c r="GB133" i="22"/>
  <c r="AO24" i="22"/>
  <c r="AW24" i="22"/>
  <c r="BE24" i="22"/>
  <c r="BA31" i="22"/>
  <c r="BI31" i="22"/>
  <c r="BQ31" i="22"/>
  <c r="BM39" i="22"/>
  <c r="BU39" i="22"/>
  <c r="CC39" i="22"/>
  <c r="CO60" i="22"/>
  <c r="CW60" i="22"/>
  <c r="DE60" i="22"/>
  <c r="DF67" i="22"/>
  <c r="DN67" i="22"/>
  <c r="DN83" i="22"/>
  <c r="DP85" i="22"/>
  <c r="DX92" i="22"/>
  <c r="EA96" i="22"/>
  <c r="ER104" i="22"/>
  <c r="FA105" i="22"/>
  <c r="EL106" i="22"/>
  <c r="EU108" i="22"/>
  <c r="FI116" i="22"/>
  <c r="FX130" i="22"/>
  <c r="FJ131" i="22"/>
  <c r="FV136" i="22"/>
  <c r="DA63" i="22"/>
  <c r="DX79" i="22"/>
  <c r="EQ103" i="22"/>
  <c r="AK22" i="22"/>
  <c r="BA22" i="22"/>
  <c r="AL23" i="22"/>
  <c r="AT23" i="22"/>
  <c r="V16" i="22"/>
  <c r="AD16" i="22"/>
  <c r="AL16" i="22"/>
  <c r="X17" i="22"/>
  <c r="AF17" i="22"/>
  <c r="AN17" i="22"/>
  <c r="BY47" i="22"/>
  <c r="CG47" i="22"/>
  <c r="CO47" i="22"/>
  <c r="CG54" i="22"/>
  <c r="CO54" i="22"/>
  <c r="CW54" i="22"/>
  <c r="CP61" i="22"/>
  <c r="CX61" i="22"/>
  <c r="DF61" i="22"/>
  <c r="CY68" i="22"/>
  <c r="DG68" i="22"/>
  <c r="DR88" i="22"/>
  <c r="EM91" i="22"/>
  <c r="EG93" i="22"/>
  <c r="DZ95" i="22"/>
  <c r="EH95" i="22"/>
  <c r="EP95" i="22"/>
  <c r="EL100" i="22"/>
  <c r="EV109" i="22"/>
  <c r="EW110" i="22"/>
  <c r="EO111" i="22"/>
  <c r="EP114" i="22"/>
  <c r="FB124" i="22"/>
  <c r="FZ148" i="22"/>
  <c r="EV118" i="22"/>
  <c r="FJ124" i="22"/>
  <c r="FM134" i="22"/>
  <c r="EO110" i="22"/>
  <c r="FS141" i="22"/>
  <c r="FD127" i="22"/>
  <c r="EZ121" i="22"/>
  <c r="EP112" i="22"/>
  <c r="GB151" i="22"/>
  <c r="FZ150" i="22"/>
  <c r="FX145" i="22"/>
  <c r="FN138" i="22"/>
  <c r="FL133" i="22"/>
  <c r="FG129" i="22"/>
  <c r="EU117" i="22"/>
  <c r="EN109" i="22"/>
  <c r="FB126" i="22"/>
  <c r="FF119" i="22"/>
  <c r="FR131" i="22"/>
  <c r="FI122" i="22"/>
  <c r="GA141" i="22"/>
  <c r="FU134" i="22"/>
  <c r="FL127" i="22"/>
  <c r="FC117" i="22"/>
  <c r="FV138" i="22"/>
  <c r="FO129" i="22"/>
  <c r="FH121" i="22"/>
  <c r="EX112" i="22"/>
  <c r="FR126" i="22"/>
  <c r="FF114" i="22"/>
  <c r="FN119" i="22"/>
  <c r="FZ131" i="22"/>
  <c r="FQ122" i="22"/>
  <c r="FK117" i="22"/>
  <c r="GC134" i="22"/>
  <c r="FE110" i="22"/>
  <c r="ES116" i="22"/>
  <c r="FT142" i="22"/>
  <c r="GC152" i="22"/>
  <c r="FN137" i="22"/>
  <c r="EY120" i="22"/>
  <c r="GE144" i="22"/>
  <c r="FS132" i="22"/>
  <c r="ET106" i="22"/>
  <c r="FU135" i="22"/>
  <c r="FJ125" i="22"/>
  <c r="EX113" i="22"/>
  <c r="FA116" i="22"/>
  <c r="FE111" i="22"/>
  <c r="GD137" i="22"/>
  <c r="FO120" i="22"/>
  <c r="GA132" i="22"/>
  <c r="FR125" i="22"/>
  <c r="FC108" i="22"/>
  <c r="FB106" i="22"/>
  <c r="GC135" i="22"/>
  <c r="FF113" i="22"/>
  <c r="FC124" i="22"/>
  <c r="GA148" i="22"/>
  <c r="EW118" i="22"/>
  <c r="FO136" i="22"/>
  <c r="FI130" i="22"/>
  <c r="FK124" i="22"/>
  <c r="FE118" i="22"/>
  <c r="FT141" i="22"/>
  <c r="FE127" i="22"/>
  <c r="FA121" i="22"/>
  <c r="EQ112" i="22"/>
  <c r="GC151" i="22"/>
  <c r="GA150" i="22"/>
  <c r="FY145" i="22"/>
  <c r="FO138" i="22"/>
  <c r="FM133" i="22"/>
  <c r="FH129" i="22"/>
  <c r="EV117" i="22"/>
  <c r="FC126" i="22"/>
  <c r="EQ114" i="22"/>
  <c r="FS131" i="22"/>
  <c r="FJ122" i="22"/>
  <c r="GB141" i="22"/>
  <c r="FV134" i="22"/>
  <c r="EX110" i="22"/>
  <c r="FM127" i="22"/>
  <c r="FD117" i="22"/>
  <c r="FW138" i="22"/>
  <c r="FP129" i="22"/>
  <c r="FI121" i="22"/>
  <c r="EY112" i="22"/>
  <c r="FU133" i="22"/>
  <c r="EW109" i="22"/>
  <c r="FG114" i="22"/>
  <c r="FO119" i="22"/>
  <c r="GA131" i="22"/>
  <c r="FR122" i="22"/>
  <c r="FL117" i="22"/>
  <c r="GD134" i="22"/>
  <c r="FF110" i="22"/>
  <c r="GE138" i="22"/>
  <c r="FX129" i="22"/>
  <c r="FU127" i="22"/>
  <c r="ET116" i="22"/>
  <c r="EN108" i="22"/>
  <c r="FU142" i="22"/>
  <c r="GD152" i="22"/>
  <c r="FO137" i="22"/>
  <c r="EZ120" i="22"/>
  <c r="FZ147" i="22"/>
  <c r="FX144" i="22"/>
  <c r="FL132" i="22"/>
  <c r="EP111" i="22"/>
  <c r="FV135" i="22"/>
  <c r="FK125" i="22"/>
  <c r="EY113" i="22"/>
  <c r="FB116" i="22"/>
  <c r="FF111" i="22"/>
  <c r="GE137" i="22"/>
  <c r="FP120" i="22"/>
  <c r="GB132" i="22"/>
  <c r="FS125" i="22"/>
  <c r="GD135" i="22"/>
  <c r="FG113" i="22"/>
  <c r="FJ116" i="22"/>
  <c r="FD124" i="22"/>
  <c r="GB148" i="22"/>
  <c r="EX118" i="22"/>
  <c r="FP136" i="22"/>
  <c r="FJ130" i="22"/>
  <c r="FL124" i="22"/>
  <c r="FF118" i="22"/>
  <c r="FR130" i="22"/>
  <c r="FT124" i="22"/>
  <c r="FU124" i="22" s="1"/>
  <c r="FV124" i="22" s="1"/>
  <c r="FW124" i="22" s="1"/>
  <c r="FX124" i="22" s="1"/>
  <c r="FY124" i="22" s="1"/>
  <c r="FZ124" i="22" s="1"/>
  <c r="GA124" i="22" s="1"/>
  <c r="GB124" i="22" s="1"/>
  <c r="GC124" i="22" s="1"/>
  <c r="GD124" i="22" s="1"/>
  <c r="GE124" i="22" s="1"/>
  <c r="FN118" i="22"/>
  <c r="FO118" i="22" s="1"/>
  <c r="FP118" i="22" s="1"/>
  <c r="FQ118" i="22" s="1"/>
  <c r="FR118" i="22" s="1"/>
  <c r="FS118" i="22" s="1"/>
  <c r="FT118" i="22" s="1"/>
  <c r="FU118" i="22" s="1"/>
  <c r="FV118" i="22" s="1"/>
  <c r="FW118" i="22" s="1"/>
  <c r="FX118" i="22" s="1"/>
  <c r="FY118" i="22" s="1"/>
  <c r="FZ118" i="22" s="1"/>
  <c r="GA118" i="22" s="1"/>
  <c r="GB118" i="22" s="1"/>
  <c r="GC118" i="22" s="1"/>
  <c r="GD118" i="22" s="1"/>
  <c r="GE118" i="22" s="1"/>
  <c r="FB121" i="22"/>
  <c r="ER112" i="22"/>
  <c r="GD151" i="22"/>
  <c r="GB150" i="22"/>
  <c r="FZ145" i="22"/>
  <c r="FP138" i="22"/>
  <c r="FN133" i="22"/>
  <c r="FI129" i="22"/>
  <c r="EW117" i="22"/>
  <c r="EP109" i="22"/>
  <c r="FD126" i="22"/>
  <c r="ER114" i="22"/>
  <c r="FR139" i="22"/>
  <c r="EZ119" i="22"/>
  <c r="GC141" i="22"/>
  <c r="FW134" i="22"/>
  <c r="EY110" i="22"/>
  <c r="FN127" i="22"/>
  <c r="FE117" i="22"/>
  <c r="FX138" i="22"/>
  <c r="FQ129" i="22"/>
  <c r="FJ121" i="22"/>
  <c r="EZ112" i="22"/>
  <c r="FV133" i="22"/>
  <c r="EX109" i="22"/>
  <c r="FL126" i="22"/>
  <c r="FP119" i="22"/>
  <c r="FQ119" i="22" s="1"/>
  <c r="FR119" i="22" s="1"/>
  <c r="FS119" i="22" s="1"/>
  <c r="FT119" i="22" s="1"/>
  <c r="FU119" i="22" s="1"/>
  <c r="FV119" i="22" s="1"/>
  <c r="FW119" i="22" s="1"/>
  <c r="FX119" i="22" s="1"/>
  <c r="FY119" i="22" s="1"/>
  <c r="FZ119" i="22" s="1"/>
  <c r="GA119" i="22" s="1"/>
  <c r="GB119" i="22" s="1"/>
  <c r="GC119" i="22" s="1"/>
  <c r="GD119" i="22" s="1"/>
  <c r="GE119" i="22" s="1"/>
  <c r="GB131" i="22"/>
  <c r="GC131" i="22" s="1"/>
  <c r="GD131" i="22" s="1"/>
  <c r="GE131" i="22" s="1"/>
  <c r="FS122" i="22"/>
  <c r="FT122" i="22" s="1"/>
  <c r="FU122" i="22" s="1"/>
  <c r="FV122" i="22" s="1"/>
  <c r="FW122" i="22" s="1"/>
  <c r="FX122" i="22" s="1"/>
  <c r="FY122" i="22" s="1"/>
  <c r="FZ122" i="22" s="1"/>
  <c r="GA122" i="22" s="1"/>
  <c r="GB122" i="22" s="1"/>
  <c r="GC122" i="22" s="1"/>
  <c r="GD122" i="22" s="1"/>
  <c r="GE122" i="22" s="1"/>
  <c r="FM117" i="22"/>
  <c r="FN117" i="22" s="1"/>
  <c r="FO117" i="22" s="1"/>
  <c r="FP117" i="22" s="1"/>
  <c r="FQ117" i="22" s="1"/>
  <c r="FR117" i="22" s="1"/>
  <c r="FS117" i="22" s="1"/>
  <c r="FT117" i="22" s="1"/>
  <c r="FU117" i="22" s="1"/>
  <c r="FV117" i="22" s="1"/>
  <c r="FW117" i="22" s="1"/>
  <c r="FX117" i="22" s="1"/>
  <c r="FY117" i="22" s="1"/>
  <c r="FZ117" i="22" s="1"/>
  <c r="GA117" i="22" s="1"/>
  <c r="GB117" i="22" s="1"/>
  <c r="GC117" i="22" s="1"/>
  <c r="GD117" i="22" s="1"/>
  <c r="GE117" i="22" s="1"/>
  <c r="GE134" i="22"/>
  <c r="FG110" i="22"/>
  <c r="FH110" i="22" s="1"/>
  <c r="FI110" i="22" s="1"/>
  <c r="FJ110" i="22" s="1"/>
  <c r="FK110" i="22" s="1"/>
  <c r="FL110" i="22" s="1"/>
  <c r="FM110" i="22" s="1"/>
  <c r="FN110" i="22" s="1"/>
  <c r="FO110" i="22" s="1"/>
  <c r="FP110" i="22" s="1"/>
  <c r="FQ110" i="22" s="1"/>
  <c r="FR110" i="22" s="1"/>
  <c r="FS110" i="22" s="1"/>
  <c r="FT110" i="22" s="1"/>
  <c r="FU110" i="22" s="1"/>
  <c r="FV110" i="22" s="1"/>
  <c r="FW110" i="22" s="1"/>
  <c r="FX110" i="22" s="1"/>
  <c r="FY110" i="22" s="1"/>
  <c r="FZ110" i="22" s="1"/>
  <c r="GA110" i="22" s="1"/>
  <c r="GB110" i="22" s="1"/>
  <c r="GC110" i="22" s="1"/>
  <c r="GD110" i="22" s="1"/>
  <c r="GE110" i="22" s="1"/>
  <c r="FY129" i="22"/>
  <c r="FZ129" i="22" s="1"/>
  <c r="GA129" i="22" s="1"/>
  <c r="GB129" i="22" s="1"/>
  <c r="GC129" i="22" s="1"/>
  <c r="GD129" i="22" s="1"/>
  <c r="GE129" i="22" s="1"/>
  <c r="FV127" i="22"/>
  <c r="FW127" i="22" s="1"/>
  <c r="FX127" i="22" s="1"/>
  <c r="FY127" i="22" s="1"/>
  <c r="FZ127" i="22" s="1"/>
  <c r="GA127" i="22" s="1"/>
  <c r="GB127" i="22" s="1"/>
  <c r="GC127" i="22" s="1"/>
  <c r="GD127" i="22" s="1"/>
  <c r="GE127" i="22" s="1"/>
  <c r="FR121" i="22"/>
  <c r="FS121" i="22" s="1"/>
  <c r="FT121" i="22" s="1"/>
  <c r="FU121" i="22" s="1"/>
  <c r="FV121" i="22" s="1"/>
  <c r="FW121" i="22" s="1"/>
  <c r="FX121" i="22" s="1"/>
  <c r="FY121" i="22" s="1"/>
  <c r="FZ121" i="22" s="1"/>
  <c r="GA121" i="22" s="1"/>
  <c r="GB121" i="22" s="1"/>
  <c r="GC121" i="22" s="1"/>
  <c r="GD121" i="22" s="1"/>
  <c r="GE121" i="22" s="1"/>
  <c r="FH112" i="22"/>
  <c r="FI112" i="22" s="1"/>
  <c r="FJ112" i="22" s="1"/>
  <c r="FK112" i="22" s="1"/>
  <c r="FL112" i="22" s="1"/>
  <c r="FM112" i="22" s="1"/>
  <c r="FN112" i="22" s="1"/>
  <c r="FO112" i="22" s="1"/>
  <c r="FP112" i="22" s="1"/>
  <c r="FQ112" i="22" s="1"/>
  <c r="FR112" i="22" s="1"/>
  <c r="FS112" i="22" s="1"/>
  <c r="FT112" i="22" s="1"/>
  <c r="FU112" i="22" s="1"/>
  <c r="FV112" i="22" s="1"/>
  <c r="FW112" i="22" s="1"/>
  <c r="FX112" i="22" s="1"/>
  <c r="FY112" i="22" s="1"/>
  <c r="FZ112" i="22" s="1"/>
  <c r="GA112" i="22" s="1"/>
  <c r="GB112" i="22" s="1"/>
  <c r="GC112" i="22" s="1"/>
  <c r="GD112" i="22" s="1"/>
  <c r="GE112" i="22" s="1"/>
  <c r="FV142" i="22"/>
  <c r="GE152" i="22"/>
  <c r="FP137" i="22"/>
  <c r="FA120" i="22"/>
  <c r="GA147" i="22"/>
  <c r="FY144" i="22"/>
  <c r="FM132" i="22"/>
  <c r="EQ111" i="22"/>
  <c r="FO135" i="22"/>
  <c r="EW108" i="22"/>
  <c r="FC116" i="22"/>
  <c r="GD142" i="22"/>
  <c r="FQ120" i="22"/>
  <c r="FR120" i="22" s="1"/>
  <c r="FS120" i="22" s="1"/>
  <c r="FT120" i="22" s="1"/>
  <c r="FU120" i="22" s="1"/>
  <c r="FV120" i="22" s="1"/>
  <c r="FW120" i="22" s="1"/>
  <c r="FX120" i="22" s="1"/>
  <c r="FY120" i="22" s="1"/>
  <c r="FZ120" i="22" s="1"/>
  <c r="GA120" i="22" s="1"/>
  <c r="GB120" i="22" s="1"/>
  <c r="GC120" i="22" s="1"/>
  <c r="GD120" i="22" s="1"/>
  <c r="GE120" i="22" s="1"/>
  <c r="GC132" i="22"/>
  <c r="GD132" i="22" s="1"/>
  <c r="GE132" i="22" s="1"/>
  <c r="FT125" i="22"/>
  <c r="FU125" i="22" s="1"/>
  <c r="FV125" i="22" s="1"/>
  <c r="FW125" i="22" s="1"/>
  <c r="FX125" i="22" s="1"/>
  <c r="FY125" i="22" s="1"/>
  <c r="FZ125" i="22" s="1"/>
  <c r="GA125" i="22" s="1"/>
  <c r="GB125" i="22" s="1"/>
  <c r="GC125" i="22" s="1"/>
  <c r="GD125" i="22" s="1"/>
  <c r="GE125" i="22" s="1"/>
  <c r="GE135" i="22"/>
  <c r="FH113" i="22"/>
  <c r="FI113" i="22" s="1"/>
  <c r="FJ113" i="22" s="1"/>
  <c r="FK113" i="22" s="1"/>
  <c r="FL113" i="22" s="1"/>
  <c r="FM113" i="22" s="1"/>
  <c r="FN113" i="22" s="1"/>
  <c r="FO113" i="22" s="1"/>
  <c r="FP113" i="22" s="1"/>
  <c r="FQ113" i="22" s="1"/>
  <c r="FR113" i="22" s="1"/>
  <c r="FS113" i="22" s="1"/>
  <c r="FT113" i="22" s="1"/>
  <c r="FU113" i="22" s="1"/>
  <c r="FV113" i="22" s="1"/>
  <c r="FW113" i="22" s="1"/>
  <c r="FX113" i="22" s="1"/>
  <c r="FY113" i="22" s="1"/>
  <c r="FZ113" i="22" s="1"/>
  <c r="GA113" i="22" s="1"/>
  <c r="GB113" i="22" s="1"/>
  <c r="GC113" i="22" s="1"/>
  <c r="GD113" i="22" s="1"/>
  <c r="GE113" i="22" s="1"/>
  <c r="FK116" i="22"/>
  <c r="FL116" i="22" s="1"/>
  <c r="FM116" i="22" s="1"/>
  <c r="FN116" i="22" s="1"/>
  <c r="FO116" i="22" s="1"/>
  <c r="FP116" i="22" s="1"/>
  <c r="FQ116" i="22" s="1"/>
  <c r="FR116" i="22" s="1"/>
  <c r="FS116" i="22" s="1"/>
  <c r="FT116" i="22" s="1"/>
  <c r="FU116" i="22" s="1"/>
  <c r="FV116" i="22" s="1"/>
  <c r="FW116" i="22" s="1"/>
  <c r="FX116" i="22" s="1"/>
  <c r="FY116" i="22" s="1"/>
  <c r="FZ116" i="22" s="1"/>
  <c r="GA116" i="22" s="1"/>
  <c r="GB116" i="22" s="1"/>
  <c r="GC116" i="22" s="1"/>
  <c r="GD116" i="22" s="1"/>
  <c r="GE116" i="22" s="1"/>
  <c r="FQ136" i="22"/>
  <c r="FY136" i="22"/>
  <c r="AO353" i="22"/>
  <c r="AP353" i="22" s="1"/>
  <c r="GA154" i="22"/>
  <c r="FI136" i="22"/>
  <c r="AO354" i="22"/>
  <c r="FB129" i="22"/>
  <c r="DK85" i="22"/>
  <c r="FU150" i="22"/>
  <c r="EV122" i="22"/>
  <c r="EK114" i="22"/>
  <c r="EK112" i="22"/>
  <c r="GC155" i="22"/>
  <c r="EU121" i="22"/>
  <c r="GE157" i="22"/>
  <c r="FH134" i="22"/>
  <c r="EY127" i="22"/>
  <c r="EJ110" i="22"/>
  <c r="EA101" i="22"/>
  <c r="DI83" i="22"/>
  <c r="DC79" i="22"/>
  <c r="CZ74" i="22"/>
  <c r="EW126" i="22"/>
  <c r="ES119" i="22"/>
  <c r="DS92" i="22"/>
  <c r="FW151" i="22"/>
  <c r="FS145" i="22"/>
  <c r="FG133" i="22"/>
  <c r="FE131" i="22"/>
  <c r="EI109" i="22"/>
  <c r="DL87" i="22"/>
  <c r="FJ129" i="22"/>
  <c r="DS85" i="22"/>
  <c r="GC150" i="22"/>
  <c r="FD122" i="22"/>
  <c r="ES114" i="22"/>
  <c r="ES112" i="22"/>
  <c r="FC121" i="22"/>
  <c r="FP134" i="22"/>
  <c r="FG127" i="22"/>
  <c r="ER110" i="22"/>
  <c r="EI101" i="22"/>
  <c r="DQ83" i="22"/>
  <c r="DK79" i="22"/>
  <c r="DH74" i="22"/>
  <c r="FE126" i="22"/>
  <c r="FA119" i="22"/>
  <c r="EA92" i="22"/>
  <c r="GE151" i="22"/>
  <c r="GA145" i="22"/>
  <c r="FO133" i="22"/>
  <c r="FM131" i="22"/>
  <c r="EQ109" i="22"/>
  <c r="DT87" i="22"/>
  <c r="FR129" i="22"/>
  <c r="EA85" i="22"/>
  <c r="FL122" i="22"/>
  <c r="FA114" i="22"/>
  <c r="FA112" i="22"/>
  <c r="FK121" i="22"/>
  <c r="FX134" i="22"/>
  <c r="FO127" i="22"/>
  <c r="EZ110" i="22"/>
  <c r="EQ101" i="22"/>
  <c r="DY83" i="22"/>
  <c r="DS79" i="22"/>
  <c r="DP74" i="22"/>
  <c r="FM126" i="22"/>
  <c r="FI119" i="22"/>
  <c r="EI92" i="22"/>
  <c r="FW133" i="22"/>
  <c r="FU131" i="22"/>
  <c r="EY109" i="22"/>
  <c r="EB87" i="22"/>
  <c r="DQ90" i="22"/>
  <c r="ET120" i="22"/>
  <c r="FX152" i="22"/>
  <c r="FT147" i="22"/>
  <c r="FR144" i="22"/>
  <c r="FH135" i="22"/>
  <c r="EJ111" i="22"/>
  <c r="DT93" i="22"/>
  <c r="FO142" i="22"/>
  <c r="FI137" i="22"/>
  <c r="FF132" i="22"/>
  <c r="DM88" i="22"/>
  <c r="EW125" i="22"/>
  <c r="EF105" i="22"/>
  <c r="DY100" i="22"/>
  <c r="DX98" i="22"/>
  <c r="DA78" i="22"/>
  <c r="ES113" i="22"/>
  <c r="EO106" i="22"/>
  <c r="DY90" i="22"/>
  <c r="FB120" i="22"/>
  <c r="ER111" i="22"/>
  <c r="EB93" i="22"/>
  <c r="GB147" i="22"/>
  <c r="FZ144" i="22"/>
  <c r="FP135" i="22"/>
  <c r="DU88" i="22"/>
  <c r="FW142" i="22"/>
  <c r="FQ137" i="22"/>
  <c r="FN132" i="22"/>
  <c r="FE125" i="22"/>
  <c r="EG100" i="22"/>
  <c r="DI78" i="22"/>
  <c r="FD116" i="22"/>
  <c r="EL96" i="22"/>
  <c r="EG90" i="22"/>
  <c r="FA113" i="22"/>
  <c r="EW106" i="22"/>
  <c r="EZ111" i="22"/>
  <c r="EJ93" i="22"/>
  <c r="FJ120" i="22"/>
  <c r="FX135" i="22"/>
  <c r="EC88" i="22"/>
  <c r="FM125" i="22"/>
  <c r="EO100" i="22"/>
  <c r="DQ78" i="22"/>
  <c r="DO73" i="22"/>
  <c r="AK411" i="22"/>
  <c r="AK414" i="22" s="1"/>
  <c r="AE411" i="22"/>
  <c r="AE423" i="22" s="1"/>
  <c r="AD411" i="22"/>
  <c r="AD423" i="22" s="1"/>
  <c r="Z411" i="22"/>
  <c r="Z420" i="22" s="1"/>
  <c r="W411" i="22"/>
  <c r="W423" i="22" s="1"/>
  <c r="V411" i="22"/>
  <c r="V420" i="22" s="1"/>
  <c r="AM411" i="22"/>
  <c r="U411" i="22"/>
  <c r="U417" i="22" s="1"/>
  <c r="EH91" i="22"/>
  <c r="EE97" i="22"/>
  <c r="EV116" i="22"/>
  <c r="EQ118" i="22"/>
  <c r="GB154" i="22"/>
  <c r="FJ136" i="22"/>
  <c r="FV148" i="22"/>
  <c r="EX124" i="22"/>
  <c r="ER118" i="22"/>
  <c r="DS91" i="22"/>
  <c r="FR136" i="22"/>
  <c r="GD148" i="22"/>
  <c r="FF124" i="22"/>
  <c r="EZ118" i="22"/>
  <c r="EA91" i="22"/>
  <c r="FZ136" i="22"/>
  <c r="FN124" i="22"/>
  <c r="FH118" i="22"/>
  <c r="EI91" i="22"/>
  <c r="FV150" i="22"/>
  <c r="EW122" i="22"/>
  <c r="EL114" i="22"/>
  <c r="EL112" i="22"/>
  <c r="GD155" i="22"/>
  <c r="EV121" i="22"/>
  <c r="FI134" i="22"/>
  <c r="EZ127" i="22"/>
  <c r="EK110" i="22"/>
  <c r="EB101" i="22"/>
  <c r="EX126" i="22"/>
  <c r="ET119" i="22"/>
  <c r="DT92" i="22"/>
  <c r="FX151" i="22"/>
  <c r="FT145" i="22"/>
  <c r="FH133" i="22"/>
  <c r="FF131" i="22"/>
  <c r="EJ109" i="22"/>
  <c r="DM87" i="22"/>
  <c r="EF104" i="22"/>
  <c r="DX97" i="22"/>
  <c r="GD150" i="22"/>
  <c r="FE122" i="22"/>
  <c r="ET114" i="22"/>
  <c r="ET112" i="22"/>
  <c r="FD121" i="22"/>
  <c r="FQ134" i="22"/>
  <c r="FH127" i="22"/>
  <c r="ES110" i="22"/>
  <c r="EJ101" i="22"/>
  <c r="FF126" i="22"/>
  <c r="FB119" i="22"/>
  <c r="EB92" i="22"/>
  <c r="GB145" i="22"/>
  <c r="FP133" i="22"/>
  <c r="FN131" i="22"/>
  <c r="ER109" i="22"/>
  <c r="DU87" i="22"/>
  <c r="EN104" i="22"/>
  <c r="EF97" i="22"/>
  <c r="FM122" i="22"/>
  <c r="FB114" i="22"/>
  <c r="FB112" i="22"/>
  <c r="FL121" i="22"/>
  <c r="FY134" i="22"/>
  <c r="FP127" i="22"/>
  <c r="FA110" i="22"/>
  <c r="ER101" i="22"/>
  <c r="FN126" i="22"/>
  <c r="FJ119" i="22"/>
  <c r="EJ92" i="22"/>
  <c r="FX133" i="22"/>
  <c r="FV131" i="22"/>
  <c r="EZ109" i="22"/>
  <c r="EC87" i="22"/>
  <c r="EV104" i="22"/>
  <c r="EN97" i="22"/>
  <c r="EU120" i="22"/>
  <c r="FY152" i="22"/>
  <c r="FU147" i="22"/>
  <c r="FS144" i="22"/>
  <c r="FI135" i="22"/>
  <c r="EK111" i="22"/>
  <c r="DU93" i="22"/>
  <c r="FP142" i="22"/>
  <c r="FJ137" i="22"/>
  <c r="FG132" i="22"/>
  <c r="DN88" i="22"/>
  <c r="EX125" i="22"/>
  <c r="EG105" i="22"/>
  <c r="DZ100" i="22"/>
  <c r="DY98" i="22"/>
  <c r="GE156" i="22"/>
  <c r="EO116" i="22"/>
  <c r="DW96" i="22"/>
  <c r="FC120" i="22"/>
  <c r="ES111" i="22"/>
  <c r="EC93" i="22"/>
  <c r="GC147" i="22"/>
  <c r="GA144" i="22"/>
  <c r="FQ135" i="22"/>
  <c r="DV88" i="22"/>
  <c r="FX142" i="22"/>
  <c r="FR137" i="22"/>
  <c r="FO132" i="22"/>
  <c r="FF125" i="22"/>
  <c r="EH100" i="22"/>
  <c r="EO105" i="22"/>
  <c r="EG98" i="22"/>
  <c r="FB113" i="22"/>
  <c r="EX106" i="22"/>
  <c r="FA111" i="22"/>
  <c r="EK93" i="22"/>
  <c r="FK120" i="22"/>
  <c r="FY135" i="22"/>
  <c r="ED88" i="22"/>
  <c r="FN125" i="22"/>
  <c r="EP100" i="22"/>
  <c r="FZ137" i="22"/>
  <c r="FW132" i="22"/>
  <c r="R411" i="22"/>
  <c r="R414" i="22" s="1"/>
  <c r="DZ91" i="22"/>
  <c r="ED96" i="22"/>
  <c r="DW97" i="22"/>
  <c r="EN105" i="22"/>
  <c r="AH411" i="22"/>
  <c r="AH420" i="22" s="1"/>
  <c r="EK113" i="22"/>
  <c r="EN116" i="22"/>
  <c r="FM124" i="22"/>
  <c r="FV132" i="22"/>
  <c r="FI138" i="22"/>
  <c r="FQ138" i="22"/>
  <c r="FY138" i="22"/>
  <c r="FK139" i="22"/>
  <c r="FS139" i="22"/>
  <c r="GA139" i="22"/>
  <c r="FN141" i="22"/>
  <c r="FV141" i="22"/>
  <c r="GD141" i="22"/>
  <c r="GC148" i="22"/>
  <c r="AL411" i="22"/>
  <c r="AL423" i="22" s="1"/>
  <c r="FE124" i="22"/>
  <c r="FC130" i="22"/>
  <c r="FK130" i="22"/>
  <c r="FS130" i="22"/>
  <c r="FU148" i="22"/>
  <c r="EF98" i="22"/>
  <c r="EU104" i="22"/>
  <c r="EH108" i="22"/>
  <c r="EP108" i="22"/>
  <c r="EX108" i="22"/>
  <c r="EW124" i="22"/>
  <c r="FY137" i="22"/>
  <c r="GD156" i="22"/>
  <c r="ED103" i="22"/>
  <c r="EL103" i="22"/>
  <c r="ET103" i="22"/>
  <c r="EM104" i="22"/>
  <c r="FS142" i="22"/>
  <c r="EX120" i="22"/>
  <c r="ER116" i="22"/>
  <c r="FJ132" i="22"/>
  <c r="FV144" i="22"/>
  <c r="EO113" i="22"/>
  <c r="GB152" i="22"/>
  <c r="FX147" i="22"/>
  <c r="FM137" i="22"/>
  <c r="EJ105" i="22"/>
  <c r="EK106" i="22"/>
  <c r="EB98" i="22"/>
  <c r="DZ96" i="22"/>
  <c r="FL135" i="22"/>
  <c r="GA142" i="22"/>
  <c r="FF120" i="22"/>
  <c r="EZ116" i="22"/>
  <c r="FR132" i="22"/>
  <c r="GD144" i="22"/>
  <c r="EW113" i="22"/>
  <c r="FU137" i="22"/>
  <c r="ER105" i="22"/>
  <c r="ES106" i="22"/>
  <c r="EJ98" i="22"/>
  <c r="EH96" i="22"/>
  <c r="FT135" i="22"/>
  <c r="FN120" i="22"/>
  <c r="FH116" i="22"/>
  <c r="FZ132" i="22"/>
  <c r="FE113" i="22"/>
  <c r="GC137" i="22"/>
  <c r="EZ105" i="22"/>
  <c r="FA106" i="22"/>
  <c r="ER98" i="22"/>
  <c r="EP96" i="22"/>
  <c r="GB135" i="22"/>
  <c r="B352" i="22"/>
  <c r="AO355" i="22"/>
  <c r="X411" i="22"/>
  <c r="AF411" i="22"/>
  <c r="AN411" i="22"/>
  <c r="Q411" i="22"/>
  <c r="Y411" i="22"/>
  <c r="AG411" i="22"/>
  <c r="S411" i="22"/>
  <c r="AA411" i="22"/>
  <c r="AI411" i="22"/>
  <c r="T411" i="22"/>
  <c r="AB411" i="22"/>
  <c r="AJ411" i="22"/>
  <c r="AC411" i="22"/>
  <c r="L165" i="22" l="1"/>
  <c r="H90" i="21" s="1"/>
  <c r="P165" i="22"/>
  <c r="L90" i="21" s="1"/>
  <c r="K165" i="22"/>
  <c r="G90" i="21" s="1"/>
  <c r="EA186" i="29"/>
  <c r="GF190" i="29"/>
  <c r="P198" i="29"/>
  <c r="GF198" i="29" s="1"/>
  <c r="M165" i="22"/>
  <c r="I90" i="21" s="1"/>
  <c r="J165" i="22"/>
  <c r="F90" i="21" s="1"/>
  <c r="GF170" i="29"/>
  <c r="GF351" i="29"/>
  <c r="T171" i="29"/>
  <c r="K177" i="29"/>
  <c r="EV171" i="29"/>
  <c r="CZ171" i="29"/>
  <c r="AF171" i="29"/>
  <c r="FH171" i="29"/>
  <c r="AR171" i="29"/>
  <c r="H165" i="22"/>
  <c r="CN171" i="29"/>
  <c r="N165" i="22"/>
  <c r="BD171" i="29"/>
  <c r="BP171" i="29"/>
  <c r="L169" i="22"/>
  <c r="H17" i="21" s="1"/>
  <c r="I165" i="22"/>
  <c r="DX171" i="29"/>
  <c r="FT171" i="29"/>
  <c r="EJ171" i="29"/>
  <c r="DL171" i="29"/>
  <c r="P169" i="22"/>
  <c r="L17" i="21" s="1"/>
  <c r="K169" i="22"/>
  <c r="G17" i="21" s="1"/>
  <c r="O165" i="22"/>
  <c r="DZ169" i="29"/>
  <c r="DZ162" i="29"/>
  <c r="EB159" i="29"/>
  <c r="EB185" i="29" s="1"/>
  <c r="EC17" i="29"/>
  <c r="EA164" i="29"/>
  <c r="EA176" i="29"/>
  <c r="GF349" i="22"/>
  <c r="P178" i="22"/>
  <c r="P177" i="22"/>
  <c r="S178" i="22"/>
  <c r="P182" i="22"/>
  <c r="U158" i="22"/>
  <c r="S158" i="22"/>
  <c r="O53" i="21" s="1"/>
  <c r="T158" i="22"/>
  <c r="W158" i="22"/>
  <c r="Q159" i="22"/>
  <c r="Q164" i="22"/>
  <c r="R159" i="22"/>
  <c r="R164" i="22"/>
  <c r="AA158" i="22"/>
  <c r="Y158" i="22"/>
  <c r="GF62" i="22"/>
  <c r="Z158" i="22"/>
  <c r="V158" i="22"/>
  <c r="GF18" i="22"/>
  <c r="GG18" i="22" s="1"/>
  <c r="AH414" i="22"/>
  <c r="AH416" i="22" s="1"/>
  <c r="GF69" i="22"/>
  <c r="GF55" i="22"/>
  <c r="GF48" i="22"/>
  <c r="GF33" i="22"/>
  <c r="GF26" i="22"/>
  <c r="X158" i="22"/>
  <c r="U423" i="22"/>
  <c r="U356" i="22" s="1"/>
  <c r="R420" i="22"/>
  <c r="R421" i="22" s="1"/>
  <c r="GF47" i="22"/>
  <c r="GF68" i="22"/>
  <c r="GF72" i="22"/>
  <c r="GF86" i="22"/>
  <c r="GF44" i="22"/>
  <c r="GF39" i="22"/>
  <c r="AK423" i="22"/>
  <c r="AK356" i="22" s="1"/>
  <c r="AK417" i="22"/>
  <c r="AK419" i="22" s="1"/>
  <c r="GF30" i="22"/>
  <c r="GF42" i="22"/>
  <c r="GG42" i="22" s="1"/>
  <c r="GF80" i="22"/>
  <c r="GF35" i="22"/>
  <c r="GG35" i="22" s="1"/>
  <c r="GF61" i="22"/>
  <c r="GF58" i="22"/>
  <c r="GF53" i="22"/>
  <c r="GG53" i="22" s="1"/>
  <c r="GF22" i="22"/>
  <c r="GF66" i="22"/>
  <c r="GF43" i="22"/>
  <c r="GF17" i="22"/>
  <c r="GF95" i="22"/>
  <c r="GF76" i="22"/>
  <c r="GG76" i="22" s="1"/>
  <c r="AD420" i="22"/>
  <c r="AD421" i="22" s="1"/>
  <c r="W414" i="22"/>
  <c r="W416" i="22" s="1"/>
  <c r="V423" i="22"/>
  <c r="V356" i="22" s="1"/>
  <c r="V417" i="22"/>
  <c r="V419" i="22" s="1"/>
  <c r="AD417" i="22"/>
  <c r="AD419" i="22" s="1"/>
  <c r="GF37" i="22"/>
  <c r="GF28" i="22"/>
  <c r="GF27" i="22"/>
  <c r="GF54" i="22"/>
  <c r="GF63" i="22"/>
  <c r="GF67" i="22"/>
  <c r="GG67" i="22" s="1"/>
  <c r="GF52" i="22"/>
  <c r="GF34" i="22"/>
  <c r="GF21" i="22"/>
  <c r="GF51" i="22"/>
  <c r="GF38" i="22"/>
  <c r="GF99" i="22"/>
  <c r="GF45" i="22"/>
  <c r="GF75" i="22"/>
  <c r="GF36" i="22"/>
  <c r="GF57" i="22"/>
  <c r="GF50" i="22"/>
  <c r="GG50" i="22" s="1"/>
  <c r="GF23" i="22"/>
  <c r="GF24" i="22"/>
  <c r="GG24" i="22" s="1"/>
  <c r="GF70" i="22"/>
  <c r="GF91" i="22"/>
  <c r="GG91" i="22" s="1"/>
  <c r="GF114" i="22"/>
  <c r="Z414" i="22"/>
  <c r="Z416" i="22" s="1"/>
  <c r="AL414" i="22"/>
  <c r="AL415" i="22" s="1"/>
  <c r="GF110" i="22"/>
  <c r="R173" i="22"/>
  <c r="Q173" i="22"/>
  <c r="GF141" i="22"/>
  <c r="GF73" i="22"/>
  <c r="GF146" i="22"/>
  <c r="GF97" i="22"/>
  <c r="GF104" i="22"/>
  <c r="GF138" i="22"/>
  <c r="GF101" i="22"/>
  <c r="GF124" i="22"/>
  <c r="GG124" i="22" s="1"/>
  <c r="AL417" i="22"/>
  <c r="AL419" i="22" s="1"/>
  <c r="AD414" i="22"/>
  <c r="AD416" i="22" s="1"/>
  <c r="AL420" i="22"/>
  <c r="AL422" i="22" s="1"/>
  <c r="GF117" i="22"/>
  <c r="GF106" i="22"/>
  <c r="GF90" i="22"/>
  <c r="GF151" i="22"/>
  <c r="AE414" i="22"/>
  <c r="AE415" i="22" s="1"/>
  <c r="AK420" i="22"/>
  <c r="AK421" i="22" s="1"/>
  <c r="GF100" i="22"/>
  <c r="GF111" i="22"/>
  <c r="GF92" i="22"/>
  <c r="GF127" i="22"/>
  <c r="GF150" i="22"/>
  <c r="GF19" i="22"/>
  <c r="AP355" i="22"/>
  <c r="GF103" i="22"/>
  <c r="GG103" i="22" s="1"/>
  <c r="GF116" i="22"/>
  <c r="GF105" i="22"/>
  <c r="GF135" i="22"/>
  <c r="GF119" i="22"/>
  <c r="GF134" i="22"/>
  <c r="GF85" i="22"/>
  <c r="GF78" i="22"/>
  <c r="GF145" i="22"/>
  <c r="GF108" i="22"/>
  <c r="GF130" i="22"/>
  <c r="GG130" i="22" s="1"/>
  <c r="GF113" i="22"/>
  <c r="GF125" i="22"/>
  <c r="GF144" i="22"/>
  <c r="GF87" i="22"/>
  <c r="GF126" i="22"/>
  <c r="GF157" i="22"/>
  <c r="GF129" i="22"/>
  <c r="GF93" i="22"/>
  <c r="GF122" i="22"/>
  <c r="GF88" i="22"/>
  <c r="GF147" i="22"/>
  <c r="GF109" i="22"/>
  <c r="GF74" i="22"/>
  <c r="GF121" i="22"/>
  <c r="AP354" i="22"/>
  <c r="GF84" i="22"/>
  <c r="GF60" i="22"/>
  <c r="GF98" i="22"/>
  <c r="GF118" i="22"/>
  <c r="GG118" i="22" s="1"/>
  <c r="GF132" i="22"/>
  <c r="GF152" i="22"/>
  <c r="GF131" i="22"/>
  <c r="GF79" i="22"/>
  <c r="GF155" i="22"/>
  <c r="GF136" i="22"/>
  <c r="GG136" i="22" s="1"/>
  <c r="GF148" i="22"/>
  <c r="GG148" i="22" s="1"/>
  <c r="GF96" i="22"/>
  <c r="GF156" i="22"/>
  <c r="GF137" i="22"/>
  <c r="GF120" i="22"/>
  <c r="GF133" i="22"/>
  <c r="GF83" i="22"/>
  <c r="GF112" i="22"/>
  <c r="GF154" i="22"/>
  <c r="GG154" i="22" s="1"/>
  <c r="AM417" i="22"/>
  <c r="AM420" i="22"/>
  <c r="AM423" i="22"/>
  <c r="AM424" i="22" s="1"/>
  <c r="AH423" i="22"/>
  <c r="AH417" i="22"/>
  <c r="W417" i="22"/>
  <c r="W420" i="22"/>
  <c r="AM414" i="22"/>
  <c r="AM416" i="22" s="1"/>
  <c r="Z423" i="22"/>
  <c r="Z417" i="22"/>
  <c r="V414" i="22"/>
  <c r="V416" i="22" s="1"/>
  <c r="AE417" i="22"/>
  <c r="AE420" i="22"/>
  <c r="R423" i="22"/>
  <c r="R417" i="22"/>
  <c r="U420" i="22"/>
  <c r="U414" i="22"/>
  <c r="R416" i="22"/>
  <c r="R415" i="22"/>
  <c r="AN417" i="22"/>
  <c r="AN423" i="22"/>
  <c r="AN414" i="22"/>
  <c r="AN420" i="22"/>
  <c r="V422" i="22"/>
  <c r="V421" i="22"/>
  <c r="AP16" i="22"/>
  <c r="AF417" i="22"/>
  <c r="AF423" i="22"/>
  <c r="AF414" i="22"/>
  <c r="AF420" i="22"/>
  <c r="AA423" i="22"/>
  <c r="AA414" i="22"/>
  <c r="AA420" i="22"/>
  <c r="AA417" i="22"/>
  <c r="AD356" i="22"/>
  <c r="AD425" i="22"/>
  <c r="AD424" i="22"/>
  <c r="B356" i="22"/>
  <c r="B354" i="22"/>
  <c r="B355" i="22"/>
  <c r="B353" i="22"/>
  <c r="AI423" i="22"/>
  <c r="AI414" i="22"/>
  <c r="AI420" i="22"/>
  <c r="AI417" i="22"/>
  <c r="AC420" i="22"/>
  <c r="AC417" i="22"/>
  <c r="AC423" i="22"/>
  <c r="AC414" i="22"/>
  <c r="U419" i="22"/>
  <c r="U418" i="22"/>
  <c r="AG417" i="22"/>
  <c r="AG423" i="22"/>
  <c r="AG414" i="22"/>
  <c r="AG420" i="22"/>
  <c r="T414" i="22"/>
  <c r="T420" i="22"/>
  <c r="T417" i="22"/>
  <c r="T423" i="22"/>
  <c r="AE356" i="22"/>
  <c r="AE425" i="22"/>
  <c r="AE424" i="22"/>
  <c r="Q417" i="22"/>
  <c r="Q423" i="22"/>
  <c r="Q414" i="22"/>
  <c r="AO411" i="22"/>
  <c r="Q420" i="22"/>
  <c r="W356" i="22"/>
  <c r="W425" i="22"/>
  <c r="W424" i="22"/>
  <c r="Z422" i="22"/>
  <c r="Z421" i="22"/>
  <c r="S352" i="22"/>
  <c r="AJ414" i="22"/>
  <c r="AJ420" i="22"/>
  <c r="AJ417" i="22"/>
  <c r="AJ423" i="22"/>
  <c r="S423" i="22"/>
  <c r="S414" i="22"/>
  <c r="S420" i="22"/>
  <c r="S417" i="22"/>
  <c r="X417" i="22"/>
  <c r="X423" i="22"/>
  <c r="X414" i="22"/>
  <c r="X420" i="22"/>
  <c r="AB414" i="22"/>
  <c r="AB420" i="22"/>
  <c r="AB417" i="22"/>
  <c r="AB423" i="22"/>
  <c r="Y417" i="22"/>
  <c r="Y423" i="22"/>
  <c r="Y414" i="22"/>
  <c r="Y420" i="22"/>
  <c r="AK416" i="22"/>
  <c r="AK415" i="22"/>
  <c r="AL356" i="22"/>
  <c r="AL425" i="22"/>
  <c r="AL424" i="22"/>
  <c r="AH422" i="22"/>
  <c r="AH421" i="22"/>
  <c r="M169" i="22" l="1"/>
  <c r="I17" i="21" s="1"/>
  <c r="J169" i="22"/>
  <c r="F17" i="21" s="1"/>
  <c r="EB186" i="29"/>
  <c r="G18" i="21"/>
  <c r="H18" i="21" s="1"/>
  <c r="I18" i="21" s="1"/>
  <c r="GF171" i="29"/>
  <c r="E90" i="21"/>
  <c r="I169" i="22"/>
  <c r="E17" i="21" s="1"/>
  <c r="R165" i="22"/>
  <c r="Q165" i="22"/>
  <c r="K90" i="21"/>
  <c r="O169" i="22"/>
  <c r="K17" i="21" s="1"/>
  <c r="J90" i="21"/>
  <c r="N169" i="22"/>
  <c r="J17" i="21" s="1"/>
  <c r="K181" i="29"/>
  <c r="K178" i="29"/>
  <c r="L178" i="29" s="1"/>
  <c r="M178" i="29" s="1"/>
  <c r="N178" i="29" s="1"/>
  <c r="O178" i="29" s="1"/>
  <c r="P178" i="29" s="1"/>
  <c r="D90" i="21"/>
  <c r="H169" i="22"/>
  <c r="D17" i="21" s="1"/>
  <c r="EA169" i="29"/>
  <c r="EA162" i="29"/>
  <c r="EC159" i="29"/>
  <c r="EC185" i="29" s="1"/>
  <c r="ED17" i="29"/>
  <c r="EB176" i="29"/>
  <c r="EB164" i="29"/>
  <c r="S176" i="22"/>
  <c r="P186" i="22"/>
  <c r="H166" i="22"/>
  <c r="I166" i="22" s="1"/>
  <c r="J166" i="22" s="1"/>
  <c r="K166" i="22" s="1"/>
  <c r="L166" i="22" s="1"/>
  <c r="M166" i="22" s="1"/>
  <c r="N166" i="22" s="1"/>
  <c r="O166" i="22" s="1"/>
  <c r="P166" i="22" s="1"/>
  <c r="GG158" i="22"/>
  <c r="U159" i="22"/>
  <c r="U164" i="22"/>
  <c r="U173" i="22"/>
  <c r="S159" i="22"/>
  <c r="S164" i="22"/>
  <c r="S182" i="22" s="1"/>
  <c r="S173" i="22"/>
  <c r="S184" i="22" s="1"/>
  <c r="R422" i="22"/>
  <c r="W164" i="22"/>
  <c r="W173" i="22"/>
  <c r="T159" i="22"/>
  <c r="T173" i="22"/>
  <c r="T164" i="22"/>
  <c r="W159" i="22"/>
  <c r="Y173" i="22"/>
  <c r="Y159" i="22"/>
  <c r="Y164" i="22"/>
  <c r="X173" i="22"/>
  <c r="X164" i="22"/>
  <c r="X159" i="22"/>
  <c r="V173" i="22"/>
  <c r="V164" i="22"/>
  <c r="V159" i="22"/>
  <c r="AA173" i="22"/>
  <c r="AA159" i="22"/>
  <c r="AA164" i="22"/>
  <c r="Z173" i="22"/>
  <c r="Z159" i="22"/>
  <c r="Z164" i="22"/>
  <c r="AH415" i="22"/>
  <c r="AD418" i="22"/>
  <c r="U424" i="22"/>
  <c r="U425" i="22"/>
  <c r="AD422" i="22"/>
  <c r="AL421" i="22"/>
  <c r="AK418" i="22"/>
  <c r="V424" i="22"/>
  <c r="V425" i="22"/>
  <c r="AK424" i="22"/>
  <c r="V418" i="22"/>
  <c r="AK425" i="22"/>
  <c r="AK422" i="22"/>
  <c r="W415" i="22"/>
  <c r="AL416" i="22"/>
  <c r="Z415" i="22"/>
  <c r="Q174" i="22"/>
  <c r="Q194" i="22" s="1"/>
  <c r="AE416" i="22"/>
  <c r="AD415" i="22"/>
  <c r="AL418" i="22"/>
  <c r="AM425" i="22"/>
  <c r="V415" i="22"/>
  <c r="AM356" i="22"/>
  <c r="GF139" i="22"/>
  <c r="GF142" i="22"/>
  <c r="AM415" i="22"/>
  <c r="R424" i="22"/>
  <c r="R356" i="22"/>
  <c r="R425" i="22"/>
  <c r="AH419" i="22"/>
  <c r="AH418" i="22"/>
  <c r="AH356" i="22"/>
  <c r="AH425" i="22"/>
  <c r="AH424" i="22"/>
  <c r="W421" i="22"/>
  <c r="W422" i="22"/>
  <c r="W419" i="22"/>
  <c r="W418" i="22"/>
  <c r="Z419" i="22"/>
  <c r="Z418" i="22"/>
  <c r="U416" i="22"/>
  <c r="U415" i="22"/>
  <c r="AE419" i="22"/>
  <c r="AE418" i="22"/>
  <c r="Z424" i="22"/>
  <c r="Z425" i="22"/>
  <c r="Z356" i="22"/>
  <c r="AM422" i="22"/>
  <c r="AM421" i="22"/>
  <c r="AE422" i="22"/>
  <c r="AE421" i="22"/>
  <c r="U422" i="22"/>
  <c r="U421" i="22"/>
  <c r="R418" i="22"/>
  <c r="R419" i="22"/>
  <c r="AM419" i="22"/>
  <c r="AM418" i="22"/>
  <c r="S419" i="22"/>
  <c r="S418" i="22"/>
  <c r="Q425" i="22"/>
  <c r="Q424" i="22"/>
  <c r="AO423" i="22"/>
  <c r="Q356" i="22"/>
  <c r="AA422" i="22"/>
  <c r="AA421" i="22"/>
  <c r="AB422" i="22"/>
  <c r="AB421" i="22"/>
  <c r="AC416" i="22"/>
  <c r="AC415" i="22"/>
  <c r="AB416" i="22"/>
  <c r="AB415" i="22"/>
  <c r="AC356" i="22"/>
  <c r="AC425" i="22"/>
  <c r="AC424" i="22"/>
  <c r="AI356" i="22"/>
  <c r="AI425" i="22"/>
  <c r="AI424" i="22"/>
  <c r="AF416" i="22"/>
  <c r="AF415" i="22"/>
  <c r="AN422" i="22"/>
  <c r="AN421" i="22"/>
  <c r="AB356" i="22"/>
  <c r="AB425" i="22"/>
  <c r="AB424" i="22"/>
  <c r="AI419" i="22"/>
  <c r="AI418" i="22"/>
  <c r="S415" i="22"/>
  <c r="S416" i="22"/>
  <c r="S356" i="22"/>
  <c r="S425" i="22"/>
  <c r="S424" i="22"/>
  <c r="Y422" i="22"/>
  <c r="Y421" i="22"/>
  <c r="X422" i="22"/>
  <c r="X421" i="22"/>
  <c r="AJ356" i="22"/>
  <c r="AJ425" i="22"/>
  <c r="AJ424" i="22"/>
  <c r="FR140" i="22"/>
  <c r="FB123" i="22"/>
  <c r="FW143" i="22"/>
  <c r="EM107" i="22"/>
  <c r="EI102" i="22"/>
  <c r="GA149" i="22"/>
  <c r="FF128" i="22"/>
  <c r="ES115" i="22"/>
  <c r="DU89" i="22"/>
  <c r="EA94" i="22"/>
  <c r="DM82" i="22"/>
  <c r="DL81" i="22"/>
  <c r="DG77" i="22"/>
  <c r="DD71" i="22"/>
  <c r="CN59" i="22"/>
  <c r="CI56" i="22"/>
  <c r="BO40" i="22"/>
  <c r="CT64" i="22"/>
  <c r="CB49" i="22"/>
  <c r="BY46" i="22"/>
  <c r="CU65" i="22"/>
  <c r="BR41" i="22"/>
  <c r="AY29" i="22"/>
  <c r="AH20" i="22"/>
  <c r="AQ25" i="22"/>
  <c r="BC32" i="22"/>
  <c r="FG115" i="22"/>
  <c r="FT128" i="22"/>
  <c r="FP123" i="22"/>
  <c r="FA107" i="22"/>
  <c r="EW102" i="22"/>
  <c r="EA82" i="22"/>
  <c r="EI89" i="22"/>
  <c r="EO94" i="22"/>
  <c r="DZ81" i="22"/>
  <c r="DU77" i="22"/>
  <c r="DR71" i="22"/>
  <c r="CW56" i="22"/>
  <c r="DH64" i="22"/>
  <c r="DB59" i="22"/>
  <c r="DI65" i="22"/>
  <c r="CP49" i="22"/>
  <c r="CM46" i="22"/>
  <c r="CF41" i="22"/>
  <c r="CC40" i="22"/>
  <c r="AV20" i="22"/>
  <c r="BE25" i="22"/>
  <c r="BQ32" i="22"/>
  <c r="BM29" i="22"/>
  <c r="FZ140" i="22"/>
  <c r="FJ123" i="22"/>
  <c r="GE143" i="22"/>
  <c r="FN128" i="22"/>
  <c r="EU107" i="22"/>
  <c r="EQ102" i="22"/>
  <c r="FA115" i="22"/>
  <c r="EI94" i="22"/>
  <c r="EC89" i="22"/>
  <c r="DT81" i="22"/>
  <c r="DO77" i="22"/>
  <c r="DL71" i="22"/>
  <c r="DU82" i="22"/>
  <c r="CV59" i="22"/>
  <c r="DC65" i="22"/>
  <c r="DB64" i="22"/>
  <c r="BW40" i="22"/>
  <c r="CQ56" i="22"/>
  <c r="CG46" i="22"/>
  <c r="BZ41" i="22"/>
  <c r="CJ49" i="22"/>
  <c r="BK32" i="22"/>
  <c r="BG29" i="22"/>
  <c r="AY25" i="22"/>
  <c r="AP20" i="22"/>
  <c r="AG422" i="22"/>
  <c r="AG421" i="22"/>
  <c r="AC419" i="22"/>
  <c r="AC418" i="22"/>
  <c r="AF356" i="22"/>
  <c r="AF425" i="22"/>
  <c r="AF424" i="22"/>
  <c r="AN416" i="22"/>
  <c r="AN415" i="22"/>
  <c r="T352" i="22"/>
  <c r="S422" i="22"/>
  <c r="S421" i="22"/>
  <c r="Y416" i="22"/>
  <c r="Y415" i="22"/>
  <c r="Q422" i="22"/>
  <c r="Q421" i="22"/>
  <c r="AO420" i="22"/>
  <c r="T356" i="22"/>
  <c r="T425" i="22"/>
  <c r="T424" i="22"/>
  <c r="AG416" i="22"/>
  <c r="AG415" i="22"/>
  <c r="AC421" i="22"/>
  <c r="AC422" i="22"/>
  <c r="AF418" i="22"/>
  <c r="AF419" i="22"/>
  <c r="AN356" i="22"/>
  <c r="AN425" i="22"/>
  <c r="AN424" i="22"/>
  <c r="FU128" i="22"/>
  <c r="FQ123" i="22"/>
  <c r="FB107" i="22"/>
  <c r="EX102" i="22"/>
  <c r="FH115" i="22"/>
  <c r="EJ89" i="22"/>
  <c r="EP94" i="22"/>
  <c r="EA81" i="22"/>
  <c r="DV77" i="22"/>
  <c r="DS71" i="22"/>
  <c r="EB82" i="22"/>
  <c r="DI64" i="22"/>
  <c r="DJ65" i="22"/>
  <c r="CQ49" i="22"/>
  <c r="CX56" i="22"/>
  <c r="CG41" i="22"/>
  <c r="DC59" i="22"/>
  <c r="BF25" i="22"/>
  <c r="CD40" i="22"/>
  <c r="AW20" i="22"/>
  <c r="BR32" i="22"/>
  <c r="BN29" i="22"/>
  <c r="CN46" i="22"/>
  <c r="AA415" i="22"/>
  <c r="AA416" i="22"/>
  <c r="AA356" i="22"/>
  <c r="AA425" i="22"/>
  <c r="AA424" i="22"/>
  <c r="AF422" i="22"/>
  <c r="AF421" i="22"/>
  <c r="GE153" i="22"/>
  <c r="FZ149" i="22"/>
  <c r="FE128" i="22"/>
  <c r="FQ140" i="22"/>
  <c r="FA123" i="22"/>
  <c r="FV143" i="22"/>
  <c r="ER115" i="22"/>
  <c r="EL107" i="22"/>
  <c r="EH102" i="22"/>
  <c r="DZ94" i="22"/>
  <c r="DL82" i="22"/>
  <c r="DK81" i="22"/>
  <c r="DF77" i="22"/>
  <c r="DC71" i="22"/>
  <c r="DT89" i="22"/>
  <c r="CS64" i="22"/>
  <c r="CA49" i="22"/>
  <c r="BQ41" i="22"/>
  <c r="CM59" i="22"/>
  <c r="BX46" i="22"/>
  <c r="CH56" i="22"/>
  <c r="CT65" i="22"/>
  <c r="AP25" i="22"/>
  <c r="AG20" i="22"/>
  <c r="AX29" i="22"/>
  <c r="BN40" i="22"/>
  <c r="BB32" i="22"/>
  <c r="AJ419" i="22"/>
  <c r="AJ418" i="22"/>
  <c r="X356" i="22"/>
  <c r="X425" i="22"/>
  <c r="X424" i="22"/>
  <c r="T419" i="22"/>
  <c r="T418" i="22"/>
  <c r="AG425" i="22"/>
  <c r="AG424" i="22"/>
  <c r="AG356" i="22"/>
  <c r="FM128" i="22"/>
  <c r="FY140" i="22"/>
  <c r="FI123" i="22"/>
  <c r="GD143" i="22"/>
  <c r="ET107" i="22"/>
  <c r="EP102" i="22"/>
  <c r="EZ115" i="22"/>
  <c r="EH94" i="22"/>
  <c r="EB89" i="22"/>
  <c r="DS81" i="22"/>
  <c r="DN77" i="22"/>
  <c r="DK71" i="22"/>
  <c r="DT82" i="22"/>
  <c r="DA64" i="22"/>
  <c r="CP56" i="22"/>
  <c r="CI49" i="22"/>
  <c r="DB65" i="22"/>
  <c r="CU59" i="22"/>
  <c r="BY41" i="22"/>
  <c r="CF46" i="22"/>
  <c r="BV40" i="22"/>
  <c r="AX25" i="22"/>
  <c r="AO20" i="22"/>
  <c r="BJ32" i="22"/>
  <c r="BF29" i="22"/>
  <c r="AQ16" i="22"/>
  <c r="AN418" i="22"/>
  <c r="AN419" i="22"/>
  <c r="T416" i="22"/>
  <c r="T415" i="22"/>
  <c r="AB419" i="22"/>
  <c r="AB418" i="22"/>
  <c r="AO417" i="22"/>
  <c r="Q419" i="22"/>
  <c r="Q418" i="22"/>
  <c r="AI422" i="22"/>
  <c r="AI421" i="22"/>
  <c r="AI415" i="22"/>
  <c r="AI416" i="22"/>
  <c r="X416" i="22"/>
  <c r="X415" i="22"/>
  <c r="Y425" i="22"/>
  <c r="Y424" i="22"/>
  <c r="Y356" i="22"/>
  <c r="AJ422" i="22"/>
  <c r="AJ421" i="22"/>
  <c r="Y419" i="22"/>
  <c r="Y418" i="22"/>
  <c r="X418" i="22"/>
  <c r="X419" i="22"/>
  <c r="AJ416" i="22"/>
  <c r="AJ415" i="22"/>
  <c r="EQ115" i="22"/>
  <c r="GD153" i="22"/>
  <c r="FY149" i="22"/>
  <c r="FD128" i="22"/>
  <c r="FP140" i="22"/>
  <c r="EZ123" i="22"/>
  <c r="FU143" i="22"/>
  <c r="DY94" i="22"/>
  <c r="EK107" i="22"/>
  <c r="DK82" i="22"/>
  <c r="EG102" i="22"/>
  <c r="DJ81" i="22"/>
  <c r="DE77" i="22"/>
  <c r="DB71" i="22"/>
  <c r="CG56" i="22"/>
  <c r="CR64" i="22"/>
  <c r="CL59" i="22"/>
  <c r="BZ49" i="22"/>
  <c r="BW46" i="22"/>
  <c r="DS89" i="22"/>
  <c r="CS65" i="22"/>
  <c r="BA32" i="22"/>
  <c r="BP41" i="22"/>
  <c r="AF20" i="22"/>
  <c r="AW29" i="22"/>
  <c r="BM40" i="22"/>
  <c r="AO25" i="22"/>
  <c r="Q416" i="22"/>
  <c r="Q415" i="22"/>
  <c r="AO414" i="22"/>
  <c r="T422" i="22"/>
  <c r="T421" i="22"/>
  <c r="AG419" i="22"/>
  <c r="AG418" i="22"/>
  <c r="AA419" i="22"/>
  <c r="AA418" i="22"/>
  <c r="W165" i="22" l="1"/>
  <c r="S90" i="21" s="1"/>
  <c r="V165" i="22"/>
  <c r="R90" i="21" s="1"/>
  <c r="EC186" i="29"/>
  <c r="J18" i="21"/>
  <c r="K18" i="21" s="1"/>
  <c r="L18" i="21" s="1"/>
  <c r="T165" i="22"/>
  <c r="P90" i="21" s="1"/>
  <c r="Z165" i="22"/>
  <c r="AA165" i="22"/>
  <c r="W169" i="22"/>
  <c r="S17" i="21" s="1"/>
  <c r="S177" i="22"/>
  <c r="S186" i="22" s="1"/>
  <c r="S165" i="22"/>
  <c r="M90" i="21"/>
  <c r="Q169" i="22"/>
  <c r="M17" i="21" s="1"/>
  <c r="X165" i="22"/>
  <c r="N90" i="21"/>
  <c r="R169" i="22"/>
  <c r="N17" i="21" s="1"/>
  <c r="U165" i="22"/>
  <c r="H170" i="22"/>
  <c r="D18" i="21" s="1"/>
  <c r="Y165" i="22"/>
  <c r="G22" i="21"/>
  <c r="K182" i="29"/>
  <c r="L182" i="29" s="1"/>
  <c r="M182" i="29" s="1"/>
  <c r="N182" i="29" s="1"/>
  <c r="O182" i="29" s="1"/>
  <c r="P182" i="29" s="1"/>
  <c r="P171" i="22"/>
  <c r="EB169" i="29"/>
  <c r="EB162" i="29"/>
  <c r="ED159" i="29"/>
  <c r="ED185" i="29" s="1"/>
  <c r="EE17" i="29"/>
  <c r="EC176" i="29"/>
  <c r="EC164" i="29"/>
  <c r="EK89" i="22"/>
  <c r="Q195" i="22"/>
  <c r="Q163" i="22" s="1"/>
  <c r="CH41" i="22"/>
  <c r="EC82" i="22"/>
  <c r="EY102" i="22"/>
  <c r="FC107" i="22"/>
  <c r="DT71" i="22"/>
  <c r="CO46" i="22"/>
  <c r="R174" i="22"/>
  <c r="DW77" i="22"/>
  <c r="DK65" i="22"/>
  <c r="EB81" i="22"/>
  <c r="DJ64" i="22"/>
  <c r="CR49" i="22"/>
  <c r="FR123" i="22"/>
  <c r="BO29" i="22"/>
  <c r="CE40" i="22"/>
  <c r="BS32" i="22"/>
  <c r="CY56" i="22"/>
  <c r="FV128" i="22"/>
  <c r="EQ94" i="22"/>
  <c r="AX20" i="22"/>
  <c r="FI115" i="22"/>
  <c r="BG25" i="22"/>
  <c r="DD59" i="22"/>
  <c r="FQ128" i="22"/>
  <c r="DF65" i="22"/>
  <c r="BN32" i="22"/>
  <c r="AS20" i="22"/>
  <c r="DW81" i="22"/>
  <c r="EL94" i="22"/>
  <c r="EX107" i="22"/>
  <c r="DO71" i="22"/>
  <c r="BZ40" i="22"/>
  <c r="FD115" i="22"/>
  <c r="CM49" i="22"/>
  <c r="CC41" i="22"/>
  <c r="CY59" i="22"/>
  <c r="CT56" i="22"/>
  <c r="ET102" i="22"/>
  <c r="DX82" i="22"/>
  <c r="DE64" i="22"/>
  <c r="BB25" i="22"/>
  <c r="FM123" i="22"/>
  <c r="EF89" i="22"/>
  <c r="CJ46" i="22"/>
  <c r="GC140" i="22"/>
  <c r="DR77" i="22"/>
  <c r="BJ29" i="22"/>
  <c r="FE123" i="22"/>
  <c r="CQ59" i="22"/>
  <c r="BF32" i="22"/>
  <c r="EL102" i="22"/>
  <c r="CE49" i="22"/>
  <c r="DX89" i="22"/>
  <c r="BB29" i="22"/>
  <c r="ED94" i="22"/>
  <c r="EP107" i="22"/>
  <c r="CX65" i="22"/>
  <c r="BR40" i="22"/>
  <c r="BU41" i="22"/>
  <c r="EV115" i="22"/>
  <c r="CL56" i="22"/>
  <c r="DP82" i="22"/>
  <c r="DJ77" i="22"/>
  <c r="GD149" i="22"/>
  <c r="FU140" i="22"/>
  <c r="CB46" i="22"/>
  <c r="AT25" i="22"/>
  <c r="FZ143" i="22"/>
  <c r="CW64" i="22"/>
  <c r="FI128" i="22"/>
  <c r="DO81" i="22"/>
  <c r="DG71" i="22"/>
  <c r="AK20" i="22"/>
  <c r="FM140" i="22"/>
  <c r="DH82" i="22"/>
  <c r="BT46" i="22"/>
  <c r="DB77" i="22"/>
  <c r="DP89" i="22"/>
  <c r="FV149" i="22"/>
  <c r="AL25" i="22"/>
  <c r="EN115" i="22"/>
  <c r="DG81" i="22"/>
  <c r="BW49" i="22"/>
  <c r="GA153" i="22"/>
  <c r="AX32" i="22"/>
  <c r="EH107" i="22"/>
  <c r="DV94" i="22"/>
  <c r="EW123" i="22"/>
  <c r="BM41" i="22"/>
  <c r="CP65" i="22"/>
  <c r="FA128" i="22"/>
  <c r="FR143" i="22"/>
  <c r="CI59" i="22"/>
  <c r="BJ40" i="22"/>
  <c r="ED102" i="22"/>
  <c r="CY71" i="22"/>
  <c r="AT29" i="22"/>
  <c r="CD56" i="22"/>
  <c r="AC20" i="22"/>
  <c r="CO64" i="22"/>
  <c r="AP158" i="22"/>
  <c r="AF158" i="22"/>
  <c r="EP115" i="22"/>
  <c r="GC153" i="22"/>
  <c r="FX149" i="22"/>
  <c r="FC128" i="22"/>
  <c r="FO140" i="22"/>
  <c r="EY123" i="22"/>
  <c r="FT143" i="22"/>
  <c r="EJ107" i="22"/>
  <c r="EF102" i="22"/>
  <c r="DX94" i="22"/>
  <c r="DR89" i="22"/>
  <c r="DJ82" i="22"/>
  <c r="DI81" i="22"/>
  <c r="DD77" i="22"/>
  <c r="DA71" i="22"/>
  <c r="CR65" i="22"/>
  <c r="CF56" i="22"/>
  <c r="CQ64" i="22"/>
  <c r="CK59" i="22"/>
  <c r="BY49" i="22"/>
  <c r="BL40" i="22"/>
  <c r="AZ32" i="22"/>
  <c r="BV46" i="22"/>
  <c r="BO41" i="22"/>
  <c r="AE20" i="22"/>
  <c r="AV29" i="22"/>
  <c r="AN25" i="22"/>
  <c r="FC115" i="22"/>
  <c r="EK94" i="22"/>
  <c r="FL123" i="22"/>
  <c r="GB140" i="22"/>
  <c r="EW107" i="22"/>
  <c r="ES102" i="22"/>
  <c r="DW82" i="22"/>
  <c r="FP128" i="22"/>
  <c r="EE89" i="22"/>
  <c r="DV81" i="22"/>
  <c r="DQ77" i="22"/>
  <c r="CX59" i="22"/>
  <c r="DE65" i="22"/>
  <c r="DN71" i="22"/>
  <c r="DD64" i="22"/>
  <c r="CI46" i="22"/>
  <c r="CL49" i="22"/>
  <c r="CS56" i="22"/>
  <c r="BI29" i="22"/>
  <c r="BA25" i="22"/>
  <c r="CB41" i="22"/>
  <c r="BY40" i="22"/>
  <c r="AR20" i="22"/>
  <c r="BM32" i="22"/>
  <c r="AO356" i="22"/>
  <c r="FQ143" i="22"/>
  <c r="DU94" i="22"/>
  <c r="EZ128" i="22"/>
  <c r="FL140" i="22"/>
  <c r="EM115" i="22"/>
  <c r="FU149" i="22"/>
  <c r="EV123" i="22"/>
  <c r="EG107" i="22"/>
  <c r="FZ153" i="22"/>
  <c r="EC102" i="22"/>
  <c r="DO89" i="22"/>
  <c r="DG82" i="22"/>
  <c r="CH59" i="22"/>
  <c r="CX71" i="22"/>
  <c r="CO65" i="22"/>
  <c r="DF81" i="22"/>
  <c r="CN64" i="22"/>
  <c r="DA77" i="22"/>
  <c r="BV49" i="22"/>
  <c r="CC56" i="22"/>
  <c r="BL41" i="22"/>
  <c r="BI40" i="22"/>
  <c r="BS46" i="22"/>
  <c r="AW32" i="22"/>
  <c r="AK25" i="22"/>
  <c r="AB20" i="22"/>
  <c r="AS29" i="22"/>
  <c r="U352" i="22"/>
  <c r="AO158" i="22"/>
  <c r="AO424" i="22"/>
  <c r="FY143" i="22"/>
  <c r="GC149" i="22"/>
  <c r="EC94" i="22"/>
  <c r="FH128" i="22"/>
  <c r="FT140" i="22"/>
  <c r="EU115" i="22"/>
  <c r="FD123" i="22"/>
  <c r="EO107" i="22"/>
  <c r="EK102" i="22"/>
  <c r="DW89" i="22"/>
  <c r="CP59" i="22"/>
  <c r="DN81" i="22"/>
  <c r="DI77" i="22"/>
  <c r="CW65" i="22"/>
  <c r="CK56" i="22"/>
  <c r="DO82" i="22"/>
  <c r="DF71" i="22"/>
  <c r="CV64" i="22"/>
  <c r="CD49" i="22"/>
  <c r="CA46" i="22"/>
  <c r="BT41" i="22"/>
  <c r="BQ40" i="22"/>
  <c r="BA29" i="22"/>
  <c r="BE32" i="22"/>
  <c r="AS25" i="22"/>
  <c r="AJ20" i="22"/>
  <c r="AO421" i="22"/>
  <c r="EO115" i="22"/>
  <c r="GB153" i="22"/>
  <c r="FW149" i="22"/>
  <c r="FN140" i="22"/>
  <c r="EX123" i="22"/>
  <c r="FS143" i="22"/>
  <c r="FB128" i="22"/>
  <c r="DW94" i="22"/>
  <c r="DQ89" i="22"/>
  <c r="EI107" i="22"/>
  <c r="EE102" i="22"/>
  <c r="DI82" i="22"/>
  <c r="DH81" i="22"/>
  <c r="DC77" i="22"/>
  <c r="CZ71" i="22"/>
  <c r="CQ65" i="22"/>
  <c r="CP64" i="22"/>
  <c r="BU46" i="22"/>
  <c r="CJ59" i="22"/>
  <c r="BX49" i="22"/>
  <c r="BN41" i="22"/>
  <c r="BK40" i="22"/>
  <c r="CE56" i="22"/>
  <c r="AY32" i="22"/>
  <c r="AM25" i="22"/>
  <c r="AD20" i="22"/>
  <c r="AU29" i="22"/>
  <c r="AO415" i="22"/>
  <c r="AO419" i="22"/>
  <c r="AO416" i="22"/>
  <c r="AG158" i="22"/>
  <c r="EY115" i="22"/>
  <c r="FL128" i="22"/>
  <c r="FX140" i="22"/>
  <c r="FH123" i="22"/>
  <c r="GC143" i="22"/>
  <c r="ES107" i="22"/>
  <c r="EO102" i="22"/>
  <c r="EG94" i="22"/>
  <c r="EA89" i="22"/>
  <c r="DS82" i="22"/>
  <c r="DR81" i="22"/>
  <c r="DM77" i="22"/>
  <c r="DJ71" i="22"/>
  <c r="CO56" i="22"/>
  <c r="CZ64" i="22"/>
  <c r="CH49" i="22"/>
  <c r="DA65" i="22"/>
  <c r="CT59" i="22"/>
  <c r="CE46" i="22"/>
  <c r="BX41" i="22"/>
  <c r="BU40" i="22"/>
  <c r="AW25" i="22"/>
  <c r="AN20" i="22"/>
  <c r="BI32" i="22"/>
  <c r="BE29" i="22"/>
  <c r="AO418" i="22"/>
  <c r="FF115" i="22"/>
  <c r="FS128" i="22"/>
  <c r="GE140" i="22"/>
  <c r="EZ107" i="22"/>
  <c r="EN94" i="22"/>
  <c r="FO123" i="22"/>
  <c r="EV102" i="22"/>
  <c r="EH89" i="22"/>
  <c r="DY81" i="22"/>
  <c r="DT77" i="22"/>
  <c r="DH65" i="22"/>
  <c r="CV56" i="22"/>
  <c r="DQ71" i="22"/>
  <c r="DG64" i="22"/>
  <c r="DZ82" i="22"/>
  <c r="DA59" i="22"/>
  <c r="CO49" i="22"/>
  <c r="CB40" i="22"/>
  <c r="BP32" i="22"/>
  <c r="CE41" i="22"/>
  <c r="BL29" i="22"/>
  <c r="AU20" i="22"/>
  <c r="BD25" i="22"/>
  <c r="CL46" i="22"/>
  <c r="AO425" i="22"/>
  <c r="AR16" i="22"/>
  <c r="AO422" i="22"/>
  <c r="FO128" i="22"/>
  <c r="EV107" i="22"/>
  <c r="ER102" i="22"/>
  <c r="FB115" i="22"/>
  <c r="EJ94" i="22"/>
  <c r="FK123" i="22"/>
  <c r="ED89" i="22"/>
  <c r="GA140" i="22"/>
  <c r="DM71" i="22"/>
  <c r="DV82" i="22"/>
  <c r="DU81" i="22"/>
  <c r="DP77" i="22"/>
  <c r="CW59" i="22"/>
  <c r="DD65" i="22"/>
  <c r="DC64" i="22"/>
  <c r="CR56" i="22"/>
  <c r="CH46" i="22"/>
  <c r="BX40" i="22"/>
  <c r="AZ25" i="22"/>
  <c r="BH29" i="22"/>
  <c r="CK49" i="22"/>
  <c r="CA41" i="22"/>
  <c r="BL32" i="22"/>
  <c r="AQ20" i="22"/>
  <c r="EW115" i="22"/>
  <c r="GE149" i="22"/>
  <c r="FV140" i="22"/>
  <c r="GA143" i="22"/>
  <c r="FJ128" i="22"/>
  <c r="FF123" i="22"/>
  <c r="EQ107" i="22"/>
  <c r="EM102" i="22"/>
  <c r="EE94" i="22"/>
  <c r="DY89" i="22"/>
  <c r="DP81" i="22"/>
  <c r="DK77" i="22"/>
  <c r="DQ82" i="22"/>
  <c r="DH71" i="22"/>
  <c r="CY65" i="22"/>
  <c r="CM56" i="22"/>
  <c r="CX64" i="22"/>
  <c r="CC46" i="22"/>
  <c r="CF49" i="22"/>
  <c r="BV41" i="22"/>
  <c r="BS40" i="22"/>
  <c r="BG32" i="22"/>
  <c r="CR59" i="22"/>
  <c r="AU25" i="22"/>
  <c r="AL20" i="22"/>
  <c r="BC29" i="22"/>
  <c r="FE115" i="22"/>
  <c r="FR128" i="22"/>
  <c r="GD140" i="22"/>
  <c r="FN123" i="22"/>
  <c r="EM94" i="22"/>
  <c r="EY107" i="22"/>
  <c r="EU102" i="22"/>
  <c r="EG89" i="22"/>
  <c r="DX81" i="22"/>
  <c r="DS77" i="22"/>
  <c r="DP71" i="22"/>
  <c r="DG65" i="22"/>
  <c r="CU56" i="22"/>
  <c r="DF64" i="22"/>
  <c r="CK46" i="22"/>
  <c r="DY82" i="22"/>
  <c r="CZ59" i="22"/>
  <c r="CN49" i="22"/>
  <c r="CD41" i="22"/>
  <c r="CA40" i="22"/>
  <c r="BO32" i="22"/>
  <c r="BK29" i="22"/>
  <c r="AT20" i="22"/>
  <c r="BC25" i="22"/>
  <c r="EX115" i="22"/>
  <c r="FK128" i="22"/>
  <c r="FW140" i="22"/>
  <c r="FG123" i="22"/>
  <c r="ER107" i="22"/>
  <c r="EN102" i="22"/>
  <c r="EF94" i="22"/>
  <c r="DZ89" i="22"/>
  <c r="GB143" i="22"/>
  <c r="DQ81" i="22"/>
  <c r="DL77" i="22"/>
  <c r="DR82" i="22"/>
  <c r="CZ65" i="22"/>
  <c r="CN56" i="22"/>
  <c r="CY64" i="22"/>
  <c r="CG49" i="22"/>
  <c r="DI71" i="22"/>
  <c r="CS59" i="22"/>
  <c r="BT40" i="22"/>
  <c r="BH32" i="22"/>
  <c r="CD46" i="22"/>
  <c r="BW41" i="22"/>
  <c r="AV25" i="22"/>
  <c r="AM20" i="22"/>
  <c r="BD29" i="22"/>
  <c r="FX143" i="22"/>
  <c r="FS140" i="22"/>
  <c r="EN107" i="22"/>
  <c r="EJ102" i="22"/>
  <c r="GB149" i="22"/>
  <c r="EB94" i="22"/>
  <c r="FG128" i="22"/>
  <c r="ET115" i="22"/>
  <c r="DV89" i="22"/>
  <c r="FC123" i="22"/>
  <c r="DE71" i="22"/>
  <c r="DN82" i="22"/>
  <c r="CO59" i="22"/>
  <c r="DM81" i="22"/>
  <c r="DH77" i="22"/>
  <c r="CV65" i="22"/>
  <c r="CJ56" i="22"/>
  <c r="CU64" i="22"/>
  <c r="AR25" i="22"/>
  <c r="AZ29" i="22"/>
  <c r="BZ46" i="22"/>
  <c r="BS41" i="22"/>
  <c r="BP40" i="22"/>
  <c r="AI20" i="22"/>
  <c r="CC49" i="22"/>
  <c r="BD32" i="22"/>
  <c r="FD107" i="22"/>
  <c r="FE107" i="22" s="1"/>
  <c r="FF107" i="22" s="1"/>
  <c r="FG107" i="22" s="1"/>
  <c r="FH107" i="22" s="1"/>
  <c r="FI107" i="22" s="1"/>
  <c r="FJ107" i="22" s="1"/>
  <c r="FK107" i="22" s="1"/>
  <c r="FL107" i="22" s="1"/>
  <c r="FM107" i="22" s="1"/>
  <c r="FN107" i="22" s="1"/>
  <c r="FO107" i="22" s="1"/>
  <c r="FP107" i="22" s="1"/>
  <c r="FQ107" i="22" s="1"/>
  <c r="FR107" i="22" s="1"/>
  <c r="FS107" i="22" s="1"/>
  <c r="FT107" i="22" s="1"/>
  <c r="FU107" i="22" s="1"/>
  <c r="FV107" i="22" s="1"/>
  <c r="FW107" i="22" s="1"/>
  <c r="FX107" i="22" s="1"/>
  <c r="FY107" i="22" s="1"/>
  <c r="FZ107" i="22" s="1"/>
  <c r="GA107" i="22" s="1"/>
  <c r="GB107" i="22" s="1"/>
  <c r="GC107" i="22" s="1"/>
  <c r="GD107" i="22" s="1"/>
  <c r="GE107" i="22" s="1"/>
  <c r="EZ102" i="22"/>
  <c r="FA102" i="22" s="1"/>
  <c r="FB102" i="22" s="1"/>
  <c r="FC102" i="22" s="1"/>
  <c r="FD102" i="22" s="1"/>
  <c r="FE102" i="22" s="1"/>
  <c r="FF102" i="22" s="1"/>
  <c r="FG102" i="22" s="1"/>
  <c r="FH102" i="22" s="1"/>
  <c r="FI102" i="22" s="1"/>
  <c r="FJ102" i="22" s="1"/>
  <c r="FK102" i="22" s="1"/>
  <c r="FL102" i="22" s="1"/>
  <c r="FM102" i="22" s="1"/>
  <c r="FN102" i="22" s="1"/>
  <c r="FO102" i="22" s="1"/>
  <c r="FP102" i="22" s="1"/>
  <c r="FQ102" i="22" s="1"/>
  <c r="FR102" i="22" s="1"/>
  <c r="FS102" i="22" s="1"/>
  <c r="FT102" i="22" s="1"/>
  <c r="FU102" i="22" s="1"/>
  <c r="FV102" i="22" s="1"/>
  <c r="FW102" i="22" s="1"/>
  <c r="FX102" i="22" s="1"/>
  <c r="FY102" i="22" s="1"/>
  <c r="FZ102" i="22" s="1"/>
  <c r="GA102" i="22" s="1"/>
  <c r="GB102" i="22" s="1"/>
  <c r="GC102" i="22" s="1"/>
  <c r="GD102" i="22" s="1"/>
  <c r="GE102" i="22" s="1"/>
  <c r="ER94" i="22"/>
  <c r="ES94" i="22" s="1"/>
  <c r="ET94" i="22" s="1"/>
  <c r="EU94" i="22" s="1"/>
  <c r="EV94" i="22" s="1"/>
  <c r="EW94" i="22" s="1"/>
  <c r="EX94" i="22" s="1"/>
  <c r="EY94" i="22" s="1"/>
  <c r="EZ94" i="22" s="1"/>
  <c r="FA94" i="22" s="1"/>
  <c r="FB94" i="22" s="1"/>
  <c r="FC94" i="22" s="1"/>
  <c r="FD94" i="22" s="1"/>
  <c r="FE94" i="22" s="1"/>
  <c r="FF94" i="22" s="1"/>
  <c r="FG94" i="22" s="1"/>
  <c r="FH94" i="22" s="1"/>
  <c r="FI94" i="22" s="1"/>
  <c r="FJ94" i="22" s="1"/>
  <c r="FK94" i="22" s="1"/>
  <c r="FL94" i="22" s="1"/>
  <c r="FM94" i="22" s="1"/>
  <c r="FN94" i="22" s="1"/>
  <c r="FO94" i="22" s="1"/>
  <c r="FP94" i="22" s="1"/>
  <c r="FQ94" i="22" s="1"/>
  <c r="FR94" i="22" s="1"/>
  <c r="FS94" i="22" s="1"/>
  <c r="FT94" i="22" s="1"/>
  <c r="FU94" i="22" s="1"/>
  <c r="FV94" i="22" s="1"/>
  <c r="FW94" i="22" s="1"/>
  <c r="FX94" i="22" s="1"/>
  <c r="FY94" i="22" s="1"/>
  <c r="FZ94" i="22" s="1"/>
  <c r="GA94" i="22" s="1"/>
  <c r="GB94" i="22" s="1"/>
  <c r="GC94" i="22" s="1"/>
  <c r="GD94" i="22" s="1"/>
  <c r="GE94" i="22" s="1"/>
  <c r="FW128" i="22"/>
  <c r="FX128" i="22" s="1"/>
  <c r="FY128" i="22" s="1"/>
  <c r="FZ128" i="22" s="1"/>
  <c r="GA128" i="22" s="1"/>
  <c r="GB128" i="22" s="1"/>
  <c r="GC128" i="22" s="1"/>
  <c r="GD128" i="22" s="1"/>
  <c r="GE128" i="22" s="1"/>
  <c r="FJ115" i="22"/>
  <c r="FK115" i="22" s="1"/>
  <c r="FL115" i="22" s="1"/>
  <c r="FM115" i="22" s="1"/>
  <c r="FN115" i="22" s="1"/>
  <c r="FO115" i="22" s="1"/>
  <c r="FP115" i="22" s="1"/>
  <c r="FQ115" i="22" s="1"/>
  <c r="FR115" i="22" s="1"/>
  <c r="FS115" i="22" s="1"/>
  <c r="FT115" i="22" s="1"/>
  <c r="FU115" i="22" s="1"/>
  <c r="FV115" i="22" s="1"/>
  <c r="FW115" i="22" s="1"/>
  <c r="FX115" i="22" s="1"/>
  <c r="FY115" i="22" s="1"/>
  <c r="FZ115" i="22" s="1"/>
  <c r="GA115" i="22" s="1"/>
  <c r="GB115" i="22" s="1"/>
  <c r="GC115" i="22" s="1"/>
  <c r="GD115" i="22" s="1"/>
  <c r="GE115" i="22" s="1"/>
  <c r="FS123" i="22"/>
  <c r="FT123" i="22" s="1"/>
  <c r="FU123" i="22" s="1"/>
  <c r="FV123" i="22" s="1"/>
  <c r="FW123" i="22" s="1"/>
  <c r="FX123" i="22" s="1"/>
  <c r="FY123" i="22" s="1"/>
  <c r="FZ123" i="22" s="1"/>
  <c r="GA123" i="22" s="1"/>
  <c r="GB123" i="22" s="1"/>
  <c r="GC123" i="22" s="1"/>
  <c r="GD123" i="22" s="1"/>
  <c r="GE123" i="22" s="1"/>
  <c r="EL89" i="22"/>
  <c r="EM89" i="22" s="1"/>
  <c r="EN89" i="22" s="1"/>
  <c r="EO89" i="22" s="1"/>
  <c r="EP89" i="22" s="1"/>
  <c r="EQ89" i="22" s="1"/>
  <c r="ER89" i="22" s="1"/>
  <c r="ES89" i="22" s="1"/>
  <c r="ET89" i="22" s="1"/>
  <c r="EU89" i="22" s="1"/>
  <c r="EV89" i="22" s="1"/>
  <c r="EW89" i="22" s="1"/>
  <c r="EX89" i="22" s="1"/>
  <c r="EY89" i="22" s="1"/>
  <c r="EZ89" i="22" s="1"/>
  <c r="FA89" i="22" s="1"/>
  <c r="FB89" i="22" s="1"/>
  <c r="FC89" i="22" s="1"/>
  <c r="FD89" i="22" s="1"/>
  <c r="FE89" i="22" s="1"/>
  <c r="FF89" i="22" s="1"/>
  <c r="FG89" i="22" s="1"/>
  <c r="FH89" i="22" s="1"/>
  <c r="FI89" i="22" s="1"/>
  <c r="FJ89" i="22" s="1"/>
  <c r="FK89" i="22" s="1"/>
  <c r="FL89" i="22" s="1"/>
  <c r="FM89" i="22" s="1"/>
  <c r="FN89" i="22" s="1"/>
  <c r="FO89" i="22" s="1"/>
  <c r="FP89" i="22" s="1"/>
  <c r="FQ89" i="22" s="1"/>
  <c r="FR89" i="22" s="1"/>
  <c r="FS89" i="22" s="1"/>
  <c r="FT89" i="22" s="1"/>
  <c r="FU89" i="22" s="1"/>
  <c r="FV89" i="22" s="1"/>
  <c r="FW89" i="22" s="1"/>
  <c r="FX89" i="22" s="1"/>
  <c r="FY89" i="22" s="1"/>
  <c r="FZ89" i="22" s="1"/>
  <c r="GA89" i="22" s="1"/>
  <c r="GB89" i="22" s="1"/>
  <c r="GC89" i="22" s="1"/>
  <c r="GD89" i="22" s="1"/>
  <c r="GE89" i="22" s="1"/>
  <c r="DU71" i="22"/>
  <c r="DV71" i="22" s="1"/>
  <c r="DW71" i="22" s="1"/>
  <c r="DX71" i="22" s="1"/>
  <c r="DY71" i="22" s="1"/>
  <c r="DZ71" i="22" s="1"/>
  <c r="EA71" i="22" s="1"/>
  <c r="EB71" i="22" s="1"/>
  <c r="EC71" i="22" s="1"/>
  <c r="ED71" i="22" s="1"/>
  <c r="EE71" i="22" s="1"/>
  <c r="EF71" i="22" s="1"/>
  <c r="EG71" i="22" s="1"/>
  <c r="EH71" i="22" s="1"/>
  <c r="EI71" i="22" s="1"/>
  <c r="EJ71" i="22" s="1"/>
  <c r="EK71" i="22" s="1"/>
  <c r="EL71" i="22" s="1"/>
  <c r="EM71" i="22" s="1"/>
  <c r="EN71" i="22" s="1"/>
  <c r="EO71" i="22" s="1"/>
  <c r="EP71" i="22" s="1"/>
  <c r="EQ71" i="22" s="1"/>
  <c r="ER71" i="22" s="1"/>
  <c r="ES71" i="22" s="1"/>
  <c r="ET71" i="22" s="1"/>
  <c r="EU71" i="22" s="1"/>
  <c r="EV71" i="22" s="1"/>
  <c r="EW71" i="22" s="1"/>
  <c r="EX71" i="22" s="1"/>
  <c r="EY71" i="22" s="1"/>
  <c r="EZ71" i="22" s="1"/>
  <c r="FA71" i="22" s="1"/>
  <c r="FB71" i="22" s="1"/>
  <c r="FC71" i="22" s="1"/>
  <c r="FD71" i="22" s="1"/>
  <c r="FE71" i="22" s="1"/>
  <c r="FF71" i="22" s="1"/>
  <c r="FG71" i="22" s="1"/>
  <c r="FH71" i="22" s="1"/>
  <c r="FI71" i="22" s="1"/>
  <c r="FJ71" i="22" s="1"/>
  <c r="FK71" i="22" s="1"/>
  <c r="FL71" i="22" s="1"/>
  <c r="FM71" i="22" s="1"/>
  <c r="FN71" i="22" s="1"/>
  <c r="FO71" i="22" s="1"/>
  <c r="FP71" i="22" s="1"/>
  <c r="FQ71" i="22" s="1"/>
  <c r="FR71" i="22" s="1"/>
  <c r="FS71" i="22" s="1"/>
  <c r="FT71" i="22" s="1"/>
  <c r="FU71" i="22" s="1"/>
  <c r="FV71" i="22" s="1"/>
  <c r="FW71" i="22" s="1"/>
  <c r="FX71" i="22" s="1"/>
  <c r="FY71" i="22" s="1"/>
  <c r="FZ71" i="22" s="1"/>
  <c r="GA71" i="22" s="1"/>
  <c r="GB71" i="22" s="1"/>
  <c r="GC71" i="22" s="1"/>
  <c r="GD71" i="22" s="1"/>
  <c r="GE71" i="22" s="1"/>
  <c r="ED82" i="22"/>
  <c r="EE82" i="22" s="1"/>
  <c r="EF82" i="22" s="1"/>
  <c r="EG82" i="22" s="1"/>
  <c r="EH82" i="22" s="1"/>
  <c r="EI82" i="22" s="1"/>
  <c r="EJ82" i="22" s="1"/>
  <c r="EK82" i="22" s="1"/>
  <c r="EL82" i="22" s="1"/>
  <c r="EM82" i="22" s="1"/>
  <c r="EN82" i="22" s="1"/>
  <c r="EO82" i="22" s="1"/>
  <c r="EP82" i="22" s="1"/>
  <c r="EQ82" i="22" s="1"/>
  <c r="ER82" i="22" s="1"/>
  <c r="ES82" i="22" s="1"/>
  <c r="ET82" i="22" s="1"/>
  <c r="EU82" i="22" s="1"/>
  <c r="EV82" i="22" s="1"/>
  <c r="EW82" i="22" s="1"/>
  <c r="EX82" i="22" s="1"/>
  <c r="EY82" i="22" s="1"/>
  <c r="EZ82" i="22" s="1"/>
  <c r="FA82" i="22" s="1"/>
  <c r="FB82" i="22" s="1"/>
  <c r="FC82" i="22" s="1"/>
  <c r="FD82" i="22" s="1"/>
  <c r="FE82" i="22" s="1"/>
  <c r="FF82" i="22" s="1"/>
  <c r="FG82" i="22" s="1"/>
  <c r="FH82" i="22" s="1"/>
  <c r="FI82" i="22" s="1"/>
  <c r="FJ82" i="22" s="1"/>
  <c r="FK82" i="22" s="1"/>
  <c r="FL82" i="22" s="1"/>
  <c r="FM82" i="22" s="1"/>
  <c r="FN82" i="22" s="1"/>
  <c r="FO82" i="22" s="1"/>
  <c r="FP82" i="22" s="1"/>
  <c r="FQ82" i="22" s="1"/>
  <c r="FR82" i="22" s="1"/>
  <c r="FS82" i="22" s="1"/>
  <c r="FT82" i="22" s="1"/>
  <c r="FU82" i="22" s="1"/>
  <c r="FV82" i="22" s="1"/>
  <c r="FW82" i="22" s="1"/>
  <c r="FX82" i="22" s="1"/>
  <c r="FY82" i="22" s="1"/>
  <c r="FZ82" i="22" s="1"/>
  <c r="GA82" i="22" s="1"/>
  <c r="GB82" i="22" s="1"/>
  <c r="GC82" i="22" s="1"/>
  <c r="GD82" i="22" s="1"/>
  <c r="GE82" i="22" s="1"/>
  <c r="DX77" i="22"/>
  <c r="DY77" i="22" s="1"/>
  <c r="DZ77" i="22" s="1"/>
  <c r="EA77" i="22" s="1"/>
  <c r="EB77" i="22" s="1"/>
  <c r="EC77" i="22" s="1"/>
  <c r="ED77" i="22" s="1"/>
  <c r="EE77" i="22" s="1"/>
  <c r="EF77" i="22" s="1"/>
  <c r="EG77" i="22" s="1"/>
  <c r="EH77" i="22" s="1"/>
  <c r="EI77" i="22" s="1"/>
  <c r="EJ77" i="22" s="1"/>
  <c r="EK77" i="22" s="1"/>
  <c r="EL77" i="22" s="1"/>
  <c r="EM77" i="22" s="1"/>
  <c r="EN77" i="22" s="1"/>
  <c r="EO77" i="22" s="1"/>
  <c r="EP77" i="22" s="1"/>
  <c r="EQ77" i="22" s="1"/>
  <c r="ER77" i="22" s="1"/>
  <c r="ES77" i="22" s="1"/>
  <c r="ET77" i="22" s="1"/>
  <c r="EU77" i="22" s="1"/>
  <c r="EV77" i="22" s="1"/>
  <c r="EW77" i="22" s="1"/>
  <c r="EX77" i="22" s="1"/>
  <c r="EY77" i="22" s="1"/>
  <c r="EZ77" i="22" s="1"/>
  <c r="FA77" i="22" s="1"/>
  <c r="FB77" i="22" s="1"/>
  <c r="FC77" i="22" s="1"/>
  <c r="FD77" i="22" s="1"/>
  <c r="FE77" i="22" s="1"/>
  <c r="FF77" i="22" s="1"/>
  <c r="FG77" i="22" s="1"/>
  <c r="FH77" i="22" s="1"/>
  <c r="FI77" i="22" s="1"/>
  <c r="FJ77" i="22" s="1"/>
  <c r="FK77" i="22" s="1"/>
  <c r="FL77" i="22" s="1"/>
  <c r="FM77" i="22" s="1"/>
  <c r="FN77" i="22" s="1"/>
  <c r="FO77" i="22" s="1"/>
  <c r="FP77" i="22" s="1"/>
  <c r="FQ77" i="22" s="1"/>
  <c r="FR77" i="22" s="1"/>
  <c r="FS77" i="22" s="1"/>
  <c r="FT77" i="22" s="1"/>
  <c r="FU77" i="22" s="1"/>
  <c r="FV77" i="22" s="1"/>
  <c r="FW77" i="22" s="1"/>
  <c r="FX77" i="22" s="1"/>
  <c r="FY77" i="22" s="1"/>
  <c r="FZ77" i="22" s="1"/>
  <c r="GA77" i="22" s="1"/>
  <c r="GB77" i="22" s="1"/>
  <c r="GC77" i="22" s="1"/>
  <c r="GD77" i="22" s="1"/>
  <c r="GE77" i="22" s="1"/>
  <c r="DE59" i="22"/>
  <c r="DF59" i="22" s="1"/>
  <c r="DG59" i="22" s="1"/>
  <c r="DH59" i="22" s="1"/>
  <c r="DI59" i="22" s="1"/>
  <c r="DJ59" i="22" s="1"/>
  <c r="DK59" i="22" s="1"/>
  <c r="DL59" i="22" s="1"/>
  <c r="DM59" i="22" s="1"/>
  <c r="DN59" i="22" s="1"/>
  <c r="DO59" i="22" s="1"/>
  <c r="DP59" i="22" s="1"/>
  <c r="DQ59" i="22" s="1"/>
  <c r="DR59" i="22" s="1"/>
  <c r="DS59" i="22" s="1"/>
  <c r="DT59" i="22" s="1"/>
  <c r="DU59" i="22" s="1"/>
  <c r="DV59" i="22" s="1"/>
  <c r="DW59" i="22" s="1"/>
  <c r="DX59" i="22" s="1"/>
  <c r="DY59" i="22" s="1"/>
  <c r="DZ59" i="22" s="1"/>
  <c r="EA59" i="22" s="1"/>
  <c r="EB59" i="22" s="1"/>
  <c r="EC59" i="22" s="1"/>
  <c r="ED59" i="22" s="1"/>
  <c r="EE59" i="22" s="1"/>
  <c r="EF59" i="22" s="1"/>
  <c r="EG59" i="22" s="1"/>
  <c r="EH59" i="22" s="1"/>
  <c r="EI59" i="22" s="1"/>
  <c r="EJ59" i="22" s="1"/>
  <c r="EK59" i="22" s="1"/>
  <c r="EL59" i="22" s="1"/>
  <c r="EM59" i="22" s="1"/>
  <c r="EN59" i="22" s="1"/>
  <c r="EO59" i="22" s="1"/>
  <c r="EP59" i="22" s="1"/>
  <c r="EQ59" i="22" s="1"/>
  <c r="ER59" i="22" s="1"/>
  <c r="ES59" i="22" s="1"/>
  <c r="ET59" i="22" s="1"/>
  <c r="EU59" i="22" s="1"/>
  <c r="EV59" i="22" s="1"/>
  <c r="EW59" i="22" s="1"/>
  <c r="EX59" i="22" s="1"/>
  <c r="EY59" i="22" s="1"/>
  <c r="EZ59" i="22" s="1"/>
  <c r="FA59" i="22" s="1"/>
  <c r="FB59" i="22" s="1"/>
  <c r="FC59" i="22" s="1"/>
  <c r="FD59" i="22" s="1"/>
  <c r="FE59" i="22" s="1"/>
  <c r="FF59" i="22" s="1"/>
  <c r="FG59" i="22" s="1"/>
  <c r="FH59" i="22" s="1"/>
  <c r="FI59" i="22" s="1"/>
  <c r="FJ59" i="22" s="1"/>
  <c r="FK59" i="22" s="1"/>
  <c r="FL59" i="22" s="1"/>
  <c r="FM59" i="22" s="1"/>
  <c r="FN59" i="22" s="1"/>
  <c r="FO59" i="22" s="1"/>
  <c r="FP59" i="22" s="1"/>
  <c r="FQ59" i="22" s="1"/>
  <c r="FR59" i="22" s="1"/>
  <c r="FS59" i="22" s="1"/>
  <c r="FT59" i="22" s="1"/>
  <c r="FU59" i="22" s="1"/>
  <c r="FV59" i="22" s="1"/>
  <c r="FW59" i="22" s="1"/>
  <c r="FX59" i="22" s="1"/>
  <c r="FY59" i="22" s="1"/>
  <c r="FZ59" i="22" s="1"/>
  <c r="GA59" i="22" s="1"/>
  <c r="GB59" i="22" s="1"/>
  <c r="GC59" i="22" s="1"/>
  <c r="GD59" i="22" s="1"/>
  <c r="GE59" i="22" s="1"/>
  <c r="DL65" i="22"/>
  <c r="DM65" i="22" s="1"/>
  <c r="DN65" i="22" s="1"/>
  <c r="DO65" i="22" s="1"/>
  <c r="DP65" i="22" s="1"/>
  <c r="DQ65" i="22" s="1"/>
  <c r="DR65" i="22" s="1"/>
  <c r="DS65" i="22" s="1"/>
  <c r="DT65" i="22" s="1"/>
  <c r="DU65" i="22" s="1"/>
  <c r="DV65" i="22" s="1"/>
  <c r="DW65" i="22" s="1"/>
  <c r="DX65" i="22" s="1"/>
  <c r="DY65" i="22" s="1"/>
  <c r="DZ65" i="22" s="1"/>
  <c r="EA65" i="22" s="1"/>
  <c r="EB65" i="22" s="1"/>
  <c r="EC65" i="22" s="1"/>
  <c r="ED65" i="22" s="1"/>
  <c r="EE65" i="22" s="1"/>
  <c r="EF65" i="22" s="1"/>
  <c r="EG65" i="22" s="1"/>
  <c r="EH65" i="22" s="1"/>
  <c r="EI65" i="22" s="1"/>
  <c r="EJ65" i="22" s="1"/>
  <c r="EK65" i="22" s="1"/>
  <c r="EL65" i="22" s="1"/>
  <c r="EM65" i="22" s="1"/>
  <c r="EN65" i="22" s="1"/>
  <c r="EO65" i="22" s="1"/>
  <c r="EP65" i="22" s="1"/>
  <c r="EQ65" i="22" s="1"/>
  <c r="ER65" i="22" s="1"/>
  <c r="ES65" i="22" s="1"/>
  <c r="ET65" i="22" s="1"/>
  <c r="EU65" i="22" s="1"/>
  <c r="EV65" i="22" s="1"/>
  <c r="EW65" i="22" s="1"/>
  <c r="EX65" i="22" s="1"/>
  <c r="EY65" i="22" s="1"/>
  <c r="EZ65" i="22" s="1"/>
  <c r="FA65" i="22" s="1"/>
  <c r="FB65" i="22" s="1"/>
  <c r="FC65" i="22" s="1"/>
  <c r="FD65" i="22" s="1"/>
  <c r="FE65" i="22" s="1"/>
  <c r="FF65" i="22" s="1"/>
  <c r="FG65" i="22" s="1"/>
  <c r="FH65" i="22" s="1"/>
  <c r="FI65" i="22" s="1"/>
  <c r="FJ65" i="22" s="1"/>
  <c r="FK65" i="22" s="1"/>
  <c r="FL65" i="22" s="1"/>
  <c r="FM65" i="22" s="1"/>
  <c r="FN65" i="22" s="1"/>
  <c r="FO65" i="22" s="1"/>
  <c r="FP65" i="22" s="1"/>
  <c r="FQ65" i="22" s="1"/>
  <c r="FR65" i="22" s="1"/>
  <c r="FS65" i="22" s="1"/>
  <c r="FT65" i="22" s="1"/>
  <c r="FU65" i="22" s="1"/>
  <c r="FV65" i="22" s="1"/>
  <c r="FW65" i="22" s="1"/>
  <c r="FX65" i="22" s="1"/>
  <c r="FY65" i="22" s="1"/>
  <c r="FZ65" i="22" s="1"/>
  <c r="GA65" i="22" s="1"/>
  <c r="GB65" i="22" s="1"/>
  <c r="GC65" i="22" s="1"/>
  <c r="GD65" i="22" s="1"/>
  <c r="GE65" i="22" s="1"/>
  <c r="EC81" i="22"/>
  <c r="ED81" i="22" s="1"/>
  <c r="EE81" i="22" s="1"/>
  <c r="EF81" i="22" s="1"/>
  <c r="EG81" i="22" s="1"/>
  <c r="EH81" i="22" s="1"/>
  <c r="EI81" i="22" s="1"/>
  <c r="EJ81" i="22" s="1"/>
  <c r="EK81" i="22" s="1"/>
  <c r="EL81" i="22" s="1"/>
  <c r="EM81" i="22" s="1"/>
  <c r="EN81" i="22" s="1"/>
  <c r="EO81" i="22" s="1"/>
  <c r="EP81" i="22" s="1"/>
  <c r="EQ81" i="22" s="1"/>
  <c r="ER81" i="22" s="1"/>
  <c r="ES81" i="22" s="1"/>
  <c r="ET81" i="22" s="1"/>
  <c r="EU81" i="22" s="1"/>
  <c r="EV81" i="22" s="1"/>
  <c r="EW81" i="22" s="1"/>
  <c r="EX81" i="22" s="1"/>
  <c r="EY81" i="22" s="1"/>
  <c r="EZ81" i="22" s="1"/>
  <c r="FA81" i="22" s="1"/>
  <c r="FB81" i="22" s="1"/>
  <c r="FC81" i="22" s="1"/>
  <c r="FD81" i="22" s="1"/>
  <c r="FE81" i="22" s="1"/>
  <c r="FF81" i="22" s="1"/>
  <c r="FG81" i="22" s="1"/>
  <c r="FH81" i="22" s="1"/>
  <c r="FI81" i="22" s="1"/>
  <c r="FJ81" i="22" s="1"/>
  <c r="FK81" i="22" s="1"/>
  <c r="FL81" i="22" s="1"/>
  <c r="FM81" i="22" s="1"/>
  <c r="FN81" i="22" s="1"/>
  <c r="FO81" i="22" s="1"/>
  <c r="FP81" i="22" s="1"/>
  <c r="FQ81" i="22" s="1"/>
  <c r="FR81" i="22" s="1"/>
  <c r="FS81" i="22" s="1"/>
  <c r="FT81" i="22" s="1"/>
  <c r="FU81" i="22" s="1"/>
  <c r="FV81" i="22" s="1"/>
  <c r="FW81" i="22" s="1"/>
  <c r="FX81" i="22" s="1"/>
  <c r="FY81" i="22" s="1"/>
  <c r="FZ81" i="22" s="1"/>
  <c r="GA81" i="22" s="1"/>
  <c r="GB81" i="22" s="1"/>
  <c r="GC81" i="22" s="1"/>
  <c r="GD81" i="22" s="1"/>
  <c r="GE81" i="22" s="1"/>
  <c r="CZ56" i="22"/>
  <c r="DA56" i="22" s="1"/>
  <c r="DB56" i="22" s="1"/>
  <c r="DC56" i="22" s="1"/>
  <c r="DD56" i="22" s="1"/>
  <c r="DE56" i="22" s="1"/>
  <c r="DF56" i="22" s="1"/>
  <c r="DG56" i="22" s="1"/>
  <c r="DH56" i="22" s="1"/>
  <c r="DI56" i="22" s="1"/>
  <c r="DJ56" i="22" s="1"/>
  <c r="DK56" i="22" s="1"/>
  <c r="DL56" i="22" s="1"/>
  <c r="DM56" i="22" s="1"/>
  <c r="DN56" i="22" s="1"/>
  <c r="DO56" i="22" s="1"/>
  <c r="DP56" i="22" s="1"/>
  <c r="DQ56" i="22" s="1"/>
  <c r="DR56" i="22" s="1"/>
  <c r="DS56" i="22" s="1"/>
  <c r="DT56" i="22" s="1"/>
  <c r="DU56" i="22" s="1"/>
  <c r="DV56" i="22" s="1"/>
  <c r="DW56" i="22" s="1"/>
  <c r="DX56" i="22" s="1"/>
  <c r="DY56" i="22" s="1"/>
  <c r="DZ56" i="22" s="1"/>
  <c r="EA56" i="22" s="1"/>
  <c r="EB56" i="22" s="1"/>
  <c r="EC56" i="22" s="1"/>
  <c r="ED56" i="22" s="1"/>
  <c r="EE56" i="22" s="1"/>
  <c r="EF56" i="22" s="1"/>
  <c r="EG56" i="22" s="1"/>
  <c r="EH56" i="22" s="1"/>
  <c r="EI56" i="22" s="1"/>
  <c r="EJ56" i="22" s="1"/>
  <c r="EK56" i="22" s="1"/>
  <c r="EL56" i="22" s="1"/>
  <c r="EM56" i="22" s="1"/>
  <c r="EN56" i="22" s="1"/>
  <c r="EO56" i="22" s="1"/>
  <c r="EP56" i="22" s="1"/>
  <c r="EQ56" i="22" s="1"/>
  <c r="ER56" i="22" s="1"/>
  <c r="ES56" i="22" s="1"/>
  <c r="ET56" i="22" s="1"/>
  <c r="EU56" i="22" s="1"/>
  <c r="EV56" i="22" s="1"/>
  <c r="EW56" i="22" s="1"/>
  <c r="EX56" i="22" s="1"/>
  <c r="EY56" i="22" s="1"/>
  <c r="EZ56" i="22" s="1"/>
  <c r="FA56" i="22" s="1"/>
  <c r="FB56" i="22" s="1"/>
  <c r="FC56" i="22" s="1"/>
  <c r="FD56" i="22" s="1"/>
  <c r="FE56" i="22" s="1"/>
  <c r="FF56" i="22" s="1"/>
  <c r="FG56" i="22" s="1"/>
  <c r="FH56" i="22" s="1"/>
  <c r="FI56" i="22" s="1"/>
  <c r="FJ56" i="22" s="1"/>
  <c r="FK56" i="22" s="1"/>
  <c r="FL56" i="22" s="1"/>
  <c r="FM56" i="22" s="1"/>
  <c r="FN56" i="22" s="1"/>
  <c r="FO56" i="22" s="1"/>
  <c r="FP56" i="22" s="1"/>
  <c r="FQ56" i="22" s="1"/>
  <c r="FR56" i="22" s="1"/>
  <c r="FS56" i="22" s="1"/>
  <c r="FT56" i="22" s="1"/>
  <c r="FU56" i="22" s="1"/>
  <c r="FV56" i="22" s="1"/>
  <c r="FW56" i="22" s="1"/>
  <c r="FX56" i="22" s="1"/>
  <c r="FY56" i="22" s="1"/>
  <c r="FZ56" i="22" s="1"/>
  <c r="GA56" i="22" s="1"/>
  <c r="GB56" i="22" s="1"/>
  <c r="GC56" i="22" s="1"/>
  <c r="GD56" i="22" s="1"/>
  <c r="GE56" i="22" s="1"/>
  <c r="DK64" i="22"/>
  <c r="DL64" i="22" s="1"/>
  <c r="DM64" i="22" s="1"/>
  <c r="DN64" i="22" s="1"/>
  <c r="DO64" i="22" s="1"/>
  <c r="DP64" i="22" s="1"/>
  <c r="DQ64" i="22" s="1"/>
  <c r="DR64" i="22" s="1"/>
  <c r="DS64" i="22" s="1"/>
  <c r="DT64" i="22" s="1"/>
  <c r="DU64" i="22" s="1"/>
  <c r="DV64" i="22" s="1"/>
  <c r="DW64" i="22" s="1"/>
  <c r="DX64" i="22" s="1"/>
  <c r="DY64" i="22" s="1"/>
  <c r="DZ64" i="22" s="1"/>
  <c r="EA64" i="22" s="1"/>
  <c r="EB64" i="22" s="1"/>
  <c r="EC64" i="22" s="1"/>
  <c r="ED64" i="22" s="1"/>
  <c r="EE64" i="22" s="1"/>
  <c r="EF64" i="22" s="1"/>
  <c r="EG64" i="22" s="1"/>
  <c r="EH64" i="22" s="1"/>
  <c r="EI64" i="22" s="1"/>
  <c r="EJ64" i="22" s="1"/>
  <c r="EK64" i="22" s="1"/>
  <c r="EL64" i="22" s="1"/>
  <c r="EM64" i="22" s="1"/>
  <c r="EN64" i="22" s="1"/>
  <c r="EO64" i="22" s="1"/>
  <c r="EP64" i="22" s="1"/>
  <c r="EQ64" i="22" s="1"/>
  <c r="ER64" i="22" s="1"/>
  <c r="ES64" i="22" s="1"/>
  <c r="ET64" i="22" s="1"/>
  <c r="EU64" i="22" s="1"/>
  <c r="EV64" i="22" s="1"/>
  <c r="EW64" i="22" s="1"/>
  <c r="EX64" i="22" s="1"/>
  <c r="EY64" i="22" s="1"/>
  <c r="EZ64" i="22" s="1"/>
  <c r="FA64" i="22" s="1"/>
  <c r="FB64" i="22" s="1"/>
  <c r="FC64" i="22" s="1"/>
  <c r="FD64" i="22" s="1"/>
  <c r="FE64" i="22" s="1"/>
  <c r="FF64" i="22" s="1"/>
  <c r="FG64" i="22" s="1"/>
  <c r="FH64" i="22" s="1"/>
  <c r="FI64" i="22" s="1"/>
  <c r="FJ64" i="22" s="1"/>
  <c r="FK64" i="22" s="1"/>
  <c r="FL64" i="22" s="1"/>
  <c r="FM64" i="22" s="1"/>
  <c r="FN64" i="22" s="1"/>
  <c r="FO64" i="22" s="1"/>
  <c r="FP64" i="22" s="1"/>
  <c r="FQ64" i="22" s="1"/>
  <c r="FR64" i="22" s="1"/>
  <c r="FS64" i="22" s="1"/>
  <c r="FT64" i="22" s="1"/>
  <c r="FU64" i="22" s="1"/>
  <c r="FV64" i="22" s="1"/>
  <c r="FW64" i="22" s="1"/>
  <c r="FX64" i="22" s="1"/>
  <c r="FY64" i="22" s="1"/>
  <c r="FZ64" i="22" s="1"/>
  <c r="GA64" i="22" s="1"/>
  <c r="GB64" i="22" s="1"/>
  <c r="GC64" i="22" s="1"/>
  <c r="GD64" i="22" s="1"/>
  <c r="GE64" i="22" s="1"/>
  <c r="BH25" i="22"/>
  <c r="BI25" i="22" s="1"/>
  <c r="BJ25" i="22" s="1"/>
  <c r="BK25" i="22" s="1"/>
  <c r="BL25" i="22" s="1"/>
  <c r="BM25" i="22" s="1"/>
  <c r="BN25" i="22" s="1"/>
  <c r="BO25" i="22" s="1"/>
  <c r="BP25" i="22" s="1"/>
  <c r="BQ25" i="22" s="1"/>
  <c r="BR25" i="22" s="1"/>
  <c r="BS25" i="22" s="1"/>
  <c r="BT25" i="22" s="1"/>
  <c r="BU25" i="22" s="1"/>
  <c r="BV25" i="22" s="1"/>
  <c r="BW25" i="22" s="1"/>
  <c r="BX25" i="22" s="1"/>
  <c r="BY25" i="22" s="1"/>
  <c r="BZ25" i="22" s="1"/>
  <c r="CA25" i="22" s="1"/>
  <c r="CB25" i="22" s="1"/>
  <c r="CC25" i="22" s="1"/>
  <c r="CD25" i="22" s="1"/>
  <c r="CE25" i="22" s="1"/>
  <c r="CF25" i="22" s="1"/>
  <c r="CG25" i="22" s="1"/>
  <c r="CH25" i="22" s="1"/>
  <c r="CI25" i="22" s="1"/>
  <c r="CJ25" i="22" s="1"/>
  <c r="CK25" i="22" s="1"/>
  <c r="CL25" i="22" s="1"/>
  <c r="CM25" i="22" s="1"/>
  <c r="CN25" i="22" s="1"/>
  <c r="CO25" i="22" s="1"/>
  <c r="CP25" i="22" s="1"/>
  <c r="CQ25" i="22" s="1"/>
  <c r="CR25" i="22" s="1"/>
  <c r="CS25" i="22" s="1"/>
  <c r="CT25" i="22" s="1"/>
  <c r="CU25" i="22" s="1"/>
  <c r="CV25" i="22" s="1"/>
  <c r="CW25" i="22" s="1"/>
  <c r="CX25" i="22" s="1"/>
  <c r="CY25" i="22" s="1"/>
  <c r="CZ25" i="22" s="1"/>
  <c r="DA25" i="22" s="1"/>
  <c r="DB25" i="22" s="1"/>
  <c r="DC25" i="22" s="1"/>
  <c r="DD25" i="22" s="1"/>
  <c r="DE25" i="22" s="1"/>
  <c r="DF25" i="22" s="1"/>
  <c r="DG25" i="22" s="1"/>
  <c r="DH25" i="22" s="1"/>
  <c r="DI25" i="22" s="1"/>
  <c r="DJ25" i="22" s="1"/>
  <c r="DK25" i="22" s="1"/>
  <c r="DL25" i="22" s="1"/>
  <c r="DM25" i="22" s="1"/>
  <c r="DN25" i="22" s="1"/>
  <c r="DO25" i="22" s="1"/>
  <c r="DP25" i="22" s="1"/>
  <c r="DQ25" i="22" s="1"/>
  <c r="DR25" i="22" s="1"/>
  <c r="DS25" i="22" s="1"/>
  <c r="DT25" i="22" s="1"/>
  <c r="DU25" i="22" s="1"/>
  <c r="DV25" i="22" s="1"/>
  <c r="DW25" i="22" s="1"/>
  <c r="DX25" i="22" s="1"/>
  <c r="DY25" i="22" s="1"/>
  <c r="DZ25" i="22" s="1"/>
  <c r="EA25" i="22" s="1"/>
  <c r="EB25" i="22" s="1"/>
  <c r="EC25" i="22" s="1"/>
  <c r="ED25" i="22" s="1"/>
  <c r="EE25" i="22" s="1"/>
  <c r="EF25" i="22" s="1"/>
  <c r="EG25" i="22" s="1"/>
  <c r="EH25" i="22" s="1"/>
  <c r="EI25" i="22" s="1"/>
  <c r="EJ25" i="22" s="1"/>
  <c r="EK25" i="22" s="1"/>
  <c r="EL25" i="22" s="1"/>
  <c r="EM25" i="22" s="1"/>
  <c r="EN25" i="22" s="1"/>
  <c r="EO25" i="22" s="1"/>
  <c r="EP25" i="22" s="1"/>
  <c r="EQ25" i="22" s="1"/>
  <c r="ER25" i="22" s="1"/>
  <c r="ES25" i="22" s="1"/>
  <c r="ET25" i="22" s="1"/>
  <c r="EU25" i="22" s="1"/>
  <c r="EV25" i="22" s="1"/>
  <c r="EW25" i="22" s="1"/>
  <c r="EX25" i="22" s="1"/>
  <c r="EY25" i="22" s="1"/>
  <c r="EZ25" i="22" s="1"/>
  <c r="FA25" i="22" s="1"/>
  <c r="FB25" i="22" s="1"/>
  <c r="FC25" i="22" s="1"/>
  <c r="FD25" i="22" s="1"/>
  <c r="FE25" i="22" s="1"/>
  <c r="FF25" i="22" s="1"/>
  <c r="FG25" i="22" s="1"/>
  <c r="FH25" i="22" s="1"/>
  <c r="FI25" i="22" s="1"/>
  <c r="FJ25" i="22" s="1"/>
  <c r="FK25" i="22" s="1"/>
  <c r="FL25" i="22" s="1"/>
  <c r="FM25" i="22" s="1"/>
  <c r="FN25" i="22" s="1"/>
  <c r="FO25" i="22" s="1"/>
  <c r="FP25" i="22" s="1"/>
  <c r="FQ25" i="22" s="1"/>
  <c r="FR25" i="22" s="1"/>
  <c r="FS25" i="22" s="1"/>
  <c r="FT25" i="22" s="1"/>
  <c r="FU25" i="22" s="1"/>
  <c r="FV25" i="22" s="1"/>
  <c r="FW25" i="22" s="1"/>
  <c r="FX25" i="22" s="1"/>
  <c r="FY25" i="22" s="1"/>
  <c r="FZ25" i="22" s="1"/>
  <c r="GA25" i="22" s="1"/>
  <c r="GB25" i="22" s="1"/>
  <c r="GC25" i="22" s="1"/>
  <c r="GD25" i="22" s="1"/>
  <c r="GE25" i="22" s="1"/>
  <c r="CI41" i="22"/>
  <c r="CJ41" i="22" s="1"/>
  <c r="CK41" i="22" s="1"/>
  <c r="CL41" i="22" s="1"/>
  <c r="CM41" i="22" s="1"/>
  <c r="CN41" i="22" s="1"/>
  <c r="CO41" i="22" s="1"/>
  <c r="CP41" i="22" s="1"/>
  <c r="CQ41" i="22" s="1"/>
  <c r="CR41" i="22" s="1"/>
  <c r="CS41" i="22" s="1"/>
  <c r="CT41" i="22" s="1"/>
  <c r="CU41" i="22" s="1"/>
  <c r="CV41" i="22" s="1"/>
  <c r="CW41" i="22" s="1"/>
  <c r="CX41" i="22" s="1"/>
  <c r="CY41" i="22" s="1"/>
  <c r="CZ41" i="22" s="1"/>
  <c r="DA41" i="22" s="1"/>
  <c r="DB41" i="22" s="1"/>
  <c r="DC41" i="22" s="1"/>
  <c r="DD41" i="22" s="1"/>
  <c r="DE41" i="22" s="1"/>
  <c r="DF41" i="22" s="1"/>
  <c r="DG41" i="22" s="1"/>
  <c r="DH41" i="22" s="1"/>
  <c r="DI41" i="22" s="1"/>
  <c r="DJ41" i="22" s="1"/>
  <c r="DK41" i="22" s="1"/>
  <c r="DL41" i="22" s="1"/>
  <c r="DM41" i="22" s="1"/>
  <c r="DN41" i="22" s="1"/>
  <c r="DO41" i="22" s="1"/>
  <c r="DP41" i="22" s="1"/>
  <c r="DQ41" i="22" s="1"/>
  <c r="DR41" i="22" s="1"/>
  <c r="DS41" i="22" s="1"/>
  <c r="DT41" i="22" s="1"/>
  <c r="DU41" i="22" s="1"/>
  <c r="DV41" i="22" s="1"/>
  <c r="DW41" i="22" s="1"/>
  <c r="DX41" i="22" s="1"/>
  <c r="DY41" i="22" s="1"/>
  <c r="DZ41" i="22" s="1"/>
  <c r="EA41" i="22" s="1"/>
  <c r="EB41" i="22" s="1"/>
  <c r="EC41" i="22" s="1"/>
  <c r="ED41" i="22" s="1"/>
  <c r="EE41" i="22" s="1"/>
  <c r="EF41" i="22" s="1"/>
  <c r="EG41" i="22" s="1"/>
  <c r="EH41" i="22" s="1"/>
  <c r="EI41" i="22" s="1"/>
  <c r="EJ41" i="22" s="1"/>
  <c r="EK41" i="22" s="1"/>
  <c r="EL41" i="22" s="1"/>
  <c r="EM41" i="22" s="1"/>
  <c r="EN41" i="22" s="1"/>
  <c r="EO41" i="22" s="1"/>
  <c r="EP41" i="22" s="1"/>
  <c r="EQ41" i="22" s="1"/>
  <c r="ER41" i="22" s="1"/>
  <c r="ES41" i="22" s="1"/>
  <c r="ET41" i="22" s="1"/>
  <c r="EU41" i="22" s="1"/>
  <c r="EV41" i="22" s="1"/>
  <c r="EW41" i="22" s="1"/>
  <c r="EX41" i="22" s="1"/>
  <c r="EY41" i="22" s="1"/>
  <c r="EZ41" i="22" s="1"/>
  <c r="FA41" i="22" s="1"/>
  <c r="FB41" i="22" s="1"/>
  <c r="FC41" i="22" s="1"/>
  <c r="FD41" i="22" s="1"/>
  <c r="FE41" i="22" s="1"/>
  <c r="FF41" i="22" s="1"/>
  <c r="FG41" i="22" s="1"/>
  <c r="FH41" i="22" s="1"/>
  <c r="FI41" i="22" s="1"/>
  <c r="FJ41" i="22" s="1"/>
  <c r="FK41" i="22" s="1"/>
  <c r="FL41" i="22" s="1"/>
  <c r="FM41" i="22" s="1"/>
  <c r="FN41" i="22" s="1"/>
  <c r="FO41" i="22" s="1"/>
  <c r="FP41" i="22" s="1"/>
  <c r="FQ41" i="22" s="1"/>
  <c r="FR41" i="22" s="1"/>
  <c r="FS41" i="22" s="1"/>
  <c r="FT41" i="22" s="1"/>
  <c r="FU41" i="22" s="1"/>
  <c r="FV41" i="22" s="1"/>
  <c r="FW41" i="22" s="1"/>
  <c r="FX41" i="22" s="1"/>
  <c r="FY41" i="22" s="1"/>
  <c r="FZ41" i="22" s="1"/>
  <c r="GA41" i="22" s="1"/>
  <c r="GB41" i="22" s="1"/>
  <c r="GC41" i="22" s="1"/>
  <c r="GD41" i="22" s="1"/>
  <c r="GE41" i="22" s="1"/>
  <c r="BP29" i="22"/>
  <c r="BQ29" i="22" s="1"/>
  <c r="BR29" i="22" s="1"/>
  <c r="BS29" i="22" s="1"/>
  <c r="BT29" i="22" s="1"/>
  <c r="BU29" i="22" s="1"/>
  <c r="BV29" i="22" s="1"/>
  <c r="BW29" i="22" s="1"/>
  <c r="BX29" i="22" s="1"/>
  <c r="BY29" i="22" s="1"/>
  <c r="BZ29" i="22" s="1"/>
  <c r="CA29" i="22" s="1"/>
  <c r="CB29" i="22" s="1"/>
  <c r="CC29" i="22" s="1"/>
  <c r="CD29" i="22" s="1"/>
  <c r="CE29" i="22" s="1"/>
  <c r="CF29" i="22" s="1"/>
  <c r="CG29" i="22" s="1"/>
  <c r="CH29" i="22" s="1"/>
  <c r="CI29" i="22" s="1"/>
  <c r="CJ29" i="22" s="1"/>
  <c r="CK29" i="22" s="1"/>
  <c r="CL29" i="22" s="1"/>
  <c r="CM29" i="22" s="1"/>
  <c r="CN29" i="22" s="1"/>
  <c r="CO29" i="22" s="1"/>
  <c r="CP29" i="22" s="1"/>
  <c r="CQ29" i="22" s="1"/>
  <c r="CR29" i="22" s="1"/>
  <c r="CS29" i="22" s="1"/>
  <c r="CT29" i="22" s="1"/>
  <c r="CU29" i="22" s="1"/>
  <c r="CV29" i="22" s="1"/>
  <c r="CW29" i="22" s="1"/>
  <c r="CX29" i="22" s="1"/>
  <c r="CY29" i="22" s="1"/>
  <c r="CZ29" i="22" s="1"/>
  <c r="DA29" i="22" s="1"/>
  <c r="DB29" i="22" s="1"/>
  <c r="DC29" i="22" s="1"/>
  <c r="DD29" i="22" s="1"/>
  <c r="DE29" i="22" s="1"/>
  <c r="DF29" i="22" s="1"/>
  <c r="DG29" i="22" s="1"/>
  <c r="DH29" i="22" s="1"/>
  <c r="DI29" i="22" s="1"/>
  <c r="DJ29" i="22" s="1"/>
  <c r="DK29" i="22" s="1"/>
  <c r="DL29" i="22" s="1"/>
  <c r="DM29" i="22" s="1"/>
  <c r="DN29" i="22" s="1"/>
  <c r="DO29" i="22" s="1"/>
  <c r="DP29" i="22" s="1"/>
  <c r="DQ29" i="22" s="1"/>
  <c r="DR29" i="22" s="1"/>
  <c r="DS29" i="22" s="1"/>
  <c r="DT29" i="22" s="1"/>
  <c r="DU29" i="22" s="1"/>
  <c r="DV29" i="22" s="1"/>
  <c r="DW29" i="22" s="1"/>
  <c r="DX29" i="22" s="1"/>
  <c r="DY29" i="22" s="1"/>
  <c r="DZ29" i="22" s="1"/>
  <c r="EA29" i="22" s="1"/>
  <c r="EB29" i="22" s="1"/>
  <c r="EC29" i="22" s="1"/>
  <c r="ED29" i="22" s="1"/>
  <c r="EE29" i="22" s="1"/>
  <c r="EF29" i="22" s="1"/>
  <c r="EG29" i="22" s="1"/>
  <c r="EH29" i="22" s="1"/>
  <c r="EI29" i="22" s="1"/>
  <c r="EJ29" i="22" s="1"/>
  <c r="EK29" i="22" s="1"/>
  <c r="EL29" i="22" s="1"/>
  <c r="EM29" i="22" s="1"/>
  <c r="EN29" i="22" s="1"/>
  <c r="EO29" i="22" s="1"/>
  <c r="EP29" i="22" s="1"/>
  <c r="EQ29" i="22" s="1"/>
  <c r="ER29" i="22" s="1"/>
  <c r="ES29" i="22" s="1"/>
  <c r="ET29" i="22" s="1"/>
  <c r="EU29" i="22" s="1"/>
  <c r="EV29" i="22" s="1"/>
  <c r="EW29" i="22" s="1"/>
  <c r="EX29" i="22" s="1"/>
  <c r="EY29" i="22" s="1"/>
  <c r="EZ29" i="22" s="1"/>
  <c r="FA29" i="22" s="1"/>
  <c r="FB29" i="22" s="1"/>
  <c r="FC29" i="22" s="1"/>
  <c r="FD29" i="22" s="1"/>
  <c r="FE29" i="22" s="1"/>
  <c r="FF29" i="22" s="1"/>
  <c r="FG29" i="22" s="1"/>
  <c r="FH29" i="22" s="1"/>
  <c r="FI29" i="22" s="1"/>
  <c r="FJ29" i="22" s="1"/>
  <c r="FK29" i="22" s="1"/>
  <c r="FL29" i="22" s="1"/>
  <c r="FM29" i="22" s="1"/>
  <c r="FN29" i="22" s="1"/>
  <c r="FO29" i="22" s="1"/>
  <c r="FP29" i="22" s="1"/>
  <c r="FQ29" i="22" s="1"/>
  <c r="FR29" i="22" s="1"/>
  <c r="FS29" i="22" s="1"/>
  <c r="FT29" i="22" s="1"/>
  <c r="FU29" i="22" s="1"/>
  <c r="FV29" i="22" s="1"/>
  <c r="FW29" i="22" s="1"/>
  <c r="FX29" i="22" s="1"/>
  <c r="FY29" i="22" s="1"/>
  <c r="FZ29" i="22" s="1"/>
  <c r="GA29" i="22" s="1"/>
  <c r="GB29" i="22" s="1"/>
  <c r="GC29" i="22" s="1"/>
  <c r="GD29" i="22" s="1"/>
  <c r="GE29" i="22" s="1"/>
  <c r="CS49" i="22"/>
  <c r="CT49" i="22" s="1"/>
  <c r="CU49" i="22" s="1"/>
  <c r="CV49" i="22" s="1"/>
  <c r="CW49" i="22" s="1"/>
  <c r="CX49" i="22" s="1"/>
  <c r="CY49" i="22" s="1"/>
  <c r="CZ49" i="22" s="1"/>
  <c r="DA49" i="22" s="1"/>
  <c r="DB49" i="22" s="1"/>
  <c r="DC49" i="22" s="1"/>
  <c r="DD49" i="22" s="1"/>
  <c r="DE49" i="22" s="1"/>
  <c r="DF49" i="22" s="1"/>
  <c r="DG49" i="22" s="1"/>
  <c r="DH49" i="22" s="1"/>
  <c r="DI49" i="22" s="1"/>
  <c r="DJ49" i="22" s="1"/>
  <c r="DK49" i="22" s="1"/>
  <c r="DL49" i="22" s="1"/>
  <c r="DM49" i="22" s="1"/>
  <c r="DN49" i="22" s="1"/>
  <c r="DO49" i="22" s="1"/>
  <c r="DP49" i="22" s="1"/>
  <c r="DQ49" i="22" s="1"/>
  <c r="DR49" i="22" s="1"/>
  <c r="DS49" i="22" s="1"/>
  <c r="DT49" i="22" s="1"/>
  <c r="DU49" i="22" s="1"/>
  <c r="DV49" i="22" s="1"/>
  <c r="DW49" i="22" s="1"/>
  <c r="DX49" i="22" s="1"/>
  <c r="DY49" i="22" s="1"/>
  <c r="DZ49" i="22" s="1"/>
  <c r="EA49" i="22" s="1"/>
  <c r="EB49" i="22" s="1"/>
  <c r="EC49" i="22" s="1"/>
  <c r="ED49" i="22" s="1"/>
  <c r="EE49" i="22" s="1"/>
  <c r="EF49" i="22" s="1"/>
  <c r="EG49" i="22" s="1"/>
  <c r="EH49" i="22" s="1"/>
  <c r="EI49" i="22" s="1"/>
  <c r="EJ49" i="22" s="1"/>
  <c r="EK49" i="22" s="1"/>
  <c r="EL49" i="22" s="1"/>
  <c r="EM49" i="22" s="1"/>
  <c r="EN49" i="22" s="1"/>
  <c r="EO49" i="22" s="1"/>
  <c r="EP49" i="22" s="1"/>
  <c r="EQ49" i="22" s="1"/>
  <c r="ER49" i="22" s="1"/>
  <c r="ES49" i="22" s="1"/>
  <c r="ET49" i="22" s="1"/>
  <c r="EU49" i="22" s="1"/>
  <c r="EV49" i="22" s="1"/>
  <c r="EW49" i="22" s="1"/>
  <c r="EX49" i="22" s="1"/>
  <c r="EY49" i="22" s="1"/>
  <c r="EZ49" i="22" s="1"/>
  <c r="FA49" i="22" s="1"/>
  <c r="FB49" i="22" s="1"/>
  <c r="FC49" i="22" s="1"/>
  <c r="FD49" i="22" s="1"/>
  <c r="FE49" i="22" s="1"/>
  <c r="FF49" i="22" s="1"/>
  <c r="FG49" i="22" s="1"/>
  <c r="FH49" i="22" s="1"/>
  <c r="FI49" i="22" s="1"/>
  <c r="FJ49" i="22" s="1"/>
  <c r="FK49" i="22" s="1"/>
  <c r="FL49" i="22" s="1"/>
  <c r="FM49" i="22" s="1"/>
  <c r="FN49" i="22" s="1"/>
  <c r="FO49" i="22" s="1"/>
  <c r="FP49" i="22" s="1"/>
  <c r="FQ49" i="22" s="1"/>
  <c r="FR49" i="22" s="1"/>
  <c r="FS49" i="22" s="1"/>
  <c r="FT49" i="22" s="1"/>
  <c r="FU49" i="22" s="1"/>
  <c r="FV49" i="22" s="1"/>
  <c r="FW49" i="22" s="1"/>
  <c r="FX49" i="22" s="1"/>
  <c r="FY49" i="22" s="1"/>
  <c r="FZ49" i="22" s="1"/>
  <c r="GA49" i="22" s="1"/>
  <c r="GB49" i="22" s="1"/>
  <c r="GC49" i="22" s="1"/>
  <c r="GD49" i="22" s="1"/>
  <c r="GE49" i="22" s="1"/>
  <c r="CF40" i="22"/>
  <c r="CG40" i="22" s="1"/>
  <c r="CH40" i="22" s="1"/>
  <c r="CI40" i="22" s="1"/>
  <c r="CJ40" i="22" s="1"/>
  <c r="CK40" i="22" s="1"/>
  <c r="CL40" i="22" s="1"/>
  <c r="CM40" i="22" s="1"/>
  <c r="CN40" i="22" s="1"/>
  <c r="CO40" i="22" s="1"/>
  <c r="CP40" i="22" s="1"/>
  <c r="CQ40" i="22" s="1"/>
  <c r="CR40" i="22" s="1"/>
  <c r="CS40" i="22" s="1"/>
  <c r="CT40" i="22" s="1"/>
  <c r="CU40" i="22" s="1"/>
  <c r="CV40" i="22" s="1"/>
  <c r="CW40" i="22" s="1"/>
  <c r="CX40" i="22" s="1"/>
  <c r="CY40" i="22" s="1"/>
  <c r="CZ40" i="22" s="1"/>
  <c r="DA40" i="22" s="1"/>
  <c r="DB40" i="22" s="1"/>
  <c r="DC40" i="22" s="1"/>
  <c r="DD40" i="22" s="1"/>
  <c r="DE40" i="22" s="1"/>
  <c r="DF40" i="22" s="1"/>
  <c r="DG40" i="22" s="1"/>
  <c r="DH40" i="22" s="1"/>
  <c r="DI40" i="22" s="1"/>
  <c r="DJ40" i="22" s="1"/>
  <c r="DK40" i="22" s="1"/>
  <c r="DL40" i="22" s="1"/>
  <c r="DM40" i="22" s="1"/>
  <c r="DN40" i="22" s="1"/>
  <c r="DO40" i="22" s="1"/>
  <c r="DP40" i="22" s="1"/>
  <c r="DQ40" i="22" s="1"/>
  <c r="DR40" i="22" s="1"/>
  <c r="DS40" i="22" s="1"/>
  <c r="DT40" i="22" s="1"/>
  <c r="DU40" i="22" s="1"/>
  <c r="DV40" i="22" s="1"/>
  <c r="DW40" i="22" s="1"/>
  <c r="DX40" i="22" s="1"/>
  <c r="DY40" i="22" s="1"/>
  <c r="DZ40" i="22" s="1"/>
  <c r="EA40" i="22" s="1"/>
  <c r="EB40" i="22" s="1"/>
  <c r="EC40" i="22" s="1"/>
  <c r="ED40" i="22" s="1"/>
  <c r="EE40" i="22" s="1"/>
  <c r="EF40" i="22" s="1"/>
  <c r="EG40" i="22" s="1"/>
  <c r="EH40" i="22" s="1"/>
  <c r="EI40" i="22" s="1"/>
  <c r="EJ40" i="22" s="1"/>
  <c r="EK40" i="22" s="1"/>
  <c r="EL40" i="22" s="1"/>
  <c r="EM40" i="22" s="1"/>
  <c r="EN40" i="22" s="1"/>
  <c r="EO40" i="22" s="1"/>
  <c r="EP40" i="22" s="1"/>
  <c r="EQ40" i="22" s="1"/>
  <c r="ER40" i="22" s="1"/>
  <c r="ES40" i="22" s="1"/>
  <c r="ET40" i="22" s="1"/>
  <c r="EU40" i="22" s="1"/>
  <c r="EV40" i="22" s="1"/>
  <c r="EW40" i="22" s="1"/>
  <c r="EX40" i="22" s="1"/>
  <c r="EY40" i="22" s="1"/>
  <c r="EZ40" i="22" s="1"/>
  <c r="FA40" i="22" s="1"/>
  <c r="FB40" i="22" s="1"/>
  <c r="FC40" i="22" s="1"/>
  <c r="FD40" i="22" s="1"/>
  <c r="FE40" i="22" s="1"/>
  <c r="FF40" i="22" s="1"/>
  <c r="FG40" i="22" s="1"/>
  <c r="FH40" i="22" s="1"/>
  <c r="FI40" i="22" s="1"/>
  <c r="FJ40" i="22" s="1"/>
  <c r="FK40" i="22" s="1"/>
  <c r="FL40" i="22" s="1"/>
  <c r="FM40" i="22" s="1"/>
  <c r="FN40" i="22" s="1"/>
  <c r="FO40" i="22" s="1"/>
  <c r="FP40" i="22" s="1"/>
  <c r="FQ40" i="22" s="1"/>
  <c r="FR40" i="22" s="1"/>
  <c r="FS40" i="22" s="1"/>
  <c r="FT40" i="22" s="1"/>
  <c r="FU40" i="22" s="1"/>
  <c r="FV40" i="22" s="1"/>
  <c r="FW40" i="22" s="1"/>
  <c r="FX40" i="22" s="1"/>
  <c r="FY40" i="22" s="1"/>
  <c r="FZ40" i="22" s="1"/>
  <c r="GA40" i="22" s="1"/>
  <c r="GB40" i="22" s="1"/>
  <c r="GC40" i="22" s="1"/>
  <c r="GD40" i="22" s="1"/>
  <c r="GE40" i="22" s="1"/>
  <c r="CP46" i="22"/>
  <c r="CQ46" i="22" s="1"/>
  <c r="CR46" i="22" s="1"/>
  <c r="CS46" i="22" s="1"/>
  <c r="CT46" i="22" s="1"/>
  <c r="CU46" i="22" s="1"/>
  <c r="CV46" i="22" s="1"/>
  <c r="CW46" i="22" s="1"/>
  <c r="CX46" i="22" s="1"/>
  <c r="CY46" i="22" s="1"/>
  <c r="CZ46" i="22" s="1"/>
  <c r="DA46" i="22" s="1"/>
  <c r="DB46" i="22" s="1"/>
  <c r="DC46" i="22" s="1"/>
  <c r="DD46" i="22" s="1"/>
  <c r="DE46" i="22" s="1"/>
  <c r="DF46" i="22" s="1"/>
  <c r="DG46" i="22" s="1"/>
  <c r="DH46" i="22" s="1"/>
  <c r="DI46" i="22" s="1"/>
  <c r="DJ46" i="22" s="1"/>
  <c r="DK46" i="22" s="1"/>
  <c r="DL46" i="22" s="1"/>
  <c r="DM46" i="22" s="1"/>
  <c r="DN46" i="22" s="1"/>
  <c r="DO46" i="22" s="1"/>
  <c r="DP46" i="22" s="1"/>
  <c r="DQ46" i="22" s="1"/>
  <c r="DR46" i="22" s="1"/>
  <c r="DS46" i="22" s="1"/>
  <c r="DT46" i="22" s="1"/>
  <c r="DU46" i="22" s="1"/>
  <c r="DV46" i="22" s="1"/>
  <c r="DW46" i="22" s="1"/>
  <c r="DX46" i="22" s="1"/>
  <c r="DY46" i="22" s="1"/>
  <c r="DZ46" i="22" s="1"/>
  <c r="EA46" i="22" s="1"/>
  <c r="EB46" i="22" s="1"/>
  <c r="EC46" i="22" s="1"/>
  <c r="ED46" i="22" s="1"/>
  <c r="EE46" i="22" s="1"/>
  <c r="EF46" i="22" s="1"/>
  <c r="EG46" i="22" s="1"/>
  <c r="EH46" i="22" s="1"/>
  <c r="EI46" i="22" s="1"/>
  <c r="EJ46" i="22" s="1"/>
  <c r="EK46" i="22" s="1"/>
  <c r="EL46" i="22" s="1"/>
  <c r="EM46" i="22" s="1"/>
  <c r="EN46" i="22" s="1"/>
  <c r="EO46" i="22" s="1"/>
  <c r="EP46" i="22" s="1"/>
  <c r="EQ46" i="22" s="1"/>
  <c r="ER46" i="22" s="1"/>
  <c r="ES46" i="22" s="1"/>
  <c r="ET46" i="22" s="1"/>
  <c r="EU46" i="22" s="1"/>
  <c r="EV46" i="22" s="1"/>
  <c r="EW46" i="22" s="1"/>
  <c r="EX46" i="22" s="1"/>
  <c r="EY46" i="22" s="1"/>
  <c r="EZ46" i="22" s="1"/>
  <c r="FA46" i="22" s="1"/>
  <c r="FB46" i="22" s="1"/>
  <c r="FC46" i="22" s="1"/>
  <c r="FD46" i="22" s="1"/>
  <c r="FE46" i="22" s="1"/>
  <c r="FF46" i="22" s="1"/>
  <c r="FG46" i="22" s="1"/>
  <c r="FH46" i="22" s="1"/>
  <c r="FI46" i="22" s="1"/>
  <c r="FJ46" i="22" s="1"/>
  <c r="FK46" i="22" s="1"/>
  <c r="FL46" i="22" s="1"/>
  <c r="FM46" i="22" s="1"/>
  <c r="FN46" i="22" s="1"/>
  <c r="FO46" i="22" s="1"/>
  <c r="FP46" i="22" s="1"/>
  <c r="FQ46" i="22" s="1"/>
  <c r="FR46" i="22" s="1"/>
  <c r="FS46" i="22" s="1"/>
  <c r="FT46" i="22" s="1"/>
  <c r="FU46" i="22" s="1"/>
  <c r="FV46" i="22" s="1"/>
  <c r="FW46" i="22" s="1"/>
  <c r="FX46" i="22" s="1"/>
  <c r="FY46" i="22" s="1"/>
  <c r="FZ46" i="22" s="1"/>
  <c r="GA46" i="22" s="1"/>
  <c r="GB46" i="22" s="1"/>
  <c r="GC46" i="22" s="1"/>
  <c r="GD46" i="22" s="1"/>
  <c r="GE46" i="22" s="1"/>
  <c r="BT32" i="22"/>
  <c r="BU32" i="22" s="1"/>
  <c r="BV32" i="22" s="1"/>
  <c r="BW32" i="22" s="1"/>
  <c r="BX32" i="22" s="1"/>
  <c r="BY32" i="22" s="1"/>
  <c r="BZ32" i="22" s="1"/>
  <c r="CA32" i="22" s="1"/>
  <c r="CB32" i="22" s="1"/>
  <c r="CC32" i="22" s="1"/>
  <c r="CD32" i="22" s="1"/>
  <c r="CE32" i="22" s="1"/>
  <c r="CF32" i="22" s="1"/>
  <c r="CG32" i="22" s="1"/>
  <c r="CH32" i="22" s="1"/>
  <c r="CI32" i="22" s="1"/>
  <c r="CJ32" i="22" s="1"/>
  <c r="CK32" i="22" s="1"/>
  <c r="CL32" i="22" s="1"/>
  <c r="CM32" i="22" s="1"/>
  <c r="CN32" i="22" s="1"/>
  <c r="CO32" i="22" s="1"/>
  <c r="CP32" i="22" s="1"/>
  <c r="CQ32" i="22" s="1"/>
  <c r="CR32" i="22" s="1"/>
  <c r="CS32" i="22" s="1"/>
  <c r="CT32" i="22" s="1"/>
  <c r="CU32" i="22" s="1"/>
  <c r="CV32" i="22" s="1"/>
  <c r="CW32" i="22" s="1"/>
  <c r="CX32" i="22" s="1"/>
  <c r="CY32" i="22" s="1"/>
  <c r="CZ32" i="22" s="1"/>
  <c r="DA32" i="22" s="1"/>
  <c r="DB32" i="22" s="1"/>
  <c r="DC32" i="22" s="1"/>
  <c r="DD32" i="22" s="1"/>
  <c r="DE32" i="22" s="1"/>
  <c r="DF32" i="22" s="1"/>
  <c r="DG32" i="22" s="1"/>
  <c r="DH32" i="22" s="1"/>
  <c r="DI32" i="22" s="1"/>
  <c r="DJ32" i="22" s="1"/>
  <c r="DK32" i="22" s="1"/>
  <c r="DL32" i="22" s="1"/>
  <c r="DM32" i="22" s="1"/>
  <c r="DN32" i="22" s="1"/>
  <c r="DO32" i="22" s="1"/>
  <c r="DP32" i="22" s="1"/>
  <c r="DQ32" i="22" s="1"/>
  <c r="DR32" i="22" s="1"/>
  <c r="DS32" i="22" s="1"/>
  <c r="DT32" i="22" s="1"/>
  <c r="DU32" i="22" s="1"/>
  <c r="DV32" i="22" s="1"/>
  <c r="DW32" i="22" s="1"/>
  <c r="DX32" i="22" s="1"/>
  <c r="DY32" i="22" s="1"/>
  <c r="DZ32" i="22" s="1"/>
  <c r="EA32" i="22" s="1"/>
  <c r="EB32" i="22" s="1"/>
  <c r="EC32" i="22" s="1"/>
  <c r="ED32" i="22" s="1"/>
  <c r="EE32" i="22" s="1"/>
  <c r="EF32" i="22" s="1"/>
  <c r="EG32" i="22" s="1"/>
  <c r="EH32" i="22" s="1"/>
  <c r="EI32" i="22" s="1"/>
  <c r="EJ32" i="22" s="1"/>
  <c r="EK32" i="22" s="1"/>
  <c r="EL32" i="22" s="1"/>
  <c r="EM32" i="22" s="1"/>
  <c r="EN32" i="22" s="1"/>
  <c r="EO32" i="22" s="1"/>
  <c r="EP32" i="22" s="1"/>
  <c r="EQ32" i="22" s="1"/>
  <c r="ER32" i="22" s="1"/>
  <c r="ES32" i="22" s="1"/>
  <c r="ET32" i="22" s="1"/>
  <c r="EU32" i="22" s="1"/>
  <c r="EV32" i="22" s="1"/>
  <c r="EW32" i="22" s="1"/>
  <c r="EX32" i="22" s="1"/>
  <c r="EY32" i="22" s="1"/>
  <c r="EZ32" i="22" s="1"/>
  <c r="FA32" i="22" s="1"/>
  <c r="FB32" i="22" s="1"/>
  <c r="FC32" i="22" s="1"/>
  <c r="FD32" i="22" s="1"/>
  <c r="FE32" i="22" s="1"/>
  <c r="FF32" i="22" s="1"/>
  <c r="FG32" i="22" s="1"/>
  <c r="FH32" i="22" s="1"/>
  <c r="FI32" i="22" s="1"/>
  <c r="FJ32" i="22" s="1"/>
  <c r="FK32" i="22" s="1"/>
  <c r="FL32" i="22" s="1"/>
  <c r="FM32" i="22" s="1"/>
  <c r="FN32" i="22" s="1"/>
  <c r="FO32" i="22" s="1"/>
  <c r="FP32" i="22" s="1"/>
  <c r="FQ32" i="22" s="1"/>
  <c r="FR32" i="22" s="1"/>
  <c r="FS32" i="22" s="1"/>
  <c r="FT32" i="22" s="1"/>
  <c r="FU32" i="22" s="1"/>
  <c r="FV32" i="22" s="1"/>
  <c r="FW32" i="22" s="1"/>
  <c r="FX32" i="22" s="1"/>
  <c r="FY32" i="22" s="1"/>
  <c r="FZ32" i="22" s="1"/>
  <c r="GA32" i="22" s="1"/>
  <c r="GB32" i="22" s="1"/>
  <c r="GC32" i="22" s="1"/>
  <c r="GD32" i="22" s="1"/>
  <c r="GE32" i="22" s="1"/>
  <c r="AY20" i="22"/>
  <c r="AZ20" i="22" s="1"/>
  <c r="BA20" i="22" s="1"/>
  <c r="BB20" i="22" s="1"/>
  <c r="BC20" i="22" s="1"/>
  <c r="BD20" i="22" s="1"/>
  <c r="BE20" i="22" s="1"/>
  <c r="BF20" i="22" s="1"/>
  <c r="BG20" i="22" s="1"/>
  <c r="BH20" i="22" s="1"/>
  <c r="BI20" i="22" s="1"/>
  <c r="BJ20" i="22" s="1"/>
  <c r="BK20" i="22" s="1"/>
  <c r="BL20" i="22" s="1"/>
  <c r="BM20" i="22" s="1"/>
  <c r="BN20" i="22" s="1"/>
  <c r="BO20" i="22" s="1"/>
  <c r="BP20" i="22" s="1"/>
  <c r="BQ20" i="22" s="1"/>
  <c r="BR20" i="22" s="1"/>
  <c r="BS20" i="22" s="1"/>
  <c r="BT20" i="22" s="1"/>
  <c r="BU20" i="22" s="1"/>
  <c r="BV20" i="22" s="1"/>
  <c r="BW20" i="22" s="1"/>
  <c r="BX20" i="22" s="1"/>
  <c r="BY20" i="22" s="1"/>
  <c r="BZ20" i="22" s="1"/>
  <c r="CA20" i="22" s="1"/>
  <c r="CB20" i="22" s="1"/>
  <c r="CC20" i="22" s="1"/>
  <c r="CD20" i="22" s="1"/>
  <c r="CE20" i="22" s="1"/>
  <c r="CF20" i="22" s="1"/>
  <c r="CG20" i="22" s="1"/>
  <c r="CH20" i="22" s="1"/>
  <c r="CI20" i="22" s="1"/>
  <c r="CJ20" i="22" s="1"/>
  <c r="CK20" i="22" s="1"/>
  <c r="CL20" i="22" s="1"/>
  <c r="CM20" i="22" s="1"/>
  <c r="CN20" i="22" s="1"/>
  <c r="CO20" i="22" s="1"/>
  <c r="CP20" i="22" s="1"/>
  <c r="CQ20" i="22" s="1"/>
  <c r="CR20" i="22" s="1"/>
  <c r="CS20" i="22" s="1"/>
  <c r="CT20" i="22" s="1"/>
  <c r="CU20" i="22" s="1"/>
  <c r="CV20" i="22" s="1"/>
  <c r="CW20" i="22" s="1"/>
  <c r="CX20" i="22" s="1"/>
  <c r="CY20" i="22" s="1"/>
  <c r="CZ20" i="22" s="1"/>
  <c r="DA20" i="22" s="1"/>
  <c r="DB20" i="22" s="1"/>
  <c r="DC20" i="22" s="1"/>
  <c r="DD20" i="22" s="1"/>
  <c r="DE20" i="22" s="1"/>
  <c r="DF20" i="22" s="1"/>
  <c r="DG20" i="22" s="1"/>
  <c r="DH20" i="22" s="1"/>
  <c r="DI20" i="22" s="1"/>
  <c r="DJ20" i="22" s="1"/>
  <c r="DK20" i="22" s="1"/>
  <c r="DL20" i="22" s="1"/>
  <c r="DM20" i="22" s="1"/>
  <c r="DN20" i="22" s="1"/>
  <c r="DO20" i="22" s="1"/>
  <c r="DP20" i="22" s="1"/>
  <c r="DQ20" i="22" s="1"/>
  <c r="DR20" i="22" s="1"/>
  <c r="DS20" i="22" s="1"/>
  <c r="DT20" i="22" s="1"/>
  <c r="DU20" i="22" s="1"/>
  <c r="DV20" i="22" s="1"/>
  <c r="DW20" i="22" s="1"/>
  <c r="DX20" i="22" s="1"/>
  <c r="DY20" i="22" s="1"/>
  <c r="DZ20" i="22" s="1"/>
  <c r="EA20" i="22" s="1"/>
  <c r="EB20" i="22" s="1"/>
  <c r="EC20" i="22" s="1"/>
  <c r="ED20" i="22" s="1"/>
  <c r="EE20" i="22" s="1"/>
  <c r="EF20" i="22" s="1"/>
  <c r="EG20" i="22" s="1"/>
  <c r="EH20" i="22" s="1"/>
  <c r="EI20" i="22" s="1"/>
  <c r="EJ20" i="22" s="1"/>
  <c r="EK20" i="22" s="1"/>
  <c r="EL20" i="22" s="1"/>
  <c r="EM20" i="22" s="1"/>
  <c r="EN20" i="22" s="1"/>
  <c r="EO20" i="22" s="1"/>
  <c r="EP20" i="22" s="1"/>
  <c r="EQ20" i="22" s="1"/>
  <c r="ER20" i="22" s="1"/>
  <c r="ES20" i="22" s="1"/>
  <c r="ET20" i="22" s="1"/>
  <c r="EU20" i="22" s="1"/>
  <c r="EV20" i="22" s="1"/>
  <c r="EW20" i="22" s="1"/>
  <c r="EX20" i="22" s="1"/>
  <c r="EY20" i="22" s="1"/>
  <c r="EZ20" i="22" s="1"/>
  <c r="FA20" i="22" s="1"/>
  <c r="FB20" i="22" s="1"/>
  <c r="FC20" i="22" s="1"/>
  <c r="FD20" i="22" s="1"/>
  <c r="FE20" i="22" s="1"/>
  <c r="FF20" i="22" s="1"/>
  <c r="FG20" i="22" s="1"/>
  <c r="FH20" i="22" s="1"/>
  <c r="FI20" i="22" s="1"/>
  <c r="FJ20" i="22" s="1"/>
  <c r="FK20" i="22" s="1"/>
  <c r="FL20" i="22" s="1"/>
  <c r="FM20" i="22" s="1"/>
  <c r="FN20" i="22" s="1"/>
  <c r="FO20" i="22" s="1"/>
  <c r="FP20" i="22" s="1"/>
  <c r="FQ20" i="22" s="1"/>
  <c r="FR20" i="22" s="1"/>
  <c r="FS20" i="22" s="1"/>
  <c r="FT20" i="22" s="1"/>
  <c r="FU20" i="22" s="1"/>
  <c r="FV20" i="22" s="1"/>
  <c r="FW20" i="22" s="1"/>
  <c r="FX20" i="22" s="1"/>
  <c r="FY20" i="22" s="1"/>
  <c r="FZ20" i="22" s="1"/>
  <c r="GA20" i="22" s="1"/>
  <c r="GB20" i="22" s="1"/>
  <c r="GC20" i="22" s="1"/>
  <c r="GD20" i="22" s="1"/>
  <c r="GE20" i="22" s="1"/>
  <c r="AH158" i="22"/>
  <c r="V169" i="22" l="1"/>
  <c r="R17" i="21" s="1"/>
  <c r="T169" i="22"/>
  <c r="P17" i="21" s="1"/>
  <c r="G23" i="21"/>
  <c r="H23" i="21" s="1"/>
  <c r="I23" i="21" s="1"/>
  <c r="J23" i="21" s="1"/>
  <c r="K23" i="21" s="1"/>
  <c r="L23" i="21" s="1"/>
  <c r="ED186" i="29"/>
  <c r="M18" i="21"/>
  <c r="N18" i="21" s="1"/>
  <c r="I170" i="22"/>
  <c r="E18" i="21" s="1"/>
  <c r="Q90" i="21"/>
  <c r="U169" i="22"/>
  <c r="Q17" i="21" s="1"/>
  <c r="T90" i="21"/>
  <c r="X169" i="22"/>
  <c r="T17" i="21" s="1"/>
  <c r="O90" i="21"/>
  <c r="S169" i="22"/>
  <c r="O17" i="21" s="1"/>
  <c r="W90" i="21"/>
  <c r="AA169" i="22"/>
  <c r="W17" i="21" s="1"/>
  <c r="U90" i="21"/>
  <c r="Y169" i="22"/>
  <c r="U17" i="21" s="1"/>
  <c r="V90" i="21"/>
  <c r="Z169" i="22"/>
  <c r="V17" i="21" s="1"/>
  <c r="EC169" i="29"/>
  <c r="EC162" i="29"/>
  <c r="EE159" i="29"/>
  <c r="EE185" i="29" s="1"/>
  <c r="EF17" i="29"/>
  <c r="ED164" i="29"/>
  <c r="ED176" i="29"/>
  <c r="Q196" i="22"/>
  <c r="S174" i="22"/>
  <c r="R194" i="22"/>
  <c r="AE178" i="22"/>
  <c r="AO173" i="22"/>
  <c r="AO159" i="22"/>
  <c r="AO164" i="22"/>
  <c r="AF173" i="22"/>
  <c r="AF164" i="22"/>
  <c r="AF159" i="22"/>
  <c r="AP159" i="22"/>
  <c r="AP164" i="22"/>
  <c r="AH173" i="22"/>
  <c r="AH159" i="22"/>
  <c r="AH164" i="22"/>
  <c r="AG173" i="22"/>
  <c r="AG159" i="22"/>
  <c r="AG164" i="22"/>
  <c r="AP173" i="22"/>
  <c r="GF64" i="22"/>
  <c r="GF32" i="22"/>
  <c r="GF107" i="22"/>
  <c r="AP356" i="22"/>
  <c r="GF46" i="22"/>
  <c r="GF65" i="22"/>
  <c r="GF123" i="22"/>
  <c r="GF77" i="22"/>
  <c r="GF94" i="22"/>
  <c r="GF143" i="22"/>
  <c r="GF40" i="22"/>
  <c r="GF71" i="22"/>
  <c r="GF149" i="22"/>
  <c r="GF20" i="22"/>
  <c r="GF102" i="22"/>
  <c r="GF81" i="22"/>
  <c r="GF41" i="22"/>
  <c r="GF59" i="22"/>
  <c r="GF115" i="22"/>
  <c r="GF153" i="22"/>
  <c r="GF56" i="22"/>
  <c r="GF82" i="22"/>
  <c r="GF25" i="22"/>
  <c r="GF29" i="22"/>
  <c r="GF49" i="22"/>
  <c r="GF89" i="22"/>
  <c r="GF128" i="22"/>
  <c r="AC158" i="22"/>
  <c r="AB158" i="22"/>
  <c r="AL158" i="22"/>
  <c r="AD158" i="22"/>
  <c r="V352" i="22"/>
  <c r="AE158" i="22"/>
  <c r="AR158" i="22"/>
  <c r="AS16" i="22"/>
  <c r="AN158" i="22"/>
  <c r="AM158" i="22"/>
  <c r="AQ158" i="22"/>
  <c r="AJ158" i="22"/>
  <c r="AK158" i="22"/>
  <c r="AI158" i="22"/>
  <c r="J170" i="22" l="1"/>
  <c r="F18" i="21" s="1"/>
  <c r="AM53" i="21"/>
  <c r="AA53" i="21"/>
  <c r="EE186" i="29"/>
  <c r="O18" i="21"/>
  <c r="P18" i="21" s="1"/>
  <c r="Q18" i="21" s="1"/>
  <c r="R18" i="21" s="1"/>
  <c r="S18" i="21" s="1"/>
  <c r="T18" i="21" s="1"/>
  <c r="U18" i="21" s="1"/>
  <c r="V18" i="21" s="1"/>
  <c r="W18" i="21" s="1"/>
  <c r="O19" i="21"/>
  <c r="B4" i="30" s="1"/>
  <c r="AF165" i="22"/>
  <c r="S171" i="22"/>
  <c r="AH165" i="22"/>
  <c r="AP165" i="22"/>
  <c r="AG165" i="22"/>
  <c r="AO165" i="22"/>
  <c r="ED169" i="29"/>
  <c r="ED162" i="29"/>
  <c r="EF159" i="29"/>
  <c r="EF185" i="29" s="1"/>
  <c r="EG17" i="29"/>
  <c r="EE176" i="29"/>
  <c r="EE164" i="29"/>
  <c r="K170" i="22"/>
  <c r="L170" i="22" s="1"/>
  <c r="AQ176" i="22"/>
  <c r="AE176" i="22"/>
  <c r="Q166" i="22"/>
  <c r="R195" i="22"/>
  <c r="R163" i="22" s="1"/>
  <c r="T174" i="22"/>
  <c r="S194" i="22"/>
  <c r="S195" i="22" s="1"/>
  <c r="S163" i="22" s="1"/>
  <c r="AJ173" i="22"/>
  <c r="AJ159" i="22"/>
  <c r="AJ164" i="22"/>
  <c r="AD173" i="22"/>
  <c r="AD164" i="22"/>
  <c r="AD159" i="22"/>
  <c r="AM173" i="22"/>
  <c r="AM164" i="22"/>
  <c r="AM159" i="22"/>
  <c r="AN173" i="22"/>
  <c r="AN164" i="22"/>
  <c r="AN159" i="22"/>
  <c r="AC173" i="22"/>
  <c r="AC164" i="22"/>
  <c r="AC159" i="22"/>
  <c r="AL173" i="22"/>
  <c r="AL164" i="22"/>
  <c r="AL159" i="22"/>
  <c r="AB159" i="22"/>
  <c r="AB164" i="22"/>
  <c r="AI173" i="22"/>
  <c r="AI159" i="22"/>
  <c r="AI164" i="22"/>
  <c r="AE173" i="22"/>
  <c r="AE164" i="22"/>
  <c r="AE159" i="22"/>
  <c r="AK173" i="22"/>
  <c r="AK164" i="22"/>
  <c r="AK159" i="22"/>
  <c r="AR173" i="22"/>
  <c r="AR164" i="22"/>
  <c r="AR159" i="22"/>
  <c r="AQ173" i="22"/>
  <c r="AQ164" i="22"/>
  <c r="AQ159" i="22"/>
  <c r="AB173" i="22"/>
  <c r="GF140" i="22"/>
  <c r="W352" i="22"/>
  <c r="AS158" i="22"/>
  <c r="AT16" i="22"/>
  <c r="AD165" i="22" l="1"/>
  <c r="Z90" i="21" s="1"/>
  <c r="AQ165" i="22"/>
  <c r="AM90" i="21" s="1"/>
  <c r="AK165" i="22"/>
  <c r="AG90" i="21" s="1"/>
  <c r="AN165" i="22"/>
  <c r="AL165" i="22"/>
  <c r="AH90" i="21" s="1"/>
  <c r="EF186" i="29"/>
  <c r="AR165" i="22"/>
  <c r="AN90" i="21" s="1"/>
  <c r="AE165" i="22"/>
  <c r="AA90" i="21" s="1"/>
  <c r="AB90" i="21"/>
  <c r="AF169" i="22"/>
  <c r="AB17" i="21" s="1"/>
  <c r="AD169" i="22"/>
  <c r="Z17" i="21" s="1"/>
  <c r="AQ169" i="22"/>
  <c r="AM17" i="21" s="1"/>
  <c r="AM165" i="22"/>
  <c r="AI90" i="21" s="1"/>
  <c r="AL90" i="21"/>
  <c r="AP169" i="22"/>
  <c r="AL17" i="21" s="1"/>
  <c r="AD90" i="21"/>
  <c r="AH169" i="22"/>
  <c r="AD17" i="21" s="1"/>
  <c r="AK90" i="21"/>
  <c r="AO169" i="22"/>
  <c r="AK17" i="21" s="1"/>
  <c r="AC90" i="21"/>
  <c r="AG169" i="22"/>
  <c r="AC17" i="21" s="1"/>
  <c r="AI165" i="22"/>
  <c r="AB165" i="22"/>
  <c r="AJ165" i="22"/>
  <c r="AC165" i="22"/>
  <c r="EE169" i="29"/>
  <c r="EE162" i="29"/>
  <c r="EF164" i="29"/>
  <c r="EF176" i="29"/>
  <c r="EG159" i="29"/>
  <c r="EG185" i="29" s="1"/>
  <c r="EH17" i="29"/>
  <c r="S181" i="22"/>
  <c r="AQ184" i="22"/>
  <c r="AQ182" i="22"/>
  <c r="AE184" i="22"/>
  <c r="AE182" i="22"/>
  <c r="AE177" i="22"/>
  <c r="AQ177" i="22"/>
  <c r="R166" i="22"/>
  <c r="S166" i="22" s="1"/>
  <c r="R196" i="22"/>
  <c r="S196" i="22" s="1"/>
  <c r="U174" i="22"/>
  <c r="T194" i="22"/>
  <c r="T195" i="22" s="1"/>
  <c r="M170" i="22"/>
  <c r="AS173" i="22"/>
  <c r="AS159" i="22"/>
  <c r="AS164" i="22"/>
  <c r="AT158" i="22"/>
  <c r="AU16" i="22"/>
  <c r="X352" i="22"/>
  <c r="AK169" i="22" l="1"/>
  <c r="AG17" i="21" s="1"/>
  <c r="AE169" i="22"/>
  <c r="AA17" i="21" s="1"/>
  <c r="AR169" i="22"/>
  <c r="AN17" i="21" s="1"/>
  <c r="AL169" i="22"/>
  <c r="AH17" i="21" s="1"/>
  <c r="AJ90" i="21"/>
  <c r="AN169" i="22"/>
  <c r="AJ17" i="21" s="1"/>
  <c r="EG186" i="29"/>
  <c r="AM169" i="22"/>
  <c r="AI17" i="21" s="1"/>
  <c r="X90" i="21"/>
  <c r="AB169" i="22"/>
  <c r="X17" i="21" s="1"/>
  <c r="C4" i="30" s="1"/>
  <c r="AE90" i="21"/>
  <c r="AI169" i="22"/>
  <c r="AE17" i="21" s="1"/>
  <c r="AS165" i="22"/>
  <c r="AF90" i="21"/>
  <c r="AJ169" i="22"/>
  <c r="AF17" i="21" s="1"/>
  <c r="Y90" i="21"/>
  <c r="AC169" i="22"/>
  <c r="Y17" i="21" s="1"/>
  <c r="EF169" i="29"/>
  <c r="EF162" i="29"/>
  <c r="EH159" i="29"/>
  <c r="EH185" i="29" s="1"/>
  <c r="EI17" i="29"/>
  <c r="EG164" i="29"/>
  <c r="EG176" i="29"/>
  <c r="T163" i="22"/>
  <c r="T196" i="22"/>
  <c r="V174" i="22"/>
  <c r="U194" i="22"/>
  <c r="U195" i="22" s="1"/>
  <c r="U163" i="22" s="1"/>
  <c r="N170" i="22"/>
  <c r="AT159" i="22"/>
  <c r="AT164" i="22"/>
  <c r="AT173" i="22"/>
  <c r="AU158" i="22"/>
  <c r="AV16" i="22"/>
  <c r="Y352" i="22"/>
  <c r="D4" i="30" l="1"/>
  <c r="EH186" i="29"/>
  <c r="X18" i="21"/>
  <c r="Y18" i="21" s="1"/>
  <c r="Z18" i="21" s="1"/>
  <c r="AA18" i="21" s="1"/>
  <c r="AB18" i="21" s="1"/>
  <c r="AC18" i="21" s="1"/>
  <c r="AD18" i="21" s="1"/>
  <c r="AE18" i="21" s="1"/>
  <c r="AF18" i="21" s="1"/>
  <c r="AG18" i="21" s="1"/>
  <c r="AH18" i="21" s="1"/>
  <c r="AI18" i="21" s="1"/>
  <c r="AJ18" i="21" s="1"/>
  <c r="AK18" i="21" s="1"/>
  <c r="AL18" i="21" s="1"/>
  <c r="AM18" i="21" s="1"/>
  <c r="AN18" i="21" s="1"/>
  <c r="AT165" i="22"/>
  <c r="AO90" i="21"/>
  <c r="AS169" i="22"/>
  <c r="AO17" i="21" s="1"/>
  <c r="AE183" i="22"/>
  <c r="AE171" i="22"/>
  <c r="EG169" i="29"/>
  <c r="EG162" i="29"/>
  <c r="EH164" i="29"/>
  <c r="EH176" i="29"/>
  <c r="EI159" i="29"/>
  <c r="EJ17" i="29"/>
  <c r="AA19" i="21"/>
  <c r="U196" i="22"/>
  <c r="W174" i="22"/>
  <c r="V194" i="22"/>
  <c r="V195" i="22" s="1"/>
  <c r="V163" i="22" s="1"/>
  <c r="O170" i="22"/>
  <c r="AU159" i="22"/>
  <c r="AU164" i="22"/>
  <c r="AU173" i="22"/>
  <c r="AV158" i="22"/>
  <c r="AW16" i="22"/>
  <c r="Z352" i="22"/>
  <c r="EI185" i="29" l="1"/>
  <c r="EI196" i="29" s="1"/>
  <c r="EI188" i="29"/>
  <c r="EI186" i="29"/>
  <c r="AP90" i="21"/>
  <c r="AT169" i="22"/>
  <c r="AP17" i="21" s="1"/>
  <c r="AU165" i="22"/>
  <c r="AO18" i="21"/>
  <c r="EH169" i="29"/>
  <c r="EH162" i="29"/>
  <c r="EI176" i="29"/>
  <c r="EI194" i="29" s="1"/>
  <c r="EJ159" i="29"/>
  <c r="EK17" i="29"/>
  <c r="T166" i="22"/>
  <c r="U166" i="22" s="1"/>
  <c r="V166" i="22" s="1"/>
  <c r="V196" i="22"/>
  <c r="X174" i="22"/>
  <c r="W194" i="22"/>
  <c r="W195" i="22" s="1"/>
  <c r="P170" i="22"/>
  <c r="AV159" i="22"/>
  <c r="AV164" i="22"/>
  <c r="AV173" i="22"/>
  <c r="AA352" i="22"/>
  <c r="AW158" i="22"/>
  <c r="AX16" i="22"/>
  <c r="EJ185" i="29" l="1"/>
  <c r="EJ186" i="29"/>
  <c r="AP18" i="21"/>
  <c r="AQ90" i="21"/>
  <c r="AU169" i="22"/>
  <c r="AQ17" i="21" s="1"/>
  <c r="AV165" i="22"/>
  <c r="EI164" i="29"/>
  <c r="EK159" i="29"/>
  <c r="EK185" i="29" s="1"/>
  <c r="EL17" i="29"/>
  <c r="EJ164" i="29"/>
  <c r="EJ176" i="29"/>
  <c r="W196" i="22"/>
  <c r="W163" i="22"/>
  <c r="Y174" i="22"/>
  <c r="X194" i="22"/>
  <c r="X195" i="22" s="1"/>
  <c r="Q170" i="22"/>
  <c r="AW164" i="22"/>
  <c r="AW159" i="22"/>
  <c r="AW173" i="22"/>
  <c r="AX158" i="22"/>
  <c r="AY16" i="22"/>
  <c r="AB352" i="22"/>
  <c r="EK186" i="29" l="1"/>
  <c r="AQ18" i="21"/>
  <c r="AR90" i="21"/>
  <c r="AV169" i="22"/>
  <c r="AR17" i="21" s="1"/>
  <c r="AW165" i="22"/>
  <c r="EJ169" i="29"/>
  <c r="EJ162" i="29"/>
  <c r="EI169" i="29"/>
  <c r="EI189" i="29" s="1"/>
  <c r="EI162" i="29"/>
  <c r="EK164" i="29"/>
  <c r="EK176" i="29"/>
  <c r="EL159" i="29"/>
  <c r="EL185" i="29" s="1"/>
  <c r="EM17" i="29"/>
  <c r="X196" i="22"/>
  <c r="X163" i="22"/>
  <c r="Z174" i="22"/>
  <c r="Y194" i="22"/>
  <c r="Y195" i="22" s="1"/>
  <c r="R170" i="22"/>
  <c r="AX159" i="22"/>
  <c r="AX164" i="22"/>
  <c r="AX173" i="22"/>
  <c r="AY158" i="22"/>
  <c r="AZ16" i="22"/>
  <c r="AC352" i="22"/>
  <c r="EL186" i="29" l="1"/>
  <c r="AR18" i="21"/>
  <c r="AX165" i="22"/>
  <c r="AT90" i="21" s="1"/>
  <c r="AS90" i="21"/>
  <c r="AW169" i="22"/>
  <c r="AS17" i="21" s="1"/>
  <c r="AX169" i="22"/>
  <c r="AT17" i="21" s="1"/>
  <c r="EK169" i="29"/>
  <c r="EK162" i="29"/>
  <c r="EL164" i="29"/>
  <c r="EL176" i="29"/>
  <c r="EM159" i="29"/>
  <c r="EM185" i="29" s="1"/>
  <c r="EN17" i="29"/>
  <c r="Y196" i="22"/>
  <c r="Y163" i="22"/>
  <c r="W166" i="22"/>
  <c r="X166" i="22" s="1"/>
  <c r="AA174" i="22"/>
  <c r="Z194" i="22"/>
  <c r="Z195" i="22" s="1"/>
  <c r="S170" i="22"/>
  <c r="AY164" i="22"/>
  <c r="AY159" i="22"/>
  <c r="AY173" i="22"/>
  <c r="AZ158" i="22"/>
  <c r="BA16" i="22"/>
  <c r="AD352" i="22"/>
  <c r="AY165" i="22" l="1"/>
  <c r="AU90" i="21" s="1"/>
  <c r="EM186" i="29"/>
  <c r="AS18" i="21"/>
  <c r="AT18" i="21" s="1"/>
  <c r="AY169" i="22"/>
  <c r="AU17" i="21" s="1"/>
  <c r="EL169" i="29"/>
  <c r="EL162" i="29"/>
  <c r="EN159" i="29"/>
  <c r="EN185" i="29" s="1"/>
  <c r="EO17" i="29"/>
  <c r="EM164" i="29"/>
  <c r="EM176" i="29"/>
  <c r="Z196" i="22"/>
  <c r="Z163" i="22"/>
  <c r="Y166" i="22"/>
  <c r="AA194" i="22"/>
  <c r="AA195" i="22" s="1"/>
  <c r="AB174" i="22"/>
  <c r="T170" i="22"/>
  <c r="AZ164" i="22"/>
  <c r="AZ159" i="22"/>
  <c r="AZ173" i="22"/>
  <c r="BA158" i="22"/>
  <c r="BB16" i="22"/>
  <c r="AE352" i="22"/>
  <c r="EN186" i="29" l="1"/>
  <c r="AU18" i="21"/>
  <c r="AZ165" i="22"/>
  <c r="EM169" i="29"/>
  <c r="EM162" i="29"/>
  <c r="EN176" i="29"/>
  <c r="EN164" i="29"/>
  <c r="EO159" i="29"/>
  <c r="EO185" i="29" s="1"/>
  <c r="EP17" i="29"/>
  <c r="B13" i="23"/>
  <c r="AA196" i="22"/>
  <c r="AA163" i="22"/>
  <c r="Z166" i="22"/>
  <c r="AB194" i="22"/>
  <c r="AB195" i="22" s="1"/>
  <c r="AC174" i="22"/>
  <c r="U170" i="22"/>
  <c r="BA159" i="22"/>
  <c r="BA164" i="22"/>
  <c r="BA173" i="22"/>
  <c r="BB158" i="22"/>
  <c r="BC16" i="22"/>
  <c r="AF352" i="22"/>
  <c r="EO186" i="29" l="1"/>
  <c r="AV90" i="21"/>
  <c r="AZ169" i="22"/>
  <c r="AV17" i="21" s="1"/>
  <c r="BA165" i="22"/>
  <c r="EN169" i="29"/>
  <c r="EN162" i="29"/>
  <c r="EP159" i="29"/>
  <c r="EP185" i="29" s="1"/>
  <c r="EQ17" i="29"/>
  <c r="EO176" i="29"/>
  <c r="EO164" i="29"/>
  <c r="C13" i="23"/>
  <c r="AB163" i="22"/>
  <c r="AA166" i="22"/>
  <c r="AB196" i="22"/>
  <c r="AD174" i="22"/>
  <c r="AC194" i="22"/>
  <c r="AC195" i="22" s="1"/>
  <c r="AC163" i="22" s="1"/>
  <c r="V170" i="22"/>
  <c r="BB164" i="22"/>
  <c r="BB159" i="22"/>
  <c r="BB173" i="22"/>
  <c r="BC158" i="22"/>
  <c r="AY53" i="21" s="1"/>
  <c r="BD16" i="22"/>
  <c r="AG352" i="22"/>
  <c r="EP186" i="29" l="1"/>
  <c r="AV18" i="21"/>
  <c r="BB165" i="22"/>
  <c r="AX90" i="21" s="1"/>
  <c r="AW90" i="21"/>
  <c r="BA169" i="22"/>
  <c r="AW17" i="21" s="1"/>
  <c r="EO169" i="29"/>
  <c r="EO162" i="29"/>
  <c r="EQ159" i="29"/>
  <c r="EQ185" i="29" s="1"/>
  <c r="ER17" i="29"/>
  <c r="EP164" i="29"/>
  <c r="EP176" i="29"/>
  <c r="D13" i="23"/>
  <c r="BC176" i="22"/>
  <c r="AC196" i="22"/>
  <c r="AE174" i="22"/>
  <c r="AD194" i="22"/>
  <c r="W170" i="22"/>
  <c r="AQ178" i="22"/>
  <c r="BC159" i="22"/>
  <c r="BC164" i="22"/>
  <c r="BC182" i="22" s="1"/>
  <c r="BC173" i="22"/>
  <c r="BC184" i="22" s="1"/>
  <c r="BD158" i="22"/>
  <c r="BE16" i="22"/>
  <c r="AH352" i="22"/>
  <c r="BB169" i="22" l="1"/>
  <c r="AX17" i="21" s="1"/>
  <c r="EQ186" i="29"/>
  <c r="AW18" i="21"/>
  <c r="BC177" i="22"/>
  <c r="BC165" i="22"/>
  <c r="EP169" i="29"/>
  <c r="EP162" i="29"/>
  <c r="ER159" i="29"/>
  <c r="ER185" i="29" s="1"/>
  <c r="ES17" i="29"/>
  <c r="EQ164" i="29"/>
  <c r="EQ176" i="29"/>
  <c r="E13" i="23"/>
  <c r="AB166" i="22"/>
  <c r="AC166" i="22" s="1"/>
  <c r="AD195" i="22"/>
  <c r="AD163" i="22" s="1"/>
  <c r="AF174" i="22"/>
  <c r="AE194" i="22"/>
  <c r="AE195" i="22" s="1"/>
  <c r="X170" i="22"/>
  <c r="BD159" i="22"/>
  <c r="BD164" i="22"/>
  <c r="BD173" i="22"/>
  <c r="AI352" i="22"/>
  <c r="BE158" i="22"/>
  <c r="BF16" i="22"/>
  <c r="AX18" i="21" l="1"/>
  <c r="ER186" i="29"/>
  <c r="BD165" i="22"/>
  <c r="AZ90" i="21" s="1"/>
  <c r="AY90" i="21"/>
  <c r="BC169" i="22"/>
  <c r="AY17" i="21" s="1"/>
  <c r="E4" i="30" s="1"/>
  <c r="EQ169" i="29"/>
  <c r="EQ162" i="29"/>
  <c r="ES159" i="29"/>
  <c r="ES185" i="29" s="1"/>
  <c r="ET17" i="29"/>
  <c r="ER164" i="29"/>
  <c r="ER176" i="29"/>
  <c r="F13" i="23"/>
  <c r="AE163" i="22"/>
  <c r="AE197" i="22"/>
  <c r="AQ183" i="22"/>
  <c r="AQ171" i="22"/>
  <c r="AD196" i="22"/>
  <c r="AE196" i="22" s="1"/>
  <c r="AG174" i="22"/>
  <c r="AF194" i="22"/>
  <c r="AF195" i="22" s="1"/>
  <c r="Y170" i="22"/>
  <c r="BE164" i="22"/>
  <c r="BE159" i="22"/>
  <c r="BE173" i="22"/>
  <c r="BF158" i="22"/>
  <c r="BG16" i="22"/>
  <c r="AJ352" i="22"/>
  <c r="BD169" i="22" l="1"/>
  <c r="AZ17" i="21" s="1"/>
  <c r="ES186" i="29"/>
  <c r="AY18" i="21"/>
  <c r="BE165" i="22"/>
  <c r="BA90" i="21" s="1"/>
  <c r="ER169" i="29"/>
  <c r="ER162" i="29"/>
  <c r="ES176" i="29"/>
  <c r="ES164" i="29"/>
  <c r="ET159" i="29"/>
  <c r="ET185" i="29" s="1"/>
  <c r="EU17" i="29"/>
  <c r="AM19" i="21"/>
  <c r="G13" i="23"/>
  <c r="AF163" i="22"/>
  <c r="AE181" i="22"/>
  <c r="AE186" i="22" s="1"/>
  <c r="AD166" i="22"/>
  <c r="AF196" i="22"/>
  <c r="AH174" i="22"/>
  <c r="AG194" i="22"/>
  <c r="AG195" i="22" s="1"/>
  <c r="AG163" i="22" s="1"/>
  <c r="Z170" i="22"/>
  <c r="BF164" i="22"/>
  <c r="BF159" i="22"/>
  <c r="BF173" i="22"/>
  <c r="AK352" i="22"/>
  <c r="BG158" i="22"/>
  <c r="BH16" i="22"/>
  <c r="AZ18" i="21" l="1"/>
  <c r="ET186" i="29"/>
  <c r="BE169" i="22"/>
  <c r="BA17" i="21" s="1"/>
  <c r="BF165" i="22"/>
  <c r="BB90" i="21" s="1"/>
  <c r="ES169" i="29"/>
  <c r="ES162" i="29"/>
  <c r="EU159" i="29"/>
  <c r="EV17" i="29"/>
  <c r="ET164" i="29"/>
  <c r="ET176" i="29"/>
  <c r="H13" i="23"/>
  <c r="AE166" i="22"/>
  <c r="AG196" i="22"/>
  <c r="AI174" i="22"/>
  <c r="AH194" i="22"/>
  <c r="AH195" i="22" s="1"/>
  <c r="AA170" i="22"/>
  <c r="BG164" i="22"/>
  <c r="BG159" i="22"/>
  <c r="BG173" i="22"/>
  <c r="AL352" i="22"/>
  <c r="BH158" i="22"/>
  <c r="BI16" i="22"/>
  <c r="BF169" i="22" l="1"/>
  <c r="BB17" i="21" s="1"/>
  <c r="EU185" i="29"/>
  <c r="EU196" i="29" s="1"/>
  <c r="EU188" i="29"/>
  <c r="BA18" i="21"/>
  <c r="BB18" i="21" s="1"/>
  <c r="BG165" i="22"/>
  <c r="BC90" i="21" s="1"/>
  <c r="ET169" i="29"/>
  <c r="ET162" i="29"/>
  <c r="EV159" i="29"/>
  <c r="EW17" i="29"/>
  <c r="EU176" i="29"/>
  <c r="EU194" i="29" s="1"/>
  <c r="I13" i="23"/>
  <c r="AF166" i="22"/>
  <c r="AG166" i="22" s="1"/>
  <c r="AH163" i="22"/>
  <c r="AH196" i="22"/>
  <c r="AJ174" i="22"/>
  <c r="AI194" i="22"/>
  <c r="AI195" i="22" s="1"/>
  <c r="AB170" i="22"/>
  <c r="BH164" i="22"/>
  <c r="BH159" i="22"/>
  <c r="BH173" i="22"/>
  <c r="AM352" i="22"/>
  <c r="BI158" i="22"/>
  <c r="BJ16" i="22"/>
  <c r="EU186" i="29" l="1"/>
  <c r="EV185" i="29"/>
  <c r="BG169" i="22"/>
  <c r="BC17" i="21" s="1"/>
  <c r="BH165" i="22"/>
  <c r="EU164" i="29"/>
  <c r="EV176" i="29"/>
  <c r="EW159" i="29"/>
  <c r="EW185" i="29" s="1"/>
  <c r="EX17" i="29"/>
  <c r="J13" i="23"/>
  <c r="AI196" i="22"/>
  <c r="AI163" i="22"/>
  <c r="AK174" i="22"/>
  <c r="AJ194" i="22"/>
  <c r="AJ195" i="22" s="1"/>
  <c r="AC170" i="22"/>
  <c r="BI159" i="22"/>
  <c r="BI164" i="22"/>
  <c r="BI173" i="22"/>
  <c r="BJ158" i="22"/>
  <c r="BK16" i="22"/>
  <c r="AN352" i="22"/>
  <c r="FW15" i="22"/>
  <c r="FX15" i="22" s="1"/>
  <c r="FY15" i="22" s="1"/>
  <c r="FZ15" i="22" s="1"/>
  <c r="GA15" i="22" s="1"/>
  <c r="GB15" i="22" s="1"/>
  <c r="GC15" i="22" s="1"/>
  <c r="GD15" i="22" s="1"/>
  <c r="GE15" i="22" s="1"/>
  <c r="EV186" i="29" l="1"/>
  <c r="EV164" i="29"/>
  <c r="BC18" i="21"/>
  <c r="EW186" i="29"/>
  <c r="BI165" i="22"/>
  <c r="BE90" i="21" s="1"/>
  <c r="BD90" i="21"/>
  <c r="BH169" i="22"/>
  <c r="BD17" i="21" s="1"/>
  <c r="EV169" i="29"/>
  <c r="EV162" i="29"/>
  <c r="EU169" i="29"/>
  <c r="EU189" i="29" s="1"/>
  <c r="EU162" i="29"/>
  <c r="EW176" i="29"/>
  <c r="EW164" i="29"/>
  <c r="EX159" i="29"/>
  <c r="EX185" i="29" s="1"/>
  <c r="EY17" i="29"/>
  <c r="K13" i="23"/>
  <c r="AH166" i="22"/>
  <c r="AI166" i="22" s="1"/>
  <c r="AJ196" i="22"/>
  <c r="AJ163" i="22"/>
  <c r="AL174" i="22"/>
  <c r="AK194" i="22"/>
  <c r="AK195" i="22" s="1"/>
  <c r="AD170" i="22"/>
  <c r="BJ159" i="22"/>
  <c r="BJ164" i="22"/>
  <c r="BJ173" i="22"/>
  <c r="BK158" i="22"/>
  <c r="BL16" i="22"/>
  <c r="BI169" i="22" l="1"/>
  <c r="BE17" i="21" s="1"/>
  <c r="EX186" i="29"/>
  <c r="BD18" i="21"/>
  <c r="BJ165" i="22"/>
  <c r="EW169" i="29"/>
  <c r="EW162" i="29"/>
  <c r="EX176" i="29"/>
  <c r="EX164" i="29"/>
  <c r="EY159" i="29"/>
  <c r="EY185" i="29" s="1"/>
  <c r="EZ17" i="29"/>
  <c r="L13" i="23"/>
  <c r="AK196" i="22"/>
  <c r="AK163" i="22"/>
  <c r="AJ166" i="22"/>
  <c r="AM174" i="22"/>
  <c r="AL194" i="22"/>
  <c r="AL195" i="22" s="1"/>
  <c r="AE170" i="22"/>
  <c r="BK159" i="22"/>
  <c r="BK164" i="22"/>
  <c r="BK173" i="22"/>
  <c r="BL158" i="22"/>
  <c r="BM16" i="22"/>
  <c r="BE18" i="21" l="1"/>
  <c r="EY186" i="29"/>
  <c r="BK165" i="22"/>
  <c r="BF90" i="21"/>
  <c r="BJ169" i="22"/>
  <c r="BF17" i="21" s="1"/>
  <c r="EX169" i="29"/>
  <c r="EX162" i="29"/>
  <c r="EZ159" i="29"/>
  <c r="EZ185" i="29" s="1"/>
  <c r="FA17" i="29"/>
  <c r="EY176" i="29"/>
  <c r="EY164" i="29"/>
  <c r="M13" i="23"/>
  <c r="AK166" i="22"/>
  <c r="AL196" i="22"/>
  <c r="AL163" i="22"/>
  <c r="AN174" i="22"/>
  <c r="AM194" i="22"/>
  <c r="AM195" i="22" s="1"/>
  <c r="AF170" i="22"/>
  <c r="BL159" i="22"/>
  <c r="BL164" i="22"/>
  <c r="BL173" i="22"/>
  <c r="BM158" i="22"/>
  <c r="BN16" i="22"/>
  <c r="EZ186" i="29" l="1"/>
  <c r="BF18" i="21"/>
  <c r="BL165" i="22"/>
  <c r="BH90" i="21" s="1"/>
  <c r="BG90" i="21"/>
  <c r="BK169" i="22"/>
  <c r="BG17" i="21" s="1"/>
  <c r="BL169" i="22"/>
  <c r="BH17" i="21" s="1"/>
  <c r="EY169" i="29"/>
  <c r="EY162" i="29"/>
  <c r="FA159" i="29"/>
  <c r="FA185" i="29" s="1"/>
  <c r="FB17" i="29"/>
  <c r="EZ164" i="29"/>
  <c r="EZ176" i="29"/>
  <c r="N13" i="23"/>
  <c r="AL166" i="22"/>
  <c r="AM196" i="22"/>
  <c r="AM163" i="22"/>
  <c r="AO174" i="22"/>
  <c r="AN194" i="22"/>
  <c r="AN195" i="22" s="1"/>
  <c r="AG170" i="22"/>
  <c r="BM164" i="22"/>
  <c r="BM159" i="22"/>
  <c r="BM165" i="22" s="1"/>
  <c r="BI90" i="21" s="1"/>
  <c r="BM173" i="22"/>
  <c r="BN158" i="22"/>
  <c r="BO16" i="22"/>
  <c r="FA186" i="29" l="1"/>
  <c r="BG18" i="21"/>
  <c r="BH18" i="21" s="1"/>
  <c r="BM169" i="22"/>
  <c r="BI17" i="21" s="1"/>
  <c r="EZ169" i="29"/>
  <c r="EZ162" i="29"/>
  <c r="FA164" i="29"/>
  <c r="FA176" i="29"/>
  <c r="FB159" i="29"/>
  <c r="FB185" i="29" s="1"/>
  <c r="FC17" i="29"/>
  <c r="O13" i="23"/>
  <c r="AN163" i="22"/>
  <c r="AM166" i="22"/>
  <c r="AN196" i="22"/>
  <c r="AP174" i="22"/>
  <c r="AO194" i="22"/>
  <c r="AO195" i="22" s="1"/>
  <c r="AO163" i="22" s="1"/>
  <c r="AH170" i="22"/>
  <c r="BC178" i="22"/>
  <c r="BN159" i="22"/>
  <c r="BN164" i="22"/>
  <c r="BN173" i="22"/>
  <c r="BO158" i="22"/>
  <c r="BK53" i="21" s="1"/>
  <c r="BP16" i="22"/>
  <c r="FB186" i="29" l="1"/>
  <c r="BI18" i="21"/>
  <c r="BN165" i="22"/>
  <c r="BJ90" i="21" s="1"/>
  <c r="FA169" i="29"/>
  <c r="FA162" i="29"/>
  <c r="FB164" i="29"/>
  <c r="FB176" i="29"/>
  <c r="FC159" i="29"/>
  <c r="FC185" i="29" s="1"/>
  <c r="FD17" i="29"/>
  <c r="P13" i="23"/>
  <c r="BO176" i="22"/>
  <c r="AO196" i="22"/>
  <c r="AQ174" i="22"/>
  <c r="AP194" i="22"/>
  <c r="AP195" i="22" s="1"/>
  <c r="AP163" i="22" s="1"/>
  <c r="AI170" i="22"/>
  <c r="GF160" i="22"/>
  <c r="BO164" i="22"/>
  <c r="BO182" i="22" s="1"/>
  <c r="BO159" i="22"/>
  <c r="BO173" i="22"/>
  <c r="BO184" i="22" s="1"/>
  <c r="BP158" i="22"/>
  <c r="BQ16" i="22"/>
  <c r="BN169" i="22" l="1"/>
  <c r="BJ17" i="21" s="1"/>
  <c r="FC186" i="29"/>
  <c r="BO177" i="22"/>
  <c r="BO165" i="22"/>
  <c r="FB169" i="29"/>
  <c r="FB162" i="29"/>
  <c r="FD159" i="29"/>
  <c r="FD185" i="29" s="1"/>
  <c r="FE17" i="29"/>
  <c r="FC164" i="29"/>
  <c r="FC176" i="29"/>
  <c r="Q13" i="23"/>
  <c r="BC183" i="22"/>
  <c r="BC171" i="22"/>
  <c r="AN166" i="22"/>
  <c r="AO166" i="22" s="1"/>
  <c r="AP166" i="22" s="1"/>
  <c r="AP196" i="22"/>
  <c r="AR174" i="22"/>
  <c r="AQ194" i="22"/>
  <c r="AQ195" i="22" s="1"/>
  <c r="AJ170" i="22"/>
  <c r="BP164" i="22"/>
  <c r="BP159" i="22"/>
  <c r="BP173" i="22"/>
  <c r="BQ158" i="22"/>
  <c r="BR16" i="22"/>
  <c r="BP165" i="22" l="1"/>
  <c r="BP169" i="22" s="1"/>
  <c r="BJ18" i="21"/>
  <c r="FD186" i="29"/>
  <c r="BK90" i="21"/>
  <c r="BO169" i="22"/>
  <c r="BK17" i="21" s="1"/>
  <c r="F4" i="30" s="1"/>
  <c r="FC169" i="29"/>
  <c r="FC162" i="29"/>
  <c r="FE159" i="29"/>
  <c r="FE185" i="29" s="1"/>
  <c r="FF17" i="29"/>
  <c r="FD164" i="29"/>
  <c r="FD176" i="29"/>
  <c r="R13" i="23"/>
  <c r="BO183" i="22"/>
  <c r="BO171" i="22"/>
  <c r="AY19" i="21"/>
  <c r="AQ163" i="22"/>
  <c r="AQ181" i="22" s="1"/>
  <c r="AQ186" i="22" s="1"/>
  <c r="AQ197" i="22"/>
  <c r="AQ196" i="22"/>
  <c r="AS174" i="22"/>
  <c r="AR194" i="22"/>
  <c r="AR195" i="22" s="1"/>
  <c r="AK170" i="22"/>
  <c r="BQ159" i="22"/>
  <c r="BQ164" i="22"/>
  <c r="BQ173" i="22"/>
  <c r="BR158" i="22"/>
  <c r="BS16" i="22"/>
  <c r="FE186" i="29" l="1"/>
  <c r="BK18" i="21"/>
  <c r="BQ165" i="22"/>
  <c r="FD169" i="29"/>
  <c r="FD162" i="29"/>
  <c r="FE164" i="29"/>
  <c r="FE176" i="29"/>
  <c r="FF159" i="29"/>
  <c r="FF185" i="29" s="1"/>
  <c r="FG17" i="29"/>
  <c r="BK19" i="21"/>
  <c r="S13" i="23"/>
  <c r="AR163" i="22"/>
  <c r="AR196" i="22"/>
  <c r="AT174" i="22"/>
  <c r="AS194" i="22"/>
  <c r="AS195" i="22" s="1"/>
  <c r="AS163" i="22" s="1"/>
  <c r="AL170" i="22"/>
  <c r="BR164" i="22"/>
  <c r="BR159" i="22"/>
  <c r="BR165" i="22" s="1"/>
  <c r="BR169" i="22" s="1"/>
  <c r="BR173" i="22"/>
  <c r="BS158" i="22"/>
  <c r="BT16" i="22"/>
  <c r="FF186" i="29" l="1"/>
  <c r="BQ169" i="22"/>
  <c r="FE169" i="29"/>
  <c r="FE162" i="29"/>
  <c r="FF164" i="29"/>
  <c r="FF176" i="29"/>
  <c r="FG159" i="29"/>
  <c r="FH17" i="29"/>
  <c r="T13" i="23"/>
  <c r="AQ166" i="22"/>
  <c r="AS196" i="22"/>
  <c r="AU174" i="22"/>
  <c r="AT194" i="22"/>
  <c r="AT195" i="22" s="1"/>
  <c r="AT163" i="22" s="1"/>
  <c r="AM170" i="22"/>
  <c r="BS159" i="22"/>
  <c r="BS164" i="22"/>
  <c r="BS173" i="22"/>
  <c r="BT158" i="22"/>
  <c r="BU16" i="22"/>
  <c r="FG185" i="29" l="1"/>
  <c r="FG196" i="29" s="1"/>
  <c r="FG188" i="29"/>
  <c r="FG186" i="29"/>
  <c r="BS165" i="22"/>
  <c r="FF169" i="29"/>
  <c r="FF162" i="29"/>
  <c r="FG176" i="29"/>
  <c r="FG194" i="29" s="1"/>
  <c r="FH159" i="29"/>
  <c r="FI17" i="29"/>
  <c r="U13" i="23"/>
  <c r="AR166" i="22"/>
  <c r="AS166" i="22" s="1"/>
  <c r="AT166" i="22" s="1"/>
  <c r="AT196" i="22"/>
  <c r="AV174" i="22"/>
  <c r="AU194" i="22"/>
  <c r="AU195" i="22" s="1"/>
  <c r="AU163" i="22" s="1"/>
  <c r="AN170" i="22"/>
  <c r="BT159" i="22"/>
  <c r="BT164" i="22"/>
  <c r="BT173" i="22"/>
  <c r="BU158" i="22"/>
  <c r="BV16" i="22"/>
  <c r="FH185" i="29" l="1"/>
  <c r="BS169" i="22"/>
  <c r="BT165" i="22"/>
  <c r="BT169" i="22" s="1"/>
  <c r="FG164" i="29"/>
  <c r="FI159" i="29"/>
  <c r="FI185" i="29" s="1"/>
  <c r="FJ17" i="29"/>
  <c r="FH176" i="29"/>
  <c r="FH164" i="29"/>
  <c r="V13" i="23"/>
  <c r="AU166" i="22"/>
  <c r="AU196" i="22"/>
  <c r="AW174" i="22"/>
  <c r="AV194" i="22"/>
  <c r="AV195" i="22" s="1"/>
  <c r="AO170" i="22"/>
  <c r="BU164" i="22"/>
  <c r="BU159" i="22"/>
  <c r="BU173" i="22"/>
  <c r="BV158" i="22"/>
  <c r="BW16" i="22"/>
  <c r="FH186" i="29" l="1"/>
  <c r="FI186" i="29" s="1"/>
  <c r="BU165" i="22"/>
  <c r="BU169" i="22" s="1"/>
  <c r="FH169" i="29"/>
  <c r="FH162" i="29"/>
  <c r="FG169" i="29"/>
  <c r="FG189" i="29" s="1"/>
  <c r="FG162" i="29"/>
  <c r="FJ159" i="29"/>
  <c r="FJ185" i="29" s="1"/>
  <c r="FK17" i="29"/>
  <c r="FI176" i="29"/>
  <c r="FI164" i="29"/>
  <c r="W13" i="23"/>
  <c r="AV163" i="22"/>
  <c r="AV196" i="22"/>
  <c r="AX174" i="22"/>
  <c r="AW194" i="22"/>
  <c r="AW195" i="22" s="1"/>
  <c r="AW163" i="22" s="1"/>
  <c r="AP170" i="22"/>
  <c r="BV159" i="22"/>
  <c r="BV164" i="22"/>
  <c r="BV173" i="22"/>
  <c r="BW158" i="22"/>
  <c r="BX16" i="22"/>
  <c r="FJ186" i="29" l="1"/>
  <c r="BV165" i="22"/>
  <c r="BV169" i="22" s="1"/>
  <c r="FI169" i="29"/>
  <c r="FI162" i="29"/>
  <c r="FK159" i="29"/>
  <c r="FK185" i="29" s="1"/>
  <c r="FL17" i="29"/>
  <c r="FJ164" i="29"/>
  <c r="FJ176" i="29"/>
  <c r="X13" i="23"/>
  <c r="AW196" i="22"/>
  <c r="AY174" i="22"/>
  <c r="AX194" i="22"/>
  <c r="AX195" i="22" s="1"/>
  <c r="AX163" i="22" s="1"/>
  <c r="AQ170" i="22"/>
  <c r="BW164" i="22"/>
  <c r="BW159" i="22"/>
  <c r="BW173" i="22"/>
  <c r="BX158" i="22"/>
  <c r="BY16" i="22"/>
  <c r="FK186" i="29" l="1"/>
  <c r="BW165" i="22"/>
  <c r="BW169" i="22" s="1"/>
  <c r="FJ169" i="29"/>
  <c r="FJ162" i="29"/>
  <c r="FL159" i="29"/>
  <c r="FL185" i="29" s="1"/>
  <c r="FM17" i="29"/>
  <c r="FK164" i="29"/>
  <c r="FK176" i="29"/>
  <c r="Y13" i="23"/>
  <c r="Z13" i="23" s="1"/>
  <c r="AV166" i="22"/>
  <c r="AW166" i="22" s="1"/>
  <c r="AX166" i="22" s="1"/>
  <c r="AX196" i="22"/>
  <c r="AZ174" i="22"/>
  <c r="AY194" i="22"/>
  <c r="AY195" i="22" s="1"/>
  <c r="AY163" i="22" s="1"/>
  <c r="AR170" i="22"/>
  <c r="BX164" i="22"/>
  <c r="BX159" i="22"/>
  <c r="BX173" i="22"/>
  <c r="BY158" i="22"/>
  <c r="BZ16" i="22"/>
  <c r="FL186" i="29" l="1"/>
  <c r="BX165" i="22"/>
  <c r="BX169" i="22" s="1"/>
  <c r="FK169" i="29"/>
  <c r="FK162" i="29"/>
  <c r="FL164" i="29"/>
  <c r="FL176" i="29"/>
  <c r="FM159" i="29"/>
  <c r="FM185" i="29" s="1"/>
  <c r="FN17" i="29"/>
  <c r="AY166" i="22"/>
  <c r="AY196" i="22"/>
  <c r="AZ194" i="22"/>
  <c r="AZ195" i="22" s="1"/>
  <c r="BA174" i="22"/>
  <c r="AS170" i="22"/>
  <c r="BY159" i="22"/>
  <c r="BY164" i="22"/>
  <c r="BY173" i="22"/>
  <c r="BZ158" i="22"/>
  <c r="CA16" i="22"/>
  <c r="FM186" i="29" l="1"/>
  <c r="BY165" i="22"/>
  <c r="BY169" i="22" s="1"/>
  <c r="FL169" i="29"/>
  <c r="FL162" i="29"/>
  <c r="FN159" i="29"/>
  <c r="FN185" i="29" s="1"/>
  <c r="FO17" i="29"/>
  <c r="FM164" i="29"/>
  <c r="FM176" i="29"/>
  <c r="AZ163" i="22"/>
  <c r="AZ196" i="22"/>
  <c r="BA194" i="22"/>
  <c r="BA195" i="22" s="1"/>
  <c r="BA163" i="22" s="1"/>
  <c r="BB174" i="22"/>
  <c r="AT170" i="22"/>
  <c r="BZ159" i="22"/>
  <c r="BZ164" i="22"/>
  <c r="BZ173" i="22"/>
  <c r="CA158" i="22"/>
  <c r="BL53" i="21" s="1"/>
  <c r="CB16" i="22"/>
  <c r="FN186" i="29" l="1"/>
  <c r="BZ165" i="22"/>
  <c r="BZ169" i="22" s="1"/>
  <c r="FM169" i="29"/>
  <c r="FM162" i="29"/>
  <c r="FO159" i="29"/>
  <c r="FO185" i="29" s="1"/>
  <c r="FP17" i="29"/>
  <c r="FN164" i="29"/>
  <c r="FN176" i="29"/>
  <c r="CA176" i="22"/>
  <c r="BA196" i="22"/>
  <c r="BB194" i="22"/>
  <c r="BB195" i="22" s="1"/>
  <c r="BB163" i="22" s="1"/>
  <c r="BC174" i="22"/>
  <c r="AU170" i="22"/>
  <c r="CA159" i="22"/>
  <c r="CA164" i="22"/>
  <c r="CA182" i="22" s="1"/>
  <c r="CA173" i="22"/>
  <c r="CA184" i="22" s="1"/>
  <c r="CB158" i="22"/>
  <c r="CC16" i="22"/>
  <c r="FO186" i="29" l="1"/>
  <c r="CA177" i="22"/>
  <c r="CA165" i="22"/>
  <c r="FN169" i="29"/>
  <c r="FN162" i="29"/>
  <c r="FO164" i="29"/>
  <c r="FO176" i="29"/>
  <c r="FP159" i="29"/>
  <c r="FP185" i="29" s="1"/>
  <c r="FQ17" i="29"/>
  <c r="C14" i="23"/>
  <c r="B14" i="23"/>
  <c r="AZ166" i="22"/>
  <c r="BA166" i="22" s="1"/>
  <c r="BB166" i="22" s="1"/>
  <c r="BB196" i="22"/>
  <c r="BC194" i="22"/>
  <c r="BC195" i="22" s="1"/>
  <c r="BD174" i="22"/>
  <c r="AV170" i="22"/>
  <c r="CB159" i="22"/>
  <c r="CB164" i="22"/>
  <c r="CB173" i="22"/>
  <c r="CC158" i="22"/>
  <c r="CD16" i="22"/>
  <c r="FP186" i="29" l="1"/>
  <c r="CB165" i="22"/>
  <c r="CB169" i="22" s="1"/>
  <c r="BL90" i="21"/>
  <c r="CA169" i="22"/>
  <c r="CA171" i="22" s="1"/>
  <c r="BL17" i="21" s="1"/>
  <c r="G4" i="30" s="1"/>
  <c r="FO169" i="29"/>
  <c r="FO162" i="29"/>
  <c r="FQ159" i="29"/>
  <c r="FQ185" i="29" s="1"/>
  <c r="FR17" i="29"/>
  <c r="FP176" i="29"/>
  <c r="FP164" i="29"/>
  <c r="BC163" i="22"/>
  <c r="BC197" i="22"/>
  <c r="C15" i="23"/>
  <c r="B15" i="23"/>
  <c r="BC196" i="22"/>
  <c r="BD194" i="22"/>
  <c r="BD195" i="22" s="1"/>
  <c r="BE174" i="22"/>
  <c r="AW170" i="22"/>
  <c r="CC164" i="22"/>
  <c r="CC159" i="22"/>
  <c r="CC173" i="22"/>
  <c r="CD158" i="22"/>
  <c r="CE16" i="22"/>
  <c r="CC165" i="22" l="1"/>
  <c r="CA183" i="22"/>
  <c r="FQ186" i="29"/>
  <c r="BL18" i="21"/>
  <c r="CC169" i="22"/>
  <c r="FP169" i="29"/>
  <c r="FP162" i="29"/>
  <c r="FQ176" i="29"/>
  <c r="FQ164" i="29"/>
  <c r="FR159" i="29"/>
  <c r="FR185" i="29" s="1"/>
  <c r="FS17" i="29"/>
  <c r="CA172" i="22"/>
  <c r="BD163" i="22"/>
  <c r="BC181" i="22"/>
  <c r="BC186" i="22" s="1"/>
  <c r="BD196" i="22"/>
  <c r="BE194" i="22"/>
  <c r="BE195" i="22" s="1"/>
  <c r="BE163" i="22" s="1"/>
  <c r="BF174" i="22"/>
  <c r="AX170" i="22"/>
  <c r="CD164" i="22"/>
  <c r="CD159" i="22"/>
  <c r="CD173" i="22"/>
  <c r="CE158" i="22"/>
  <c r="CF16" i="22"/>
  <c r="FR186" i="29" l="1"/>
  <c r="CD165" i="22"/>
  <c r="CD169" i="22" s="1"/>
  <c r="FQ169" i="29"/>
  <c r="FQ162" i="29"/>
  <c r="FR164" i="29"/>
  <c r="FR176" i="29"/>
  <c r="FS159" i="29"/>
  <c r="FT17" i="29"/>
  <c r="D14" i="23"/>
  <c r="D15" i="23" s="1"/>
  <c r="BC166" i="22"/>
  <c r="F14" i="23"/>
  <c r="BE196" i="22"/>
  <c r="BF194" i="22"/>
  <c r="BF195" i="22" s="1"/>
  <c r="BG174" i="22"/>
  <c r="AY170" i="22"/>
  <c r="CE164" i="22"/>
  <c r="CE159" i="22"/>
  <c r="CE173" i="22"/>
  <c r="CF158" i="22"/>
  <c r="CG16" i="22"/>
  <c r="FS185" i="29" l="1"/>
  <c r="FS196" i="29" s="1"/>
  <c r="FS188" i="29"/>
  <c r="FS186" i="29"/>
  <c r="CE165" i="22"/>
  <c r="CE169" i="22" s="1"/>
  <c r="FR169" i="29"/>
  <c r="FR162" i="29"/>
  <c r="FS176" i="29"/>
  <c r="FS194" i="29" s="1"/>
  <c r="FT159" i="29"/>
  <c r="FU17" i="29"/>
  <c r="BD166" i="22"/>
  <c r="BE166" i="22" s="1"/>
  <c r="E14" i="23"/>
  <c r="E15" i="23" s="1"/>
  <c r="F15" i="23"/>
  <c r="BF196" i="22"/>
  <c r="BF163" i="22"/>
  <c r="BG194" i="22"/>
  <c r="BG195" i="22" s="1"/>
  <c r="BH174" i="22"/>
  <c r="AZ170" i="22"/>
  <c r="CF164" i="22"/>
  <c r="CF159" i="22"/>
  <c r="CF173" i="22"/>
  <c r="CG158" i="22"/>
  <c r="CH16" i="22"/>
  <c r="CF165" i="22" l="1"/>
  <c r="CF169" i="22" s="1"/>
  <c r="FT185" i="29"/>
  <c r="FS164" i="29"/>
  <c r="FT164" i="29"/>
  <c r="FT176" i="29"/>
  <c r="FU159" i="29"/>
  <c r="FU185" i="29" s="1"/>
  <c r="FV17" i="29"/>
  <c r="BG196" i="22"/>
  <c r="BG163" i="22"/>
  <c r="BH194" i="22"/>
  <c r="BH195" i="22" s="1"/>
  <c r="BI174" i="22"/>
  <c r="BA170" i="22"/>
  <c r="CG159" i="22"/>
  <c r="CG164" i="22"/>
  <c r="CG173" i="22"/>
  <c r="CH158" i="22"/>
  <c r="CI16" i="22"/>
  <c r="FT186" i="29" l="1"/>
  <c r="FU186" i="29" s="1"/>
  <c r="CG165" i="22"/>
  <c r="CG169" i="22" s="1"/>
  <c r="FT169" i="29"/>
  <c r="FT162" i="29"/>
  <c r="FS169" i="29"/>
  <c r="FS189" i="29" s="1"/>
  <c r="FS162" i="29"/>
  <c r="FV159" i="29"/>
  <c r="FV185" i="29" s="1"/>
  <c r="FW17" i="29"/>
  <c r="FU164" i="29"/>
  <c r="FU176" i="29"/>
  <c r="BF166" i="22"/>
  <c r="BG166" i="22" s="1"/>
  <c r="G14" i="23"/>
  <c r="G15" i="23" s="1"/>
  <c r="H14" i="23"/>
  <c r="BH196" i="22"/>
  <c r="BH163" i="22"/>
  <c r="BI194" i="22"/>
  <c r="BI195" i="22" s="1"/>
  <c r="BJ174" i="22"/>
  <c r="BB170" i="22"/>
  <c r="CH164" i="22"/>
  <c r="CH159" i="22"/>
  <c r="CH173" i="22"/>
  <c r="CI158" i="22"/>
  <c r="CJ16" i="22"/>
  <c r="FV186" i="29" l="1"/>
  <c r="CH165" i="22"/>
  <c r="CH169" i="22" s="1"/>
  <c r="FU169" i="29"/>
  <c r="FU162" i="29"/>
  <c r="FV164" i="29"/>
  <c r="FV176" i="29"/>
  <c r="FW159" i="29"/>
  <c r="FW185" i="29" s="1"/>
  <c r="FX17" i="29"/>
  <c r="I14" i="23"/>
  <c r="H15" i="23"/>
  <c r="BI196" i="22"/>
  <c r="BI163" i="22"/>
  <c r="BH166" i="22"/>
  <c r="BJ194" i="22"/>
  <c r="BJ195" i="22" s="1"/>
  <c r="BK174" i="22"/>
  <c r="BC170" i="22"/>
  <c r="CI159" i="22"/>
  <c r="CI164" i="22"/>
  <c r="CI173" i="22"/>
  <c r="CJ158" i="22"/>
  <c r="CK16" i="22"/>
  <c r="CI165" i="22" l="1"/>
  <c r="CI169" i="22" s="1"/>
  <c r="FW186" i="29"/>
  <c r="FV169" i="29"/>
  <c r="FV162" i="29"/>
  <c r="FX159" i="29"/>
  <c r="FX185" i="29" s="1"/>
  <c r="FY17" i="29"/>
  <c r="FW164" i="29"/>
  <c r="FW176" i="29"/>
  <c r="J14" i="23"/>
  <c r="I15" i="23"/>
  <c r="BJ196" i="22"/>
  <c r="BJ163" i="22"/>
  <c r="BI166" i="22"/>
  <c r="BK194" i="22"/>
  <c r="BK195" i="22" s="1"/>
  <c r="BL174" i="22"/>
  <c r="BD170" i="22"/>
  <c r="CJ159" i="22"/>
  <c r="CJ164" i="22"/>
  <c r="CJ173" i="22"/>
  <c r="CK158" i="22"/>
  <c r="CL16" i="22"/>
  <c r="FX186" i="29" l="1"/>
  <c r="CJ165" i="22"/>
  <c r="CJ169" i="22" s="1"/>
  <c r="FW169" i="29"/>
  <c r="FW162" i="29"/>
  <c r="FY159" i="29"/>
  <c r="FY185" i="29" s="1"/>
  <c r="FZ17" i="29"/>
  <c r="FX176" i="29"/>
  <c r="FX164" i="29"/>
  <c r="K14" i="23"/>
  <c r="J15" i="23"/>
  <c r="BJ166" i="22"/>
  <c r="BK196" i="22"/>
  <c r="BK163" i="22"/>
  <c r="BL194" i="22"/>
  <c r="BL195" i="22" s="1"/>
  <c r="BM174" i="22"/>
  <c r="BE170" i="22"/>
  <c r="CK164" i="22"/>
  <c r="CK159" i="22"/>
  <c r="CK173" i="22"/>
  <c r="CL158" i="22"/>
  <c r="CM16" i="22"/>
  <c r="FY186" i="29" l="1"/>
  <c r="CK165" i="22"/>
  <c r="CK169" i="22" s="1"/>
  <c r="FX169" i="29"/>
  <c r="FX162" i="29"/>
  <c r="FZ159" i="29"/>
  <c r="FZ185" i="29" s="1"/>
  <c r="GA17" i="29"/>
  <c r="FY176" i="29"/>
  <c r="FY164" i="29"/>
  <c r="L14" i="23"/>
  <c r="K15" i="23"/>
  <c r="BL19" i="21"/>
  <c r="BK166" i="22"/>
  <c r="BL163" i="22"/>
  <c r="BL196" i="22"/>
  <c r="BM194" i="22"/>
  <c r="BM195" i="22" s="1"/>
  <c r="BM163" i="22" s="1"/>
  <c r="BN174" i="22"/>
  <c r="BF170" i="22"/>
  <c r="CL159" i="22"/>
  <c r="CL164" i="22"/>
  <c r="CL173" i="22"/>
  <c r="CM158" i="22"/>
  <c r="BM53" i="21" s="1"/>
  <c r="CN16" i="22"/>
  <c r="FZ186" i="29" l="1"/>
  <c r="CL165" i="22"/>
  <c r="CL169" i="22" s="1"/>
  <c r="FY169" i="29"/>
  <c r="FY162" i="29"/>
  <c r="FZ164" i="29"/>
  <c r="FZ176" i="29"/>
  <c r="GA159" i="29"/>
  <c r="GA185" i="29" s="1"/>
  <c r="GB17" i="29"/>
  <c r="CM176" i="22"/>
  <c r="L15" i="23"/>
  <c r="BM196" i="22"/>
  <c r="BN194" i="22"/>
  <c r="BN195" i="22" s="1"/>
  <c r="BN163" i="22" s="1"/>
  <c r="BO174" i="22"/>
  <c r="BG170" i="22"/>
  <c r="CM164" i="22"/>
  <c r="CM182" i="22" s="1"/>
  <c r="CM159" i="22"/>
  <c r="CM173" i="22"/>
  <c r="CM184" i="22" s="1"/>
  <c r="CN158" i="22"/>
  <c r="CO16" i="22"/>
  <c r="GA186" i="29" l="1"/>
  <c r="CM177" i="22"/>
  <c r="CM165" i="22"/>
  <c r="FZ169" i="29"/>
  <c r="FZ162" i="29"/>
  <c r="GB159" i="29"/>
  <c r="GB185" i="29" s="1"/>
  <c r="GC17" i="29"/>
  <c r="GA176" i="29"/>
  <c r="GA164" i="29"/>
  <c r="O14" i="23"/>
  <c r="N14" i="23"/>
  <c r="M14" i="23"/>
  <c r="BL166" i="22"/>
  <c r="BM166" i="22" s="1"/>
  <c r="BN166" i="22" s="1"/>
  <c r="BN196" i="22"/>
  <c r="BO194" i="22"/>
  <c r="BO195" i="22" s="1"/>
  <c r="BP174" i="22"/>
  <c r="BH170" i="22"/>
  <c r="CN164" i="22"/>
  <c r="CN159" i="22"/>
  <c r="CN173" i="22"/>
  <c r="CO158" i="22"/>
  <c r="CP16" i="22"/>
  <c r="CN165" i="22" l="1"/>
  <c r="CN169" i="22" s="1"/>
  <c r="GB186" i="29"/>
  <c r="BM90" i="21"/>
  <c r="CM169" i="22"/>
  <c r="CM183" i="22" s="1"/>
  <c r="GA169" i="29"/>
  <c r="GA162" i="29"/>
  <c r="GB164" i="29"/>
  <c r="GB176" i="29"/>
  <c r="GC159" i="29"/>
  <c r="GC185" i="29" s="1"/>
  <c r="GD17" i="29"/>
  <c r="BO163" i="22"/>
  <c r="BO197" i="22"/>
  <c r="M15" i="23"/>
  <c r="N15" i="23"/>
  <c r="O15" i="23"/>
  <c r="BO196" i="22"/>
  <c r="BP194" i="22"/>
  <c r="BP195" i="22" s="1"/>
  <c r="BQ174" i="22"/>
  <c r="BI170" i="22"/>
  <c r="CO159" i="22"/>
  <c r="CO164" i="22"/>
  <c r="CO173" i="22"/>
  <c r="CP158" i="22"/>
  <c r="CQ16" i="22"/>
  <c r="CM171" i="22" l="1"/>
  <c r="BM17" i="21" s="1"/>
  <c r="H4" i="30" s="1"/>
  <c r="GC186" i="29"/>
  <c r="CO165" i="22"/>
  <c r="GB169" i="29"/>
  <c r="GB162" i="29"/>
  <c r="GC164" i="29"/>
  <c r="GC176" i="29"/>
  <c r="GD159" i="29"/>
  <c r="GD185" i="29" s="1"/>
  <c r="GE17" i="29"/>
  <c r="BP163" i="22"/>
  <c r="BO181" i="22"/>
  <c r="BO186" i="22" s="1"/>
  <c r="BP196" i="22"/>
  <c r="BQ194" i="22"/>
  <c r="BQ195" i="22" s="1"/>
  <c r="BR174" i="22"/>
  <c r="BJ170" i="22"/>
  <c r="CP159" i="22"/>
  <c r="CP164" i="22"/>
  <c r="CP173" i="22"/>
  <c r="CQ158" i="22"/>
  <c r="CR16" i="22"/>
  <c r="BM18" i="21" l="1"/>
  <c r="GD186" i="29"/>
  <c r="CO169" i="22"/>
  <c r="CP165" i="22"/>
  <c r="CP169" i="22" s="1"/>
  <c r="GC169" i="29"/>
  <c r="GC162" i="29"/>
  <c r="GE159" i="29"/>
  <c r="GF17" i="29"/>
  <c r="GD164" i="29"/>
  <c r="GD176" i="29"/>
  <c r="Q14" i="23"/>
  <c r="Q15" i="23" s="1"/>
  <c r="BO166" i="22"/>
  <c r="BP166" i="22" s="1"/>
  <c r="P14" i="23"/>
  <c r="P15" i="23" s="1"/>
  <c r="BQ196" i="22"/>
  <c r="BQ163" i="22"/>
  <c r="BR194" i="22"/>
  <c r="BR195" i="22" s="1"/>
  <c r="BS174" i="22"/>
  <c r="BK170" i="22"/>
  <c r="CQ159" i="22"/>
  <c r="CQ164" i="22"/>
  <c r="CQ173" i="22"/>
  <c r="CR158" i="22"/>
  <c r="CS16" i="22"/>
  <c r="GE185" i="29" l="1"/>
  <c r="GE188" i="29"/>
  <c r="GF188" i="29" s="1"/>
  <c r="GE186" i="29"/>
  <c r="GF186" i="29" s="1"/>
  <c r="CQ165" i="22"/>
  <c r="CQ169" i="22" s="1"/>
  <c r="GD169" i="29"/>
  <c r="GD162" i="29"/>
  <c r="GE164" i="29"/>
  <c r="GE176" i="29"/>
  <c r="GE194" i="29" s="1"/>
  <c r="BR196" i="22"/>
  <c r="BR163" i="22"/>
  <c r="BS194" i="22"/>
  <c r="BS195" i="22" s="1"/>
  <c r="BT174" i="22"/>
  <c r="BL170" i="22"/>
  <c r="CR159" i="22"/>
  <c r="CR164" i="22"/>
  <c r="CR173" i="22"/>
  <c r="CS158" i="22"/>
  <c r="CT16" i="22"/>
  <c r="GF185" i="29" l="1"/>
  <c r="GE196" i="29"/>
  <c r="GF196" i="29" s="1"/>
  <c r="CR165" i="22"/>
  <c r="GE169" i="29"/>
  <c r="GE189" i="29" s="1"/>
  <c r="GE162" i="29"/>
  <c r="S14" i="23"/>
  <c r="R14" i="23"/>
  <c r="BQ166" i="22"/>
  <c r="BR166" i="22" s="1"/>
  <c r="BS196" i="22"/>
  <c r="BS163" i="22"/>
  <c r="BT194" i="22"/>
  <c r="BT195" i="22" s="1"/>
  <c r="BU174" i="22"/>
  <c r="BM170" i="22"/>
  <c r="CS164" i="22"/>
  <c r="CS159" i="22"/>
  <c r="CS173" i="22"/>
  <c r="CT158" i="22"/>
  <c r="CU16" i="22"/>
  <c r="CS165" i="22" l="1"/>
  <c r="CS169" i="22" s="1"/>
  <c r="CR169" i="22"/>
  <c r="T14" i="23"/>
  <c r="R15" i="23"/>
  <c r="S15" i="23"/>
  <c r="BS166" i="22"/>
  <c r="BT196" i="22"/>
  <c r="BT163" i="22"/>
  <c r="BU194" i="22"/>
  <c r="BU195" i="22" s="1"/>
  <c r="BV174" i="22"/>
  <c r="BN170" i="22"/>
  <c r="CT164" i="22"/>
  <c r="CT159" i="22"/>
  <c r="CT173" i="22"/>
  <c r="CU158" i="22"/>
  <c r="CV16" i="22"/>
  <c r="CT165" i="22" l="1"/>
  <c r="CT169" i="22" s="1"/>
  <c r="T15" i="23"/>
  <c r="U14" i="23"/>
  <c r="BU196" i="22"/>
  <c r="BU163" i="22"/>
  <c r="BT166" i="22"/>
  <c r="BV194" i="22"/>
  <c r="BV195" i="22" s="1"/>
  <c r="BW174" i="22"/>
  <c r="BO170" i="22"/>
  <c r="CU164" i="22"/>
  <c r="CU159" i="22"/>
  <c r="CU173" i="22"/>
  <c r="CV158" i="22"/>
  <c r="CW16" i="22"/>
  <c r="CU165" i="22" l="1"/>
  <c r="CU169" i="22" s="1"/>
  <c r="V14" i="23"/>
  <c r="U15" i="23"/>
  <c r="BU166" i="22"/>
  <c r="BV196" i="22"/>
  <c r="BV163" i="22"/>
  <c r="BW194" i="22"/>
  <c r="BW195" i="22" s="1"/>
  <c r="BX174" i="22"/>
  <c r="BP170" i="22"/>
  <c r="CV164" i="22"/>
  <c r="CV159" i="22"/>
  <c r="CV173" i="22"/>
  <c r="CW158" i="22"/>
  <c r="CX16" i="22"/>
  <c r="CV165" i="22" l="1"/>
  <c r="CV169" i="22" s="1"/>
  <c r="W14" i="23"/>
  <c r="V15" i="23"/>
  <c r="BW196" i="22"/>
  <c r="BW163" i="22"/>
  <c r="BV166" i="22"/>
  <c r="BX194" i="22"/>
  <c r="BX195" i="22" s="1"/>
  <c r="BY174" i="22"/>
  <c r="BQ170" i="22"/>
  <c r="CW159" i="22"/>
  <c r="CW164" i="22"/>
  <c r="CW173" i="22"/>
  <c r="CX158" i="22"/>
  <c r="CY16" i="22"/>
  <c r="CW165" i="22" l="1"/>
  <c r="CW169" i="22" s="1"/>
  <c r="X14" i="23"/>
  <c r="W15" i="23"/>
  <c r="BW166" i="22"/>
  <c r="BX163" i="22"/>
  <c r="BX196" i="22"/>
  <c r="BY194" i="22"/>
  <c r="BY195" i="22" s="1"/>
  <c r="BY163" i="22" s="1"/>
  <c r="BZ174" i="22"/>
  <c r="BR170" i="22"/>
  <c r="BM19" i="21"/>
  <c r="CX164" i="22"/>
  <c r="CX159" i="22"/>
  <c r="CX173" i="22"/>
  <c r="CY158" i="22"/>
  <c r="BN53" i="21" s="1"/>
  <c r="CZ16" i="22"/>
  <c r="CX165" i="22" l="1"/>
  <c r="CX169" i="22" s="1"/>
  <c r="CY176" i="22"/>
  <c r="X15" i="23"/>
  <c r="BY196" i="22"/>
  <c r="BZ194" i="22"/>
  <c r="BZ195" i="22" s="1"/>
  <c r="BZ163" i="22" s="1"/>
  <c r="CA174" i="22"/>
  <c r="BS170" i="22"/>
  <c r="CY159" i="22"/>
  <c r="CY164" i="22"/>
  <c r="CY182" i="22" s="1"/>
  <c r="CY173" i="22"/>
  <c r="CY184" i="22" s="1"/>
  <c r="CZ158" i="22"/>
  <c r="DA16" i="22"/>
  <c r="CY177" i="22" l="1"/>
  <c r="CY165" i="22"/>
  <c r="Y14" i="23"/>
  <c r="BX166" i="22"/>
  <c r="BY166" i="22" s="1"/>
  <c r="BZ166" i="22" s="1"/>
  <c r="BZ196" i="22"/>
  <c r="CA194" i="22"/>
  <c r="CA195" i="22" s="1"/>
  <c r="CB174" i="22"/>
  <c r="BT170" i="22"/>
  <c r="CZ159" i="22"/>
  <c r="CZ164" i="22"/>
  <c r="CZ173" i="22"/>
  <c r="DA158" i="22"/>
  <c r="DB16" i="22"/>
  <c r="CZ165" i="22" l="1"/>
  <c r="BN90" i="21"/>
  <c r="CY169" i="22"/>
  <c r="CY171" i="22" s="1"/>
  <c r="BN17" i="21" s="1"/>
  <c r="I4" i="30" s="1"/>
  <c r="CA163" i="22"/>
  <c r="CA197" i="22"/>
  <c r="CY183" i="22"/>
  <c r="Y15" i="23"/>
  <c r="Z14" i="23"/>
  <c r="CA196" i="22"/>
  <c r="CB194" i="22"/>
  <c r="CB195" i="22" s="1"/>
  <c r="CC174" i="22"/>
  <c r="BU170" i="22"/>
  <c r="DA164" i="22"/>
  <c r="DA159" i="22"/>
  <c r="DA173" i="22"/>
  <c r="DB158" i="22"/>
  <c r="DC16" i="22"/>
  <c r="BN18" i="21" l="1"/>
  <c r="CZ169" i="22"/>
  <c r="DA165" i="22"/>
  <c r="DA169" i="22" s="1"/>
  <c r="CA166" i="22"/>
  <c r="CA181" i="22"/>
  <c r="CA186" i="22" s="1"/>
  <c r="CB163" i="22"/>
  <c r="CB196" i="22"/>
  <c r="CC194" i="22"/>
  <c r="CC195" i="22" s="1"/>
  <c r="CC163" i="22" s="1"/>
  <c r="CD174" i="22"/>
  <c r="BV170" i="22"/>
  <c r="DB159" i="22"/>
  <c r="DB164" i="22"/>
  <c r="DB173" i="22"/>
  <c r="DC158" i="22"/>
  <c r="DD16" i="22"/>
  <c r="DB165" i="22" l="1"/>
  <c r="CC196" i="22"/>
  <c r="CD194" i="22"/>
  <c r="CD195" i="22" s="1"/>
  <c r="CE174" i="22"/>
  <c r="BW170" i="22"/>
  <c r="DC164" i="22"/>
  <c r="DC159" i="22"/>
  <c r="DC173" i="22"/>
  <c r="DD158" i="22"/>
  <c r="DE16" i="22"/>
  <c r="DC165" i="22" l="1"/>
  <c r="DC169" i="22" s="1"/>
  <c r="DB169" i="22"/>
  <c r="CB166" i="22"/>
  <c r="CC166" i="22" s="1"/>
  <c r="CD163" i="22"/>
  <c r="CD196" i="22"/>
  <c r="CE194" i="22"/>
  <c r="CE195" i="22" s="1"/>
  <c r="CE163" i="22" s="1"/>
  <c r="CF174" i="22"/>
  <c r="BX170" i="22"/>
  <c r="DD164" i="22"/>
  <c r="DD159" i="22"/>
  <c r="DD173" i="22"/>
  <c r="DE158" i="22"/>
  <c r="DF16" i="22"/>
  <c r="DD165" i="22" l="1"/>
  <c r="DD169" i="22" s="1"/>
  <c r="CE196" i="22"/>
  <c r="CF194" i="22"/>
  <c r="CF195" i="22" s="1"/>
  <c r="CG174" i="22"/>
  <c r="BY170" i="22"/>
  <c r="BZ170" i="22" s="1"/>
  <c r="DE159" i="22"/>
  <c r="DE164" i="22"/>
  <c r="DE173" i="22"/>
  <c r="DF158" i="22"/>
  <c r="DG16" i="22"/>
  <c r="DE165" i="22" l="1"/>
  <c r="CD166" i="22"/>
  <c r="CE166" i="22" s="1"/>
  <c r="CF163" i="22"/>
  <c r="CA170" i="22"/>
  <c r="CB170" i="22" s="1"/>
  <c r="CC170" i="22" s="1"/>
  <c r="CD170" i="22" s="1"/>
  <c r="CE170" i="22" s="1"/>
  <c r="CF170" i="22" s="1"/>
  <c r="CG170" i="22" s="1"/>
  <c r="CH170" i="22" s="1"/>
  <c r="CI170" i="22" s="1"/>
  <c r="CJ170" i="22" s="1"/>
  <c r="CK170" i="22" s="1"/>
  <c r="CL170" i="22" s="1"/>
  <c r="CM170" i="22" s="1"/>
  <c r="CN170" i="22" s="1"/>
  <c r="CO170" i="22" s="1"/>
  <c r="CP170" i="22" s="1"/>
  <c r="CQ170" i="22" s="1"/>
  <c r="CR170" i="22" s="1"/>
  <c r="CS170" i="22" s="1"/>
  <c r="CT170" i="22" s="1"/>
  <c r="CU170" i="22" s="1"/>
  <c r="CV170" i="22" s="1"/>
  <c r="CW170" i="22" s="1"/>
  <c r="CX170" i="22" s="1"/>
  <c r="CY170" i="22" s="1"/>
  <c r="CZ170" i="22" s="1"/>
  <c r="DA170" i="22" s="1"/>
  <c r="DB170" i="22" s="1"/>
  <c r="DC170" i="22" s="1"/>
  <c r="DD170" i="22" s="1"/>
  <c r="CF196" i="22"/>
  <c r="CG194" i="22"/>
  <c r="CG195" i="22" s="1"/>
  <c r="CG163" i="22" s="1"/>
  <c r="CH174" i="22"/>
  <c r="DF159" i="22"/>
  <c r="DF164" i="22"/>
  <c r="DF173" i="22"/>
  <c r="DG158" i="22"/>
  <c r="DH16" i="22"/>
  <c r="DF165" i="22" l="1"/>
  <c r="DF169" i="22" s="1"/>
  <c r="DE169" i="22"/>
  <c r="DE170" i="22" s="1"/>
  <c r="CG196" i="22"/>
  <c r="CH194" i="22"/>
  <c r="CH195" i="22" s="1"/>
  <c r="CH163" i="22" s="1"/>
  <c r="CI174" i="22"/>
  <c r="DG159" i="22"/>
  <c r="DG164" i="22"/>
  <c r="DG173" i="22"/>
  <c r="DH158" i="22"/>
  <c r="DI16" i="22"/>
  <c r="DG165" i="22" l="1"/>
  <c r="DG169" i="22" s="1"/>
  <c r="CF166" i="22"/>
  <c r="CG166" i="22" s="1"/>
  <c r="CH166" i="22" s="1"/>
  <c r="DF170" i="22"/>
  <c r="CH196" i="22"/>
  <c r="CI194" i="22"/>
  <c r="CI195" i="22" s="1"/>
  <c r="CI163" i="22" s="1"/>
  <c r="CJ174" i="22"/>
  <c r="DH159" i="22"/>
  <c r="DH164" i="22"/>
  <c r="DH173" i="22"/>
  <c r="DI158" i="22"/>
  <c r="DJ16" i="22"/>
  <c r="DH165" i="22" l="1"/>
  <c r="DH169" i="22" s="1"/>
  <c r="DG170" i="22"/>
  <c r="CI166" i="22"/>
  <c r="CI196" i="22"/>
  <c r="CJ194" i="22"/>
  <c r="CJ195" i="22" s="1"/>
  <c r="CK174" i="22"/>
  <c r="DI164" i="22"/>
  <c r="DI159" i="22"/>
  <c r="DI173" i="22"/>
  <c r="DJ158" i="22"/>
  <c r="DK16" i="22"/>
  <c r="DI165" i="22" l="1"/>
  <c r="DI169" i="22" s="1"/>
  <c r="CJ163" i="22"/>
  <c r="CJ196" i="22"/>
  <c r="CK194" i="22"/>
  <c r="CK195" i="22" s="1"/>
  <c r="CK163" i="22" s="1"/>
  <c r="CL174" i="22"/>
  <c r="DH170" i="22"/>
  <c r="DJ164" i="22"/>
  <c r="DJ159" i="22"/>
  <c r="DJ173" i="22"/>
  <c r="DK158" i="22"/>
  <c r="BO53" i="21" s="1"/>
  <c r="DL16" i="22"/>
  <c r="DJ165" i="22" l="1"/>
  <c r="DJ169" i="22" s="1"/>
  <c r="DK176" i="22"/>
  <c r="BN19" i="21"/>
  <c r="CJ166" i="22"/>
  <c r="CK196" i="22"/>
  <c r="CL194" i="22"/>
  <c r="CL195" i="22" s="1"/>
  <c r="CL163" i="22" s="1"/>
  <c r="CM174" i="22"/>
  <c r="DI170" i="22"/>
  <c r="DK164" i="22"/>
  <c r="DK182" i="22" s="1"/>
  <c r="DK159" i="22"/>
  <c r="DK173" i="22"/>
  <c r="DK184" i="22" s="1"/>
  <c r="DL158" i="22"/>
  <c r="DM16" i="22"/>
  <c r="DK177" i="22" l="1"/>
  <c r="DK165" i="22"/>
  <c r="CK166" i="22"/>
  <c r="CL166" i="22" s="1"/>
  <c r="CL196" i="22"/>
  <c r="CM194" i="22"/>
  <c r="CM195" i="22" s="1"/>
  <c r="CN174" i="22"/>
  <c r="DJ170" i="22"/>
  <c r="DL164" i="22"/>
  <c r="DL159" i="22"/>
  <c r="DL173" i="22"/>
  <c r="DM158" i="22"/>
  <c r="DN16" i="22"/>
  <c r="DL165" i="22" l="1"/>
  <c r="DL169" i="22" s="1"/>
  <c r="BO90" i="21"/>
  <c r="DK169" i="22"/>
  <c r="DK183" i="22" s="1"/>
  <c r="CM163" i="22"/>
  <c r="CM197" i="22"/>
  <c r="CM196" i="22"/>
  <c r="CN194" i="22"/>
  <c r="CN195" i="22" s="1"/>
  <c r="CO174" i="22"/>
  <c r="DM159" i="22"/>
  <c r="DM164" i="22"/>
  <c r="DM173" i="22"/>
  <c r="DN158" i="22"/>
  <c r="DO16" i="22"/>
  <c r="DK170" i="22" l="1"/>
  <c r="DK171" i="22"/>
  <c r="BO17" i="21" s="1"/>
  <c r="J4" i="30" s="1"/>
  <c r="DM165" i="22"/>
  <c r="DM169" i="22" s="1"/>
  <c r="CN163" i="22"/>
  <c r="CM181" i="22"/>
  <c r="CM186" i="22" s="1"/>
  <c r="CN196" i="22"/>
  <c r="CO194" i="22"/>
  <c r="CO195" i="22" s="1"/>
  <c r="CP174" i="22"/>
  <c r="DL170" i="22"/>
  <c r="DN164" i="22"/>
  <c r="DN159" i="22"/>
  <c r="DN173" i="22"/>
  <c r="DO158" i="22"/>
  <c r="DP16" i="22"/>
  <c r="BO18" i="21" l="1"/>
  <c r="DN165" i="22"/>
  <c r="DN169" i="22" s="1"/>
  <c r="CM166" i="22"/>
  <c r="CO196" i="22"/>
  <c r="CO163" i="22"/>
  <c r="CP194" i="22"/>
  <c r="CP195" i="22" s="1"/>
  <c r="CQ174" i="22"/>
  <c r="DM170" i="22"/>
  <c r="DO159" i="22"/>
  <c r="DO164" i="22"/>
  <c r="DO173" i="22"/>
  <c r="DP158" i="22"/>
  <c r="DQ16" i="22"/>
  <c r="DO165" i="22" l="1"/>
  <c r="CN166" i="22"/>
  <c r="CP196" i="22"/>
  <c r="CP163" i="22"/>
  <c r="CQ194" i="22"/>
  <c r="CQ195" i="22" s="1"/>
  <c r="CR174" i="22"/>
  <c r="DN170" i="22"/>
  <c r="DP159" i="22"/>
  <c r="DP164" i="22"/>
  <c r="DP173" i="22"/>
  <c r="DQ158" i="22"/>
  <c r="DR16" i="22"/>
  <c r="DP165" i="22" l="1"/>
  <c r="DP169" i="22" s="1"/>
  <c r="DO169" i="22"/>
  <c r="DO170" i="22" s="1"/>
  <c r="CO166" i="22"/>
  <c r="CQ196" i="22"/>
  <c r="CQ163" i="22"/>
  <c r="CR194" i="22"/>
  <c r="CR195" i="22" s="1"/>
  <c r="CS174" i="22"/>
  <c r="DQ164" i="22"/>
  <c r="DQ159" i="22"/>
  <c r="DQ173" i="22"/>
  <c r="DR158" i="22"/>
  <c r="DS16" i="22"/>
  <c r="DQ165" i="22" l="1"/>
  <c r="DQ169" i="22" s="1"/>
  <c r="CP166" i="22"/>
  <c r="CQ166" i="22" s="1"/>
  <c r="CR196" i="22"/>
  <c r="CR163" i="22"/>
  <c r="CS194" i="22"/>
  <c r="CS195" i="22" s="1"/>
  <c r="CT174" i="22"/>
  <c r="DP170" i="22"/>
  <c r="DR159" i="22"/>
  <c r="DR164" i="22"/>
  <c r="DR173" i="22"/>
  <c r="DS158" i="22"/>
  <c r="DT16" i="22"/>
  <c r="DR165" i="22" l="1"/>
  <c r="DR169" i="22" s="1"/>
  <c r="CR166" i="22"/>
  <c r="CS196" i="22"/>
  <c r="CS163" i="22"/>
  <c r="CT194" i="22"/>
  <c r="CT195" i="22" s="1"/>
  <c r="CU174" i="22"/>
  <c r="DQ170" i="22"/>
  <c r="DS164" i="22"/>
  <c r="DS159" i="22"/>
  <c r="DS173" i="22"/>
  <c r="DT158" i="22"/>
  <c r="DU16" i="22"/>
  <c r="DS165" i="22" l="1"/>
  <c r="DS169" i="22" s="1"/>
  <c r="CS166" i="22"/>
  <c r="CT196" i="22"/>
  <c r="CT163" i="22"/>
  <c r="CU194" i="22"/>
  <c r="CU195" i="22" s="1"/>
  <c r="CV174" i="22"/>
  <c r="DR170" i="22"/>
  <c r="DT164" i="22"/>
  <c r="DT159" i="22"/>
  <c r="DT173" i="22"/>
  <c r="DU158" i="22"/>
  <c r="DV16" i="22"/>
  <c r="DT165" i="22" l="1"/>
  <c r="DT169" i="22" s="1"/>
  <c r="CT166" i="22"/>
  <c r="CU196" i="22"/>
  <c r="CU163" i="22"/>
  <c r="CV194" i="22"/>
  <c r="CV195" i="22" s="1"/>
  <c r="CW174" i="22"/>
  <c r="DS170" i="22"/>
  <c r="DU159" i="22"/>
  <c r="DU164" i="22"/>
  <c r="DU173" i="22"/>
  <c r="DV158" i="22"/>
  <c r="DW16" i="22"/>
  <c r="DU165" i="22" l="1"/>
  <c r="DU169" i="22" s="1"/>
  <c r="CU166" i="22"/>
  <c r="CV163" i="22"/>
  <c r="CV196" i="22"/>
  <c r="CW194" i="22"/>
  <c r="CW195" i="22" s="1"/>
  <c r="CW163" i="22" s="1"/>
  <c r="CX174" i="22"/>
  <c r="DT170" i="22"/>
  <c r="DV159" i="22"/>
  <c r="DV164" i="22"/>
  <c r="DV173" i="22"/>
  <c r="DW158" i="22"/>
  <c r="BP53" i="21" s="1"/>
  <c r="DX16" i="22"/>
  <c r="DV165" i="22" l="1"/>
  <c r="DV169" i="22" s="1"/>
  <c r="DW176" i="22"/>
  <c r="CV166" i="22"/>
  <c r="CW196" i="22"/>
  <c r="CX194" i="22"/>
  <c r="CX195" i="22" s="1"/>
  <c r="CX163" i="22" s="1"/>
  <c r="CY174" i="22"/>
  <c r="DU170" i="22"/>
  <c r="DW159" i="22"/>
  <c r="DW164" i="22"/>
  <c r="DW182" i="22" s="1"/>
  <c r="DW173" i="22"/>
  <c r="DW184" i="22" s="1"/>
  <c r="DX158" i="22"/>
  <c r="DY16" i="22"/>
  <c r="DW177" i="22" l="1"/>
  <c r="DW165" i="22"/>
  <c r="CW166" i="22"/>
  <c r="CX166" i="22" s="1"/>
  <c r="CX196" i="22"/>
  <c r="CY194" i="22"/>
  <c r="CY195" i="22" s="1"/>
  <c r="CZ174" i="22"/>
  <c r="DV170" i="22"/>
  <c r="DX159" i="22"/>
  <c r="DX164" i="22"/>
  <c r="DX173" i="22"/>
  <c r="DY158" i="22"/>
  <c r="DZ16" i="22"/>
  <c r="DX165" i="22" l="1"/>
  <c r="DX169" i="22" s="1"/>
  <c r="BP90" i="21"/>
  <c r="DW169" i="22"/>
  <c r="DW170" i="22" s="1"/>
  <c r="CY163" i="22"/>
  <c r="CY197" i="22"/>
  <c r="CY196" i="22"/>
  <c r="CZ194" i="22"/>
  <c r="CZ195" i="22" s="1"/>
  <c r="DA174" i="22"/>
  <c r="DY164" i="22"/>
  <c r="DY159" i="22"/>
  <c r="DY173" i="22"/>
  <c r="DZ158" i="22"/>
  <c r="EA16" i="22"/>
  <c r="DW171" i="22" l="1"/>
  <c r="BP17" i="21" s="1"/>
  <c r="K4" i="30" s="1"/>
  <c r="DW183" i="22"/>
  <c r="DY165" i="22"/>
  <c r="DY169" i="22" s="1"/>
  <c r="CZ163" i="22"/>
  <c r="CY181" i="22"/>
  <c r="CY186" i="22" s="1"/>
  <c r="CZ196" i="22"/>
  <c r="DX170" i="22"/>
  <c r="DA194" i="22"/>
  <c r="DA195" i="22" s="1"/>
  <c r="DA163" i="22" s="1"/>
  <c r="DB174" i="22"/>
  <c r="DZ159" i="22"/>
  <c r="DZ164" i="22"/>
  <c r="DZ173" i="22"/>
  <c r="EA158" i="22"/>
  <c r="EB16" i="22"/>
  <c r="BP18" i="21" l="1"/>
  <c r="DZ165" i="22"/>
  <c r="DZ169" i="22" s="1"/>
  <c r="CY166" i="22"/>
  <c r="DA196" i="22"/>
  <c r="DB194" i="22"/>
  <c r="DB195" i="22" s="1"/>
  <c r="DC174" i="22"/>
  <c r="DY170" i="22"/>
  <c r="EA164" i="22"/>
  <c r="EA159" i="22"/>
  <c r="EA173" i="22"/>
  <c r="EB158" i="22"/>
  <c r="EC16" i="22"/>
  <c r="EA165" i="22" l="1"/>
  <c r="EA169" i="22" s="1"/>
  <c r="CZ166" i="22"/>
  <c r="DA166" i="22" s="1"/>
  <c r="DB196" i="22"/>
  <c r="DB163" i="22"/>
  <c r="DC194" i="22"/>
  <c r="DC195" i="22" s="1"/>
  <c r="DD174" i="22"/>
  <c r="DZ170" i="22"/>
  <c r="EB164" i="22"/>
  <c r="EB159" i="22"/>
  <c r="EB173" i="22"/>
  <c r="EC158" i="22"/>
  <c r="ED16" i="22"/>
  <c r="EB165" i="22" l="1"/>
  <c r="EB169" i="22" s="1"/>
  <c r="DC196" i="22"/>
  <c r="DC163" i="22"/>
  <c r="EA170" i="22"/>
  <c r="DD194" i="22"/>
  <c r="DD195" i="22" s="1"/>
  <c r="DE174" i="22"/>
  <c r="EC159" i="22"/>
  <c r="EC164" i="22"/>
  <c r="EC173" i="22"/>
  <c r="ED158" i="22"/>
  <c r="EE16" i="22"/>
  <c r="EC165" i="22" l="1"/>
  <c r="EC169" i="22" s="1"/>
  <c r="DB166" i="22"/>
  <c r="DC166" i="22" s="1"/>
  <c r="EB170" i="22"/>
  <c r="DD196" i="22"/>
  <c r="DD163" i="22"/>
  <c r="DE194" i="22"/>
  <c r="DE195" i="22" s="1"/>
  <c r="DF174" i="22"/>
  <c r="ED159" i="22"/>
  <c r="ED164" i="22"/>
  <c r="ED173" i="22"/>
  <c r="EE158" i="22"/>
  <c r="EF16" i="22"/>
  <c r="ED165" i="22" l="1"/>
  <c r="ED169" i="22" s="1"/>
  <c r="DD166" i="22"/>
  <c r="EC170" i="22"/>
  <c r="DE196" i="22"/>
  <c r="DE163" i="22"/>
  <c r="DF194" i="22"/>
  <c r="DF195" i="22" s="1"/>
  <c r="DG174" i="22"/>
  <c r="EE159" i="22"/>
  <c r="EE164" i="22"/>
  <c r="EE173" i="22"/>
  <c r="EF158" i="22"/>
  <c r="EG16" i="22"/>
  <c r="EE165" i="22" l="1"/>
  <c r="EE169" i="22" s="1"/>
  <c r="DE166" i="22"/>
  <c r="ED170" i="22"/>
  <c r="DF196" i="22"/>
  <c r="DF163" i="22"/>
  <c r="DG194" i="22"/>
  <c r="DG195" i="22" s="1"/>
  <c r="DH174" i="22"/>
  <c r="EF159" i="22"/>
  <c r="EF164" i="22"/>
  <c r="EF173" i="22"/>
  <c r="EG158" i="22"/>
  <c r="EH16" i="22"/>
  <c r="EF165" i="22" l="1"/>
  <c r="EF169" i="22" s="1"/>
  <c r="DF166" i="22"/>
  <c r="EE170" i="22"/>
  <c r="DG196" i="22"/>
  <c r="DG163" i="22"/>
  <c r="DH194" i="22"/>
  <c r="DH195" i="22" s="1"/>
  <c r="DI174" i="22"/>
  <c r="EG164" i="22"/>
  <c r="EG159" i="22"/>
  <c r="EG173" i="22"/>
  <c r="EH158" i="22"/>
  <c r="EI16" i="22"/>
  <c r="EG165" i="22" l="1"/>
  <c r="EG169" i="22" s="1"/>
  <c r="DG166" i="22"/>
  <c r="BP19" i="21"/>
  <c r="DH163" i="22"/>
  <c r="DH196" i="22"/>
  <c r="DI194" i="22"/>
  <c r="DI195" i="22" s="1"/>
  <c r="DI163" i="22" s="1"/>
  <c r="DJ174" i="22"/>
  <c r="EF170" i="22"/>
  <c r="EH164" i="22"/>
  <c r="EH159" i="22"/>
  <c r="EH173" i="22"/>
  <c r="EI158" i="22"/>
  <c r="BQ53" i="21" s="1"/>
  <c r="EJ16" i="22"/>
  <c r="EH165" i="22" l="1"/>
  <c r="EH169" i="22" s="1"/>
  <c r="EI176" i="22"/>
  <c r="DH166" i="22"/>
  <c r="DI196" i="22"/>
  <c r="DJ194" i="22"/>
  <c r="DJ195" i="22" s="1"/>
  <c r="DJ163" i="22" s="1"/>
  <c r="DK174" i="22"/>
  <c r="EG170" i="22"/>
  <c r="EI164" i="22"/>
  <c r="EI182" i="22" s="1"/>
  <c r="EI159" i="22"/>
  <c r="EI173" i="22"/>
  <c r="EI184" i="22" s="1"/>
  <c r="EJ158" i="22"/>
  <c r="EK16" i="22"/>
  <c r="EI177" i="22" l="1"/>
  <c r="EI165" i="22"/>
  <c r="DI166" i="22"/>
  <c r="DJ166" i="22" s="1"/>
  <c r="DJ196" i="22"/>
  <c r="DK194" i="22"/>
  <c r="DK195" i="22" s="1"/>
  <c r="DL174" i="22"/>
  <c r="EH170" i="22"/>
  <c r="EJ164" i="22"/>
  <c r="EJ159" i="22"/>
  <c r="EJ173" i="22"/>
  <c r="EK158" i="22"/>
  <c r="EL16" i="22"/>
  <c r="EJ165" i="22" l="1"/>
  <c r="BQ90" i="21"/>
  <c r="EI169" i="22"/>
  <c r="EI170" i="22" s="1"/>
  <c r="EJ169" i="22"/>
  <c r="DK163" i="22"/>
  <c r="DK197" i="22"/>
  <c r="EI183" i="22"/>
  <c r="EI171" i="22"/>
  <c r="BQ17" i="21" s="1"/>
  <c r="L4" i="30" s="1"/>
  <c r="DK196" i="22"/>
  <c r="DL194" i="22"/>
  <c r="DL195" i="22" s="1"/>
  <c r="DM174" i="22"/>
  <c r="EK159" i="22"/>
  <c r="EK164" i="22"/>
  <c r="EK173" i="22"/>
  <c r="EL158" i="22"/>
  <c r="EM16" i="22"/>
  <c r="BQ18" i="21" l="1"/>
  <c r="EK165" i="22"/>
  <c r="DK181" i="22"/>
  <c r="DK186" i="22" s="1"/>
  <c r="DL196" i="22"/>
  <c r="DL163" i="22"/>
  <c r="EJ170" i="22"/>
  <c r="DM194" i="22"/>
  <c r="DM195" i="22" s="1"/>
  <c r="DN174" i="22"/>
  <c r="EL164" i="22"/>
  <c r="EL159" i="22"/>
  <c r="EL173" i="22"/>
  <c r="EM158" i="22"/>
  <c r="EN16" i="22"/>
  <c r="EL165" i="22" l="1"/>
  <c r="EL169" i="22" s="1"/>
  <c r="EK169" i="22"/>
  <c r="EK170" i="22" s="1"/>
  <c r="DK166" i="22"/>
  <c r="DM196" i="22"/>
  <c r="DM163" i="22"/>
  <c r="DN194" i="22"/>
  <c r="DN195" i="22" s="1"/>
  <c r="DO174" i="22"/>
  <c r="EM159" i="22"/>
  <c r="EM164" i="22"/>
  <c r="EM173" i="22"/>
  <c r="EN158" i="22"/>
  <c r="EO16" i="22"/>
  <c r="EM165" i="22" l="1"/>
  <c r="EM169" i="22" s="1"/>
  <c r="DL166" i="22"/>
  <c r="DM166" i="22" s="1"/>
  <c r="EL170" i="22"/>
  <c r="DN196" i="22"/>
  <c r="DN163" i="22"/>
  <c r="DO194" i="22"/>
  <c r="DO195" i="22" s="1"/>
  <c r="DP174" i="22"/>
  <c r="EN159" i="22"/>
  <c r="EN164" i="22"/>
  <c r="EN173" i="22"/>
  <c r="EO158" i="22"/>
  <c r="EP16" i="22"/>
  <c r="EN165" i="22" l="1"/>
  <c r="EN169" i="22" s="1"/>
  <c r="EM170" i="22"/>
  <c r="DO196" i="22"/>
  <c r="DO163" i="22"/>
  <c r="DP194" i="22"/>
  <c r="DP195" i="22" s="1"/>
  <c r="DQ174" i="22"/>
  <c r="EO164" i="22"/>
  <c r="EO159" i="22"/>
  <c r="EO173" i="22"/>
  <c r="EP158" i="22"/>
  <c r="EQ16" i="22"/>
  <c r="EO165" i="22" l="1"/>
  <c r="EO169" i="22" s="1"/>
  <c r="DN166" i="22"/>
  <c r="DO166" i="22" s="1"/>
  <c r="EN170" i="22"/>
  <c r="DP196" i="22"/>
  <c r="DP163" i="22"/>
  <c r="DQ194" i="22"/>
  <c r="DQ195" i="22" s="1"/>
  <c r="DR174" i="22"/>
  <c r="EP159" i="22"/>
  <c r="EP164" i="22"/>
  <c r="EP173" i="22"/>
  <c r="EQ158" i="22"/>
  <c r="ER16" i="22"/>
  <c r="EP165" i="22" l="1"/>
  <c r="EP169" i="22" s="1"/>
  <c r="DP166" i="22"/>
  <c r="EO170" i="22"/>
  <c r="DQ196" i="22"/>
  <c r="DQ163" i="22"/>
  <c r="DR194" i="22"/>
  <c r="DR195" i="22" s="1"/>
  <c r="DS174" i="22"/>
  <c r="EQ164" i="22"/>
  <c r="EQ159" i="22"/>
  <c r="EQ173" i="22"/>
  <c r="ER158" i="22"/>
  <c r="ES16" i="22"/>
  <c r="EQ165" i="22" l="1"/>
  <c r="EQ169" i="22" s="1"/>
  <c r="DQ166" i="22"/>
  <c r="EP170" i="22"/>
  <c r="DR196" i="22"/>
  <c r="DR163" i="22"/>
  <c r="DS194" i="22"/>
  <c r="DS195" i="22" s="1"/>
  <c r="DT174" i="22"/>
  <c r="ER164" i="22"/>
  <c r="ER159" i="22"/>
  <c r="ER173" i="22"/>
  <c r="ES158" i="22"/>
  <c r="ET16" i="22"/>
  <c r="ER165" i="22" l="1"/>
  <c r="ER169" i="22" s="1"/>
  <c r="DR166" i="22"/>
  <c r="EQ170" i="22"/>
  <c r="DS196" i="22"/>
  <c r="DS163" i="22"/>
  <c r="DT194" i="22"/>
  <c r="DT195" i="22" s="1"/>
  <c r="DU174" i="22"/>
  <c r="ES159" i="22"/>
  <c r="ES164" i="22"/>
  <c r="ES173" i="22"/>
  <c r="ET158" i="22"/>
  <c r="EU16" i="22"/>
  <c r="ES165" i="22" l="1"/>
  <c r="ES169" i="22" s="1"/>
  <c r="DS166" i="22"/>
  <c r="DT163" i="22"/>
  <c r="DT196" i="22"/>
  <c r="DU194" i="22"/>
  <c r="DU195" i="22" s="1"/>
  <c r="DU163" i="22" s="1"/>
  <c r="DV174" i="22"/>
  <c r="ER170" i="22"/>
  <c r="ET159" i="22"/>
  <c r="ET164" i="22"/>
  <c r="ET173" i="22"/>
  <c r="EU158" i="22"/>
  <c r="BR53" i="21" s="1"/>
  <c r="EV16" i="22"/>
  <c r="ET165" i="22" l="1"/>
  <c r="ET169" i="22" s="1"/>
  <c r="EU176" i="22"/>
  <c r="DT166" i="22"/>
  <c r="DU196" i="22"/>
  <c r="DV194" i="22"/>
  <c r="DV195" i="22" s="1"/>
  <c r="DV163" i="22" s="1"/>
  <c r="DW174" i="22"/>
  <c r="BQ19" i="21"/>
  <c r="ES170" i="22"/>
  <c r="EU159" i="22"/>
  <c r="EU164" i="22"/>
  <c r="EU182" i="22" s="1"/>
  <c r="EU173" i="22"/>
  <c r="EU184" i="22" s="1"/>
  <c r="EV158" i="22"/>
  <c r="EW16" i="22"/>
  <c r="EU177" i="22" l="1"/>
  <c r="EU165" i="22"/>
  <c r="DU166" i="22"/>
  <c r="DV166" i="22" s="1"/>
  <c r="DV196" i="22"/>
  <c r="DW194" i="22"/>
  <c r="DW195" i="22" s="1"/>
  <c r="DX174" i="22"/>
  <c r="ET170" i="22"/>
  <c r="EV159" i="22"/>
  <c r="EV164" i="22"/>
  <c r="EV173" i="22"/>
  <c r="EW158" i="22"/>
  <c r="EX16" i="22"/>
  <c r="EV165" i="22" l="1"/>
  <c r="BR90" i="21"/>
  <c r="EU169" i="22"/>
  <c r="EU183" i="22" s="1"/>
  <c r="DW163" i="22"/>
  <c r="DW197" i="22"/>
  <c r="DW196" i="22"/>
  <c r="DX194" i="22"/>
  <c r="DX195" i="22" s="1"/>
  <c r="DY174" i="22"/>
  <c r="EW164" i="22"/>
  <c r="EW159" i="22"/>
  <c r="EW165" i="22" s="1"/>
  <c r="EW169" i="22" s="1"/>
  <c r="EW173" i="22"/>
  <c r="EX158" i="22"/>
  <c r="EY16" i="22"/>
  <c r="EU170" i="22" l="1"/>
  <c r="EU171" i="22"/>
  <c r="BR17" i="21" s="1"/>
  <c r="M4" i="30" s="1"/>
  <c r="EV169" i="22"/>
  <c r="DX163" i="22"/>
  <c r="DW181" i="22"/>
  <c r="DW186" i="22" s="1"/>
  <c r="EV170" i="22"/>
  <c r="DX196" i="22"/>
  <c r="DY194" i="22"/>
  <c r="DY195" i="22" s="1"/>
  <c r="DZ174" i="22"/>
  <c r="EX164" i="22"/>
  <c r="EX159" i="22"/>
  <c r="EX173" i="22"/>
  <c r="EY158" i="22"/>
  <c r="EZ16" i="22"/>
  <c r="BR18" i="21" l="1"/>
  <c r="EX165" i="22"/>
  <c r="EX169" i="22" s="1"/>
  <c r="EW170" i="22"/>
  <c r="DW166" i="22"/>
  <c r="DY196" i="22"/>
  <c r="DY163" i="22"/>
  <c r="DZ194" i="22"/>
  <c r="DZ195" i="22" s="1"/>
  <c r="EA174" i="22"/>
  <c r="EY164" i="22"/>
  <c r="EY159" i="22"/>
  <c r="EY173" i="22"/>
  <c r="EZ158" i="22"/>
  <c r="FA16" i="22"/>
  <c r="EX170" i="22" l="1"/>
  <c r="EY165" i="22"/>
  <c r="EY169" i="22" s="1"/>
  <c r="DX166" i="22"/>
  <c r="DZ196" i="22"/>
  <c r="DZ163" i="22"/>
  <c r="EA194" i="22"/>
  <c r="EA195" i="22" s="1"/>
  <c r="EB174" i="22"/>
  <c r="EZ164" i="22"/>
  <c r="EZ159" i="22"/>
  <c r="EZ173" i="22"/>
  <c r="FA158" i="22"/>
  <c r="FB16" i="22"/>
  <c r="EZ165" i="22" l="1"/>
  <c r="EZ169" i="22" s="1"/>
  <c r="DY166" i="22"/>
  <c r="EY170" i="22"/>
  <c r="EA196" i="22"/>
  <c r="EA163" i="22"/>
  <c r="EB194" i="22"/>
  <c r="EB195" i="22" s="1"/>
  <c r="EC174" i="22"/>
  <c r="FA159" i="22"/>
  <c r="FA164" i="22"/>
  <c r="FA173" i="22"/>
  <c r="FB158" i="22"/>
  <c r="FC16" i="22"/>
  <c r="FA165" i="22" l="1"/>
  <c r="FA169" i="22" s="1"/>
  <c r="EZ170" i="22"/>
  <c r="DZ166" i="22"/>
  <c r="EA166" i="22" s="1"/>
  <c r="EB196" i="22"/>
  <c r="EB163" i="22"/>
  <c r="EC194" i="22"/>
  <c r="EC195" i="22" s="1"/>
  <c r="ED174" i="22"/>
  <c r="FB164" i="22"/>
  <c r="FB159" i="22"/>
  <c r="FB173" i="22"/>
  <c r="FC158" i="22"/>
  <c r="FD16" i="22"/>
  <c r="FB165" i="22" l="1"/>
  <c r="FB169" i="22" s="1"/>
  <c r="FA170" i="22"/>
  <c r="EC196" i="22"/>
  <c r="EC163" i="22"/>
  <c r="ED194" i="22"/>
  <c r="ED195" i="22" s="1"/>
  <c r="EE174" i="22"/>
  <c r="FC159" i="22"/>
  <c r="FC164" i="22"/>
  <c r="FC173" i="22"/>
  <c r="FD158" i="22"/>
  <c r="FE16" i="22"/>
  <c r="FC165" i="22" l="1"/>
  <c r="FC169" i="22" s="1"/>
  <c r="EB166" i="22"/>
  <c r="EC166" i="22" s="1"/>
  <c r="FB170" i="22"/>
  <c r="ED196" i="22"/>
  <c r="ED163" i="22"/>
  <c r="EE194" i="22"/>
  <c r="EE195" i="22" s="1"/>
  <c r="EF174" i="22"/>
  <c r="FD159" i="22"/>
  <c r="FD164" i="22"/>
  <c r="FD173" i="22"/>
  <c r="FE158" i="22"/>
  <c r="FF16" i="22"/>
  <c r="FD165" i="22" l="1"/>
  <c r="FD169" i="22" s="1"/>
  <c r="ED166" i="22"/>
  <c r="FC170" i="22"/>
  <c r="EE196" i="22"/>
  <c r="EE163" i="22"/>
  <c r="EF194" i="22"/>
  <c r="EF195" i="22" s="1"/>
  <c r="EG174" i="22"/>
  <c r="FE164" i="22"/>
  <c r="FE159" i="22"/>
  <c r="FE173" i="22"/>
  <c r="FF158" i="22"/>
  <c r="FG16" i="22"/>
  <c r="FE165" i="22" l="1"/>
  <c r="FE169" i="22" s="1"/>
  <c r="EE166" i="22"/>
  <c r="BR19" i="21"/>
  <c r="EF163" i="22"/>
  <c r="EF196" i="22"/>
  <c r="EG194" i="22"/>
  <c r="EG195" i="22" s="1"/>
  <c r="EG163" i="22" s="1"/>
  <c r="EH174" i="22"/>
  <c r="FD170" i="22"/>
  <c r="FF159" i="22"/>
  <c r="FF164" i="22"/>
  <c r="FF173" i="22"/>
  <c r="FG158" i="22"/>
  <c r="BS53" i="21" s="1"/>
  <c r="FH16" i="22"/>
  <c r="FF165" i="22" l="1"/>
  <c r="FF169" i="22" s="1"/>
  <c r="FG176" i="22"/>
  <c r="EF166" i="22"/>
  <c r="EG196" i="22"/>
  <c r="EH194" i="22"/>
  <c r="EH195" i="22" s="1"/>
  <c r="EH163" i="22" s="1"/>
  <c r="EI174" i="22"/>
  <c r="FE170" i="22"/>
  <c r="FG164" i="22"/>
  <c r="FG182" i="22" s="1"/>
  <c r="FG159" i="22"/>
  <c r="FG173" i="22"/>
  <c r="FG184" i="22" s="1"/>
  <c r="FH158" i="22"/>
  <c r="FI16" i="22"/>
  <c r="FG177" i="22" l="1"/>
  <c r="FG165" i="22"/>
  <c r="EG166" i="22"/>
  <c r="EH166" i="22" s="1"/>
  <c r="EH196" i="22"/>
  <c r="EI194" i="22"/>
  <c r="EI195" i="22" s="1"/>
  <c r="EJ174" i="22"/>
  <c r="FF170" i="22"/>
  <c r="FH164" i="22"/>
  <c r="FH159" i="22"/>
  <c r="FH173" i="22"/>
  <c r="FI158" i="22"/>
  <c r="FJ16" i="22"/>
  <c r="FH165" i="22" l="1"/>
  <c r="BS90" i="21"/>
  <c r="FG169" i="22"/>
  <c r="FG171" i="22" s="1"/>
  <c r="BS17" i="21" s="1"/>
  <c r="N4" i="30" s="1"/>
  <c r="FH169" i="22"/>
  <c r="EI163" i="22"/>
  <c r="EI197" i="22"/>
  <c r="EI196" i="22"/>
  <c r="EJ194" i="22"/>
  <c r="EJ195" i="22" s="1"/>
  <c r="EK174" i="22"/>
  <c r="FI159" i="22"/>
  <c r="FI164" i="22"/>
  <c r="FI173" i="22"/>
  <c r="FJ158" i="22"/>
  <c r="FK16" i="22"/>
  <c r="FG170" i="22" l="1"/>
  <c r="BS18" i="21"/>
  <c r="FI165" i="22"/>
  <c r="FI169" i="22" s="1"/>
  <c r="FG183" i="22"/>
  <c r="EI181" i="22"/>
  <c r="EI186" i="22" s="1"/>
  <c r="EJ163" i="22"/>
  <c r="FH170" i="22"/>
  <c r="EJ196" i="22"/>
  <c r="EK194" i="22"/>
  <c r="EK195" i="22" s="1"/>
  <c r="EK163" i="22" s="1"/>
  <c r="EL174" i="22"/>
  <c r="FJ159" i="22"/>
  <c r="FJ164" i="22"/>
  <c r="FJ173" i="22"/>
  <c r="FK158" i="22"/>
  <c r="FL16" i="22"/>
  <c r="FJ165" i="22" l="1"/>
  <c r="EI166" i="22"/>
  <c r="FI170" i="22"/>
  <c r="EK196" i="22"/>
  <c r="EL194" i="22"/>
  <c r="EL195" i="22" s="1"/>
  <c r="EL163" i="22" s="1"/>
  <c r="EM174" i="22"/>
  <c r="FK159" i="22"/>
  <c r="FK164" i="22"/>
  <c r="FK173" i="22"/>
  <c r="FL158" i="22"/>
  <c r="FM16" i="22"/>
  <c r="FK165" i="22" l="1"/>
  <c r="FK169" i="22" s="1"/>
  <c r="FJ169" i="22"/>
  <c r="FJ170" i="22" s="1"/>
  <c r="EJ166" i="22"/>
  <c r="EK166" i="22" s="1"/>
  <c r="EL166" i="22" s="1"/>
  <c r="EL196" i="22"/>
  <c r="EM194" i="22"/>
  <c r="EM195" i="22" s="1"/>
  <c r="EM163" i="22" s="1"/>
  <c r="EN174" i="22"/>
  <c r="FL159" i="22"/>
  <c r="FL164" i="22"/>
  <c r="FL173" i="22"/>
  <c r="FM158" i="22"/>
  <c r="FN16" i="22"/>
  <c r="FL165" i="22" l="1"/>
  <c r="FL169" i="22" s="1"/>
  <c r="FK170" i="22"/>
  <c r="EM196" i="22"/>
  <c r="EN194" i="22"/>
  <c r="EN195" i="22" s="1"/>
  <c r="EN163" i="22" s="1"/>
  <c r="EO174" i="22"/>
  <c r="FM164" i="22"/>
  <c r="FM159" i="22"/>
  <c r="FM173" i="22"/>
  <c r="FN158" i="22"/>
  <c r="FO16" i="22"/>
  <c r="FM165" i="22" l="1"/>
  <c r="FM169" i="22" s="1"/>
  <c r="EM166" i="22"/>
  <c r="EN166" i="22" s="1"/>
  <c r="FL170" i="22"/>
  <c r="EN196" i="22"/>
  <c r="EO194" i="22"/>
  <c r="EO195" i="22" s="1"/>
  <c r="EO163" i="22" s="1"/>
  <c r="EP174" i="22"/>
  <c r="FN164" i="22"/>
  <c r="FN159" i="22"/>
  <c r="FN173" i="22"/>
  <c r="FO158" i="22"/>
  <c r="FP16" i="22"/>
  <c r="FN165" i="22" l="1"/>
  <c r="FN169" i="22" s="1"/>
  <c r="FM170" i="22"/>
  <c r="EO166" i="22"/>
  <c r="EO196" i="22"/>
  <c r="EP194" i="22"/>
  <c r="EP195" i="22" s="1"/>
  <c r="EP163" i="22" s="1"/>
  <c r="EQ174" i="22"/>
  <c r="FN170" i="22"/>
  <c r="FO164" i="22"/>
  <c r="FO159" i="22"/>
  <c r="FO173" i="22"/>
  <c r="FP158" i="22"/>
  <c r="FQ16" i="22"/>
  <c r="FO165" i="22" l="1"/>
  <c r="FO169" i="22" s="1"/>
  <c r="EP166" i="22"/>
  <c r="EP196" i="22"/>
  <c r="EQ194" i="22"/>
  <c r="EQ195" i="22" s="1"/>
  <c r="EQ163" i="22" s="1"/>
  <c r="EQ166" i="22" s="1"/>
  <c r="ER174" i="22"/>
  <c r="FO170" i="22"/>
  <c r="FP164" i="22"/>
  <c r="FP159" i="22"/>
  <c r="FP173" i="22"/>
  <c r="FQ158" i="22"/>
  <c r="FR16" i="22"/>
  <c r="FP165" i="22" l="1"/>
  <c r="FP169" i="22" s="1"/>
  <c r="EQ196" i="22"/>
  <c r="ER194" i="22"/>
  <c r="ER195" i="22" s="1"/>
  <c r="ES174" i="22"/>
  <c r="FQ159" i="22"/>
  <c r="FQ164" i="22"/>
  <c r="FQ173" i="22"/>
  <c r="FR158" i="22"/>
  <c r="FS16" i="22"/>
  <c r="FQ165" i="22" l="1"/>
  <c r="FQ169" i="22" s="1"/>
  <c r="ER163" i="22"/>
  <c r="ER196" i="22"/>
  <c r="ES194" i="22"/>
  <c r="ES195" i="22" s="1"/>
  <c r="ES163" i="22" s="1"/>
  <c r="ET174" i="22"/>
  <c r="FP170" i="22"/>
  <c r="FR164" i="22"/>
  <c r="FR159" i="22"/>
  <c r="FR173" i="22"/>
  <c r="FS158" i="22"/>
  <c r="BT53" i="21" s="1"/>
  <c r="FT16" i="22"/>
  <c r="FR165" i="22" l="1"/>
  <c r="FR169" i="22" s="1"/>
  <c r="FS176" i="22"/>
  <c r="ER166" i="22"/>
  <c r="ES196" i="22"/>
  <c r="ET194" i="22"/>
  <c r="ET195" i="22" s="1"/>
  <c r="ET163" i="22" s="1"/>
  <c r="EU174" i="22"/>
  <c r="BS19" i="21"/>
  <c r="FQ170" i="22"/>
  <c r="FS159" i="22"/>
  <c r="FS164" i="22"/>
  <c r="FS182" i="22" s="1"/>
  <c r="FS173" i="22"/>
  <c r="FS184" i="22" s="1"/>
  <c r="FT158" i="22"/>
  <c r="FU16" i="22"/>
  <c r="FS177" i="22" l="1"/>
  <c r="FS165" i="22"/>
  <c r="ES166" i="22"/>
  <c r="ET166" i="22" s="1"/>
  <c r="ET196" i="22"/>
  <c r="EU194" i="22"/>
  <c r="EU195" i="22" s="1"/>
  <c r="EV174" i="22"/>
  <c r="FR170" i="22"/>
  <c r="FT159" i="22"/>
  <c r="FT164" i="22"/>
  <c r="FT173" i="22"/>
  <c r="FU158" i="22"/>
  <c r="FV16" i="22"/>
  <c r="FT165" i="22" l="1"/>
  <c r="BT90" i="21"/>
  <c r="FS169" i="22"/>
  <c r="FS171" i="22" s="1"/>
  <c r="BT17" i="21" s="1"/>
  <c r="O4" i="30" s="1"/>
  <c r="EU163" i="22"/>
  <c r="EU197" i="22"/>
  <c r="EU196" i="22"/>
  <c r="EV194" i="22"/>
  <c r="EV195" i="22" s="1"/>
  <c r="EW174" i="22"/>
  <c r="FU164" i="22"/>
  <c r="FU159" i="22"/>
  <c r="FU173" i="22"/>
  <c r="FV158" i="22"/>
  <c r="FW16" i="22"/>
  <c r="FU165" i="22" l="1"/>
  <c r="FU169" i="22" s="1"/>
  <c r="FS170" i="22"/>
  <c r="BT18" i="21"/>
  <c r="FS183" i="22"/>
  <c r="FT169" i="22"/>
  <c r="FT170" i="22" s="1"/>
  <c r="EU181" i="22"/>
  <c r="EU186" i="22" s="1"/>
  <c r="EV163" i="22"/>
  <c r="EV196" i="22"/>
  <c r="EW194" i="22"/>
  <c r="EW195" i="22" s="1"/>
  <c r="EW163" i="22" s="1"/>
  <c r="EX174" i="22"/>
  <c r="FV159" i="22"/>
  <c r="FV164" i="22"/>
  <c r="FV173" i="22"/>
  <c r="FW158" i="22"/>
  <c r="FX16" i="22"/>
  <c r="FV165" i="22" l="1"/>
  <c r="EU166" i="22"/>
  <c r="FU170" i="22"/>
  <c r="EW196" i="22"/>
  <c r="EX194" i="22"/>
  <c r="EX195" i="22" s="1"/>
  <c r="EX163" i="22" s="1"/>
  <c r="EY174" i="22"/>
  <c r="FW164" i="22"/>
  <c r="FW159" i="22"/>
  <c r="FW173" i="22"/>
  <c r="FX158" i="22"/>
  <c r="FY16" i="22"/>
  <c r="FW165" i="22" l="1"/>
  <c r="FW169" i="22" s="1"/>
  <c r="FV169" i="22"/>
  <c r="FV170" i="22" s="1"/>
  <c r="EV166" i="22"/>
  <c r="EW166" i="22" s="1"/>
  <c r="EX166" i="22" s="1"/>
  <c r="EX196" i="22"/>
  <c r="EY194" i="22"/>
  <c r="EY195" i="22" s="1"/>
  <c r="EZ174" i="22"/>
  <c r="FX164" i="22"/>
  <c r="FX159" i="22"/>
  <c r="FX173" i="22"/>
  <c r="FY158" i="22"/>
  <c r="FZ16" i="22"/>
  <c r="FX165" i="22" l="1"/>
  <c r="FX169" i="22" s="1"/>
  <c r="FW170" i="22"/>
  <c r="EY163" i="22"/>
  <c r="EY196" i="22"/>
  <c r="EZ194" i="22"/>
  <c r="EZ195" i="22" s="1"/>
  <c r="EZ163" i="22" s="1"/>
  <c r="FA174" i="22"/>
  <c r="FY159" i="22"/>
  <c r="FY164" i="22"/>
  <c r="FY173" i="22"/>
  <c r="FZ158" i="22"/>
  <c r="GA16" i="22"/>
  <c r="FY165" i="22" l="1"/>
  <c r="FX170" i="22"/>
  <c r="EZ196" i="22"/>
  <c r="FA194" i="22"/>
  <c r="FA195" i="22" s="1"/>
  <c r="FA163" i="22" s="1"/>
  <c r="FB174" i="22"/>
  <c r="FZ159" i="22"/>
  <c r="FZ164" i="22"/>
  <c r="FZ173" i="22"/>
  <c r="GA158" i="22"/>
  <c r="GB16" i="22"/>
  <c r="FZ165" i="22" l="1"/>
  <c r="FZ169" i="22" s="1"/>
  <c r="FY169" i="22"/>
  <c r="FY170" i="22" s="1"/>
  <c r="EY166" i="22"/>
  <c r="EZ166" i="22" s="1"/>
  <c r="FA166" i="22" s="1"/>
  <c r="FA196" i="22"/>
  <c r="FB194" i="22"/>
  <c r="FB195" i="22" s="1"/>
  <c r="FC174" i="22"/>
  <c r="FZ170" i="22"/>
  <c r="GA159" i="22"/>
  <c r="GA164" i="22"/>
  <c r="GA173" i="22"/>
  <c r="GB158" i="22"/>
  <c r="GC16" i="22"/>
  <c r="GA165" i="22" l="1"/>
  <c r="FB163" i="22"/>
  <c r="FB196" i="22"/>
  <c r="FC194" i="22"/>
  <c r="FC195" i="22" s="1"/>
  <c r="FC163" i="22" s="1"/>
  <c r="FD174" i="22"/>
  <c r="GB159" i="22"/>
  <c r="GB164" i="22"/>
  <c r="GB173" i="22"/>
  <c r="GC158" i="22"/>
  <c r="GD16" i="22"/>
  <c r="GA169" i="22" l="1"/>
  <c r="GA170" i="22" s="1"/>
  <c r="GB165" i="22"/>
  <c r="GB169" i="22" s="1"/>
  <c r="FC196" i="22"/>
  <c r="FD194" i="22"/>
  <c r="FD195" i="22" s="1"/>
  <c r="FE174" i="22"/>
  <c r="GC164" i="22"/>
  <c r="GC159" i="22"/>
  <c r="GC173" i="22"/>
  <c r="GD158" i="22"/>
  <c r="GE16" i="22"/>
  <c r="GC165" i="22" l="1"/>
  <c r="GC169" i="22" s="1"/>
  <c r="FB166" i="22"/>
  <c r="FC166" i="22" s="1"/>
  <c r="FD163" i="22"/>
  <c r="FD196" i="22"/>
  <c r="FE194" i="22"/>
  <c r="FE195" i="22" s="1"/>
  <c r="FE163" i="22" s="1"/>
  <c r="FF174" i="22"/>
  <c r="GB170" i="22"/>
  <c r="GD173" i="22"/>
  <c r="GD159" i="22"/>
  <c r="GD164" i="22"/>
  <c r="GE158" i="22"/>
  <c r="BU53" i="21" s="1"/>
  <c r="GD165" i="22" l="1"/>
  <c r="GD169" i="22" s="1"/>
  <c r="GE176" i="22"/>
  <c r="BT19" i="21"/>
  <c r="FE196" i="22"/>
  <c r="FF194" i="22"/>
  <c r="FF195" i="22" s="1"/>
  <c r="FF163" i="22" s="1"/>
  <c r="FG174" i="22"/>
  <c r="GC170" i="22"/>
  <c r="GE173" i="22"/>
  <c r="GE184" i="22" s="1"/>
  <c r="GE164" i="22"/>
  <c r="GE182" i="22" s="1"/>
  <c r="GE159" i="22"/>
  <c r="GE177" i="22" l="1"/>
  <c r="GE165" i="22"/>
  <c r="FD166" i="22"/>
  <c r="FE166" i="22" s="1"/>
  <c r="FF166" i="22" s="1"/>
  <c r="FF196" i="22"/>
  <c r="FG194" i="22"/>
  <c r="FG195" i="22" s="1"/>
  <c r="FH174" i="22"/>
  <c r="GD170" i="22"/>
  <c r="BU90" i="21" l="1"/>
  <c r="BV90" i="21" s="1"/>
  <c r="GE169" i="22"/>
  <c r="GE171" i="22" s="1"/>
  <c r="BU17" i="21" s="1"/>
  <c r="P4" i="30" s="1"/>
  <c r="Q4" i="30" s="1"/>
  <c r="GE183" i="22"/>
  <c r="FG163" i="22"/>
  <c r="FG197" i="22"/>
  <c r="FG196" i="22"/>
  <c r="GE170" i="22"/>
  <c r="GF170" i="22" s="1"/>
  <c r="FH194" i="22"/>
  <c r="FH195" i="22" s="1"/>
  <c r="FI174" i="22"/>
  <c r="BU18" i="21" l="1"/>
  <c r="FG181" i="22"/>
  <c r="FG186" i="22" s="1"/>
  <c r="FH196" i="22"/>
  <c r="FH163" i="22"/>
  <c r="FI194" i="22"/>
  <c r="FI195" i="22" s="1"/>
  <c r="FJ174" i="22"/>
  <c r="FG166" i="22" l="1"/>
  <c r="FI196" i="22"/>
  <c r="FI163" i="22"/>
  <c r="FJ194" i="22"/>
  <c r="FJ195" i="22" s="1"/>
  <c r="FK174" i="22"/>
  <c r="C67" i="8"/>
  <c r="B62" i="8"/>
  <c r="FH166" i="22" l="1"/>
  <c r="FI166" i="22" s="1"/>
  <c r="FJ196" i="22"/>
  <c r="FJ163" i="22"/>
  <c r="FK194" i="22"/>
  <c r="FK195" i="22" s="1"/>
  <c r="FL174" i="22"/>
  <c r="F76" i="10"/>
  <c r="F99" i="10"/>
  <c r="F106" i="10"/>
  <c r="G29" i="10"/>
  <c r="G17" i="10"/>
  <c r="H17" i="10" s="1"/>
  <c r="I17" i="10" s="1"/>
  <c r="J17" i="10" s="1"/>
  <c r="K17" i="10" s="1"/>
  <c r="L17" i="10" s="1"/>
  <c r="M17" i="10" s="1"/>
  <c r="N17" i="10" s="1"/>
  <c r="O17" i="10" s="1"/>
  <c r="P17" i="10" s="1"/>
  <c r="Q17" i="10" s="1"/>
  <c r="R17" i="10" s="1"/>
  <c r="G18" i="10"/>
  <c r="H18" i="10" s="1"/>
  <c r="I18" i="10" s="1"/>
  <c r="J18" i="10" s="1"/>
  <c r="K18" i="10" s="1"/>
  <c r="L18" i="10" s="1"/>
  <c r="M18" i="10" s="1"/>
  <c r="N18" i="10" s="1"/>
  <c r="O18" i="10" s="1"/>
  <c r="P18" i="10" s="1"/>
  <c r="Q18" i="10" s="1"/>
  <c r="R18" i="10" s="1"/>
  <c r="G19" i="10"/>
  <c r="H19" i="10" s="1"/>
  <c r="I19" i="10" s="1"/>
  <c r="J19" i="10" s="1"/>
  <c r="K19" i="10" s="1"/>
  <c r="L19" i="10" s="1"/>
  <c r="M19" i="10" s="1"/>
  <c r="N19" i="10" s="1"/>
  <c r="O19" i="10" s="1"/>
  <c r="P19" i="10" s="1"/>
  <c r="Q19" i="10" s="1"/>
  <c r="R19" i="10" s="1"/>
  <c r="G20" i="10"/>
  <c r="H20" i="10" s="1"/>
  <c r="I20" i="10" s="1"/>
  <c r="J20" i="10" s="1"/>
  <c r="K20" i="10" s="1"/>
  <c r="L20" i="10" s="1"/>
  <c r="M20" i="10" s="1"/>
  <c r="N20" i="10" s="1"/>
  <c r="O20" i="10" s="1"/>
  <c r="P20" i="10" s="1"/>
  <c r="Q20" i="10" s="1"/>
  <c r="R20" i="10" s="1"/>
  <c r="G21" i="10"/>
  <c r="H21" i="10" s="1"/>
  <c r="I21" i="10" s="1"/>
  <c r="J21" i="10" s="1"/>
  <c r="K21" i="10" s="1"/>
  <c r="L21" i="10" s="1"/>
  <c r="M21" i="10" s="1"/>
  <c r="N21" i="10" s="1"/>
  <c r="O21" i="10" s="1"/>
  <c r="P21" i="10" s="1"/>
  <c r="Q21" i="10" s="1"/>
  <c r="R21" i="10" s="1"/>
  <c r="G76" i="10"/>
  <c r="G99" i="10"/>
  <c r="G106" i="10"/>
  <c r="H73" i="10"/>
  <c r="H76" i="10" s="1"/>
  <c r="F81" i="21" s="1"/>
  <c r="H99" i="10"/>
  <c r="F82" i="21" s="1"/>
  <c r="H106" i="10"/>
  <c r="F84" i="21" s="1"/>
  <c r="I99" i="10"/>
  <c r="G82" i="21" s="1"/>
  <c r="I106" i="10"/>
  <c r="J99" i="10"/>
  <c r="J106" i="10"/>
  <c r="K99" i="10"/>
  <c r="K106" i="10"/>
  <c r="I84" i="21" s="1"/>
  <c r="L99" i="10"/>
  <c r="J82" i="21" s="1"/>
  <c r="L106" i="10"/>
  <c r="J84" i="21" s="1"/>
  <c r="M99" i="10"/>
  <c r="K82" i="21" s="1"/>
  <c r="M106" i="10"/>
  <c r="N99" i="10"/>
  <c r="L82" i="21" s="1"/>
  <c r="N106" i="10"/>
  <c r="L84" i="21" s="1"/>
  <c r="O99" i="10"/>
  <c r="O106" i="10"/>
  <c r="M84" i="21" s="1"/>
  <c r="P99" i="10"/>
  <c r="P106" i="10"/>
  <c r="Q99" i="10"/>
  <c r="O82" i="21" s="1"/>
  <c r="Q106" i="10"/>
  <c r="R99" i="10"/>
  <c r="R106" i="10"/>
  <c r="P84" i="21" s="1"/>
  <c r="S99" i="10"/>
  <c r="Q82" i="21" s="1"/>
  <c r="S106" i="10"/>
  <c r="Q84" i="21" s="1"/>
  <c r="T99" i="10"/>
  <c r="R82" i="21" s="1"/>
  <c r="T106" i="10"/>
  <c r="R84" i="21" s="1"/>
  <c r="U99" i="10"/>
  <c r="S82" i="21" s="1"/>
  <c r="U106" i="10"/>
  <c r="V99" i="10"/>
  <c r="T82" i="21" s="1"/>
  <c r="V106" i="10"/>
  <c r="T84" i="21" s="1"/>
  <c r="W99" i="10"/>
  <c r="W106" i="10"/>
  <c r="X99" i="10"/>
  <c r="V82" i="21" s="1"/>
  <c r="X106" i="10"/>
  <c r="V84" i="21" s="1"/>
  <c r="Y99" i="10"/>
  <c r="W82" i="21" s="1"/>
  <c r="Y106" i="10"/>
  <c r="W84" i="21" s="1"/>
  <c r="Z99" i="10"/>
  <c r="X82" i="21" s="1"/>
  <c r="Z106" i="10"/>
  <c r="AA99" i="10"/>
  <c r="Y82" i="21" s="1"/>
  <c r="AA106" i="10"/>
  <c r="Y84" i="21" s="1"/>
  <c r="AB99" i="10"/>
  <c r="AB106" i="10"/>
  <c r="Z84" i="21" s="1"/>
  <c r="AC99" i="10"/>
  <c r="AC106" i="10"/>
  <c r="AA84" i="21" s="1"/>
  <c r="AD44" i="10"/>
  <c r="AD45" i="10"/>
  <c r="AP45" i="10" s="1"/>
  <c r="BB45" i="10" s="1"/>
  <c r="AD46" i="10"/>
  <c r="AP46" i="10" s="1"/>
  <c r="BB46" i="10" s="1"/>
  <c r="AD47" i="10"/>
  <c r="AP47" i="10" s="1"/>
  <c r="BB47" i="10" s="1"/>
  <c r="AD48" i="10"/>
  <c r="AP48" i="10" s="1"/>
  <c r="BB48" i="10" s="1"/>
  <c r="AD49" i="10"/>
  <c r="AP49" i="10" s="1"/>
  <c r="BB49" i="10" s="1"/>
  <c r="AD50" i="10"/>
  <c r="AP50" i="10" s="1"/>
  <c r="BB50" i="10" s="1"/>
  <c r="AD51" i="10"/>
  <c r="AP51" i="10" s="1"/>
  <c r="BB51" i="10" s="1"/>
  <c r="AD52" i="10"/>
  <c r="AP52" i="10" s="1"/>
  <c r="BB52" i="10" s="1"/>
  <c r="AD53" i="10"/>
  <c r="AP53" i="10" s="1"/>
  <c r="BB53" i="10" s="1"/>
  <c r="AD54" i="10"/>
  <c r="AP54" i="10" s="1"/>
  <c r="BB54" i="10" s="1"/>
  <c r="AD55" i="10"/>
  <c r="AP55" i="10" s="1"/>
  <c r="BB55" i="10" s="1"/>
  <c r="AD56" i="10"/>
  <c r="AP56" i="10" s="1"/>
  <c r="BB56" i="10" s="1"/>
  <c r="AD59" i="10"/>
  <c r="AP59" i="10" s="1"/>
  <c r="BB59" i="10" s="1"/>
  <c r="AD60" i="10"/>
  <c r="AD62" i="10"/>
  <c r="AP62" i="10" s="1"/>
  <c r="BB62" i="10" s="1"/>
  <c r="AD63" i="10"/>
  <c r="AP63" i="10" s="1"/>
  <c r="BB63" i="10" s="1"/>
  <c r="AD64" i="10"/>
  <c r="AP64" i="10" s="1"/>
  <c r="BB64" i="10" s="1"/>
  <c r="AD65" i="10"/>
  <c r="AP65" i="10" s="1"/>
  <c r="BB65" i="10" s="1"/>
  <c r="AD66" i="10"/>
  <c r="AP66" i="10" s="1"/>
  <c r="BB66" i="10" s="1"/>
  <c r="AD67" i="10"/>
  <c r="AP67" i="10" s="1"/>
  <c r="BB67" i="10" s="1"/>
  <c r="AD68" i="10"/>
  <c r="AP68" i="10" s="1"/>
  <c r="BB68" i="10" s="1"/>
  <c r="AD69" i="10"/>
  <c r="AP69" i="10" s="1"/>
  <c r="AD70" i="10"/>
  <c r="AP70" i="10" s="1"/>
  <c r="BB70" i="10" s="1"/>
  <c r="AD71" i="10"/>
  <c r="AP71" i="10" s="1"/>
  <c r="BB71" i="10" s="1"/>
  <c r="AD72" i="10"/>
  <c r="AP72" i="10" s="1"/>
  <c r="BB72" i="10" s="1"/>
  <c r="AD74" i="10"/>
  <c r="AP74" i="10" s="1"/>
  <c r="BB74" i="10" s="1"/>
  <c r="AD75" i="10"/>
  <c r="AP75" i="10" s="1"/>
  <c r="BB75" i="10" s="1"/>
  <c r="AE44" i="10"/>
  <c r="AQ44" i="10" s="1"/>
  <c r="BC44" i="10" s="1"/>
  <c r="AE45" i="10"/>
  <c r="AQ45" i="10" s="1"/>
  <c r="BC45" i="10" s="1"/>
  <c r="AE46" i="10"/>
  <c r="AQ46" i="10" s="1"/>
  <c r="BC46" i="10" s="1"/>
  <c r="AE47" i="10"/>
  <c r="AE48" i="10"/>
  <c r="AQ48" i="10" s="1"/>
  <c r="BC48" i="10" s="1"/>
  <c r="AE49" i="10"/>
  <c r="AQ49" i="10" s="1"/>
  <c r="BC49" i="10" s="1"/>
  <c r="AE50" i="10"/>
  <c r="AQ50" i="10" s="1"/>
  <c r="BC50" i="10" s="1"/>
  <c r="AE51" i="10"/>
  <c r="AQ51" i="10" s="1"/>
  <c r="BC51" i="10" s="1"/>
  <c r="AE52" i="10"/>
  <c r="AQ52" i="10" s="1"/>
  <c r="BC52" i="10" s="1"/>
  <c r="AE53" i="10"/>
  <c r="AQ53" i="10" s="1"/>
  <c r="BC53" i="10" s="1"/>
  <c r="AE54" i="10"/>
  <c r="AQ54" i="10" s="1"/>
  <c r="BC54" i="10" s="1"/>
  <c r="AE55" i="10"/>
  <c r="AQ55" i="10" s="1"/>
  <c r="BC55" i="10" s="1"/>
  <c r="AE56" i="10"/>
  <c r="AQ56" i="10" s="1"/>
  <c r="BC56" i="10" s="1"/>
  <c r="AE59" i="10"/>
  <c r="AQ59" i="10" s="1"/>
  <c r="BC59" i="10" s="1"/>
  <c r="AE60" i="10"/>
  <c r="AQ60" i="10" s="1"/>
  <c r="BC60" i="10" s="1"/>
  <c r="AE62" i="10"/>
  <c r="AQ62" i="10" s="1"/>
  <c r="BC62" i="10" s="1"/>
  <c r="AE63" i="10"/>
  <c r="AQ63" i="10" s="1"/>
  <c r="BC63" i="10" s="1"/>
  <c r="AE64" i="10"/>
  <c r="AQ64" i="10" s="1"/>
  <c r="BC64" i="10" s="1"/>
  <c r="AE65" i="10"/>
  <c r="AQ65" i="10" s="1"/>
  <c r="BC65" i="10" s="1"/>
  <c r="AE66" i="10"/>
  <c r="AQ66" i="10" s="1"/>
  <c r="BC66" i="10" s="1"/>
  <c r="AE67" i="10"/>
  <c r="AQ67" i="10" s="1"/>
  <c r="BC67" i="10" s="1"/>
  <c r="AE68" i="10"/>
  <c r="AQ68" i="10" s="1"/>
  <c r="BC68" i="10" s="1"/>
  <c r="AE69" i="10"/>
  <c r="AQ69" i="10" s="1"/>
  <c r="BC69" i="10" s="1"/>
  <c r="AE70" i="10"/>
  <c r="AQ70" i="10" s="1"/>
  <c r="BC70" i="10" s="1"/>
  <c r="AE71" i="10"/>
  <c r="AQ71" i="10" s="1"/>
  <c r="BC71" i="10" s="1"/>
  <c r="AE72" i="10"/>
  <c r="AQ72" i="10" s="1"/>
  <c r="BC72" i="10" s="1"/>
  <c r="AE74" i="10"/>
  <c r="AQ74" i="10" s="1"/>
  <c r="BC74" i="10" s="1"/>
  <c r="AE75" i="10"/>
  <c r="AQ75" i="10" s="1"/>
  <c r="BC75" i="10" s="1"/>
  <c r="AF44" i="10"/>
  <c r="AR44" i="10" s="1"/>
  <c r="BD44" i="10" s="1"/>
  <c r="AF45" i="10"/>
  <c r="AR45" i="10" s="1"/>
  <c r="BD45" i="10" s="1"/>
  <c r="AF46" i="10"/>
  <c r="AR46" i="10" s="1"/>
  <c r="BD46" i="10" s="1"/>
  <c r="AF47" i="10"/>
  <c r="AR47" i="10" s="1"/>
  <c r="BD47" i="10" s="1"/>
  <c r="AF48" i="10"/>
  <c r="AR48" i="10" s="1"/>
  <c r="BD48" i="10" s="1"/>
  <c r="AF49" i="10"/>
  <c r="AR49" i="10" s="1"/>
  <c r="BD49" i="10" s="1"/>
  <c r="AF50" i="10"/>
  <c r="AR50" i="10" s="1"/>
  <c r="BD50" i="10" s="1"/>
  <c r="AF51" i="10"/>
  <c r="AR51" i="10" s="1"/>
  <c r="BD51" i="10" s="1"/>
  <c r="AF52" i="10"/>
  <c r="AR52" i="10" s="1"/>
  <c r="BD52" i="10" s="1"/>
  <c r="AF53" i="10"/>
  <c r="AR53" i="10" s="1"/>
  <c r="BD53" i="10" s="1"/>
  <c r="AF54" i="10"/>
  <c r="AR54" i="10" s="1"/>
  <c r="BD54" i="10" s="1"/>
  <c r="AF55" i="10"/>
  <c r="AR55" i="10" s="1"/>
  <c r="BD55" i="10" s="1"/>
  <c r="AF56" i="10"/>
  <c r="AR56" i="10" s="1"/>
  <c r="BD56" i="10" s="1"/>
  <c r="AF59" i="10"/>
  <c r="AR59" i="10" s="1"/>
  <c r="BD59" i="10" s="1"/>
  <c r="AF60" i="10"/>
  <c r="AR60" i="10" s="1"/>
  <c r="BD60" i="10" s="1"/>
  <c r="AF62" i="10"/>
  <c r="AR62" i="10" s="1"/>
  <c r="BD62" i="10" s="1"/>
  <c r="AF63" i="10"/>
  <c r="AR63" i="10" s="1"/>
  <c r="BD63" i="10" s="1"/>
  <c r="AF64" i="10"/>
  <c r="AR64" i="10" s="1"/>
  <c r="BD64" i="10" s="1"/>
  <c r="AF65" i="10"/>
  <c r="AR65" i="10" s="1"/>
  <c r="BD65" i="10" s="1"/>
  <c r="AF66" i="10"/>
  <c r="AR66" i="10" s="1"/>
  <c r="BD66" i="10" s="1"/>
  <c r="AF67" i="10"/>
  <c r="AR67" i="10" s="1"/>
  <c r="BD67" i="10" s="1"/>
  <c r="AF68" i="10"/>
  <c r="AR68" i="10" s="1"/>
  <c r="BD68" i="10" s="1"/>
  <c r="AF69" i="10"/>
  <c r="AR69" i="10" s="1"/>
  <c r="BD69" i="10" s="1"/>
  <c r="AF70" i="10"/>
  <c r="AR70" i="10" s="1"/>
  <c r="BD70" i="10" s="1"/>
  <c r="AF71" i="10"/>
  <c r="AR71" i="10" s="1"/>
  <c r="BD71" i="10" s="1"/>
  <c r="AF72" i="10"/>
  <c r="AR72" i="10" s="1"/>
  <c r="BD72" i="10" s="1"/>
  <c r="AF74" i="10"/>
  <c r="AR74" i="10" s="1"/>
  <c r="BD74" i="10" s="1"/>
  <c r="AF75" i="10"/>
  <c r="AR75" i="10" s="1"/>
  <c r="BD75" i="10" s="1"/>
  <c r="AG44" i="10"/>
  <c r="AS44" i="10" s="1"/>
  <c r="BE44" i="10" s="1"/>
  <c r="AG45" i="10"/>
  <c r="AS45" i="10" s="1"/>
  <c r="BE45" i="10" s="1"/>
  <c r="AG46" i="10"/>
  <c r="AS46" i="10" s="1"/>
  <c r="BE46" i="10" s="1"/>
  <c r="AG47" i="10"/>
  <c r="AS47" i="10" s="1"/>
  <c r="BE47" i="10" s="1"/>
  <c r="AG48" i="10"/>
  <c r="AS48" i="10" s="1"/>
  <c r="BE48" i="10" s="1"/>
  <c r="AG49" i="10"/>
  <c r="AS49" i="10" s="1"/>
  <c r="BE49" i="10" s="1"/>
  <c r="AG50" i="10"/>
  <c r="AS50" i="10" s="1"/>
  <c r="BE50" i="10" s="1"/>
  <c r="AG51" i="10"/>
  <c r="AS51" i="10" s="1"/>
  <c r="BE51" i="10" s="1"/>
  <c r="AG52" i="10"/>
  <c r="AS52" i="10" s="1"/>
  <c r="BE52" i="10" s="1"/>
  <c r="AG53" i="10"/>
  <c r="AS53" i="10" s="1"/>
  <c r="BE53" i="10" s="1"/>
  <c r="AG54" i="10"/>
  <c r="AG55" i="10"/>
  <c r="AS55" i="10" s="1"/>
  <c r="BE55" i="10" s="1"/>
  <c r="AG56" i="10"/>
  <c r="AS56" i="10" s="1"/>
  <c r="BE56" i="10" s="1"/>
  <c r="AG59" i="10"/>
  <c r="AS59" i="10" s="1"/>
  <c r="BE59" i="10" s="1"/>
  <c r="AG60" i="10"/>
  <c r="AS60" i="10" s="1"/>
  <c r="BE60" i="10" s="1"/>
  <c r="AG62" i="10"/>
  <c r="AS62" i="10" s="1"/>
  <c r="BE62" i="10" s="1"/>
  <c r="AG63" i="10"/>
  <c r="AS63" i="10" s="1"/>
  <c r="BE63" i="10" s="1"/>
  <c r="AG64" i="10"/>
  <c r="AS64" i="10" s="1"/>
  <c r="BE64" i="10" s="1"/>
  <c r="AG65" i="10"/>
  <c r="AS65" i="10" s="1"/>
  <c r="BE65" i="10" s="1"/>
  <c r="AG66" i="10"/>
  <c r="AS66" i="10" s="1"/>
  <c r="BE66" i="10" s="1"/>
  <c r="AG67" i="10"/>
  <c r="AS67" i="10" s="1"/>
  <c r="BE67" i="10" s="1"/>
  <c r="AG68" i="10"/>
  <c r="AS68" i="10" s="1"/>
  <c r="BE68" i="10" s="1"/>
  <c r="AG69" i="10"/>
  <c r="AS69" i="10" s="1"/>
  <c r="BE69" i="10" s="1"/>
  <c r="AG70" i="10"/>
  <c r="AS70" i="10" s="1"/>
  <c r="BE70" i="10" s="1"/>
  <c r="AG71" i="10"/>
  <c r="AG72" i="10"/>
  <c r="AS72" i="10" s="1"/>
  <c r="BE72" i="10" s="1"/>
  <c r="AG74" i="10"/>
  <c r="AS74" i="10" s="1"/>
  <c r="BE74" i="10" s="1"/>
  <c r="AG75" i="10"/>
  <c r="AS75" i="10" s="1"/>
  <c r="BE75" i="10" s="1"/>
  <c r="AH44" i="10"/>
  <c r="AT44" i="10" s="1"/>
  <c r="BF44" i="10" s="1"/>
  <c r="AH45" i="10"/>
  <c r="AT45" i="10" s="1"/>
  <c r="BF45" i="10" s="1"/>
  <c r="AH46" i="10"/>
  <c r="AT46" i="10" s="1"/>
  <c r="BF46" i="10" s="1"/>
  <c r="AH47" i="10"/>
  <c r="AT47" i="10" s="1"/>
  <c r="BF47" i="10" s="1"/>
  <c r="AH48" i="10"/>
  <c r="AH49" i="10"/>
  <c r="AT49" i="10" s="1"/>
  <c r="BF49" i="10" s="1"/>
  <c r="AH50" i="10"/>
  <c r="AT50" i="10" s="1"/>
  <c r="BF50" i="10" s="1"/>
  <c r="AH51" i="10"/>
  <c r="AT51" i="10" s="1"/>
  <c r="BF51" i="10" s="1"/>
  <c r="AH52" i="10"/>
  <c r="AT52" i="10" s="1"/>
  <c r="BF52" i="10" s="1"/>
  <c r="AH53" i="10"/>
  <c r="AT53" i="10" s="1"/>
  <c r="BF53" i="10" s="1"/>
  <c r="AH54" i="10"/>
  <c r="AT54" i="10" s="1"/>
  <c r="BF54" i="10" s="1"/>
  <c r="AH55" i="10"/>
  <c r="AT55" i="10" s="1"/>
  <c r="BF55" i="10" s="1"/>
  <c r="AH56" i="10"/>
  <c r="AT56" i="10" s="1"/>
  <c r="BF56" i="10" s="1"/>
  <c r="AH59" i="10"/>
  <c r="AT59" i="10" s="1"/>
  <c r="BF59" i="10" s="1"/>
  <c r="AH60" i="10"/>
  <c r="AT60" i="10" s="1"/>
  <c r="BF60" i="10" s="1"/>
  <c r="AH62" i="10"/>
  <c r="AT62" i="10" s="1"/>
  <c r="BF62" i="10" s="1"/>
  <c r="AH63" i="10"/>
  <c r="AT63" i="10" s="1"/>
  <c r="BF63" i="10" s="1"/>
  <c r="AH64" i="10"/>
  <c r="AT64" i="10" s="1"/>
  <c r="BF64" i="10" s="1"/>
  <c r="AH65" i="10"/>
  <c r="AT65" i="10" s="1"/>
  <c r="BF65" i="10" s="1"/>
  <c r="AH66" i="10"/>
  <c r="AT66" i="10" s="1"/>
  <c r="BF66" i="10" s="1"/>
  <c r="AH67" i="10"/>
  <c r="AT67" i="10" s="1"/>
  <c r="BF67" i="10" s="1"/>
  <c r="AH68" i="10"/>
  <c r="AT68" i="10" s="1"/>
  <c r="BF68" i="10" s="1"/>
  <c r="AH69" i="10"/>
  <c r="AT69" i="10" s="1"/>
  <c r="BF69" i="10" s="1"/>
  <c r="AH70" i="10"/>
  <c r="AT70" i="10" s="1"/>
  <c r="BF70" i="10" s="1"/>
  <c r="AH71" i="10"/>
  <c r="AT71" i="10" s="1"/>
  <c r="BF71" i="10" s="1"/>
  <c r="AH72" i="10"/>
  <c r="AT72" i="10" s="1"/>
  <c r="BF72" i="10" s="1"/>
  <c r="AH74" i="10"/>
  <c r="AT74" i="10" s="1"/>
  <c r="BF74" i="10" s="1"/>
  <c r="AH75" i="10"/>
  <c r="AT75" i="10" s="1"/>
  <c r="BF75" i="10" s="1"/>
  <c r="AI44" i="10"/>
  <c r="AU44" i="10" s="1"/>
  <c r="BG44" i="10" s="1"/>
  <c r="AI45" i="10"/>
  <c r="AU45" i="10" s="1"/>
  <c r="BG45" i="10" s="1"/>
  <c r="AI46" i="10"/>
  <c r="AU46" i="10" s="1"/>
  <c r="BG46" i="10" s="1"/>
  <c r="AI47" i="10"/>
  <c r="AU47" i="10" s="1"/>
  <c r="BG47" i="10" s="1"/>
  <c r="AI48" i="10"/>
  <c r="AU48" i="10" s="1"/>
  <c r="BG48" i="10" s="1"/>
  <c r="AI49" i="10"/>
  <c r="AU49" i="10" s="1"/>
  <c r="BG49" i="10" s="1"/>
  <c r="AI50" i="10"/>
  <c r="AU50" i="10" s="1"/>
  <c r="BG50" i="10" s="1"/>
  <c r="AI51" i="10"/>
  <c r="AU51" i="10" s="1"/>
  <c r="BG51" i="10" s="1"/>
  <c r="AI52" i="10"/>
  <c r="AU52" i="10" s="1"/>
  <c r="BG52" i="10" s="1"/>
  <c r="AI53" i="10"/>
  <c r="AU53" i="10" s="1"/>
  <c r="BG53" i="10" s="1"/>
  <c r="AI54" i="10"/>
  <c r="AU54" i="10" s="1"/>
  <c r="BG54" i="10" s="1"/>
  <c r="AI55" i="10"/>
  <c r="AU55" i="10" s="1"/>
  <c r="BG55" i="10" s="1"/>
  <c r="AI56" i="10"/>
  <c r="AU56" i="10" s="1"/>
  <c r="BG56" i="10" s="1"/>
  <c r="AI59" i="10"/>
  <c r="AI60" i="10"/>
  <c r="AU60" i="10" s="1"/>
  <c r="BG60" i="10" s="1"/>
  <c r="AI62" i="10"/>
  <c r="AU62" i="10" s="1"/>
  <c r="BG62" i="10" s="1"/>
  <c r="AI63" i="10"/>
  <c r="AU63" i="10" s="1"/>
  <c r="BG63" i="10" s="1"/>
  <c r="AI64" i="10"/>
  <c r="AU64" i="10" s="1"/>
  <c r="BG64" i="10" s="1"/>
  <c r="AI65" i="10"/>
  <c r="AU65" i="10" s="1"/>
  <c r="BG65" i="10" s="1"/>
  <c r="AI66" i="10"/>
  <c r="AU66" i="10" s="1"/>
  <c r="BG66" i="10" s="1"/>
  <c r="AI67" i="10"/>
  <c r="AU67" i="10" s="1"/>
  <c r="BG67" i="10" s="1"/>
  <c r="AI68" i="10"/>
  <c r="AU68" i="10" s="1"/>
  <c r="BG68" i="10" s="1"/>
  <c r="AI69" i="10"/>
  <c r="AU69" i="10" s="1"/>
  <c r="BG69" i="10" s="1"/>
  <c r="AI70" i="10"/>
  <c r="AU70" i="10" s="1"/>
  <c r="BG70" i="10" s="1"/>
  <c r="AI71" i="10"/>
  <c r="AU71" i="10" s="1"/>
  <c r="BG71" i="10" s="1"/>
  <c r="AI72" i="10"/>
  <c r="AU72" i="10" s="1"/>
  <c r="BG72" i="10" s="1"/>
  <c r="AI74" i="10"/>
  <c r="AU74" i="10" s="1"/>
  <c r="BG74" i="10" s="1"/>
  <c r="AI75" i="10"/>
  <c r="AU75" i="10" s="1"/>
  <c r="BG75" i="10" s="1"/>
  <c r="AJ44" i="10"/>
  <c r="AV44" i="10" s="1"/>
  <c r="BH44" i="10" s="1"/>
  <c r="AJ45" i="10"/>
  <c r="AV45" i="10" s="1"/>
  <c r="BH45" i="10" s="1"/>
  <c r="AJ46" i="10"/>
  <c r="AV46" i="10" s="1"/>
  <c r="BH46" i="10" s="1"/>
  <c r="AJ47" i="10"/>
  <c r="AV47" i="10" s="1"/>
  <c r="BH47" i="10" s="1"/>
  <c r="AJ48" i="10"/>
  <c r="AV48" i="10" s="1"/>
  <c r="BH48" i="10" s="1"/>
  <c r="AJ49" i="10"/>
  <c r="AV49" i="10" s="1"/>
  <c r="BH49" i="10" s="1"/>
  <c r="AJ50" i="10"/>
  <c r="AV50" i="10" s="1"/>
  <c r="BH50" i="10" s="1"/>
  <c r="AJ51" i="10"/>
  <c r="AV51" i="10" s="1"/>
  <c r="BH51" i="10" s="1"/>
  <c r="AJ52" i="10"/>
  <c r="AV52" i="10" s="1"/>
  <c r="BH52" i="10" s="1"/>
  <c r="AJ53" i="10"/>
  <c r="AV53" i="10" s="1"/>
  <c r="BH53" i="10" s="1"/>
  <c r="AJ54" i="10"/>
  <c r="AV54" i="10" s="1"/>
  <c r="BH54" i="10" s="1"/>
  <c r="AJ55" i="10"/>
  <c r="AV55" i="10" s="1"/>
  <c r="BH55" i="10" s="1"/>
  <c r="AJ56" i="10"/>
  <c r="AV56" i="10" s="1"/>
  <c r="BH56" i="10" s="1"/>
  <c r="AJ59" i="10"/>
  <c r="AV59" i="10" s="1"/>
  <c r="BH59" i="10" s="1"/>
  <c r="AJ60" i="10"/>
  <c r="AV60" i="10" s="1"/>
  <c r="BH60" i="10" s="1"/>
  <c r="AJ62" i="10"/>
  <c r="AV62" i="10" s="1"/>
  <c r="BH62" i="10" s="1"/>
  <c r="AJ63" i="10"/>
  <c r="AV63" i="10" s="1"/>
  <c r="BH63" i="10" s="1"/>
  <c r="AJ64" i="10"/>
  <c r="AV64" i="10" s="1"/>
  <c r="BH64" i="10" s="1"/>
  <c r="AJ65" i="10"/>
  <c r="AV65" i="10" s="1"/>
  <c r="BH65" i="10" s="1"/>
  <c r="AJ66" i="10"/>
  <c r="AV66" i="10" s="1"/>
  <c r="BH66" i="10" s="1"/>
  <c r="AJ67" i="10"/>
  <c r="AV67" i="10" s="1"/>
  <c r="BH67" i="10" s="1"/>
  <c r="AJ68" i="10"/>
  <c r="AV68" i="10" s="1"/>
  <c r="BH68" i="10" s="1"/>
  <c r="AJ69" i="10"/>
  <c r="AV69" i="10" s="1"/>
  <c r="BH69" i="10" s="1"/>
  <c r="AJ70" i="10"/>
  <c r="AV70" i="10" s="1"/>
  <c r="BH70" i="10" s="1"/>
  <c r="AJ71" i="10"/>
  <c r="AV71" i="10" s="1"/>
  <c r="BH71" i="10" s="1"/>
  <c r="AJ72" i="10"/>
  <c r="AV72" i="10" s="1"/>
  <c r="BH72" i="10" s="1"/>
  <c r="AJ74" i="10"/>
  <c r="AV74" i="10" s="1"/>
  <c r="BH74" i="10" s="1"/>
  <c r="AJ75" i="10"/>
  <c r="AV75" i="10" s="1"/>
  <c r="BH75" i="10" s="1"/>
  <c r="AK44" i="10"/>
  <c r="AW44" i="10" s="1"/>
  <c r="BI44" i="10" s="1"/>
  <c r="AK45" i="10"/>
  <c r="AW45" i="10" s="1"/>
  <c r="BI45" i="10" s="1"/>
  <c r="AK46" i="10"/>
  <c r="AW46" i="10" s="1"/>
  <c r="BI46" i="10" s="1"/>
  <c r="AK47" i="10"/>
  <c r="AW47" i="10" s="1"/>
  <c r="BI47" i="10" s="1"/>
  <c r="AK48" i="10"/>
  <c r="AW48" i="10" s="1"/>
  <c r="BI48" i="10" s="1"/>
  <c r="AK49" i="10"/>
  <c r="AW49" i="10" s="1"/>
  <c r="BI49" i="10" s="1"/>
  <c r="AK50" i="10"/>
  <c r="AW50" i="10" s="1"/>
  <c r="BI50" i="10" s="1"/>
  <c r="AK51" i="10"/>
  <c r="AW51" i="10" s="1"/>
  <c r="BI51" i="10" s="1"/>
  <c r="AK52" i="10"/>
  <c r="AW52" i="10" s="1"/>
  <c r="BI52" i="10" s="1"/>
  <c r="AK53" i="10"/>
  <c r="AW53" i="10" s="1"/>
  <c r="BI53" i="10" s="1"/>
  <c r="AK54" i="10"/>
  <c r="AW54" i="10" s="1"/>
  <c r="BI54" i="10" s="1"/>
  <c r="AK55" i="10"/>
  <c r="AW55" i="10" s="1"/>
  <c r="BI55" i="10" s="1"/>
  <c r="AK56" i="10"/>
  <c r="AW56" i="10" s="1"/>
  <c r="BI56" i="10" s="1"/>
  <c r="AK59" i="10"/>
  <c r="AW59" i="10" s="1"/>
  <c r="BI59" i="10" s="1"/>
  <c r="AK60" i="10"/>
  <c r="AW60" i="10" s="1"/>
  <c r="BI60" i="10" s="1"/>
  <c r="AK62" i="10"/>
  <c r="AW62" i="10" s="1"/>
  <c r="BI62" i="10" s="1"/>
  <c r="AK63" i="10"/>
  <c r="AW63" i="10" s="1"/>
  <c r="BI63" i="10" s="1"/>
  <c r="AK64" i="10"/>
  <c r="AW64" i="10" s="1"/>
  <c r="BI64" i="10" s="1"/>
  <c r="AK65" i="10"/>
  <c r="AW65" i="10" s="1"/>
  <c r="BI65" i="10" s="1"/>
  <c r="AK66" i="10"/>
  <c r="AW66" i="10" s="1"/>
  <c r="BI66" i="10" s="1"/>
  <c r="AK67" i="10"/>
  <c r="AW67" i="10" s="1"/>
  <c r="BI67" i="10" s="1"/>
  <c r="AK68" i="10"/>
  <c r="AW68" i="10" s="1"/>
  <c r="BI68" i="10" s="1"/>
  <c r="AK69" i="10"/>
  <c r="AW69" i="10" s="1"/>
  <c r="BI69" i="10" s="1"/>
  <c r="AK70" i="10"/>
  <c r="AW70" i="10" s="1"/>
  <c r="BI70" i="10" s="1"/>
  <c r="AK71" i="10"/>
  <c r="AW71" i="10" s="1"/>
  <c r="BI71" i="10" s="1"/>
  <c r="AK72" i="10"/>
  <c r="AW72" i="10" s="1"/>
  <c r="BI72" i="10" s="1"/>
  <c r="AK74" i="10"/>
  <c r="AW74" i="10" s="1"/>
  <c r="BI74" i="10" s="1"/>
  <c r="AK75" i="10"/>
  <c r="AW75" i="10" s="1"/>
  <c r="BI75" i="10" s="1"/>
  <c r="AL44" i="10"/>
  <c r="AX44" i="10" s="1"/>
  <c r="BJ44" i="10" s="1"/>
  <c r="AL45" i="10"/>
  <c r="AL46" i="10"/>
  <c r="AX46" i="10" s="1"/>
  <c r="BJ46" i="10" s="1"/>
  <c r="AL47" i="10"/>
  <c r="AX47" i="10" s="1"/>
  <c r="AL48" i="10"/>
  <c r="AX48" i="10" s="1"/>
  <c r="BJ48" i="10" s="1"/>
  <c r="AL49" i="10"/>
  <c r="AX49" i="10" s="1"/>
  <c r="BJ49" i="10" s="1"/>
  <c r="AL50" i="10"/>
  <c r="AL51" i="10"/>
  <c r="AX51" i="10" s="1"/>
  <c r="BJ51" i="10" s="1"/>
  <c r="AL52" i="10"/>
  <c r="AX52" i="10" s="1"/>
  <c r="BJ52" i="10" s="1"/>
  <c r="AL53" i="10"/>
  <c r="AX53" i="10" s="1"/>
  <c r="BJ53" i="10" s="1"/>
  <c r="AL54" i="10"/>
  <c r="AX54" i="10" s="1"/>
  <c r="BJ54" i="10" s="1"/>
  <c r="AL55" i="10"/>
  <c r="AX55" i="10" s="1"/>
  <c r="BJ55" i="10" s="1"/>
  <c r="AL56" i="10"/>
  <c r="AX56" i="10" s="1"/>
  <c r="BJ56" i="10" s="1"/>
  <c r="AL59" i="10"/>
  <c r="AX59" i="10" s="1"/>
  <c r="BJ59" i="10" s="1"/>
  <c r="AL60" i="10"/>
  <c r="AX60" i="10" s="1"/>
  <c r="BJ60" i="10" s="1"/>
  <c r="AL62" i="10"/>
  <c r="AX62" i="10" s="1"/>
  <c r="BJ62" i="10" s="1"/>
  <c r="AL63" i="10"/>
  <c r="AX63" i="10" s="1"/>
  <c r="BJ63" i="10" s="1"/>
  <c r="AL64" i="10"/>
  <c r="AX64" i="10" s="1"/>
  <c r="BJ64" i="10" s="1"/>
  <c r="AL65" i="10"/>
  <c r="AX65" i="10" s="1"/>
  <c r="BJ65" i="10" s="1"/>
  <c r="AL66" i="10"/>
  <c r="AX66" i="10" s="1"/>
  <c r="BJ66" i="10" s="1"/>
  <c r="AL67" i="10"/>
  <c r="AL68" i="10"/>
  <c r="AX68" i="10" s="1"/>
  <c r="BJ68" i="10" s="1"/>
  <c r="AL69" i="10"/>
  <c r="AX69" i="10" s="1"/>
  <c r="BJ69" i="10" s="1"/>
  <c r="AL70" i="10"/>
  <c r="AX70" i="10" s="1"/>
  <c r="BJ70" i="10" s="1"/>
  <c r="AL71" i="10"/>
  <c r="AX71" i="10" s="1"/>
  <c r="BJ71" i="10" s="1"/>
  <c r="AL72" i="10"/>
  <c r="AX72" i="10" s="1"/>
  <c r="BJ72" i="10" s="1"/>
  <c r="AL74" i="10"/>
  <c r="AX74" i="10" s="1"/>
  <c r="BJ74" i="10" s="1"/>
  <c r="AL75" i="10"/>
  <c r="AX75" i="10" s="1"/>
  <c r="BJ75" i="10" s="1"/>
  <c r="AM44" i="10"/>
  <c r="AY44" i="10" s="1"/>
  <c r="BK44" i="10" s="1"/>
  <c r="AM45" i="10"/>
  <c r="AY45" i="10" s="1"/>
  <c r="BK45" i="10" s="1"/>
  <c r="AM46" i="10"/>
  <c r="AY46" i="10" s="1"/>
  <c r="BK46" i="10" s="1"/>
  <c r="AM47" i="10"/>
  <c r="AY47" i="10" s="1"/>
  <c r="BK47" i="10" s="1"/>
  <c r="AM48" i="10"/>
  <c r="AY48" i="10" s="1"/>
  <c r="BK48" i="10" s="1"/>
  <c r="AM49" i="10"/>
  <c r="AY49" i="10" s="1"/>
  <c r="BK49" i="10" s="1"/>
  <c r="AM50" i="10"/>
  <c r="AY50" i="10" s="1"/>
  <c r="BK50" i="10" s="1"/>
  <c r="AM51" i="10"/>
  <c r="AY51" i="10" s="1"/>
  <c r="BK51" i="10" s="1"/>
  <c r="AM52" i="10"/>
  <c r="AY52" i="10" s="1"/>
  <c r="BK52" i="10" s="1"/>
  <c r="AM53" i="10"/>
  <c r="AY53" i="10" s="1"/>
  <c r="AM54" i="10"/>
  <c r="AY54" i="10" s="1"/>
  <c r="BK54" i="10" s="1"/>
  <c r="AM55" i="10"/>
  <c r="AY55" i="10" s="1"/>
  <c r="BK55" i="10" s="1"/>
  <c r="AM56" i="10"/>
  <c r="AY56" i="10" s="1"/>
  <c r="BK56" i="10" s="1"/>
  <c r="AM59" i="10"/>
  <c r="AY59" i="10" s="1"/>
  <c r="BK59" i="10" s="1"/>
  <c r="AM60" i="10"/>
  <c r="AY60" i="10" s="1"/>
  <c r="BK60" i="10" s="1"/>
  <c r="AM62" i="10"/>
  <c r="AY62" i="10" s="1"/>
  <c r="BK62" i="10" s="1"/>
  <c r="AM63" i="10"/>
  <c r="AY63" i="10" s="1"/>
  <c r="BK63" i="10" s="1"/>
  <c r="AM64" i="10"/>
  <c r="AY64" i="10" s="1"/>
  <c r="BK64" i="10" s="1"/>
  <c r="AM65" i="10"/>
  <c r="AY65" i="10" s="1"/>
  <c r="BK65" i="10" s="1"/>
  <c r="AM66" i="10"/>
  <c r="AY66" i="10" s="1"/>
  <c r="BK66" i="10" s="1"/>
  <c r="AM67" i="10"/>
  <c r="AY67" i="10" s="1"/>
  <c r="BK67" i="10" s="1"/>
  <c r="AM68" i="10"/>
  <c r="AY68" i="10" s="1"/>
  <c r="BK68" i="10" s="1"/>
  <c r="AM69" i="10"/>
  <c r="AY69" i="10" s="1"/>
  <c r="BK69" i="10" s="1"/>
  <c r="AM70" i="10"/>
  <c r="AY70" i="10" s="1"/>
  <c r="BK70" i="10" s="1"/>
  <c r="AM71" i="10"/>
  <c r="AY71" i="10" s="1"/>
  <c r="BK71" i="10" s="1"/>
  <c r="AM72" i="10"/>
  <c r="AY72" i="10" s="1"/>
  <c r="BK72" i="10" s="1"/>
  <c r="AM74" i="10"/>
  <c r="AY74" i="10" s="1"/>
  <c r="BK74" i="10" s="1"/>
  <c r="AM75" i="10"/>
  <c r="AY75" i="10" s="1"/>
  <c r="BK75" i="10" s="1"/>
  <c r="AN44" i="10"/>
  <c r="AZ44" i="10" s="1"/>
  <c r="BL44" i="10" s="1"/>
  <c r="AN45" i="10"/>
  <c r="AZ45" i="10" s="1"/>
  <c r="BL45" i="10" s="1"/>
  <c r="AN46" i="10"/>
  <c r="AZ46" i="10" s="1"/>
  <c r="BL46" i="10" s="1"/>
  <c r="AN47" i="10"/>
  <c r="AZ47" i="10" s="1"/>
  <c r="BL47" i="10" s="1"/>
  <c r="AN48" i="10"/>
  <c r="AZ48" i="10" s="1"/>
  <c r="BL48" i="10" s="1"/>
  <c r="AN49" i="10"/>
  <c r="AZ49" i="10" s="1"/>
  <c r="BL49" i="10" s="1"/>
  <c r="AN50" i="10"/>
  <c r="AZ50" i="10" s="1"/>
  <c r="BL50" i="10" s="1"/>
  <c r="AN51" i="10"/>
  <c r="AZ51" i="10" s="1"/>
  <c r="BL51" i="10" s="1"/>
  <c r="AN52" i="10"/>
  <c r="AZ52" i="10" s="1"/>
  <c r="BL52" i="10" s="1"/>
  <c r="AN53" i="10"/>
  <c r="AZ53" i="10" s="1"/>
  <c r="BL53" i="10" s="1"/>
  <c r="AN54" i="10"/>
  <c r="AZ54" i="10" s="1"/>
  <c r="BL54" i="10" s="1"/>
  <c r="AN55" i="10"/>
  <c r="AZ55" i="10" s="1"/>
  <c r="BL55" i="10" s="1"/>
  <c r="AN56" i="10"/>
  <c r="AZ56" i="10" s="1"/>
  <c r="BL56" i="10" s="1"/>
  <c r="AN59" i="10"/>
  <c r="AZ59" i="10" s="1"/>
  <c r="BL59" i="10" s="1"/>
  <c r="AN60" i="10"/>
  <c r="AZ60" i="10" s="1"/>
  <c r="BL60" i="10" s="1"/>
  <c r="AN62" i="10"/>
  <c r="AZ62" i="10" s="1"/>
  <c r="BL62" i="10" s="1"/>
  <c r="AN63" i="10"/>
  <c r="AZ63" i="10" s="1"/>
  <c r="BL63" i="10" s="1"/>
  <c r="AN64" i="10"/>
  <c r="AZ64" i="10" s="1"/>
  <c r="BL64" i="10" s="1"/>
  <c r="AN65" i="10"/>
  <c r="AZ65" i="10" s="1"/>
  <c r="BL65" i="10" s="1"/>
  <c r="AN66" i="10"/>
  <c r="AZ66" i="10" s="1"/>
  <c r="BL66" i="10" s="1"/>
  <c r="AN67" i="10"/>
  <c r="AZ67" i="10" s="1"/>
  <c r="BL67" i="10" s="1"/>
  <c r="AN68" i="10"/>
  <c r="AZ68" i="10" s="1"/>
  <c r="BL68" i="10" s="1"/>
  <c r="AN69" i="10"/>
  <c r="AZ69" i="10" s="1"/>
  <c r="BL69" i="10" s="1"/>
  <c r="AN70" i="10"/>
  <c r="AZ70" i="10" s="1"/>
  <c r="BL70" i="10" s="1"/>
  <c r="AN71" i="10"/>
  <c r="AZ71" i="10" s="1"/>
  <c r="BL71" i="10" s="1"/>
  <c r="AN72" i="10"/>
  <c r="AZ72" i="10" s="1"/>
  <c r="BL72" i="10" s="1"/>
  <c r="AN74" i="10"/>
  <c r="AZ74" i="10" s="1"/>
  <c r="BL74" i="10" s="1"/>
  <c r="AN75" i="10"/>
  <c r="AZ75" i="10" s="1"/>
  <c r="BL75" i="10" s="1"/>
  <c r="AO44" i="10"/>
  <c r="BA44" i="10" s="1"/>
  <c r="BM44" i="10" s="1"/>
  <c r="AO45" i="10"/>
  <c r="BA45" i="10" s="1"/>
  <c r="BM45" i="10" s="1"/>
  <c r="AO46" i="10"/>
  <c r="BA46" i="10" s="1"/>
  <c r="BM46" i="10" s="1"/>
  <c r="AO47" i="10"/>
  <c r="BA47" i="10" s="1"/>
  <c r="BM47" i="10" s="1"/>
  <c r="AO48" i="10"/>
  <c r="BA48" i="10" s="1"/>
  <c r="BM48" i="10" s="1"/>
  <c r="AO49" i="10"/>
  <c r="BA49" i="10" s="1"/>
  <c r="BM49" i="10" s="1"/>
  <c r="AO50" i="10"/>
  <c r="BA50" i="10" s="1"/>
  <c r="BM50" i="10" s="1"/>
  <c r="AO51" i="10"/>
  <c r="BA51" i="10" s="1"/>
  <c r="BM51" i="10" s="1"/>
  <c r="AO52" i="10"/>
  <c r="BA52" i="10" s="1"/>
  <c r="BM52" i="10" s="1"/>
  <c r="AO53" i="10"/>
  <c r="BA53" i="10" s="1"/>
  <c r="BM53" i="10" s="1"/>
  <c r="AO54" i="10"/>
  <c r="BA54" i="10" s="1"/>
  <c r="BM54" i="10" s="1"/>
  <c r="AO55" i="10"/>
  <c r="BA55" i="10" s="1"/>
  <c r="BM55" i="10" s="1"/>
  <c r="AO56" i="10"/>
  <c r="BA56" i="10" s="1"/>
  <c r="BM56" i="10" s="1"/>
  <c r="AO59" i="10"/>
  <c r="BA59" i="10" s="1"/>
  <c r="BM59" i="10" s="1"/>
  <c r="AO60" i="10"/>
  <c r="BA60" i="10" s="1"/>
  <c r="BM60" i="10" s="1"/>
  <c r="AO62" i="10"/>
  <c r="BA62" i="10" s="1"/>
  <c r="BM62" i="10" s="1"/>
  <c r="AO63" i="10"/>
  <c r="BA63" i="10" s="1"/>
  <c r="BM63" i="10" s="1"/>
  <c r="AO64" i="10"/>
  <c r="BA64" i="10" s="1"/>
  <c r="BM64" i="10" s="1"/>
  <c r="AO65" i="10"/>
  <c r="BA65" i="10" s="1"/>
  <c r="BM65" i="10" s="1"/>
  <c r="AO66" i="10"/>
  <c r="BA66" i="10" s="1"/>
  <c r="BM66" i="10" s="1"/>
  <c r="AO67" i="10"/>
  <c r="BA67" i="10" s="1"/>
  <c r="BM67" i="10" s="1"/>
  <c r="AO68" i="10"/>
  <c r="BA68" i="10" s="1"/>
  <c r="BM68" i="10" s="1"/>
  <c r="AO69" i="10"/>
  <c r="BA69" i="10" s="1"/>
  <c r="BM69" i="10" s="1"/>
  <c r="AO70" i="10"/>
  <c r="BA70" i="10" s="1"/>
  <c r="BM70" i="10" s="1"/>
  <c r="AO71" i="10"/>
  <c r="BA71" i="10" s="1"/>
  <c r="BM71" i="10" s="1"/>
  <c r="AO72" i="10"/>
  <c r="BA72" i="10" s="1"/>
  <c r="BM72" i="10" s="1"/>
  <c r="AO74" i="10"/>
  <c r="BA74" i="10" s="1"/>
  <c r="BM74" i="10" s="1"/>
  <c r="AO75" i="10"/>
  <c r="BA75" i="10" s="1"/>
  <c r="BM75" i="10" s="1"/>
  <c r="AQ47" i="10"/>
  <c r="BC47" i="10" s="1"/>
  <c r="AX45" i="10"/>
  <c r="BJ45" i="10" s="1"/>
  <c r="BV48" i="21"/>
  <c r="C38" i="8" s="1"/>
  <c r="X84" i="21"/>
  <c r="S84" i="21"/>
  <c r="K84" i="21"/>
  <c r="H84" i="21"/>
  <c r="G84" i="21"/>
  <c r="E84" i="21"/>
  <c r="P82" i="21"/>
  <c r="N82" i="21"/>
  <c r="H82" i="21"/>
  <c r="E82" i="21"/>
  <c r="E81" i="21"/>
  <c r="A79" i="21"/>
  <c r="BW79" i="21" s="1"/>
  <c r="C12" i="10"/>
  <c r="B66" i="8" s="1"/>
  <c r="C10" i="10"/>
  <c r="B65" i="8" s="1"/>
  <c r="C9" i="10"/>
  <c r="B64" i="8" s="1"/>
  <c r="C8" i="10"/>
  <c r="B63" i="8" s="1"/>
  <c r="BN81" i="10"/>
  <c r="BN82" i="10"/>
  <c r="BN83" i="10"/>
  <c r="BN84" i="10"/>
  <c r="BN85" i="10"/>
  <c r="BN86" i="10"/>
  <c r="BN87" i="10"/>
  <c r="BN80" i="10"/>
  <c r="BN39" i="10"/>
  <c r="BN37" i="10"/>
  <c r="BN38" i="10"/>
  <c r="D1" i="19"/>
  <c r="E1" i="19" s="1"/>
  <c r="F1" i="19" s="1"/>
  <c r="G1" i="19" s="1"/>
  <c r="H1" i="19" s="1"/>
  <c r="I1" i="19" s="1"/>
  <c r="J1" i="19" s="1"/>
  <c r="K1" i="19" s="1"/>
  <c r="L1" i="19" s="1"/>
  <c r="M1" i="19" s="1"/>
  <c r="N1" i="19" s="1"/>
  <c r="O1" i="19" s="1"/>
  <c r="P1" i="19" s="1"/>
  <c r="Q1" i="19" s="1"/>
  <c r="R1" i="19" s="1"/>
  <c r="S1" i="19" s="1"/>
  <c r="T1" i="19" s="1"/>
  <c r="U1" i="19" s="1"/>
  <c r="V1" i="19" s="1"/>
  <c r="W1" i="19" s="1"/>
  <c r="X1" i="19" s="1"/>
  <c r="Y1" i="19" s="1"/>
  <c r="Z1" i="19" s="1"/>
  <c r="L116" i="10"/>
  <c r="K116" i="10"/>
  <c r="N116" i="10"/>
  <c r="P116" i="10"/>
  <c r="BB88" i="10"/>
  <c r="BC88" i="10"/>
  <c r="BD88" i="10"/>
  <c r="BE88" i="10"/>
  <c r="BF88" i="10"/>
  <c r="BG88" i="10"/>
  <c r="BH88" i="10"/>
  <c r="BI88" i="10"/>
  <c r="BJ88" i="10"/>
  <c r="BK88" i="10"/>
  <c r="BL88" i="10"/>
  <c r="BM88" i="10"/>
  <c r="AP88" i="10"/>
  <c r="AQ88" i="10"/>
  <c r="AR88" i="10"/>
  <c r="AS88" i="10"/>
  <c r="AT88" i="10"/>
  <c r="AU88" i="10"/>
  <c r="AV88" i="10"/>
  <c r="AW88" i="10"/>
  <c r="AX88" i="10"/>
  <c r="AY88" i="10"/>
  <c r="AZ88" i="10"/>
  <c r="BA88" i="10"/>
  <c r="AD88" i="10"/>
  <c r="AE88" i="10"/>
  <c r="AF88" i="10"/>
  <c r="AG88" i="10"/>
  <c r="AH88" i="10"/>
  <c r="AI88" i="10"/>
  <c r="AJ88" i="10"/>
  <c r="AK88" i="10"/>
  <c r="AL88" i="10"/>
  <c r="AM88" i="10"/>
  <c r="AN88" i="10"/>
  <c r="AO88" i="10"/>
  <c r="R88" i="10"/>
  <c r="S88" i="10"/>
  <c r="T88" i="10"/>
  <c r="U88" i="10"/>
  <c r="V88" i="10"/>
  <c r="W88" i="10"/>
  <c r="X88" i="10"/>
  <c r="Y88" i="10"/>
  <c r="Z88" i="10"/>
  <c r="AA88" i="10"/>
  <c r="AB88" i="10"/>
  <c r="AC88" i="10"/>
  <c r="L88" i="10"/>
  <c r="M88" i="10"/>
  <c r="N88" i="10"/>
  <c r="O88" i="10"/>
  <c r="P88" i="10"/>
  <c r="Q88" i="10"/>
  <c r="F88" i="10"/>
  <c r="G88" i="10"/>
  <c r="H88" i="10"/>
  <c r="I88" i="10"/>
  <c r="J88" i="10"/>
  <c r="K88" i="10"/>
  <c r="C33" i="18"/>
  <c r="H10" i="18"/>
  <c r="H9" i="18"/>
  <c r="H8" i="18"/>
  <c r="W30" i="16"/>
  <c r="AB30" i="16"/>
  <c r="R30" i="16"/>
  <c r="M30" i="16"/>
  <c r="H30" i="16"/>
  <c r="R116" i="10"/>
  <c r="S116" i="10"/>
  <c r="T116" i="10"/>
  <c r="U116" i="10"/>
  <c r="V116" i="10"/>
  <c r="W116" i="10"/>
  <c r="X116" i="10"/>
  <c r="Y116" i="10"/>
  <c r="Z116" i="10"/>
  <c r="AA116" i="10"/>
  <c r="AB116" i="10"/>
  <c r="AC116" i="10"/>
  <c r="H116" i="10"/>
  <c r="M116" i="10"/>
  <c r="AA11" i="16"/>
  <c r="Z11" i="16"/>
  <c r="Y11" i="16"/>
  <c r="X11" i="16"/>
  <c r="V11" i="16"/>
  <c r="U11" i="16"/>
  <c r="T11" i="16"/>
  <c r="S11" i="16"/>
  <c r="Q11" i="16"/>
  <c r="P11" i="16"/>
  <c r="O11" i="16"/>
  <c r="N11" i="16"/>
  <c r="L11" i="16"/>
  <c r="K11" i="16"/>
  <c r="J11" i="16"/>
  <c r="I11" i="16"/>
  <c r="G11" i="16"/>
  <c r="F11" i="16"/>
  <c r="E11" i="16"/>
  <c r="D11" i="16"/>
  <c r="E8" i="16"/>
  <c r="E9" i="16" s="1"/>
  <c r="F8" i="16" s="1"/>
  <c r="F9" i="16" s="1"/>
  <c r="G8" i="16" s="1"/>
  <c r="G9" i="16" s="1"/>
  <c r="I8" i="16" s="1"/>
  <c r="I9" i="16" s="1"/>
  <c r="J8" i="16" s="1"/>
  <c r="J9" i="16" s="1"/>
  <c r="K8" i="16" s="1"/>
  <c r="K9" i="16" s="1"/>
  <c r="L8" i="16" s="1"/>
  <c r="L9" i="16" s="1"/>
  <c r="N8" i="16" s="1"/>
  <c r="N9" i="16" s="1"/>
  <c r="O8" i="16" s="1"/>
  <c r="O9" i="16" s="1"/>
  <c r="P8" i="16" s="1"/>
  <c r="P9" i="16" s="1"/>
  <c r="Q8" i="16" s="1"/>
  <c r="Q9" i="16" s="1"/>
  <c r="S8" i="16" s="1"/>
  <c r="S9" i="16" s="1"/>
  <c r="T8" i="16" s="1"/>
  <c r="T9" i="16" s="1"/>
  <c r="U8" i="16" s="1"/>
  <c r="U9" i="16" s="1"/>
  <c r="V8" i="16" s="1"/>
  <c r="V9" i="16" s="1"/>
  <c r="X8" i="16" s="1"/>
  <c r="X9" i="16" s="1"/>
  <c r="Y8" i="16" s="1"/>
  <c r="Y9" i="16" s="1"/>
  <c r="Z8" i="16" s="1"/>
  <c r="Z9" i="16" s="1"/>
  <c r="AA8" i="16" s="1"/>
  <c r="AA9" i="16" s="1"/>
  <c r="D8" i="16"/>
  <c r="BL28" i="1"/>
  <c r="G116" i="10"/>
  <c r="Q116" i="10"/>
  <c r="I116" i="10"/>
  <c r="J116" i="10"/>
  <c r="O116" i="10"/>
  <c r="H36" i="16"/>
  <c r="W36" i="16"/>
  <c r="R36" i="16"/>
  <c r="M36" i="16"/>
  <c r="AB36" i="16"/>
  <c r="H115" i="10"/>
  <c r="G115" i="10"/>
  <c r="G118" i="10" s="1"/>
  <c r="N115" i="10"/>
  <c r="N118" i="10" s="1"/>
  <c r="M115" i="10"/>
  <c r="M118" i="10" s="1"/>
  <c r="L115" i="10"/>
  <c r="L118" i="10" s="1"/>
  <c r="Q115" i="10"/>
  <c r="Q118" i="10" s="1"/>
  <c r="G13" i="16"/>
  <c r="K115" i="10"/>
  <c r="K118" i="10" s="1"/>
  <c r="J115" i="10"/>
  <c r="J118" i="10" s="1"/>
  <c r="C53" i="1" l="1"/>
  <c r="C39" i="1"/>
  <c r="C21" i="1"/>
  <c r="F13" i="16"/>
  <c r="FK196" i="22"/>
  <c r="FK163" i="22"/>
  <c r="FL194" i="22"/>
  <c r="FL195" i="22" s="1"/>
  <c r="FM174" i="22"/>
  <c r="A111" i="21"/>
  <c r="J119" i="10"/>
  <c r="O115" i="10"/>
  <c r="O118" i="10" s="1"/>
  <c r="C13" i="1"/>
  <c r="D30" i="1"/>
  <c r="G9" i="10" s="1"/>
  <c r="F100" i="10"/>
  <c r="G100" i="10" s="1"/>
  <c r="H100" i="10" s="1"/>
  <c r="I100" i="10" s="1"/>
  <c r="J100" i="10" s="1"/>
  <c r="K100" i="10" s="1"/>
  <c r="L100" i="10" s="1"/>
  <c r="M100" i="10" s="1"/>
  <c r="N100" i="10" s="1"/>
  <c r="O100" i="10" s="1"/>
  <c r="P100" i="10" s="1"/>
  <c r="Q100" i="10" s="1"/>
  <c r="R100" i="10" s="1"/>
  <c r="S100" i="10" s="1"/>
  <c r="T100" i="10" s="1"/>
  <c r="U100" i="10" s="1"/>
  <c r="V100" i="10" s="1"/>
  <c r="W100" i="10" s="1"/>
  <c r="X100" i="10" s="1"/>
  <c r="Y100" i="10" s="1"/>
  <c r="Z100" i="10" s="1"/>
  <c r="AA100" i="10" s="1"/>
  <c r="AB100" i="10" s="1"/>
  <c r="AC100" i="10" s="1"/>
  <c r="D23" i="16"/>
  <c r="F115" i="10"/>
  <c r="F118" i="10" s="1"/>
  <c r="I82" i="21"/>
  <c r="U84" i="21"/>
  <c r="F119" i="10"/>
  <c r="BN88" i="10"/>
  <c r="O84" i="21"/>
  <c r="Z82" i="21"/>
  <c r="F107" i="10"/>
  <c r="G107" i="10" s="1"/>
  <c r="H107" i="10" s="1"/>
  <c r="I107" i="10" s="1"/>
  <c r="J107" i="10" s="1"/>
  <c r="K107" i="10" s="1"/>
  <c r="L107" i="10" s="1"/>
  <c r="M107" i="10" s="1"/>
  <c r="N107" i="10" s="1"/>
  <c r="O107" i="10" s="1"/>
  <c r="P107" i="10" s="1"/>
  <c r="Q107" i="10" s="1"/>
  <c r="R107" i="10" s="1"/>
  <c r="S107" i="10" s="1"/>
  <c r="T107" i="10" s="1"/>
  <c r="U107" i="10" s="1"/>
  <c r="V107" i="10" s="1"/>
  <c r="W107" i="10" s="1"/>
  <c r="X107" i="10" s="1"/>
  <c r="Y107" i="10" s="1"/>
  <c r="Z107" i="10" s="1"/>
  <c r="AA107" i="10" s="1"/>
  <c r="AB107" i="10" s="1"/>
  <c r="AC107" i="10" s="1"/>
  <c r="AG99" i="10"/>
  <c r="AE82" i="21" s="1"/>
  <c r="C30" i="1"/>
  <c r="I73" i="10"/>
  <c r="J73" i="10" s="1"/>
  <c r="K73" i="10" s="1"/>
  <c r="D24" i="16"/>
  <c r="H24" i="16" s="1"/>
  <c r="F77" i="10"/>
  <c r="G77" i="10" s="1"/>
  <c r="H77" i="10" s="1"/>
  <c r="AN106" i="10"/>
  <c r="BI106" i="10"/>
  <c r="BG84" i="21" s="1"/>
  <c r="AJ106" i="10"/>
  <c r="BC106" i="10"/>
  <c r="AE99" i="10"/>
  <c r="AL99" i="10"/>
  <c r="AK99" i="10"/>
  <c r="S18" i="10"/>
  <c r="T18" i="10" s="1"/>
  <c r="AD18" i="10"/>
  <c r="AP18" i="10" s="1"/>
  <c r="BB18" i="10" s="1"/>
  <c r="BN66" i="10"/>
  <c r="G23" i="16"/>
  <c r="F23" i="16"/>
  <c r="BC99" i="10"/>
  <c r="BJ106" i="10"/>
  <c r="BH84" i="21" s="1"/>
  <c r="AR106" i="10"/>
  <c r="BD106" i="10"/>
  <c r="AY106" i="10"/>
  <c r="BK106" i="10"/>
  <c r="BN95" i="10"/>
  <c r="BK53" i="10"/>
  <c r="BN53" i="10" s="1"/>
  <c r="BB69" i="10"/>
  <c r="BN69" i="10" s="1"/>
  <c r="S17" i="10"/>
  <c r="T17" i="10" s="1"/>
  <c r="AD17" i="10"/>
  <c r="AP17" i="10" s="1"/>
  <c r="BB17" i="10" s="1"/>
  <c r="BM99" i="10"/>
  <c r="BK82" i="21" s="1"/>
  <c r="AU106" i="10"/>
  <c r="AU99" i="10"/>
  <c r="BN92" i="10"/>
  <c r="S20" i="10"/>
  <c r="AD20" i="10"/>
  <c r="AP20" i="10" s="1"/>
  <c r="BB20" i="10" s="1"/>
  <c r="BA106" i="10"/>
  <c r="BM106" i="10"/>
  <c r="BL106" i="10"/>
  <c r="BJ84" i="21" s="1"/>
  <c r="BN94" i="10"/>
  <c r="BN57" i="10"/>
  <c r="BN74" i="10"/>
  <c r="BN45" i="10"/>
  <c r="BN98" i="10"/>
  <c r="AA82" i="21"/>
  <c r="BL99" i="10"/>
  <c r="BJ82" i="21" s="1"/>
  <c r="BI99" i="10"/>
  <c r="BG82" i="21" s="1"/>
  <c r="BF99" i="10"/>
  <c r="BD99" i="10"/>
  <c r="AZ99" i="10"/>
  <c r="AY99" i="10"/>
  <c r="AO99" i="10"/>
  <c r="AI99" i="10"/>
  <c r="AF106" i="10"/>
  <c r="AD106" i="10"/>
  <c r="BN68" i="10"/>
  <c r="BN97" i="10"/>
  <c r="BN46" i="10"/>
  <c r="BA99" i="10"/>
  <c r="AZ106" i="10"/>
  <c r="AT106" i="10"/>
  <c r="AI106" i="10"/>
  <c r="AF99" i="10"/>
  <c r="AS106" i="10"/>
  <c r="BN62" i="10"/>
  <c r="BN52" i="10"/>
  <c r="BN56" i="10"/>
  <c r="BN65" i="10"/>
  <c r="M82" i="21"/>
  <c r="U82" i="21"/>
  <c r="N84" i="21"/>
  <c r="AW106" i="10"/>
  <c r="AT99" i="10"/>
  <c r="AQ99" i="10"/>
  <c r="AM99" i="10"/>
  <c r="AJ99" i="10"/>
  <c r="AP99" i="10"/>
  <c r="BN70" i="10"/>
  <c r="BN51" i="10"/>
  <c r="BN63" i="10"/>
  <c r="BN64" i="10"/>
  <c r="BN96" i="10"/>
  <c r="BN75" i="10"/>
  <c r="AX106" i="10"/>
  <c r="AQ106" i="10"/>
  <c r="AM106" i="10"/>
  <c r="AG106" i="10"/>
  <c r="BH99" i="10"/>
  <c r="AX67" i="10"/>
  <c r="BJ67" i="10" s="1"/>
  <c r="AX50" i="10"/>
  <c r="BJ50" i="10" s="1"/>
  <c r="AU59" i="10"/>
  <c r="BG59" i="10" s="1"/>
  <c r="AT48" i="10"/>
  <c r="BF48" i="10" s="1"/>
  <c r="AS71" i="10"/>
  <c r="BE71" i="10" s="1"/>
  <c r="AS54" i="10"/>
  <c r="BE54" i="10" s="1"/>
  <c r="AK106" i="10"/>
  <c r="AH106" i="10"/>
  <c r="AD99" i="10"/>
  <c r="K23" i="16"/>
  <c r="J23" i="16"/>
  <c r="BN55" i="10"/>
  <c r="BN72" i="10"/>
  <c r="BJ47" i="10"/>
  <c r="BN47" i="10" s="1"/>
  <c r="BH106" i="10"/>
  <c r="BB99" i="10"/>
  <c r="AV99" i="10"/>
  <c r="AR99" i="10"/>
  <c r="AP60" i="10"/>
  <c r="BB60" i="10" s="1"/>
  <c r="AP44" i="10"/>
  <c r="BB44" i="10" s="1"/>
  <c r="AN99" i="10"/>
  <c r="AL106" i="10"/>
  <c r="AH99" i="10"/>
  <c r="AE106" i="10"/>
  <c r="BF106" i="10"/>
  <c r="BN49" i="10"/>
  <c r="AW99" i="10"/>
  <c r="AV106" i="10"/>
  <c r="AO106" i="10"/>
  <c r="E23" i="16"/>
  <c r="P119" i="10"/>
  <c r="S115" i="10"/>
  <c r="S118" i="10" s="1"/>
  <c r="R115" i="10"/>
  <c r="R118" i="10" s="1"/>
  <c r="W119" i="10"/>
  <c r="V115" i="10"/>
  <c r="V118" i="10" s="1"/>
  <c r="I13" i="16"/>
  <c r="L23" i="16"/>
  <c r="I23" i="16"/>
  <c r="H118" i="10"/>
  <c r="I115" i="10"/>
  <c r="I118" i="10" s="1"/>
  <c r="AD21" i="10"/>
  <c r="AP21" i="10" s="1"/>
  <c r="BB21" i="10" s="1"/>
  <c r="S21" i="10"/>
  <c r="S19" i="10"/>
  <c r="AD19" i="10"/>
  <c r="AP19" i="10" s="1"/>
  <c r="BB19" i="10" s="1"/>
  <c r="H29" i="10"/>
  <c r="H31" i="10" s="1"/>
  <c r="J76" i="10" l="1"/>
  <c r="I76" i="10"/>
  <c r="I77" i="10" s="1"/>
  <c r="BG99" i="10"/>
  <c r="BE82" i="21" s="1"/>
  <c r="C92" i="1"/>
  <c r="AE17" i="10"/>
  <c r="AQ17" i="10" s="1"/>
  <c r="BC17" i="10" s="1"/>
  <c r="D13" i="1"/>
  <c r="FJ166" i="22"/>
  <c r="FK166" i="22" s="1"/>
  <c r="BK84" i="21"/>
  <c r="AL84" i="21"/>
  <c r="AE18" i="10"/>
  <c r="AQ18" i="10" s="1"/>
  <c r="BC18" i="10" s="1"/>
  <c r="FL196" i="22"/>
  <c r="FL163" i="22"/>
  <c r="FM194" i="22"/>
  <c r="FM195" i="22" s="1"/>
  <c r="FN174" i="22"/>
  <c r="BA84" i="21"/>
  <c r="G119" i="10"/>
  <c r="AD100" i="10"/>
  <c r="AE100" i="10" s="1"/>
  <c r="AF100" i="10" s="1"/>
  <c r="AG100" i="10" s="1"/>
  <c r="AH100" i="10" s="1"/>
  <c r="AI100" i="10" s="1"/>
  <c r="AJ100" i="10" s="1"/>
  <c r="AK100" i="10" s="1"/>
  <c r="AL100" i="10" s="1"/>
  <c r="AM100" i="10" s="1"/>
  <c r="AN100" i="10" s="1"/>
  <c r="AO100" i="10" s="1"/>
  <c r="AP100" i="10" s="1"/>
  <c r="AQ100" i="10" s="1"/>
  <c r="AR100" i="10" s="1"/>
  <c r="Y119" i="10"/>
  <c r="AD107" i="10"/>
  <c r="AE107" i="10" s="1"/>
  <c r="AF107" i="10" s="1"/>
  <c r="AG107" i="10" s="1"/>
  <c r="AH107" i="10" s="1"/>
  <c r="AI107" i="10" s="1"/>
  <c r="AJ107" i="10" s="1"/>
  <c r="AK107" i="10" s="1"/>
  <c r="AL107" i="10" s="1"/>
  <c r="AM107" i="10" s="1"/>
  <c r="AN107" i="10" s="1"/>
  <c r="AO107" i="10" s="1"/>
  <c r="F8" i="10"/>
  <c r="R119" i="10"/>
  <c r="F10" i="10"/>
  <c r="J13" i="16"/>
  <c r="AH84" i="21"/>
  <c r="E13" i="16"/>
  <c r="D13" i="16"/>
  <c r="I119" i="10"/>
  <c r="F9" i="10"/>
  <c r="F7" i="10"/>
  <c r="AJ82" i="21"/>
  <c r="AI82" i="21"/>
  <c r="AC82" i="21"/>
  <c r="AS99" i="10"/>
  <c r="BE99" i="10"/>
  <c r="BN60" i="10"/>
  <c r="BN54" i="10"/>
  <c r="M23" i="16"/>
  <c r="GF16" i="22"/>
  <c r="H23" i="16"/>
  <c r="BI84" i="21"/>
  <c r="AF82" i="21"/>
  <c r="AN82" i="21"/>
  <c r="BB84" i="21"/>
  <c r="AU82" i="21"/>
  <c r="AX99" i="10"/>
  <c r="BJ99" i="10"/>
  <c r="BE106" i="10"/>
  <c r="AL82" i="21"/>
  <c r="BF84" i="21"/>
  <c r="AI84" i="21"/>
  <c r="AK82" i="21"/>
  <c r="AQ84" i="21"/>
  <c r="AB84" i="21"/>
  <c r="AW84" i="21"/>
  <c r="AB82" i="21"/>
  <c r="BB82" i="21"/>
  <c r="AJ84" i="21"/>
  <c r="AS84" i="21"/>
  <c r="BF82" i="21"/>
  <c r="AO82" i="21"/>
  <c r="AD82" i="21"/>
  <c r="AD84" i="21"/>
  <c r="BG106" i="10"/>
  <c r="BK99" i="10"/>
  <c r="BN71" i="10"/>
  <c r="AZ82" i="21"/>
  <c r="AY84" i="21"/>
  <c r="AH82" i="21"/>
  <c r="AE84" i="21"/>
  <c r="AR82" i="21"/>
  <c r="AG84" i="21"/>
  <c r="AG82" i="21"/>
  <c r="T20" i="10"/>
  <c r="AE20" i="10"/>
  <c r="AQ20" i="10" s="1"/>
  <c r="BC20" i="10" s="1"/>
  <c r="BN44" i="10"/>
  <c r="BA82" i="21"/>
  <c r="AT84" i="21"/>
  <c r="AF84" i="21"/>
  <c r="BD84" i="21"/>
  <c r="AP106" i="10"/>
  <c r="BB106" i="10"/>
  <c r="AK84" i="21"/>
  <c r="AU84" i="21"/>
  <c r="AR84" i="21"/>
  <c r="AM82" i="21"/>
  <c r="BN59" i="10"/>
  <c r="AP82" i="21"/>
  <c r="AO84" i="21"/>
  <c r="AX84" i="21"/>
  <c r="AW82" i="21"/>
  <c r="BN48" i="10"/>
  <c r="BN50" i="10"/>
  <c r="BD82" i="21"/>
  <c r="AP84" i="21"/>
  <c r="AM84" i="21"/>
  <c r="AC84" i="21"/>
  <c r="AT82" i="21"/>
  <c r="AV84" i="21"/>
  <c r="AY82" i="21"/>
  <c r="AX82" i="21"/>
  <c r="AS82" i="21"/>
  <c r="BN67" i="10"/>
  <c r="U115" i="10"/>
  <c r="U118" i="10" s="1"/>
  <c r="U119" i="10"/>
  <c r="Y115" i="10"/>
  <c r="Y118" i="10" s="1"/>
  <c r="X115" i="10"/>
  <c r="W115" i="10"/>
  <c r="W118" i="10" s="1"/>
  <c r="U17" i="10"/>
  <c r="AF17" i="10"/>
  <c r="AR17" i="10" s="1"/>
  <c r="BD17" i="10" s="1"/>
  <c r="L119" i="10"/>
  <c r="G81" i="21"/>
  <c r="Q119" i="10"/>
  <c r="M119" i="10"/>
  <c r="I29" i="10"/>
  <c r="I31" i="10" s="1"/>
  <c r="H33" i="10"/>
  <c r="H34" i="10" s="1"/>
  <c r="E78" i="21"/>
  <c r="T19" i="10"/>
  <c r="AE19" i="10"/>
  <c r="AQ19" i="10" s="1"/>
  <c r="BC19" i="10" s="1"/>
  <c r="T115" i="10"/>
  <c r="T118" i="10" s="1"/>
  <c r="F12" i="10"/>
  <c r="H81" i="21"/>
  <c r="AE21" i="10"/>
  <c r="AQ21" i="10" s="1"/>
  <c r="BC21" i="10" s="1"/>
  <c r="T21" i="10"/>
  <c r="O119" i="10"/>
  <c r="S119" i="10"/>
  <c r="P115" i="10"/>
  <c r="K76" i="10"/>
  <c r="L73" i="10"/>
  <c r="U18" i="10"/>
  <c r="AF18" i="10"/>
  <c r="AR18" i="10" s="1"/>
  <c r="BD18" i="10" s="1"/>
  <c r="K119" i="10"/>
  <c r="J77" i="10" l="1"/>
  <c r="K77" i="10" s="1"/>
  <c r="D53" i="1"/>
  <c r="E53" i="1"/>
  <c r="G7" i="10"/>
  <c r="D39" i="1"/>
  <c r="G10" i="10" s="1"/>
  <c r="D21" i="1"/>
  <c r="E30" i="1"/>
  <c r="FL166" i="22"/>
  <c r="GH50" i="22"/>
  <c r="FM196" i="22"/>
  <c r="FM163" i="22"/>
  <c r="FN194" i="22"/>
  <c r="FN195" i="22" s="1"/>
  <c r="FO174" i="22"/>
  <c r="BL84" i="21"/>
  <c r="BM84" i="21" s="1"/>
  <c r="E21" i="1"/>
  <c r="AF115" i="10"/>
  <c r="AF118" i="10" s="1"/>
  <c r="H13" i="16"/>
  <c r="C17" i="18" s="1"/>
  <c r="C30" i="18" s="1"/>
  <c r="BC82" i="21"/>
  <c r="AP107" i="10"/>
  <c r="AQ107" i="10" s="1"/>
  <c r="AR107" i="10" s="1"/>
  <c r="AS107" i="10" s="1"/>
  <c r="AT107" i="10" s="1"/>
  <c r="AU107" i="10" s="1"/>
  <c r="AV107" i="10" s="1"/>
  <c r="AW107" i="10" s="1"/>
  <c r="AX107" i="10" s="1"/>
  <c r="AY107" i="10" s="1"/>
  <c r="AZ107" i="10" s="1"/>
  <c r="BA107" i="10" s="1"/>
  <c r="BB107" i="10" s="1"/>
  <c r="BC107" i="10" s="1"/>
  <c r="BD107" i="10" s="1"/>
  <c r="BE107" i="10" s="1"/>
  <c r="BF107" i="10" s="1"/>
  <c r="BG107" i="10" s="1"/>
  <c r="BH107" i="10" s="1"/>
  <c r="BI107" i="10" s="1"/>
  <c r="BJ107" i="10" s="1"/>
  <c r="BK107" i="10" s="1"/>
  <c r="BL107" i="10" s="1"/>
  <c r="BM107" i="10" s="1"/>
  <c r="AS100" i="10"/>
  <c r="AT100" i="10" s="1"/>
  <c r="AU100" i="10" s="1"/>
  <c r="AV100" i="10" s="1"/>
  <c r="AW100" i="10" s="1"/>
  <c r="AX100" i="10" s="1"/>
  <c r="AY100" i="10" s="1"/>
  <c r="AZ100" i="10" s="1"/>
  <c r="BA100" i="10" s="1"/>
  <c r="BB100" i="10" s="1"/>
  <c r="BC100" i="10" s="1"/>
  <c r="BD100" i="10" s="1"/>
  <c r="BE100" i="10" s="1"/>
  <c r="BF100" i="10" s="1"/>
  <c r="BG100" i="10" s="1"/>
  <c r="BH100" i="10" s="1"/>
  <c r="BI100" i="10" s="1"/>
  <c r="BJ100" i="10" s="1"/>
  <c r="BK100" i="10" s="1"/>
  <c r="BL100" i="10" s="1"/>
  <c r="BM100" i="10" s="1"/>
  <c r="BN91" i="10"/>
  <c r="BN99" i="10"/>
  <c r="T23" i="16"/>
  <c r="AQ82" i="21"/>
  <c r="GF158" i="22"/>
  <c r="GF176" i="22" s="1"/>
  <c r="N23" i="16"/>
  <c r="Q23" i="16"/>
  <c r="BH82" i="21"/>
  <c r="Z23" i="16"/>
  <c r="U23" i="16"/>
  <c r="AV82" i="21"/>
  <c r="U20" i="10"/>
  <c r="AF20" i="10"/>
  <c r="AR20" i="10" s="1"/>
  <c r="BD20" i="10" s="1"/>
  <c r="O23" i="16"/>
  <c r="V23" i="16"/>
  <c r="AA23" i="16"/>
  <c r="BI82" i="21"/>
  <c r="X23" i="16"/>
  <c r="AZ84" i="21"/>
  <c r="BE84" i="21"/>
  <c r="BN106" i="10"/>
  <c r="S23" i="16"/>
  <c r="AN84" i="21"/>
  <c r="P23" i="16"/>
  <c r="BC84" i="21"/>
  <c r="X118" i="10"/>
  <c r="F13" i="10"/>
  <c r="G14" i="16"/>
  <c r="G15" i="16" s="1"/>
  <c r="F14" i="16"/>
  <c r="F15" i="16" s="1"/>
  <c r="E14" i="16"/>
  <c r="E15" i="16" s="1"/>
  <c r="V119" i="10"/>
  <c r="U19" i="10"/>
  <c r="AF19" i="10"/>
  <c r="AR19" i="10" s="1"/>
  <c r="BD19" i="10" s="1"/>
  <c r="F30" i="1"/>
  <c r="I9" i="10" s="1"/>
  <c r="E13" i="1"/>
  <c r="D20" i="16"/>
  <c r="F78" i="21"/>
  <c r="X119" i="10"/>
  <c r="J29" i="10"/>
  <c r="J31" i="10" s="1"/>
  <c r="I33" i="10"/>
  <c r="I34" i="10" s="1"/>
  <c r="T119" i="10"/>
  <c r="I14" i="16" s="1"/>
  <c r="H119" i="10"/>
  <c r="V18" i="10"/>
  <c r="AG18" i="10"/>
  <c r="AS18" i="10" s="1"/>
  <c r="BE18" i="10" s="1"/>
  <c r="U21" i="10"/>
  <c r="AF21" i="10"/>
  <c r="AR21" i="10" s="1"/>
  <c r="BD21" i="10" s="1"/>
  <c r="L76" i="10"/>
  <c r="M73" i="10"/>
  <c r="P118" i="10"/>
  <c r="AG17" i="10"/>
  <c r="AS17" i="10" s="1"/>
  <c r="BE17" i="10" s="1"/>
  <c r="V17" i="10"/>
  <c r="N119" i="10"/>
  <c r="E24" i="16"/>
  <c r="I81" i="21"/>
  <c r="L77" i="10" l="1"/>
  <c r="G8" i="10"/>
  <c r="D92" i="1"/>
  <c r="G12" i="10"/>
  <c r="G13" i="10" s="1"/>
  <c r="G40" i="10" s="1"/>
  <c r="G41" i="10" s="1"/>
  <c r="E80" i="21" s="1"/>
  <c r="E39" i="1"/>
  <c r="E92" i="1" s="1"/>
  <c r="F53" i="1"/>
  <c r="H12" i="10"/>
  <c r="H8" i="10"/>
  <c r="FM166" i="22"/>
  <c r="FN196" i="22"/>
  <c r="FN163" i="22"/>
  <c r="FO194" i="22"/>
  <c r="FO195" i="22" s="1"/>
  <c r="FP174" i="22"/>
  <c r="BL82" i="21"/>
  <c r="BN84" i="21"/>
  <c r="AF119" i="10"/>
  <c r="H7" i="10"/>
  <c r="H9" i="10"/>
  <c r="GF164" i="22"/>
  <c r="GF159" i="22"/>
  <c r="GF173" i="22"/>
  <c r="GF184" i="22"/>
  <c r="GF182" i="22"/>
  <c r="Y23" i="16"/>
  <c r="AB23" i="16" s="1"/>
  <c r="F40" i="10"/>
  <c r="F41" i="10" s="1"/>
  <c r="F109" i="10"/>
  <c r="R23" i="16"/>
  <c r="F16" i="10"/>
  <c r="F22" i="10" s="1"/>
  <c r="F24" i="10" s="1"/>
  <c r="V20" i="10"/>
  <c r="AG20" i="10"/>
  <c r="AS20" i="10" s="1"/>
  <c r="BE20" i="10" s="1"/>
  <c r="W23" i="16"/>
  <c r="J14" i="16"/>
  <c r="J15" i="16" s="1"/>
  <c r="D14" i="16"/>
  <c r="G16" i="16"/>
  <c r="F16" i="16"/>
  <c r="N73" i="10"/>
  <c r="M76" i="10"/>
  <c r="M77" i="10" s="1"/>
  <c r="F13" i="1"/>
  <c r="I7" i="10" s="1"/>
  <c r="V21" i="10"/>
  <c r="AG21" i="10"/>
  <c r="AS21" i="10" s="1"/>
  <c r="BE21" i="10" s="1"/>
  <c r="J81" i="21"/>
  <c r="K29" i="10"/>
  <c r="K31" i="10" s="1"/>
  <c r="J33" i="10"/>
  <c r="J34" i="10" s="1"/>
  <c r="V19" i="10"/>
  <c r="AG19" i="10"/>
  <c r="AS19" i="10" s="1"/>
  <c r="BE19" i="10" s="1"/>
  <c r="I15" i="16"/>
  <c r="G78" i="21"/>
  <c r="W17" i="10"/>
  <c r="AH17" i="10"/>
  <c r="AT17" i="10" s="1"/>
  <c r="BF17" i="10" s="1"/>
  <c r="AH18" i="10"/>
  <c r="AT18" i="10" s="1"/>
  <c r="BF18" i="10" s="1"/>
  <c r="W18" i="10"/>
  <c r="E16" i="16"/>
  <c r="G53" i="1" l="1"/>
  <c r="F21" i="1"/>
  <c r="I8" i="10" s="1"/>
  <c r="I12" i="10"/>
  <c r="E77" i="21"/>
  <c r="F39" i="1"/>
  <c r="F92" i="1" s="1"/>
  <c r="G16" i="10"/>
  <c r="G22" i="10" s="1"/>
  <c r="G24" i="10" s="1"/>
  <c r="G109" i="10"/>
  <c r="E83" i="21" s="1"/>
  <c r="H10" i="10"/>
  <c r="H13" i="10" s="1"/>
  <c r="H40" i="10" s="1"/>
  <c r="FN166" i="22"/>
  <c r="FO196" i="22"/>
  <c r="FO163" i="22"/>
  <c r="FP194" i="22"/>
  <c r="FP195" i="22" s="1"/>
  <c r="FQ174" i="22"/>
  <c r="GF177" i="22"/>
  <c r="BM82" i="21"/>
  <c r="BO84" i="21"/>
  <c r="Z119" i="10"/>
  <c r="K14" i="16" s="1"/>
  <c r="G13" i="1"/>
  <c r="J7" i="10" s="1"/>
  <c r="Z115" i="10"/>
  <c r="F110" i="10"/>
  <c r="F25" i="10"/>
  <c r="W20" i="10"/>
  <c r="AH20" i="10"/>
  <c r="AT20" i="10" s="1"/>
  <c r="BF20" i="10" s="1"/>
  <c r="H14" i="16"/>
  <c r="D15" i="16"/>
  <c r="H78" i="21"/>
  <c r="F112" i="10"/>
  <c r="X18" i="10"/>
  <c r="AI18" i="10"/>
  <c r="AU18" i="10" s="1"/>
  <c r="BG18" i="10" s="1"/>
  <c r="L29" i="10"/>
  <c r="L31" i="10" s="1"/>
  <c r="K33" i="10"/>
  <c r="K34" i="10" s="1"/>
  <c r="K81" i="21"/>
  <c r="J16" i="16"/>
  <c r="I16" i="16"/>
  <c r="W21" i="10"/>
  <c r="AH21" i="10"/>
  <c r="AT21" i="10" s="1"/>
  <c r="BF21" i="10" s="1"/>
  <c r="O73" i="10"/>
  <c r="N76" i="10"/>
  <c r="N77" i="10" s="1"/>
  <c r="X17" i="10"/>
  <c r="AI17" i="10"/>
  <c r="AU17" i="10" s="1"/>
  <c r="BG17" i="10" s="1"/>
  <c r="G30" i="1"/>
  <c r="H30" i="1"/>
  <c r="K9" i="10" s="1"/>
  <c r="W19" i="10"/>
  <c r="AH19" i="10"/>
  <c r="AT19" i="10" s="1"/>
  <c r="BF19" i="10" s="1"/>
  <c r="BV57" i="21" l="1"/>
  <c r="BV43" i="21"/>
  <c r="C37" i="8" s="1"/>
  <c r="H53" i="1"/>
  <c r="G39" i="1"/>
  <c r="E79" i="21"/>
  <c r="E88" i="21" s="1"/>
  <c r="G25" i="10"/>
  <c r="G110" i="10"/>
  <c r="J12" i="10"/>
  <c r="G21" i="1"/>
  <c r="D88" i="21"/>
  <c r="D91" i="21" s="1"/>
  <c r="I10" i="10"/>
  <c r="I13" i="10" s="1"/>
  <c r="I109" i="10" s="1"/>
  <c r="G112" i="10"/>
  <c r="G120" i="10" s="1"/>
  <c r="G122" i="10" s="1"/>
  <c r="F113" i="10"/>
  <c r="F77" i="21"/>
  <c r="H109" i="10"/>
  <c r="H16" i="10"/>
  <c r="H22" i="10" s="1"/>
  <c r="H24" i="10" s="1"/>
  <c r="FO166" i="22"/>
  <c r="FP163" i="22"/>
  <c r="FP196" i="22"/>
  <c r="FQ194" i="22"/>
  <c r="FQ195" i="22" s="1"/>
  <c r="FQ163" i="22" s="1"/>
  <c r="FR174" i="22"/>
  <c r="BN82" i="21"/>
  <c r="BP84" i="21"/>
  <c r="GF171" i="22"/>
  <c r="AH115" i="10"/>
  <c r="AH118" i="10" s="1"/>
  <c r="AH119" i="10"/>
  <c r="Z118" i="10"/>
  <c r="K13" i="16"/>
  <c r="K15" i="16" s="1"/>
  <c r="K16" i="16" s="1"/>
  <c r="J9" i="10"/>
  <c r="X20" i="10"/>
  <c r="AI20" i="10"/>
  <c r="AU20" i="10" s="1"/>
  <c r="BG20" i="10" s="1"/>
  <c r="H15" i="16"/>
  <c r="D16" i="16"/>
  <c r="Y17" i="10"/>
  <c r="AJ17" i="10"/>
  <c r="AV17" i="10" s="1"/>
  <c r="BH17" i="10" s="1"/>
  <c r="D19" i="16"/>
  <c r="F120" i="10"/>
  <c r="H13" i="1"/>
  <c r="F24" i="16"/>
  <c r="L81" i="21"/>
  <c r="I30" i="1"/>
  <c r="L9" i="10" s="1"/>
  <c r="H41" i="10"/>
  <c r="Y18" i="10"/>
  <c r="AJ18" i="10"/>
  <c r="AV18" i="10" s="1"/>
  <c r="BH18" i="10" s="1"/>
  <c r="P73" i="10"/>
  <c r="O76" i="10"/>
  <c r="O77" i="10" s="1"/>
  <c r="X21" i="10"/>
  <c r="AI21" i="10"/>
  <c r="AU21" i="10" s="1"/>
  <c r="BG21" i="10" s="1"/>
  <c r="E20" i="16"/>
  <c r="I78" i="21"/>
  <c r="AI19" i="10"/>
  <c r="AU19" i="10" s="1"/>
  <c r="BG19" i="10" s="1"/>
  <c r="X19" i="10"/>
  <c r="M29" i="10"/>
  <c r="M31" i="10" s="1"/>
  <c r="L33" i="10"/>
  <c r="L34" i="10" s="1"/>
  <c r="E91" i="21" l="1"/>
  <c r="E94" i="21" s="1"/>
  <c r="G92" i="1"/>
  <c r="I53" i="1"/>
  <c r="L12" i="10" s="1"/>
  <c r="J8" i="10"/>
  <c r="H39" i="1"/>
  <c r="K10" i="10" s="1"/>
  <c r="H110" i="10"/>
  <c r="I110" i="10" s="1"/>
  <c r="H21" i="1"/>
  <c r="K8" i="10" s="1"/>
  <c r="I40" i="10"/>
  <c r="I41" i="10" s="1"/>
  <c r="G80" i="21" s="1"/>
  <c r="G77" i="21"/>
  <c r="K12" i="10"/>
  <c r="G113" i="10"/>
  <c r="I16" i="10"/>
  <c r="I22" i="10" s="1"/>
  <c r="I24" i="10" s="1"/>
  <c r="F83" i="21"/>
  <c r="J10" i="10"/>
  <c r="FP166" i="22"/>
  <c r="FQ196" i="22"/>
  <c r="FR194" i="22"/>
  <c r="FR195" i="22" s="1"/>
  <c r="FR163" i="22" s="1"/>
  <c r="FS174" i="22"/>
  <c r="BO82" i="21"/>
  <c r="BQ84" i="21"/>
  <c r="BU19" i="21"/>
  <c r="I21" i="1"/>
  <c r="I13" i="1"/>
  <c r="L7" i="10" s="1"/>
  <c r="K7" i="10"/>
  <c r="H25" i="10"/>
  <c r="Y20" i="10"/>
  <c r="AJ20" i="10"/>
  <c r="AV20" i="10" s="1"/>
  <c r="BH20" i="10" s="1"/>
  <c r="AJ115" i="10"/>
  <c r="F80" i="21"/>
  <c r="AB115" i="10"/>
  <c r="AB118" i="10" s="1"/>
  <c r="AG115" i="10"/>
  <c r="Y21" i="10"/>
  <c r="AJ21" i="10"/>
  <c r="AV21" i="10" s="1"/>
  <c r="BH21" i="10" s="1"/>
  <c r="AL115" i="10"/>
  <c r="AL118" i="10" s="1"/>
  <c r="AO115" i="10"/>
  <c r="AO118" i="10" s="1"/>
  <c r="Z17" i="10"/>
  <c r="AK17" i="10"/>
  <c r="AW17" i="10" s="1"/>
  <c r="BI17" i="10" s="1"/>
  <c r="AN115" i="10"/>
  <c r="AN118" i="10" s="1"/>
  <c r="M81" i="21"/>
  <c r="AK115" i="10"/>
  <c r="AK118" i="10" s="1"/>
  <c r="AI115" i="10"/>
  <c r="AI118" i="10" s="1"/>
  <c r="AR115" i="10"/>
  <c r="AR118" i="10" s="1"/>
  <c r="AM115" i="10"/>
  <c r="C19" i="18"/>
  <c r="H16" i="16"/>
  <c r="AC115" i="10"/>
  <c r="AC118" i="10" s="1"/>
  <c r="AA115" i="10"/>
  <c r="F122" i="10"/>
  <c r="AD115" i="10"/>
  <c r="J78" i="21"/>
  <c r="M33" i="10"/>
  <c r="M34" i="10" s="1"/>
  <c r="N29" i="10"/>
  <c r="N31" i="10" s="1"/>
  <c r="P76" i="10"/>
  <c r="P77" i="10" s="1"/>
  <c r="Q73" i="10"/>
  <c r="F79" i="21"/>
  <c r="H112" i="10"/>
  <c r="AJ19" i="10"/>
  <c r="AV19" i="10" s="1"/>
  <c r="BH19" i="10" s="1"/>
  <c r="Y19" i="10"/>
  <c r="AQ115" i="10"/>
  <c r="AQ118" i="10" s="1"/>
  <c r="Z18" i="10"/>
  <c r="AK18" i="10"/>
  <c r="AW18" i="10" s="1"/>
  <c r="BI18" i="10" s="1"/>
  <c r="AE115" i="10"/>
  <c r="AE118" i="10" s="1"/>
  <c r="AP115" i="10"/>
  <c r="G83" i="21"/>
  <c r="D94" i="21" l="1"/>
  <c r="D97" i="21" s="1"/>
  <c r="D108" i="21" s="1"/>
  <c r="H92" i="1"/>
  <c r="J13" i="10"/>
  <c r="J40" i="10" s="1"/>
  <c r="J41" i="10" s="1"/>
  <c r="H80" i="21" s="1"/>
  <c r="J53" i="1"/>
  <c r="G79" i="21"/>
  <c r="G88" i="21" s="1"/>
  <c r="F88" i="21"/>
  <c r="F91" i="21" s="1"/>
  <c r="I112" i="10"/>
  <c r="I120" i="10" s="1"/>
  <c r="I122" i="10" s="1"/>
  <c r="I39" i="1"/>
  <c r="L10" i="10" s="1"/>
  <c r="I25" i="10"/>
  <c r="H113" i="10"/>
  <c r="L8" i="10"/>
  <c r="K13" i="10"/>
  <c r="I77" i="21" s="1"/>
  <c r="FQ166" i="22"/>
  <c r="FR166" i="22" s="1"/>
  <c r="FR196" i="22"/>
  <c r="FS194" i="22"/>
  <c r="FS195" i="22" s="1"/>
  <c r="FT174" i="22"/>
  <c r="BP82" i="21"/>
  <c r="E133" i="21"/>
  <c r="E117" i="21"/>
  <c r="E120" i="21"/>
  <c r="E126" i="21"/>
  <c r="E108" i="21"/>
  <c r="E105" i="21"/>
  <c r="E114" i="21"/>
  <c r="E123" i="21"/>
  <c r="E111" i="21"/>
  <c r="D133" i="21"/>
  <c r="D120" i="21"/>
  <c r="D126" i="21"/>
  <c r="D117" i="21"/>
  <c r="D105" i="21"/>
  <c r="D114" i="21"/>
  <c r="D123" i="21"/>
  <c r="BR84" i="21"/>
  <c r="Z20" i="10"/>
  <c r="AK20" i="10"/>
  <c r="AW20" i="10" s="1"/>
  <c r="BI20" i="10" s="1"/>
  <c r="AQ119" i="10"/>
  <c r="AJ119" i="10"/>
  <c r="R73" i="10"/>
  <c r="Q76" i="10"/>
  <c r="Q77" i="10" s="1"/>
  <c r="K78" i="21"/>
  <c r="AL119" i="10"/>
  <c r="AA17" i="10"/>
  <c r="AL17" i="10"/>
  <c r="AX17" i="10" s="1"/>
  <c r="BJ17" i="10" s="1"/>
  <c r="AJ118" i="10"/>
  <c r="P13" i="16"/>
  <c r="Z19" i="10"/>
  <c r="AK19" i="10"/>
  <c r="AW19" i="10" s="1"/>
  <c r="BI19" i="10" s="1"/>
  <c r="N81" i="21"/>
  <c r="K30" i="1"/>
  <c r="N9" i="10" s="1"/>
  <c r="Q13" i="16"/>
  <c r="AM118" i="10"/>
  <c r="AC119" i="10"/>
  <c r="N13" i="16"/>
  <c r="AD118" i="10"/>
  <c r="AB119" i="10"/>
  <c r="AE119" i="10"/>
  <c r="AP118" i="10"/>
  <c r="S13" i="16"/>
  <c r="J13" i="1"/>
  <c r="AS115" i="10"/>
  <c r="AA119" i="10"/>
  <c r="O13" i="16"/>
  <c r="AG118" i="10"/>
  <c r="F123" i="10"/>
  <c r="AG119" i="10"/>
  <c r="AR119" i="10"/>
  <c r="AP119" i="10"/>
  <c r="H120" i="10"/>
  <c r="AM119" i="10"/>
  <c r="AN119" i="10"/>
  <c r="AD119" i="10"/>
  <c r="AO119" i="10"/>
  <c r="Z21" i="10"/>
  <c r="AK21" i="10"/>
  <c r="AW21" i="10" s="1"/>
  <c r="BI21" i="10" s="1"/>
  <c r="D22" i="16"/>
  <c r="J30" i="1"/>
  <c r="AK119" i="10"/>
  <c r="AA18" i="10"/>
  <c r="AL18" i="10"/>
  <c r="AX18" i="10" s="1"/>
  <c r="BJ18" i="10" s="1"/>
  <c r="AI119" i="10"/>
  <c r="D21" i="16"/>
  <c r="N33" i="10"/>
  <c r="N34" i="10" s="1"/>
  <c r="O29" i="10"/>
  <c r="O31" i="10" s="1"/>
  <c r="AA118" i="10"/>
  <c r="C31" i="18"/>
  <c r="C20" i="18"/>
  <c r="G91" i="21" l="1"/>
  <c r="G94" i="21" s="1"/>
  <c r="F94" i="21"/>
  <c r="J109" i="10"/>
  <c r="H83" i="21" s="1"/>
  <c r="J16" i="10"/>
  <c r="J22" i="10" s="1"/>
  <c r="J24" i="10" s="1"/>
  <c r="J25" i="10" s="1"/>
  <c r="H77" i="21"/>
  <c r="I113" i="10"/>
  <c r="I92" i="1"/>
  <c r="K53" i="1"/>
  <c r="M12" i="10"/>
  <c r="J39" i="1"/>
  <c r="M10" i="10" s="1"/>
  <c r="J21" i="1"/>
  <c r="M8" i="10" s="1"/>
  <c r="J110" i="10"/>
  <c r="K40" i="10"/>
  <c r="K41" i="10" s="1"/>
  <c r="K16" i="10"/>
  <c r="K22" i="10" s="1"/>
  <c r="K24" i="10" s="1"/>
  <c r="K109" i="10"/>
  <c r="I83" i="21" s="1"/>
  <c r="L13" i="10"/>
  <c r="L109" i="10" s="1"/>
  <c r="J83" i="21" s="1"/>
  <c r="FS163" i="22"/>
  <c r="FS197" i="22"/>
  <c r="E13" i="21"/>
  <c r="FS196" i="22"/>
  <c r="FT194" i="22"/>
  <c r="FT195" i="22" s="1"/>
  <c r="FU174" i="22"/>
  <c r="BQ82" i="21"/>
  <c r="D111" i="21"/>
  <c r="E129" i="21"/>
  <c r="E97" i="21"/>
  <c r="BS84" i="21"/>
  <c r="M7" i="10"/>
  <c r="K13" i="1"/>
  <c r="N7" i="10" s="1"/>
  <c r="M9" i="10"/>
  <c r="AA20" i="10"/>
  <c r="AL20" i="10"/>
  <c r="AX20" i="10" s="1"/>
  <c r="BJ20" i="10" s="1"/>
  <c r="AS118" i="10"/>
  <c r="H122" i="10"/>
  <c r="AS119" i="10"/>
  <c r="AT115" i="10"/>
  <c r="AT118" i="10" s="1"/>
  <c r="F20" i="16"/>
  <c r="L78" i="21"/>
  <c r="N14" i="16"/>
  <c r="S14" i="16"/>
  <c r="S15" i="16" s="1"/>
  <c r="AA19" i="10"/>
  <c r="AL19" i="10"/>
  <c r="AX19" i="10" s="1"/>
  <c r="BJ19" i="10" s="1"/>
  <c r="D13" i="21"/>
  <c r="D14" i="21" s="1"/>
  <c r="D99" i="21" s="1"/>
  <c r="G24" i="16"/>
  <c r="O81" i="21"/>
  <c r="S73" i="10"/>
  <c r="R76" i="10"/>
  <c r="R77" i="10" s="1"/>
  <c r="D25" i="16"/>
  <c r="G123" i="10"/>
  <c r="R13" i="16"/>
  <c r="E17" i="18" s="1"/>
  <c r="E19" i="16"/>
  <c r="P14" i="16"/>
  <c r="P15" i="16" s="1"/>
  <c r="L13" i="16"/>
  <c r="AA21" i="10"/>
  <c r="AL21" i="10"/>
  <c r="AX21" i="10" s="1"/>
  <c r="BJ21" i="10" s="1"/>
  <c r="Q14" i="16"/>
  <c r="Q15" i="16" s="1"/>
  <c r="L14" i="16"/>
  <c r="M14" i="16" s="1"/>
  <c r="O33" i="10"/>
  <c r="O34" i="10" s="1"/>
  <c r="P29" i="10"/>
  <c r="P31" i="10" s="1"/>
  <c r="AB18" i="10"/>
  <c r="AM18" i="10"/>
  <c r="AY18" i="10" s="1"/>
  <c r="BK18" i="10" s="1"/>
  <c r="O14" i="16"/>
  <c r="O15" i="16" s="1"/>
  <c r="AB17" i="10"/>
  <c r="AM17" i="10"/>
  <c r="AY17" i="10" s="1"/>
  <c r="BK17" i="10" s="1"/>
  <c r="J112" i="10" l="1"/>
  <c r="J113" i="10" s="1"/>
  <c r="H79" i="21"/>
  <c r="H88" i="21" s="1"/>
  <c r="H91" i="21" s="1"/>
  <c r="L53" i="1"/>
  <c r="J92" i="1"/>
  <c r="K39" i="1"/>
  <c r="N10" i="10" s="1"/>
  <c r="N12" i="10"/>
  <c r="K21" i="1"/>
  <c r="J120" i="10"/>
  <c r="J122" i="10" s="1"/>
  <c r="K110" i="10"/>
  <c r="L110" i="10" s="1"/>
  <c r="L16" i="10"/>
  <c r="L22" i="10" s="1"/>
  <c r="L24" i="10" s="1"/>
  <c r="J77" i="21"/>
  <c r="L40" i="10"/>
  <c r="L41" i="10" s="1"/>
  <c r="J80" i="21" s="1"/>
  <c r="FT163" i="22"/>
  <c r="FS181" i="22"/>
  <c r="FS186" i="22" s="1"/>
  <c r="M13" i="10"/>
  <c r="K77" i="21" s="1"/>
  <c r="D129" i="21"/>
  <c r="FT196" i="22"/>
  <c r="FU194" i="22"/>
  <c r="FU195" i="22" s="1"/>
  <c r="FU163" i="22" s="1"/>
  <c r="FV174" i="22"/>
  <c r="BR82" i="21"/>
  <c r="F133" i="21"/>
  <c r="F126" i="21"/>
  <c r="F117" i="21"/>
  <c r="F120" i="21"/>
  <c r="F108" i="21"/>
  <c r="F105" i="21"/>
  <c r="F123" i="21"/>
  <c r="F111" i="21"/>
  <c r="F114" i="21"/>
  <c r="G133" i="21"/>
  <c r="G120" i="21"/>
  <c r="G126" i="21"/>
  <c r="G117" i="21"/>
  <c r="G108" i="21"/>
  <c r="G105" i="21"/>
  <c r="G111" i="21"/>
  <c r="G114" i="21"/>
  <c r="G123" i="21"/>
  <c r="BT84" i="21"/>
  <c r="L21" i="1"/>
  <c r="L13" i="1"/>
  <c r="K25" i="10"/>
  <c r="AB20" i="10"/>
  <c r="AM20" i="10"/>
  <c r="AY20" i="10" s="1"/>
  <c r="BK20" i="10" s="1"/>
  <c r="P16" i="16"/>
  <c r="O16" i="16"/>
  <c r="Q16" i="16"/>
  <c r="S16" i="16"/>
  <c r="M30" i="1"/>
  <c r="P9" i="10" s="1"/>
  <c r="R14" i="16"/>
  <c r="L15" i="16"/>
  <c r="M13" i="16"/>
  <c r="D17" i="18" s="1"/>
  <c r="E18" i="18" s="1"/>
  <c r="E33" i="18" s="1"/>
  <c r="L30" i="1"/>
  <c r="H25" i="16"/>
  <c r="D27" i="16"/>
  <c r="I80" i="21"/>
  <c r="AB19" i="10"/>
  <c r="AM19" i="10"/>
  <c r="AY19" i="10" s="1"/>
  <c r="BK19" i="10" s="1"/>
  <c r="Q29" i="10"/>
  <c r="Q31" i="10" s="1"/>
  <c r="P33" i="10"/>
  <c r="H123" i="10"/>
  <c r="AU115" i="10"/>
  <c r="T13" i="16" s="1"/>
  <c r="AC17" i="10"/>
  <c r="AO17" i="10" s="1"/>
  <c r="BA17" i="10" s="1"/>
  <c r="BM17" i="10" s="1"/>
  <c r="AN17" i="10"/>
  <c r="AZ17" i="10" s="1"/>
  <c r="BL17" i="10" s="1"/>
  <c r="I79" i="21"/>
  <c r="K112" i="10"/>
  <c r="M78" i="21"/>
  <c r="AB21" i="10"/>
  <c r="AM21" i="10"/>
  <c r="AY21" i="10" s="1"/>
  <c r="BK21" i="10" s="1"/>
  <c r="N15" i="16"/>
  <c r="P81" i="21"/>
  <c r="E12" i="21"/>
  <c r="E14" i="21" s="1"/>
  <c r="E99" i="21" s="1"/>
  <c r="AC18" i="10"/>
  <c r="AO18" i="10" s="1"/>
  <c r="BA18" i="10" s="1"/>
  <c r="BM18" i="10" s="1"/>
  <c r="AN18" i="10"/>
  <c r="AZ18" i="10" s="1"/>
  <c r="BL18" i="10" s="1"/>
  <c r="E30" i="18"/>
  <c r="S76" i="10"/>
  <c r="S77" i="10" s="1"/>
  <c r="T73" i="10"/>
  <c r="AT119" i="10"/>
  <c r="H94" i="21" l="1"/>
  <c r="H13" i="21" s="1"/>
  <c r="K92" i="1"/>
  <c r="M53" i="1"/>
  <c r="K113" i="10"/>
  <c r="N8" i="10"/>
  <c r="N13" i="10" s="1"/>
  <c r="L39" i="1"/>
  <c r="O10" i="10" s="1"/>
  <c r="C65" i="8" s="1"/>
  <c r="I88" i="21"/>
  <c r="M109" i="10"/>
  <c r="M110" i="10" s="1"/>
  <c r="L25" i="10"/>
  <c r="J79" i="21"/>
  <c r="L112" i="10"/>
  <c r="L120" i="10" s="1"/>
  <c r="L122" i="10" s="1"/>
  <c r="M40" i="10"/>
  <c r="M41" i="10" s="1"/>
  <c r="M16" i="10"/>
  <c r="M22" i="10" s="1"/>
  <c r="M24" i="10" s="1"/>
  <c r="FS166" i="22"/>
  <c r="G13" i="21"/>
  <c r="F97" i="21"/>
  <c r="G97" i="21" s="1"/>
  <c r="FU196" i="22"/>
  <c r="FV194" i="22"/>
  <c r="FV195" i="22" s="1"/>
  <c r="FW174" i="22"/>
  <c r="BS82" i="21"/>
  <c r="G129" i="21"/>
  <c r="F129" i="21"/>
  <c r="BU84" i="21"/>
  <c r="O8" i="10"/>
  <c r="M13" i="1"/>
  <c r="P7" i="10" s="1"/>
  <c r="O7" i="10"/>
  <c r="C62" i="8" s="1"/>
  <c r="O9" i="10"/>
  <c r="C64" i="8" s="1"/>
  <c r="O12" i="10"/>
  <c r="C66" i="8" s="1"/>
  <c r="BN18" i="10"/>
  <c r="AC20" i="10"/>
  <c r="AO20" i="10" s="1"/>
  <c r="BA20" i="10" s="1"/>
  <c r="BM20" i="10" s="1"/>
  <c r="AN20" i="10"/>
  <c r="AZ20" i="10" s="1"/>
  <c r="BL20" i="10" s="1"/>
  <c r="I123" i="10"/>
  <c r="J123" i="10" s="1"/>
  <c r="BN123" i="10" s="1"/>
  <c r="R29" i="10"/>
  <c r="R31" i="10" s="1"/>
  <c r="Q33" i="10"/>
  <c r="N30" i="1"/>
  <c r="N31" i="1" s="1"/>
  <c r="BN17" i="10"/>
  <c r="D30" i="18"/>
  <c r="D18" i="18"/>
  <c r="D33" i="18" s="1"/>
  <c r="F12" i="21"/>
  <c r="AC21" i="10"/>
  <c r="AO21" i="10" s="1"/>
  <c r="BA21" i="10" s="1"/>
  <c r="BM21" i="10" s="1"/>
  <c r="AN21" i="10"/>
  <c r="AZ21" i="10" s="1"/>
  <c r="BL21" i="10" s="1"/>
  <c r="L16" i="16"/>
  <c r="M15" i="16"/>
  <c r="AU119" i="10"/>
  <c r="N16" i="16"/>
  <c r="R15" i="16"/>
  <c r="D32" i="16"/>
  <c r="D28" i="16"/>
  <c r="H27" i="16"/>
  <c r="H28" i="16" s="1"/>
  <c r="E21" i="16"/>
  <c r="U73" i="10"/>
  <c r="T76" i="10"/>
  <c r="T77" i="10" s="1"/>
  <c r="Q81" i="21"/>
  <c r="K120" i="10"/>
  <c r="F13" i="21"/>
  <c r="C21" i="18"/>
  <c r="E22" i="16"/>
  <c r="AV115" i="10"/>
  <c r="F19" i="16"/>
  <c r="AU118" i="10"/>
  <c r="N78" i="21"/>
  <c r="AN19" i="10"/>
  <c r="AZ19" i="10" s="1"/>
  <c r="BL19" i="10" s="1"/>
  <c r="AC19" i="10"/>
  <c r="AO19" i="10" s="1"/>
  <c r="BA19" i="10" s="1"/>
  <c r="BM19" i="10" s="1"/>
  <c r="I91" i="21" l="1"/>
  <c r="I94" i="21" s="1"/>
  <c r="H126" i="21"/>
  <c r="H120" i="21"/>
  <c r="H97" i="21"/>
  <c r="H117" i="21"/>
  <c r="H108" i="21"/>
  <c r="H105" i="21"/>
  <c r="H123" i="21"/>
  <c r="H111" i="21"/>
  <c r="H133" i="21"/>
  <c r="H114" i="21"/>
  <c r="F14" i="21"/>
  <c r="F99" i="21" s="1"/>
  <c r="G12" i="21" s="1"/>
  <c r="G14" i="21" s="1"/>
  <c r="G99" i="21" s="1"/>
  <c r="H12" i="21" s="1"/>
  <c r="H14" i="21" s="1"/>
  <c r="L92" i="1"/>
  <c r="N53" i="1"/>
  <c r="N54" i="1" s="1"/>
  <c r="C63" i="8"/>
  <c r="K83" i="21"/>
  <c r="L77" i="21"/>
  <c r="N109" i="10"/>
  <c r="L83" i="21" s="1"/>
  <c r="N16" i="10"/>
  <c r="N22" i="10" s="1"/>
  <c r="N24" i="10" s="1"/>
  <c r="N40" i="10"/>
  <c r="N41" i="10" s="1"/>
  <c r="L80" i="21" s="1"/>
  <c r="P12" i="10"/>
  <c r="M39" i="1"/>
  <c r="P10" i="10" s="1"/>
  <c r="M21" i="1"/>
  <c r="P8" i="10" s="1"/>
  <c r="J88" i="21"/>
  <c r="L113" i="10"/>
  <c r="Q9" i="10"/>
  <c r="FT166" i="22"/>
  <c r="FU166" i="22" s="1"/>
  <c r="FV163" i="22"/>
  <c r="FV196" i="22"/>
  <c r="FW194" i="22"/>
  <c r="FW195" i="22" s="1"/>
  <c r="FW163" i="22" s="1"/>
  <c r="FX174" i="22"/>
  <c r="BT82" i="21"/>
  <c r="BV84" i="21"/>
  <c r="N21" i="1"/>
  <c r="N13" i="1"/>
  <c r="N14" i="1" s="1"/>
  <c r="BN20" i="10"/>
  <c r="O13" i="10"/>
  <c r="M25" i="10"/>
  <c r="BN19" i="10"/>
  <c r="G20" i="16"/>
  <c r="H20" i="16" s="1"/>
  <c r="O78" i="21"/>
  <c r="C22" i="18"/>
  <c r="H21" i="18"/>
  <c r="R16" i="16"/>
  <c r="E19" i="18"/>
  <c r="T14" i="16"/>
  <c r="R33" i="10"/>
  <c r="S29" i="10"/>
  <c r="S31" i="10" s="1"/>
  <c r="AD29" i="10"/>
  <c r="AD31" i="10" s="1"/>
  <c r="AV119" i="10"/>
  <c r="K122" i="10"/>
  <c r="I24" i="16"/>
  <c r="M24" i="16" s="1"/>
  <c r="R81" i="21"/>
  <c r="O30" i="1"/>
  <c r="K80" i="21"/>
  <c r="V73" i="10"/>
  <c r="U76" i="10"/>
  <c r="U77" i="10" s="1"/>
  <c r="AV118" i="10"/>
  <c r="D38" i="16"/>
  <c r="D33" i="16"/>
  <c r="H32" i="16"/>
  <c r="AW115" i="10"/>
  <c r="AW118" i="10" s="1"/>
  <c r="E25" i="16"/>
  <c r="E27" i="16" s="1"/>
  <c r="D19" i="18"/>
  <c r="M16" i="16"/>
  <c r="BN21" i="10"/>
  <c r="K79" i="21"/>
  <c r="M112" i="10"/>
  <c r="J91" i="21" l="1"/>
  <c r="J94" i="21" s="1"/>
  <c r="J13" i="21" s="1"/>
  <c r="H99" i="21"/>
  <c r="I12" i="21" s="1"/>
  <c r="H129" i="21"/>
  <c r="J123" i="21"/>
  <c r="N25" i="10"/>
  <c r="N110" i="10"/>
  <c r="O53" i="1"/>
  <c r="N112" i="10"/>
  <c r="N120" i="10" s="1"/>
  <c r="N122" i="10" s="1"/>
  <c r="R9" i="10"/>
  <c r="N22" i="1"/>
  <c r="M113" i="10"/>
  <c r="L79" i="21"/>
  <c r="L88" i="21" s="1"/>
  <c r="P13" i="10"/>
  <c r="P109" i="10" s="1"/>
  <c r="N83" i="21" s="1"/>
  <c r="N39" i="1"/>
  <c r="N40" i="1" s="1"/>
  <c r="M92" i="1"/>
  <c r="Q12" i="10"/>
  <c r="K88" i="21"/>
  <c r="J114" i="21"/>
  <c r="J133" i="21"/>
  <c r="J111" i="21"/>
  <c r="J126" i="21"/>
  <c r="J120" i="21"/>
  <c r="Q8" i="10"/>
  <c r="Q7" i="10"/>
  <c r="O13" i="1"/>
  <c r="FW196" i="22"/>
  <c r="FX194" i="22"/>
  <c r="FX195" i="22" s="1"/>
  <c r="FX163" i="22" s="1"/>
  <c r="FY174" i="22"/>
  <c r="BU82" i="21"/>
  <c r="I133" i="21"/>
  <c r="I126" i="21"/>
  <c r="I120" i="21"/>
  <c r="I117" i="21"/>
  <c r="I108" i="21"/>
  <c r="I105" i="21"/>
  <c r="I123" i="21"/>
  <c r="I111" i="21"/>
  <c r="I114" i="21"/>
  <c r="O16" i="10"/>
  <c r="O22" i="10" s="1"/>
  <c r="O40" i="10"/>
  <c r="O41" i="10" s="1"/>
  <c r="O109" i="10"/>
  <c r="M77" i="21"/>
  <c r="F22" i="16"/>
  <c r="P78" i="21"/>
  <c r="AX115" i="10"/>
  <c r="T15" i="16"/>
  <c r="C23" i="18"/>
  <c r="H33" i="16"/>
  <c r="E31" i="18"/>
  <c r="E20" i="18"/>
  <c r="D39" i="16"/>
  <c r="H38" i="16"/>
  <c r="W73" i="10"/>
  <c r="V76" i="10"/>
  <c r="V77" i="10" s="1"/>
  <c r="E28" i="16"/>
  <c r="E32" i="16"/>
  <c r="S81" i="21"/>
  <c r="M120" i="10"/>
  <c r="P30" i="1"/>
  <c r="S9" i="10" s="1"/>
  <c r="K123" i="10"/>
  <c r="L123" i="10" s="1"/>
  <c r="AD33" i="10"/>
  <c r="AP29" i="10"/>
  <c r="AP31" i="10" s="1"/>
  <c r="AW119" i="10"/>
  <c r="F21" i="16"/>
  <c r="D20" i="18"/>
  <c r="D31" i="18"/>
  <c r="S33" i="10"/>
  <c r="AE29" i="10"/>
  <c r="AE31" i="10" s="1"/>
  <c r="T29" i="10"/>
  <c r="T31" i="10" s="1"/>
  <c r="L91" i="21" l="1"/>
  <c r="L94" i="21" s="1"/>
  <c r="K91" i="21"/>
  <c r="K94" i="21" s="1"/>
  <c r="J117" i="21"/>
  <c r="J105" i="21"/>
  <c r="J108" i="21"/>
  <c r="N92" i="1"/>
  <c r="P40" i="10"/>
  <c r="P41" i="10" s="1"/>
  <c r="N80" i="21" s="1"/>
  <c r="Q10" i="10"/>
  <c r="Q13" i="10" s="1"/>
  <c r="Q109" i="10" s="1"/>
  <c r="O83" i="21" s="1"/>
  <c r="N94" i="1"/>
  <c r="N113" i="10"/>
  <c r="P16" i="10"/>
  <c r="P22" i="10" s="1"/>
  <c r="P24" i="10" s="1"/>
  <c r="P53" i="1"/>
  <c r="O39" i="1"/>
  <c r="R10" i="10" s="1"/>
  <c r="R7" i="10"/>
  <c r="N77" i="21"/>
  <c r="O21" i="1"/>
  <c r="R12" i="10"/>
  <c r="FV166" i="22"/>
  <c r="FW166" i="22" s="1"/>
  <c r="FX166" i="22" s="1"/>
  <c r="I97" i="21"/>
  <c r="J97" i="21" s="1"/>
  <c r="FX196" i="22"/>
  <c r="FY194" i="22"/>
  <c r="FY195" i="22" s="1"/>
  <c r="FY163" i="22" s="1"/>
  <c r="FZ174" i="22"/>
  <c r="BV82" i="21"/>
  <c r="L108" i="21"/>
  <c r="L133" i="21"/>
  <c r="L126" i="21"/>
  <c r="L120" i="21"/>
  <c r="L117" i="21"/>
  <c r="L105" i="21"/>
  <c r="L123" i="21"/>
  <c r="L111" i="21"/>
  <c r="I129" i="21"/>
  <c r="G19" i="16"/>
  <c r="H19" i="16" s="1"/>
  <c r="O110" i="10"/>
  <c r="P110" i="10" s="1"/>
  <c r="M83" i="21"/>
  <c r="M80" i="21"/>
  <c r="O24" i="10"/>
  <c r="O25" i="10" s="1"/>
  <c r="O112" i="10"/>
  <c r="M79" i="21"/>
  <c r="H39" i="16"/>
  <c r="D41" i="16"/>
  <c r="AX118" i="10"/>
  <c r="U13" i="16"/>
  <c r="W76" i="10"/>
  <c r="W77" i="10" s="1"/>
  <c r="X73" i="10"/>
  <c r="AY115" i="10"/>
  <c r="F25" i="16"/>
  <c r="F27" i="16" s="1"/>
  <c r="Q30" i="1"/>
  <c r="T9" i="10" s="1"/>
  <c r="U29" i="10"/>
  <c r="U31" i="10" s="1"/>
  <c r="T33" i="10"/>
  <c r="AF29" i="10"/>
  <c r="AF31" i="10" s="1"/>
  <c r="C24" i="18"/>
  <c r="C32" i="18" s="1"/>
  <c r="H23" i="18"/>
  <c r="T16" i="16"/>
  <c r="Q78" i="21"/>
  <c r="E38" i="16"/>
  <c r="E33" i="16"/>
  <c r="AE33" i="10"/>
  <c r="AQ29" i="10"/>
  <c r="AQ31" i="10" s="1"/>
  <c r="M122" i="10"/>
  <c r="M123" i="10" s="1"/>
  <c r="N123" i="10" s="1"/>
  <c r="T81" i="21"/>
  <c r="I13" i="21"/>
  <c r="I14" i="21" s="1"/>
  <c r="AX119" i="10"/>
  <c r="U14" i="16" s="1"/>
  <c r="AP33" i="10"/>
  <c r="BB29" i="10"/>
  <c r="AB78" i="21"/>
  <c r="P13" i="1"/>
  <c r="S7" i="10" s="1"/>
  <c r="L114" i="21" l="1"/>
  <c r="J12" i="21"/>
  <c r="J14" i="21" s="1"/>
  <c r="I99" i="21"/>
  <c r="J129" i="21"/>
  <c r="BB31" i="10"/>
  <c r="BB33" i="10" s="1"/>
  <c r="P112" i="10"/>
  <c r="O92" i="1"/>
  <c r="P25" i="10"/>
  <c r="N79" i="21"/>
  <c r="N88" i="21" s="1"/>
  <c r="N91" i="21" s="1"/>
  <c r="Q53" i="1"/>
  <c r="R8" i="10"/>
  <c r="R13" i="10" s="1"/>
  <c r="R16" i="10" s="1"/>
  <c r="R22" i="10" s="1"/>
  <c r="R24" i="10" s="1"/>
  <c r="P39" i="1"/>
  <c r="Q110" i="10"/>
  <c r="Q16" i="10"/>
  <c r="Q22" i="10" s="1"/>
  <c r="Q24" i="10" s="1"/>
  <c r="P21" i="1"/>
  <c r="S8" i="10" s="1"/>
  <c r="Q40" i="10"/>
  <c r="Q41" i="10" s="1"/>
  <c r="O80" i="21" s="1"/>
  <c r="S12" i="10"/>
  <c r="O77" i="21"/>
  <c r="M88" i="21"/>
  <c r="M91" i="21" s="1"/>
  <c r="FY166" i="22"/>
  <c r="Q13" i="1"/>
  <c r="T7" i="10" s="1"/>
  <c r="L13" i="21"/>
  <c r="FY196" i="22"/>
  <c r="FZ194" i="22"/>
  <c r="FZ195" i="22" s="1"/>
  <c r="FZ163" i="22" s="1"/>
  <c r="GA174" i="22"/>
  <c r="K133" i="21"/>
  <c r="K120" i="21"/>
  <c r="K126" i="21"/>
  <c r="K117" i="21"/>
  <c r="K108" i="21"/>
  <c r="K105" i="21"/>
  <c r="K123" i="21"/>
  <c r="K111" i="21"/>
  <c r="K114" i="21"/>
  <c r="L129" i="21"/>
  <c r="O120" i="10"/>
  <c r="O122" i="10" s="1"/>
  <c r="O123" i="10" s="1"/>
  <c r="O113" i="10"/>
  <c r="AY118" i="10"/>
  <c r="AR29" i="10"/>
  <c r="AR31" i="10" s="1"/>
  <c r="AF33" i="10"/>
  <c r="AY119" i="10"/>
  <c r="G22" i="16"/>
  <c r="H22" i="16" s="1"/>
  <c r="I20" i="16"/>
  <c r="R78" i="21"/>
  <c r="F32" i="16"/>
  <c r="F28" i="16"/>
  <c r="E39" i="16"/>
  <c r="E41" i="16" s="1"/>
  <c r="E43" i="16" s="1"/>
  <c r="AZ115" i="10"/>
  <c r="AZ118" i="10" s="1"/>
  <c r="V29" i="10"/>
  <c r="V31" i="10" s="1"/>
  <c r="U33" i="10"/>
  <c r="AG29" i="10"/>
  <c r="AG31" i="10" s="1"/>
  <c r="R30" i="1"/>
  <c r="U9" i="10" s="1"/>
  <c r="U15" i="16"/>
  <c r="X76" i="10"/>
  <c r="X77" i="10" s="1"/>
  <c r="Y73" i="10"/>
  <c r="AZ78" i="21"/>
  <c r="AN78" i="21"/>
  <c r="P120" i="10"/>
  <c r="AQ33" i="10"/>
  <c r="BC29" i="10"/>
  <c r="J24" i="16"/>
  <c r="U81" i="21"/>
  <c r="AC78" i="21"/>
  <c r="G21" i="16"/>
  <c r="H41" i="16"/>
  <c r="D43" i="16"/>
  <c r="P113" i="10" l="1"/>
  <c r="K12" i="21"/>
  <c r="J99" i="21"/>
  <c r="BC31" i="10"/>
  <c r="BC33" i="10" s="1"/>
  <c r="Q25" i="10"/>
  <c r="R25" i="10" s="1"/>
  <c r="P92" i="1"/>
  <c r="R53" i="1"/>
  <c r="O79" i="21"/>
  <c r="O88" i="21" s="1"/>
  <c r="O91" i="21" s="1"/>
  <c r="S10" i="10"/>
  <c r="S13" i="10" s="1"/>
  <c r="S16" i="10" s="1"/>
  <c r="S22" i="10" s="1"/>
  <c r="S24" i="10" s="1"/>
  <c r="Q21" i="1"/>
  <c r="T8" i="10" s="1"/>
  <c r="Q39" i="1"/>
  <c r="P79" i="21"/>
  <c r="P77" i="21"/>
  <c r="R40" i="10"/>
  <c r="R41" i="10" s="1"/>
  <c r="T12" i="10"/>
  <c r="Q112" i="10"/>
  <c r="Q113" i="10" s="1"/>
  <c r="R109" i="10"/>
  <c r="R110" i="10" s="1"/>
  <c r="FZ166" i="22"/>
  <c r="K97" i="21"/>
  <c r="L97" i="21" s="1"/>
  <c r="FZ196" i="22"/>
  <c r="GA194" i="22"/>
  <c r="GA195" i="22" s="1"/>
  <c r="GA163" i="22" s="1"/>
  <c r="GB174" i="22"/>
  <c r="K129" i="21"/>
  <c r="N133" i="21"/>
  <c r="N120" i="21"/>
  <c r="N126" i="21"/>
  <c r="N117" i="21"/>
  <c r="N108" i="21"/>
  <c r="N105" i="21"/>
  <c r="N123" i="21"/>
  <c r="N111" i="21"/>
  <c r="N114" i="21"/>
  <c r="S30" i="1"/>
  <c r="V9" i="10" s="1"/>
  <c r="F38" i="16"/>
  <c r="F33" i="16"/>
  <c r="AR33" i="10"/>
  <c r="BD29" i="10"/>
  <c r="AS29" i="10"/>
  <c r="AS31" i="10" s="1"/>
  <c r="AG33" i="10"/>
  <c r="H43" i="16"/>
  <c r="D44" i="16"/>
  <c r="S78" i="21"/>
  <c r="AO78" i="21"/>
  <c r="U16" i="16"/>
  <c r="W29" i="10"/>
  <c r="W31" i="10" s="1"/>
  <c r="V33" i="10"/>
  <c r="AH29" i="10"/>
  <c r="AH31" i="10" s="1"/>
  <c r="G25" i="16"/>
  <c r="G27" i="16" s="1"/>
  <c r="H21" i="16"/>
  <c r="H26" i="16" s="1"/>
  <c r="P122" i="10"/>
  <c r="P123" i="10" s="1"/>
  <c r="Y76" i="10"/>
  <c r="Y77" i="10" s="1"/>
  <c r="Z73" i="10"/>
  <c r="R13" i="1"/>
  <c r="U7" i="10" s="1"/>
  <c r="V81" i="21"/>
  <c r="AZ119" i="10"/>
  <c r="K13" i="21"/>
  <c r="K14" i="21" s="1"/>
  <c r="BA78" i="21"/>
  <c r="BA115" i="10"/>
  <c r="BA118" i="10" s="1"/>
  <c r="N20" i="16"/>
  <c r="AD78" i="21"/>
  <c r="L12" i="21" l="1"/>
  <c r="L14" i="21" s="1"/>
  <c r="K99" i="21"/>
  <c r="O124" i="21"/>
  <c r="B14" i="30"/>
  <c r="B16" i="30" s="1"/>
  <c r="BD31" i="10"/>
  <c r="BD33" i="10" s="1"/>
  <c r="Q92" i="1"/>
  <c r="S25" i="10"/>
  <c r="S109" i="10"/>
  <c r="Q83" i="21" s="1"/>
  <c r="S53" i="1"/>
  <c r="P83" i="21"/>
  <c r="Q77" i="21"/>
  <c r="S40" i="10"/>
  <c r="S41" i="10" s="1"/>
  <c r="S112" i="10" s="1"/>
  <c r="S120" i="10" s="1"/>
  <c r="S122" i="10" s="1"/>
  <c r="Q114" i="10"/>
  <c r="C68" i="8" s="1"/>
  <c r="C76" i="8" s="1"/>
  <c r="C80" i="8" s="1"/>
  <c r="Q120" i="10"/>
  <c r="Q122" i="10" s="1"/>
  <c r="Q123" i="10" s="1"/>
  <c r="T10" i="10"/>
  <c r="T13" i="10" s="1"/>
  <c r="I19" i="16" s="1"/>
  <c r="S110" i="10"/>
  <c r="R112" i="10"/>
  <c r="R120" i="10" s="1"/>
  <c r="R122" i="10" s="1"/>
  <c r="U12" i="10"/>
  <c r="P80" i="21"/>
  <c r="Q79" i="21"/>
  <c r="R21" i="1"/>
  <c r="U8" i="10" s="1"/>
  <c r="R39" i="1"/>
  <c r="GA166" i="22"/>
  <c r="O92" i="21"/>
  <c r="O134" i="21"/>
  <c r="O121" i="21"/>
  <c r="O127" i="21"/>
  <c r="O118" i="21"/>
  <c r="O115" i="21"/>
  <c r="O112" i="21"/>
  <c r="O106" i="21"/>
  <c r="GA196" i="22"/>
  <c r="GB194" i="22"/>
  <c r="GB195" i="22" s="1"/>
  <c r="GC174" i="22"/>
  <c r="M133" i="21"/>
  <c r="M126" i="21"/>
  <c r="M120" i="21"/>
  <c r="M117" i="21"/>
  <c r="M108" i="21"/>
  <c r="M105" i="21"/>
  <c r="M111" i="21"/>
  <c r="M123" i="21"/>
  <c r="M114" i="21"/>
  <c r="N129" i="21"/>
  <c r="S13" i="1"/>
  <c r="V7" i="10" s="1"/>
  <c r="V13" i="16"/>
  <c r="T78" i="21"/>
  <c r="BB115" i="10"/>
  <c r="F39" i="16"/>
  <c r="F41" i="16" s="1"/>
  <c r="F43" i="16" s="1"/>
  <c r="Z76" i="10"/>
  <c r="Z77" i="10" s="1"/>
  <c r="AA73" i="10"/>
  <c r="X29" i="10"/>
  <c r="X31" i="10" s="1"/>
  <c r="W33" i="10"/>
  <c r="AI29" i="10"/>
  <c r="AI31" i="10" s="1"/>
  <c r="W13" i="16"/>
  <c r="F17" i="18" s="1"/>
  <c r="AE78" i="21"/>
  <c r="W81" i="21"/>
  <c r="AS33" i="10"/>
  <c r="BE29" i="10"/>
  <c r="T30" i="1"/>
  <c r="W9" i="10" s="1"/>
  <c r="I22" i="16"/>
  <c r="X20" i="16"/>
  <c r="BB78" i="21"/>
  <c r="BA119" i="10"/>
  <c r="V14" i="16" s="1"/>
  <c r="G32" i="16"/>
  <c r="G28" i="16"/>
  <c r="I21" i="16"/>
  <c r="S20" i="16"/>
  <c r="AP78" i="21"/>
  <c r="AH33" i="10"/>
  <c r="AT29" i="10"/>
  <c r="AT31" i="10" s="1"/>
  <c r="E44" i="16"/>
  <c r="D45" i="16"/>
  <c r="O111" i="21" l="1"/>
  <c r="O123" i="21"/>
  <c r="O114" i="21"/>
  <c r="O105" i="21"/>
  <c r="O108" i="21"/>
  <c r="O117" i="21"/>
  <c r="O126" i="21"/>
  <c r="O120" i="21"/>
  <c r="O133" i="21"/>
  <c r="M12" i="21"/>
  <c r="L99" i="21"/>
  <c r="BE31" i="10"/>
  <c r="BE33" i="10" s="1"/>
  <c r="P88" i="21"/>
  <c r="Q80" i="21"/>
  <c r="Q88" i="21" s="1"/>
  <c r="Q91" i="21" s="1"/>
  <c r="R123" i="10"/>
  <c r="S123" i="10" s="1"/>
  <c r="T53" i="1"/>
  <c r="R92" i="1"/>
  <c r="R77" i="21"/>
  <c r="T40" i="10"/>
  <c r="T41" i="10" s="1"/>
  <c r="R80" i="21" s="1"/>
  <c r="T109" i="10"/>
  <c r="R83" i="21" s="1"/>
  <c r="R113" i="10"/>
  <c r="S113" i="10" s="1"/>
  <c r="T16" i="10"/>
  <c r="T22" i="10" s="1"/>
  <c r="T24" i="10" s="1"/>
  <c r="T25" i="10" s="1"/>
  <c r="U10" i="10"/>
  <c r="U13" i="10" s="1"/>
  <c r="S77" i="21" s="1"/>
  <c r="S39" i="1"/>
  <c r="S21" i="1"/>
  <c r="V8" i="10" s="1"/>
  <c r="V12" i="10"/>
  <c r="GB163" i="22"/>
  <c r="GB196" i="22"/>
  <c r="GC194" i="22"/>
  <c r="GC195" i="22" s="1"/>
  <c r="GD174" i="22"/>
  <c r="O129" i="21"/>
  <c r="M129" i="21"/>
  <c r="T13" i="1"/>
  <c r="W7" i="10" s="1"/>
  <c r="W14" i="16"/>
  <c r="V15" i="16"/>
  <c r="BC78" i="21"/>
  <c r="BC115" i="10"/>
  <c r="BC118" i="10" s="1"/>
  <c r="J20" i="16"/>
  <c r="U78" i="21"/>
  <c r="AQ78" i="21"/>
  <c r="Y29" i="10"/>
  <c r="Y31" i="10" s="1"/>
  <c r="X33" i="10"/>
  <c r="AJ29" i="10"/>
  <c r="AJ31" i="10" s="1"/>
  <c r="AA76" i="10"/>
  <c r="AA77" i="10" s="1"/>
  <c r="AB73" i="10"/>
  <c r="F44" i="16"/>
  <c r="E45" i="16"/>
  <c r="AT33" i="10"/>
  <c r="BF29" i="10"/>
  <c r="U30" i="1"/>
  <c r="X9" i="10" s="1"/>
  <c r="F30" i="18"/>
  <c r="F18" i="18"/>
  <c r="F33" i="18" s="1"/>
  <c r="K24" i="16"/>
  <c r="X81" i="21"/>
  <c r="BB118" i="10"/>
  <c r="BB119" i="10"/>
  <c r="G33" i="16"/>
  <c r="G38" i="16"/>
  <c r="AF78" i="21"/>
  <c r="I25" i="16"/>
  <c r="AI33" i="10"/>
  <c r="AU29" i="10"/>
  <c r="AU31" i="10" s="1"/>
  <c r="P91" i="21" l="1"/>
  <c r="P133" i="21" s="1"/>
  <c r="P117" i="21"/>
  <c r="P120" i="21"/>
  <c r="P126" i="21"/>
  <c r="P108" i="21"/>
  <c r="P123" i="21"/>
  <c r="P114" i="21"/>
  <c r="P105" i="21"/>
  <c r="BF31" i="10"/>
  <c r="BF33" i="10" s="1"/>
  <c r="T110" i="10"/>
  <c r="S92" i="1"/>
  <c r="U53" i="1"/>
  <c r="V10" i="10"/>
  <c r="V13" i="10" s="1"/>
  <c r="V16" i="10" s="1"/>
  <c r="V22" i="10" s="1"/>
  <c r="V24" i="10" s="1"/>
  <c r="U40" i="10"/>
  <c r="U41" i="10" s="1"/>
  <c r="S80" i="21" s="1"/>
  <c r="U16" i="10"/>
  <c r="U22" i="10" s="1"/>
  <c r="U24" i="10" s="1"/>
  <c r="U25" i="10" s="1"/>
  <c r="T112" i="10"/>
  <c r="R79" i="21"/>
  <c r="R88" i="21" s="1"/>
  <c r="R91" i="21" s="1"/>
  <c r="U109" i="10"/>
  <c r="W12" i="10"/>
  <c r="T21" i="1"/>
  <c r="W8" i="10" s="1"/>
  <c r="T39" i="1"/>
  <c r="GC163" i="22"/>
  <c r="GB166" i="22"/>
  <c r="GC196" i="22"/>
  <c r="GD194" i="22"/>
  <c r="GD195" i="22" s="1"/>
  <c r="GD163" i="22" s="1"/>
  <c r="GE174" i="22"/>
  <c r="Q133" i="21"/>
  <c r="Q120" i="21"/>
  <c r="Q126" i="21"/>
  <c r="Q117" i="21"/>
  <c r="Q108" i="21"/>
  <c r="Q105" i="21"/>
  <c r="Q111" i="21"/>
  <c r="Q123" i="21"/>
  <c r="Q114" i="21"/>
  <c r="AR78" i="21"/>
  <c r="V78" i="21"/>
  <c r="BG29" i="10"/>
  <c r="AU33" i="10"/>
  <c r="V30" i="1"/>
  <c r="Y9" i="10" s="1"/>
  <c r="Z29" i="10"/>
  <c r="Z31" i="10" s="1"/>
  <c r="Y33" i="10"/>
  <c r="AK29" i="10"/>
  <c r="AK31" i="10" s="1"/>
  <c r="F45" i="16"/>
  <c r="V16" i="16"/>
  <c r="W15" i="16"/>
  <c r="U13" i="1"/>
  <c r="X7" i="10" s="1"/>
  <c r="AB76" i="10"/>
  <c r="AB77" i="10" s="1"/>
  <c r="AC73" i="10"/>
  <c r="G39" i="16"/>
  <c r="G41" i="16" s="1"/>
  <c r="G43" i="16" s="1"/>
  <c r="G44" i="16" s="1"/>
  <c r="M25" i="16"/>
  <c r="I27" i="16"/>
  <c r="BC119" i="10"/>
  <c r="BD115" i="10"/>
  <c r="O20" i="16"/>
  <c r="AG78" i="21"/>
  <c r="Y81" i="21"/>
  <c r="BD78" i="21"/>
  <c r="AJ33" i="10"/>
  <c r="AV29" i="10"/>
  <c r="AV31" i="10" s="1"/>
  <c r="P111" i="21" l="1"/>
  <c r="P129" i="21"/>
  <c r="BG31" i="10"/>
  <c r="BG33" i="10" s="1"/>
  <c r="T92" i="1"/>
  <c r="W10" i="10"/>
  <c r="W13" i="10" s="1"/>
  <c r="U77" i="21" s="1"/>
  <c r="V25" i="10"/>
  <c r="U112" i="10"/>
  <c r="U120" i="10" s="1"/>
  <c r="U122" i="10" s="1"/>
  <c r="V53" i="1"/>
  <c r="S79" i="21"/>
  <c r="S83" i="21"/>
  <c r="U110" i="10"/>
  <c r="T120" i="10"/>
  <c r="T122" i="10" s="1"/>
  <c r="T123" i="10" s="1"/>
  <c r="T113" i="10"/>
  <c r="T79" i="21"/>
  <c r="V109" i="10"/>
  <c r="V40" i="10"/>
  <c r="V41" i="10" s="1"/>
  <c r="T80" i="21" s="1"/>
  <c r="T77" i="21"/>
  <c r="U21" i="1"/>
  <c r="X8" i="10" s="1"/>
  <c r="U39" i="1"/>
  <c r="X10" i="10" s="1"/>
  <c r="X12" i="10"/>
  <c r="GC166" i="22"/>
  <c r="GD166" i="22" s="1"/>
  <c r="GD196" i="22"/>
  <c r="GE194" i="22"/>
  <c r="GE195" i="22" s="1"/>
  <c r="Q129" i="21"/>
  <c r="R133" i="21"/>
  <c r="R126" i="21"/>
  <c r="R120" i="21"/>
  <c r="R117" i="21"/>
  <c r="R108" i="21"/>
  <c r="R105" i="21"/>
  <c r="R111" i="21"/>
  <c r="R123" i="21"/>
  <c r="R114" i="21"/>
  <c r="V13" i="1"/>
  <c r="Y7" i="10" s="1"/>
  <c r="H44" i="16"/>
  <c r="G45" i="16"/>
  <c r="BD119" i="10"/>
  <c r="Z81" i="21"/>
  <c r="BE115" i="10"/>
  <c r="AK33" i="10"/>
  <c r="AW29" i="10"/>
  <c r="AW31" i="10" s="1"/>
  <c r="T20" i="16"/>
  <c r="AS78" i="21"/>
  <c r="W78" i="21"/>
  <c r="Y20" i="16"/>
  <c r="BH29" i="10"/>
  <c r="AV33" i="10"/>
  <c r="AH78" i="21"/>
  <c r="AA29" i="10"/>
  <c r="AA31" i="10" s="1"/>
  <c r="Z33" i="10"/>
  <c r="AL29" i="10"/>
  <c r="AL31" i="10" s="1"/>
  <c r="W30" i="1"/>
  <c r="Z9" i="10" s="1"/>
  <c r="BD118" i="10"/>
  <c r="X13" i="16"/>
  <c r="J19" i="16"/>
  <c r="I32" i="16"/>
  <c r="I28" i="16"/>
  <c r="M27" i="16"/>
  <c r="M28" i="16" s="1"/>
  <c r="F19" i="18"/>
  <c r="W16" i="16"/>
  <c r="J21" i="16"/>
  <c r="D21" i="18"/>
  <c r="D22" i="18" s="1"/>
  <c r="AC76" i="10"/>
  <c r="AC77" i="10" s="1"/>
  <c r="AD73" i="10"/>
  <c r="BE78" i="21" l="1"/>
  <c r="BH31" i="10"/>
  <c r="BH33" i="10" s="1"/>
  <c r="U123" i="10"/>
  <c r="S88" i="21"/>
  <c r="S91" i="21" s="1"/>
  <c r="U113" i="10"/>
  <c r="V112" i="10"/>
  <c r="V120" i="10" s="1"/>
  <c r="V122" i="10" s="1"/>
  <c r="V110" i="10"/>
  <c r="W53" i="1"/>
  <c r="T83" i="21"/>
  <c r="T88" i="21" s="1"/>
  <c r="T91" i="21" s="1"/>
  <c r="U92" i="1"/>
  <c r="W109" i="10"/>
  <c r="W40" i="10"/>
  <c r="W41" i="10" s="1"/>
  <c r="U80" i="21" s="1"/>
  <c r="X13" i="10"/>
  <c r="X16" i="10" s="1"/>
  <c r="X22" i="10" s="1"/>
  <c r="X24" i="10" s="1"/>
  <c r="V21" i="1"/>
  <c r="Y8" i="10" s="1"/>
  <c r="W16" i="10"/>
  <c r="W22" i="10" s="1"/>
  <c r="Y12" i="10"/>
  <c r="V39" i="1"/>
  <c r="Y10" i="10" s="1"/>
  <c r="GE163" i="22"/>
  <c r="GE197" i="22"/>
  <c r="J22" i="16"/>
  <c r="GE196" i="22"/>
  <c r="GF196" i="22" s="1"/>
  <c r="R129" i="21"/>
  <c r="AW33" i="10"/>
  <c r="BI29" i="10"/>
  <c r="J25" i="16"/>
  <c r="J27" i="16" s="1"/>
  <c r="X30" i="1"/>
  <c r="AA9" i="10" s="1"/>
  <c r="AI78" i="21"/>
  <c r="AT78" i="21"/>
  <c r="BE118" i="10"/>
  <c r="BF115" i="10"/>
  <c r="BF118" i="10" s="1"/>
  <c r="BE119" i="10"/>
  <c r="K20" i="16"/>
  <c r="X78" i="21"/>
  <c r="BF78" i="21"/>
  <c r="AL33" i="10"/>
  <c r="AX29" i="10"/>
  <c r="AX31" i="10" s="1"/>
  <c r="W13" i="1"/>
  <c r="Z7" i="10" s="1"/>
  <c r="AB29" i="10"/>
  <c r="AB31" i="10" s="1"/>
  <c r="AA33" i="10"/>
  <c r="AM29" i="10"/>
  <c r="AM31" i="10" s="1"/>
  <c r="H45" i="16"/>
  <c r="AE73" i="10"/>
  <c r="AD76" i="10"/>
  <c r="AD77" i="10" s="1"/>
  <c r="M32" i="16"/>
  <c r="I33" i="16"/>
  <c r="I38" i="16"/>
  <c r="L24" i="16"/>
  <c r="AA81" i="21"/>
  <c r="F31" i="18"/>
  <c r="F20" i="18"/>
  <c r="X14" i="16"/>
  <c r="X15" i="16" s="1"/>
  <c r="S105" i="21" l="1"/>
  <c r="S126" i="21"/>
  <c r="S120" i="21"/>
  <c r="S133" i="21"/>
  <c r="S117" i="21"/>
  <c r="BI31" i="10"/>
  <c r="BI33" i="10" s="1"/>
  <c r="V123" i="10"/>
  <c r="S114" i="21"/>
  <c r="S108" i="21"/>
  <c r="S111" i="21"/>
  <c r="V113" i="10"/>
  <c r="S123" i="21"/>
  <c r="W110" i="10"/>
  <c r="W112" i="10"/>
  <c r="W120" i="10" s="1"/>
  <c r="W122" i="10" s="1"/>
  <c r="X53" i="1"/>
  <c r="V79" i="21"/>
  <c r="U83" i="21"/>
  <c r="X40" i="10"/>
  <c r="X41" i="10" s="1"/>
  <c r="V80" i="21" s="1"/>
  <c r="X109" i="10"/>
  <c r="V83" i="21" s="1"/>
  <c r="V77" i="21"/>
  <c r="Y13" i="10"/>
  <c r="W77" i="21" s="1"/>
  <c r="W39" i="1"/>
  <c r="Z10" i="10" s="1"/>
  <c r="V92" i="1"/>
  <c r="W24" i="10"/>
  <c r="W25" i="10" s="1"/>
  <c r="X25" i="10" s="1"/>
  <c r="U79" i="21"/>
  <c r="W21" i="1"/>
  <c r="Z12" i="10"/>
  <c r="GE181" i="22"/>
  <c r="GE186" i="22" s="1"/>
  <c r="T133" i="21"/>
  <c r="T120" i="21"/>
  <c r="T126" i="21"/>
  <c r="T117" i="21"/>
  <c r="T108" i="21"/>
  <c r="T105" i="21"/>
  <c r="T114" i="21"/>
  <c r="T111" i="21"/>
  <c r="T123" i="21"/>
  <c r="Y53" i="1"/>
  <c r="X16" i="16"/>
  <c r="Y30" i="1"/>
  <c r="AB9" i="10" s="1"/>
  <c r="I39" i="16"/>
  <c r="M38" i="16"/>
  <c r="BG78" i="21"/>
  <c r="AU78" i="21"/>
  <c r="BF119" i="10"/>
  <c r="AB81" i="21"/>
  <c r="Y78" i="21"/>
  <c r="P20" i="16"/>
  <c r="AJ78" i="21"/>
  <c r="M33" i="16"/>
  <c r="D23" i="18"/>
  <c r="D24" i="18" s="1"/>
  <c r="D32" i="18" s="1"/>
  <c r="AM33" i="10"/>
  <c r="AY29" i="10"/>
  <c r="AY31" i="10" s="1"/>
  <c r="AX33" i="10"/>
  <c r="BJ29" i="10"/>
  <c r="BG115" i="10"/>
  <c r="AC29" i="10"/>
  <c r="AC31" i="10" s="1"/>
  <c r="AB33" i="10"/>
  <c r="AN29" i="10"/>
  <c r="AN31" i="10" s="1"/>
  <c r="J28" i="16"/>
  <c r="J32" i="16"/>
  <c r="AF73" i="10"/>
  <c r="AE76" i="10"/>
  <c r="AE77" i="10" s="1"/>
  <c r="X13" i="1"/>
  <c r="AA7" i="10" s="1"/>
  <c r="W123" i="10" l="1"/>
  <c r="BJ31" i="10"/>
  <c r="BJ33" i="10" s="1"/>
  <c r="S129" i="21"/>
  <c r="W92" i="1"/>
  <c r="W113" i="10"/>
  <c r="X112" i="10"/>
  <c r="X120" i="10" s="1"/>
  <c r="X122" i="10" s="1"/>
  <c r="X123" i="10" s="1"/>
  <c r="U88" i="21"/>
  <c r="U91" i="21" s="1"/>
  <c r="Y40" i="10"/>
  <c r="Y41" i="10" s="1"/>
  <c r="W80" i="21" s="1"/>
  <c r="X39" i="1"/>
  <c r="AA10" i="10" s="1"/>
  <c r="Y16" i="10"/>
  <c r="Y22" i="10" s="1"/>
  <c r="Y24" i="10" s="1"/>
  <c r="Y25" i="10" s="1"/>
  <c r="X110" i="10"/>
  <c r="Y109" i="10"/>
  <c r="W83" i="21" s="1"/>
  <c r="V88" i="21"/>
  <c r="V91" i="21" s="1"/>
  <c r="Z8" i="10"/>
  <c r="Z13" i="10" s="1"/>
  <c r="Z109" i="10" s="1"/>
  <c r="X83" i="21" s="1"/>
  <c r="X21" i="1"/>
  <c r="AA8" i="10" s="1"/>
  <c r="AA12" i="10"/>
  <c r="GE166" i="22"/>
  <c r="Y13" i="1"/>
  <c r="AB7" i="10" s="1"/>
  <c r="T129" i="21"/>
  <c r="Y21" i="1"/>
  <c r="AB8" i="10" s="1"/>
  <c r="Z53" i="1"/>
  <c r="K19" i="16"/>
  <c r="AC81" i="21"/>
  <c r="AG73" i="10"/>
  <c r="AF76" i="10"/>
  <c r="AF77" i="10" s="1"/>
  <c r="AY33" i="10"/>
  <c r="BK29" i="10"/>
  <c r="AK78" i="21"/>
  <c r="Z30" i="1"/>
  <c r="J38" i="16"/>
  <c r="J33" i="16"/>
  <c r="K22" i="16"/>
  <c r="M39" i="16"/>
  <c r="I41" i="16"/>
  <c r="AC33" i="10"/>
  <c r="AO29" i="10"/>
  <c r="AO31" i="10" s="1"/>
  <c r="AN33" i="10"/>
  <c r="AZ29" i="10"/>
  <c r="AZ31" i="10" s="1"/>
  <c r="BG118" i="10"/>
  <c r="Y13" i="16"/>
  <c r="U20" i="16"/>
  <c r="AV78" i="21"/>
  <c r="Z78" i="21"/>
  <c r="BG119" i="10"/>
  <c r="Z20" i="16"/>
  <c r="BH115" i="10"/>
  <c r="U108" i="21" l="1"/>
  <c r="BH78" i="21"/>
  <c r="BK31" i="10"/>
  <c r="BK33" i="10" s="1"/>
  <c r="X92" i="1"/>
  <c r="U126" i="21"/>
  <c r="U117" i="21"/>
  <c r="X113" i="10"/>
  <c r="U120" i="21"/>
  <c r="U133" i="21"/>
  <c r="U105" i="21"/>
  <c r="U114" i="21"/>
  <c r="U123" i="21"/>
  <c r="U111" i="21"/>
  <c r="Y112" i="10"/>
  <c r="Y120" i="10" s="1"/>
  <c r="Y122" i="10" s="1"/>
  <c r="Y123" i="10" s="1"/>
  <c r="Y110" i="10"/>
  <c r="Z110" i="10" s="1"/>
  <c r="W79" i="21"/>
  <c r="W88" i="21" s="1"/>
  <c r="W91" i="21" s="1"/>
  <c r="X77" i="21"/>
  <c r="Z16" i="10"/>
  <c r="Z22" i="10" s="1"/>
  <c r="Z24" i="10" s="1"/>
  <c r="Z25" i="10" s="1"/>
  <c r="Z40" i="10"/>
  <c r="Z41" i="10" s="1"/>
  <c r="X80" i="21" s="1"/>
  <c r="AC9" i="10"/>
  <c r="Z31" i="1"/>
  <c r="AA13" i="10"/>
  <c r="AA109" i="10" s="1"/>
  <c r="Y39" i="1"/>
  <c r="AB10" i="10" s="1"/>
  <c r="AB12" i="10"/>
  <c r="K21" i="16"/>
  <c r="K25" i="16" s="1"/>
  <c r="K27" i="16" s="1"/>
  <c r="Z54" i="1"/>
  <c r="AW78" i="21"/>
  <c r="N24" i="16"/>
  <c r="R24" i="16" s="1"/>
  <c r="AD81" i="21"/>
  <c r="AH73" i="10"/>
  <c r="AG76" i="10"/>
  <c r="AG77" i="10" s="1"/>
  <c r="L20" i="16"/>
  <c r="M20" i="16" s="1"/>
  <c r="AA78" i="21"/>
  <c r="BH119" i="10"/>
  <c r="M41" i="16"/>
  <c r="I43" i="16"/>
  <c r="AL78" i="21"/>
  <c r="BI115" i="10"/>
  <c r="BI118" i="10" s="1"/>
  <c r="J39" i="16"/>
  <c r="J41" i="16" s="1"/>
  <c r="J43" i="16" s="1"/>
  <c r="BH118" i="10"/>
  <c r="Y14" i="16"/>
  <c r="Z13" i="1"/>
  <c r="AZ33" i="10"/>
  <c r="BL29" i="10"/>
  <c r="AO33" i="10"/>
  <c r="BA29" i="10"/>
  <c r="BA31" i="10" s="1"/>
  <c r="AA30" i="1"/>
  <c r="BI78" i="21"/>
  <c r="BL31" i="10" l="1"/>
  <c r="BL33" i="10" s="1"/>
  <c r="AA110" i="10"/>
  <c r="Y92" i="1"/>
  <c r="U129" i="21"/>
  <c r="Y113" i="10"/>
  <c r="X79" i="21"/>
  <c r="X88" i="21" s="1"/>
  <c r="X91" i="21" s="1"/>
  <c r="Y83" i="21"/>
  <c r="AB13" i="10"/>
  <c r="AB16" i="10" s="1"/>
  <c r="AB22" i="10" s="1"/>
  <c r="AB24" i="10" s="1"/>
  <c r="AA16" i="10"/>
  <c r="AA22" i="10" s="1"/>
  <c r="AA24" i="10" s="1"/>
  <c r="AA25" i="10" s="1"/>
  <c r="Y77" i="21"/>
  <c r="Z112" i="10"/>
  <c r="Z120" i="10" s="1"/>
  <c r="Z122" i="10" s="1"/>
  <c r="Z123" i="10" s="1"/>
  <c r="AA53" i="1"/>
  <c r="AA40" i="10"/>
  <c r="AA41" i="10" s="1"/>
  <c r="Y80" i="21" s="1"/>
  <c r="AD9" i="10"/>
  <c r="AC7" i="10"/>
  <c r="Z14" i="1"/>
  <c r="Z39" i="1"/>
  <c r="Z40" i="1" s="1"/>
  <c r="AC12" i="10"/>
  <c r="Z21" i="1"/>
  <c r="W133" i="21"/>
  <c r="W120" i="21"/>
  <c r="W126" i="21"/>
  <c r="W117" i="21"/>
  <c r="W108" i="21"/>
  <c r="W105" i="21"/>
  <c r="W111" i="21"/>
  <c r="W114" i="21"/>
  <c r="W123" i="21"/>
  <c r="V133" i="21"/>
  <c r="V126" i="21"/>
  <c r="V120" i="21"/>
  <c r="V117" i="21"/>
  <c r="V108" i="21"/>
  <c r="V105" i="21"/>
  <c r="V114" i="21"/>
  <c r="V111" i="21"/>
  <c r="V123" i="21"/>
  <c r="BJ115" i="10"/>
  <c r="BI119" i="10"/>
  <c r="M43" i="16"/>
  <c r="I44" i="16"/>
  <c r="AE81" i="21"/>
  <c r="BA33" i="10"/>
  <c r="BM29" i="10"/>
  <c r="BM31" i="10" s="1"/>
  <c r="Q20" i="16"/>
  <c r="R20" i="16" s="1"/>
  <c r="AM78" i="21"/>
  <c r="AH76" i="10"/>
  <c r="AH77" i="10" s="1"/>
  <c r="AI73" i="10"/>
  <c r="AX78" i="21"/>
  <c r="Y15" i="16"/>
  <c r="AB30" i="1"/>
  <c r="AE9" i="10" s="1"/>
  <c r="K28" i="16"/>
  <c r="K32" i="16"/>
  <c r="AA13" i="1"/>
  <c r="BJ78" i="21" l="1"/>
  <c r="AB40" i="10"/>
  <c r="AB41" i="10" s="1"/>
  <c r="Z80" i="21" s="1"/>
  <c r="AB25" i="10"/>
  <c r="AB109" i="10"/>
  <c r="AB110" i="10" s="1"/>
  <c r="Z79" i="21"/>
  <c r="Z77" i="21"/>
  <c r="AA112" i="10"/>
  <c r="AA120" i="10" s="1"/>
  <c r="AA122" i="10" s="1"/>
  <c r="AA123" i="10" s="1"/>
  <c r="Y79" i="21"/>
  <c r="Y88" i="21" s="1"/>
  <c r="Y91" i="21" s="1"/>
  <c r="Z113" i="10"/>
  <c r="AC10" i="10"/>
  <c r="AB53" i="1"/>
  <c r="Z92" i="1"/>
  <c r="Z22" i="1"/>
  <c r="Z94" i="1" s="1"/>
  <c r="AD7" i="10"/>
  <c r="AA39" i="1"/>
  <c r="AC8" i="10"/>
  <c r="AD12" i="10"/>
  <c r="AA21" i="1"/>
  <c r="V129" i="21"/>
  <c r="W129" i="21"/>
  <c r="L19" i="16"/>
  <c r="AB13" i="1"/>
  <c r="AE7" i="10" s="1"/>
  <c r="AC30" i="1"/>
  <c r="AF9" i="10" s="1"/>
  <c r="BM33" i="10"/>
  <c r="BN29" i="10"/>
  <c r="BN31" i="10" s="1"/>
  <c r="V20" i="16"/>
  <c r="W20" i="16" s="1"/>
  <c r="AY78" i="21"/>
  <c r="L22" i="16"/>
  <c r="M22" i="16" s="1"/>
  <c r="BJ118" i="10"/>
  <c r="Z13" i="16"/>
  <c r="K38" i="16"/>
  <c r="K33" i="16"/>
  <c r="Y16" i="16"/>
  <c r="AJ73" i="10"/>
  <c r="AI76" i="10"/>
  <c r="AI77" i="10" s="1"/>
  <c r="AF81" i="21"/>
  <c r="BJ119" i="10"/>
  <c r="BK115" i="10"/>
  <c r="I45" i="16"/>
  <c r="J44" i="16"/>
  <c r="AB112" i="10" l="1"/>
  <c r="AB120" i="10" s="1"/>
  <c r="AB122" i="10" s="1"/>
  <c r="AB123" i="10" s="1"/>
  <c r="AA113" i="10"/>
  <c r="Z83" i="21"/>
  <c r="Z88" i="21" s="1"/>
  <c r="AC13" i="10"/>
  <c r="AC40" i="10" s="1"/>
  <c r="AC41" i="10" s="1"/>
  <c r="AA80" i="21" s="1"/>
  <c r="AC53" i="1"/>
  <c r="B8" i="23"/>
  <c r="AA127" i="21"/>
  <c r="AA92" i="1"/>
  <c r="AD10" i="10"/>
  <c r="AD8" i="10"/>
  <c r="AB39" i="1"/>
  <c r="AE10" i="10" s="1"/>
  <c r="AB21" i="1"/>
  <c r="AE8" i="10" s="1"/>
  <c r="L21" i="16"/>
  <c r="M21" i="16" s="1"/>
  <c r="X120" i="21"/>
  <c r="X126" i="21"/>
  <c r="X117" i="21"/>
  <c r="X108" i="21"/>
  <c r="X105" i="21"/>
  <c r="X123" i="21"/>
  <c r="X114" i="21"/>
  <c r="X111" i="21"/>
  <c r="X133" i="21"/>
  <c r="AE12" i="10"/>
  <c r="BK119" i="10"/>
  <c r="AK73" i="10"/>
  <c r="AJ76" i="10"/>
  <c r="AJ77" i="10" s="1"/>
  <c r="K39" i="16"/>
  <c r="K41" i="16" s="1"/>
  <c r="K43" i="16" s="1"/>
  <c r="K44" i="16" s="1"/>
  <c r="BK78" i="21"/>
  <c r="O24" i="16"/>
  <c r="AG81" i="21"/>
  <c r="BK118" i="10"/>
  <c r="AD30" i="1"/>
  <c r="AG9" i="10" s="1"/>
  <c r="L25" i="16"/>
  <c r="L27" i="16" s="1"/>
  <c r="M19" i="16"/>
  <c r="M26" i="16" s="1"/>
  <c r="Z14" i="16"/>
  <c r="J45" i="16"/>
  <c r="BL115" i="10"/>
  <c r="BL118" i="10" s="1"/>
  <c r="AC13" i="1"/>
  <c r="AF7" i="10" s="1"/>
  <c r="C8" i="23" l="1"/>
  <c r="Z91" i="21"/>
  <c r="Z120" i="21" s="1"/>
  <c r="AB113" i="10"/>
  <c r="AA77" i="21"/>
  <c r="AC16" i="10"/>
  <c r="AC22" i="10" s="1"/>
  <c r="AC24" i="10" s="1"/>
  <c r="AC25" i="10" s="1"/>
  <c r="AC109" i="10"/>
  <c r="AC110" i="10" s="1"/>
  <c r="AD13" i="10"/>
  <c r="AB77" i="21" s="1"/>
  <c r="AD53" i="1"/>
  <c r="AC112" i="10"/>
  <c r="AC114" i="10" s="1"/>
  <c r="AC21" i="1"/>
  <c r="AF8" i="10" s="1"/>
  <c r="AC39" i="1"/>
  <c r="AB92" i="1"/>
  <c r="AF12" i="10"/>
  <c r="AE13" i="10"/>
  <c r="AE16" i="10" s="1"/>
  <c r="AE22" i="10" s="1"/>
  <c r="AE24" i="10" s="1"/>
  <c r="Y133" i="21"/>
  <c r="Y126" i="21"/>
  <c r="Y120" i="21"/>
  <c r="Y117" i="21"/>
  <c r="Y108" i="21"/>
  <c r="Y105" i="21"/>
  <c r="Y123" i="21"/>
  <c r="Y114" i="21"/>
  <c r="Y111" i="21"/>
  <c r="BL78" i="21"/>
  <c r="X129" i="21"/>
  <c r="AD13" i="1"/>
  <c r="AH81" i="21"/>
  <c r="BM115" i="10"/>
  <c r="Z15" i="16"/>
  <c r="AL73" i="10"/>
  <c r="AK76" i="10"/>
  <c r="AK77" i="10" s="1"/>
  <c r="K45" i="16"/>
  <c r="AA20" i="16"/>
  <c r="AB20" i="16" s="1"/>
  <c r="L32" i="16"/>
  <c r="L28" i="16"/>
  <c r="BL119" i="10"/>
  <c r="AE30" i="1"/>
  <c r="Z126" i="21" l="1"/>
  <c r="Z133" i="21"/>
  <c r="Z114" i="21"/>
  <c r="Z111" i="21"/>
  <c r="Z123" i="21"/>
  <c r="Z105" i="21"/>
  <c r="Z108" i="21"/>
  <c r="Z117" i="21"/>
  <c r="AA79" i="21"/>
  <c r="AA83" i="21"/>
  <c r="AD109" i="10"/>
  <c r="AD110" i="10" s="1"/>
  <c r="AD16" i="10"/>
  <c r="AD22" i="10" s="1"/>
  <c r="AB79" i="21" s="1"/>
  <c r="AD40" i="10"/>
  <c r="AD41" i="10" s="1"/>
  <c r="AB80" i="21" s="1"/>
  <c r="AC120" i="10"/>
  <c r="AC122" i="10" s="1"/>
  <c r="AC123" i="10" s="1"/>
  <c r="AC113" i="10"/>
  <c r="AC92" i="1"/>
  <c r="AE53" i="1"/>
  <c r="AH9" i="10"/>
  <c r="AG7" i="10"/>
  <c r="AE109" i="10"/>
  <c r="AC77" i="21"/>
  <c r="AE40" i="10"/>
  <c r="AE41" i="10" s="1"/>
  <c r="AC80" i="21" s="1"/>
  <c r="AF10" i="10"/>
  <c r="AF13" i="10" s="1"/>
  <c r="AG12" i="10"/>
  <c r="AD21" i="1"/>
  <c r="AG8" i="10" s="1"/>
  <c r="AD39" i="1"/>
  <c r="AG10" i="10" s="1"/>
  <c r="AA130" i="21"/>
  <c r="AC79" i="21"/>
  <c r="GF174" i="22"/>
  <c r="Y129" i="21"/>
  <c r="BM78" i="21"/>
  <c r="N19" i="16"/>
  <c r="AE13" i="1"/>
  <c r="AH7" i="10" s="1"/>
  <c r="Z16" i="16"/>
  <c r="L38" i="16"/>
  <c r="L33" i="16"/>
  <c r="BM119" i="10"/>
  <c r="BM118" i="10"/>
  <c r="BN118" i="10" s="1"/>
  <c r="BN115" i="10"/>
  <c r="BP115" i="10" s="1"/>
  <c r="AF30" i="1"/>
  <c r="AI9" i="10" s="1"/>
  <c r="AI81" i="21"/>
  <c r="AA13" i="16"/>
  <c r="AL76" i="10"/>
  <c r="AL77" i="10" s="1"/>
  <c r="AM73" i="10"/>
  <c r="Z129" i="21" l="1"/>
  <c r="AA88" i="21"/>
  <c r="AA91" i="21" s="1"/>
  <c r="AB83" i="21"/>
  <c r="AB88" i="21" s="1"/>
  <c r="AB91" i="21" s="1"/>
  <c r="AD24" i="10"/>
  <c r="AD25" i="10" s="1"/>
  <c r="AE25" i="10" s="1"/>
  <c r="AD112" i="10"/>
  <c r="AD120" i="10" s="1"/>
  <c r="AD122" i="10" s="1"/>
  <c r="AD123" i="10" s="1"/>
  <c r="AF53" i="1"/>
  <c r="AD92" i="1"/>
  <c r="AE112" i="10"/>
  <c r="AE120" i="10" s="1"/>
  <c r="AE122" i="10" s="1"/>
  <c r="AG13" i="10"/>
  <c r="AG16" i="10" s="1"/>
  <c r="AG22" i="10" s="1"/>
  <c r="AG24" i="10" s="1"/>
  <c r="AD77" i="21"/>
  <c r="AF16" i="10"/>
  <c r="AF22" i="10" s="1"/>
  <c r="AF24" i="10" s="1"/>
  <c r="AF109" i="10"/>
  <c r="AD83" i="21" s="1"/>
  <c r="AF40" i="10"/>
  <c r="AF41" i="10" s="1"/>
  <c r="N22" i="16" s="1"/>
  <c r="AE39" i="1"/>
  <c r="AE21" i="1"/>
  <c r="AH12" i="10"/>
  <c r="AC83" i="21"/>
  <c r="AC88" i="21" s="1"/>
  <c r="AC91" i="21" s="1"/>
  <c r="AE110" i="10"/>
  <c r="GF194" i="22"/>
  <c r="BN78" i="21"/>
  <c r="AF13" i="1"/>
  <c r="AI7" i="10" s="1"/>
  <c r="N21" i="16"/>
  <c r="N25" i="16" s="1"/>
  <c r="AG30" i="1"/>
  <c r="AJ9" i="10" s="1"/>
  <c r="L39" i="16"/>
  <c r="L41" i="16" s="1"/>
  <c r="L43" i="16" s="1"/>
  <c r="L44" i="16" s="1"/>
  <c r="AB13" i="16"/>
  <c r="AN73" i="10"/>
  <c r="AM76" i="10"/>
  <c r="AM77" i="10" s="1"/>
  <c r="P24" i="16"/>
  <c r="AJ81" i="21"/>
  <c r="BN119" i="10"/>
  <c r="AA14" i="16"/>
  <c r="AB14" i="16" s="1"/>
  <c r="AC14" i="16" s="1"/>
  <c r="AA105" i="21" l="1"/>
  <c r="C14" i="30"/>
  <c r="C16" i="30" s="1"/>
  <c r="AB108" i="21"/>
  <c r="AA120" i="21"/>
  <c r="AA115" i="21"/>
  <c r="AA111" i="21"/>
  <c r="D8" i="23"/>
  <c r="AA134" i="21"/>
  <c r="AA123" i="21"/>
  <c r="AA109" i="21"/>
  <c r="AA118" i="21"/>
  <c r="AA108" i="21"/>
  <c r="AA121" i="21"/>
  <c r="AA117" i="21"/>
  <c r="AA92" i="21"/>
  <c r="AA106" i="21"/>
  <c r="AA126" i="21"/>
  <c r="AA133" i="21"/>
  <c r="AA112" i="21"/>
  <c r="AA124" i="21"/>
  <c r="AA114" i="21"/>
  <c r="E8" i="23"/>
  <c r="AF25" i="10"/>
  <c r="AG25" i="10" s="1"/>
  <c r="AE123" i="10"/>
  <c r="AD113" i="10"/>
  <c r="AE113" i="10" s="1"/>
  <c r="AF110" i="10"/>
  <c r="AG53" i="1"/>
  <c r="AG109" i="10"/>
  <c r="AE83" i="21" s="1"/>
  <c r="AE77" i="21"/>
  <c r="AH8" i="10"/>
  <c r="AH10" i="10"/>
  <c r="AF39" i="1"/>
  <c r="F8" i="23"/>
  <c r="AE79" i="21"/>
  <c r="AD79" i="21"/>
  <c r="AG40" i="10"/>
  <c r="AG41" i="10" s="1"/>
  <c r="AE80" i="21" s="1"/>
  <c r="AF112" i="10"/>
  <c r="AF120" i="10" s="1"/>
  <c r="AF122" i="10" s="1"/>
  <c r="AE92" i="1"/>
  <c r="AF21" i="1"/>
  <c r="AD80" i="21"/>
  <c r="GF186" i="22"/>
  <c r="GF163" i="22"/>
  <c r="GF195" i="22"/>
  <c r="GF197" i="22"/>
  <c r="AB133" i="21"/>
  <c r="AB120" i="21"/>
  <c r="AB126" i="21"/>
  <c r="AB117" i="21"/>
  <c r="BO78" i="21"/>
  <c r="AI12" i="10"/>
  <c r="M44" i="16"/>
  <c r="L45" i="16"/>
  <c r="AH30" i="1"/>
  <c r="AK9" i="10" s="1"/>
  <c r="AG13" i="1"/>
  <c r="AJ7" i="10" s="1"/>
  <c r="AC13" i="16"/>
  <c r="G17" i="18"/>
  <c r="AO73" i="10"/>
  <c r="AN76" i="10"/>
  <c r="AN77" i="10" s="1"/>
  <c r="AA15" i="16"/>
  <c r="AK81" i="21"/>
  <c r="R25" i="16"/>
  <c r="N27" i="16"/>
  <c r="AB105" i="21" l="1"/>
  <c r="AB123" i="21"/>
  <c r="AB111" i="21"/>
  <c r="AB114" i="21"/>
  <c r="AA129" i="21"/>
  <c r="AD88" i="21"/>
  <c r="AF123" i="10"/>
  <c r="AG110" i="10"/>
  <c r="AH53" i="1"/>
  <c r="AH13" i="10"/>
  <c r="AH40" i="10" s="1"/>
  <c r="AH41" i="10" s="1"/>
  <c r="AE88" i="21"/>
  <c r="AE91" i="21" s="1"/>
  <c r="AG39" i="1"/>
  <c r="AJ10" i="10" s="1"/>
  <c r="AI10" i="10"/>
  <c r="AF92" i="1"/>
  <c r="AF113" i="10"/>
  <c r="AG112" i="10"/>
  <c r="AG120" i="10" s="1"/>
  <c r="AG122" i="10" s="1"/>
  <c r="AI8" i="10"/>
  <c r="AJ12" i="10"/>
  <c r="AG21" i="1"/>
  <c r="AC108" i="21"/>
  <c r="AC120" i="21"/>
  <c r="AC126" i="21"/>
  <c r="AC133" i="21"/>
  <c r="AC123" i="21"/>
  <c r="AC111" i="21"/>
  <c r="AC114" i="21"/>
  <c r="AC105" i="21"/>
  <c r="AC117" i="21"/>
  <c r="GF165" i="22"/>
  <c r="AB129" i="21"/>
  <c r="BP78" i="21"/>
  <c r="O19" i="16"/>
  <c r="AI30" i="1"/>
  <c r="AL9" i="10" s="1"/>
  <c r="E21" i="18"/>
  <c r="E22" i="18" s="1"/>
  <c r="AA16" i="16"/>
  <c r="AB15" i="16"/>
  <c r="O21" i="16"/>
  <c r="G30" i="18"/>
  <c r="G18" i="18"/>
  <c r="G33" i="18" s="1"/>
  <c r="H17" i="18"/>
  <c r="AH13" i="1"/>
  <c r="AK7" i="10" s="1"/>
  <c r="AL81" i="21"/>
  <c r="R27" i="16"/>
  <c r="R28" i="16" s="1"/>
  <c r="N28" i="16"/>
  <c r="N32" i="16"/>
  <c r="AP73" i="10"/>
  <c r="AO76" i="10"/>
  <c r="AO77" i="10" s="1"/>
  <c r="M45" i="16"/>
  <c r="G8" i="23" l="1"/>
  <c r="AD91" i="21"/>
  <c r="AG123" i="10"/>
  <c r="AF77" i="21"/>
  <c r="AH109" i="10"/>
  <c r="AH110" i="10" s="1"/>
  <c r="AH16" i="10"/>
  <c r="AH22" i="10" s="1"/>
  <c r="AH112" i="10" s="1"/>
  <c r="AH120" i="10" s="1"/>
  <c r="AH122" i="10" s="1"/>
  <c r="AI53" i="1"/>
  <c r="H8" i="23"/>
  <c r="AG113" i="10"/>
  <c r="AG92" i="1"/>
  <c r="AF80" i="21"/>
  <c r="AJ8" i="10"/>
  <c r="AJ13" i="10" s="1"/>
  <c r="AH77" i="21" s="1"/>
  <c r="AH39" i="1"/>
  <c r="AK10" i="10" s="1"/>
  <c r="AI13" i="10"/>
  <c r="AI16" i="10" s="1"/>
  <c r="AI22" i="10" s="1"/>
  <c r="AI24" i="10" s="1"/>
  <c r="AH21" i="1"/>
  <c r="AK8" i="10" s="1"/>
  <c r="AK12" i="10"/>
  <c r="AC129" i="21"/>
  <c r="O22" i="16"/>
  <c r="AE133" i="21"/>
  <c r="AE120" i="21"/>
  <c r="AE126" i="21"/>
  <c r="AE108" i="21"/>
  <c r="AE117" i="21"/>
  <c r="AE105" i="21"/>
  <c r="AE111" i="21"/>
  <c r="AE123" i="21"/>
  <c r="AE114" i="21"/>
  <c r="BQ78" i="21"/>
  <c r="AI13" i="1"/>
  <c r="AL7" i="10" s="1"/>
  <c r="AI21" i="1"/>
  <c r="AL8" i="10" s="1"/>
  <c r="AC15" i="16"/>
  <c r="AB16" i="16"/>
  <c r="G19" i="18"/>
  <c r="Q24" i="16"/>
  <c r="AM81" i="21"/>
  <c r="AP76" i="10"/>
  <c r="AP77" i="10" s="1"/>
  <c r="AQ73" i="10"/>
  <c r="O25" i="16"/>
  <c r="O27" i="16" s="1"/>
  <c r="AJ30" i="1"/>
  <c r="AM9" i="10" s="1"/>
  <c r="N33" i="16"/>
  <c r="N38" i="16"/>
  <c r="R32" i="16"/>
  <c r="AF83" i="21" l="1"/>
  <c r="AH123" i="10"/>
  <c r="AH113" i="10"/>
  <c r="AH24" i="10"/>
  <c r="AH25" i="10" s="1"/>
  <c r="AI25" i="10" s="1"/>
  <c r="AF79" i="21"/>
  <c r="AF88" i="21" s="1"/>
  <c r="AF91" i="21" s="1"/>
  <c r="AJ53" i="1"/>
  <c r="AG77" i="21"/>
  <c r="AI40" i="10"/>
  <c r="AI41" i="10" s="1"/>
  <c r="AG80" i="21" s="1"/>
  <c r="AI109" i="10"/>
  <c r="AI110" i="10" s="1"/>
  <c r="AD114" i="21"/>
  <c r="AD105" i="21"/>
  <c r="AD117" i="21"/>
  <c r="AD120" i="21"/>
  <c r="AD108" i="21"/>
  <c r="AD126" i="21"/>
  <c r="AI39" i="1"/>
  <c r="AL10" i="10" s="1"/>
  <c r="AD133" i="21"/>
  <c r="AH92" i="1"/>
  <c r="AJ16" i="10"/>
  <c r="AJ22" i="10" s="1"/>
  <c r="AJ24" i="10" s="1"/>
  <c r="AJ40" i="10"/>
  <c r="AJ41" i="10" s="1"/>
  <c r="AH80" i="21" s="1"/>
  <c r="AD123" i="21"/>
  <c r="AJ109" i="10"/>
  <c r="AD111" i="21"/>
  <c r="AK13" i="10"/>
  <c r="AK40" i="10" s="1"/>
  <c r="AK41" i="10" s="1"/>
  <c r="AI80" i="21" s="1"/>
  <c r="AG79" i="21"/>
  <c r="AL12" i="10"/>
  <c r="AE129" i="21"/>
  <c r="BR78" i="21"/>
  <c r="G20" i="18"/>
  <c r="G31" i="18"/>
  <c r="H19" i="18"/>
  <c r="R33" i="16"/>
  <c r="E23" i="18"/>
  <c r="E24" i="18" s="1"/>
  <c r="E32" i="18" s="1"/>
  <c r="AR73" i="10"/>
  <c r="AQ76" i="10"/>
  <c r="AQ77" i="10" s="1"/>
  <c r="O32" i="16"/>
  <c r="O28" i="16"/>
  <c r="N39" i="16"/>
  <c r="R38" i="16"/>
  <c r="AN81" i="21"/>
  <c r="AJ13" i="1"/>
  <c r="AM7" i="10" s="1"/>
  <c r="AK30" i="1"/>
  <c r="AN9" i="10" s="1"/>
  <c r="AI112" i="10" l="1"/>
  <c r="AI120" i="10" s="1"/>
  <c r="AI122" i="10" s="1"/>
  <c r="AI123" i="10" s="1"/>
  <c r="I8" i="23"/>
  <c r="AF126" i="21"/>
  <c r="AJ25" i="10"/>
  <c r="AK53" i="1"/>
  <c r="AI92" i="1"/>
  <c r="AJ110" i="10"/>
  <c r="AG83" i="21"/>
  <c r="AG88" i="21" s="1"/>
  <c r="AG91" i="21" s="1"/>
  <c r="AJ112" i="10"/>
  <c r="AJ120" i="10" s="1"/>
  <c r="AJ122" i="10" s="1"/>
  <c r="AH83" i="21"/>
  <c r="AD129" i="21"/>
  <c r="AH79" i="21"/>
  <c r="AI77" i="21"/>
  <c r="AK109" i="10"/>
  <c r="AI83" i="21" s="1"/>
  <c r="AK16" i="10"/>
  <c r="AK22" i="10" s="1"/>
  <c r="AK24" i="10" s="1"/>
  <c r="AL13" i="10"/>
  <c r="P19" i="16" s="1"/>
  <c r="AM12" i="10"/>
  <c r="AJ39" i="1"/>
  <c r="AM10" i="10" s="1"/>
  <c r="AJ21" i="1"/>
  <c r="AM8" i="10" s="1"/>
  <c r="BL29" i="1"/>
  <c r="BS78" i="21"/>
  <c r="AO81" i="21"/>
  <c r="AS73" i="10"/>
  <c r="AR76" i="10"/>
  <c r="AR77" i="10" s="1"/>
  <c r="AL30" i="1"/>
  <c r="O38" i="16"/>
  <c r="O33" i="16"/>
  <c r="R39" i="16"/>
  <c r="N41" i="16"/>
  <c r="BL25" i="1"/>
  <c r="AK13" i="1"/>
  <c r="AN7" i="10" s="1"/>
  <c r="AI113" i="10" l="1"/>
  <c r="AJ123" i="10"/>
  <c r="AF111" i="21"/>
  <c r="AF108" i="21"/>
  <c r="AF117" i="21"/>
  <c r="AK25" i="10"/>
  <c r="AF123" i="21"/>
  <c r="AF105" i="21"/>
  <c r="AF114" i="21"/>
  <c r="AF133" i="21"/>
  <c r="AF120" i="21"/>
  <c r="AH88" i="21"/>
  <c r="AH91" i="21" s="1"/>
  <c r="AL53" i="1"/>
  <c r="AL54" i="1" s="1"/>
  <c r="J8" i="23"/>
  <c r="AK110" i="10"/>
  <c r="AJ113" i="10"/>
  <c r="AK112" i="10"/>
  <c r="AK120" i="10" s="1"/>
  <c r="AK122" i="10" s="1"/>
  <c r="AL16" i="10"/>
  <c r="AL22" i="10" s="1"/>
  <c r="AL24" i="10" s="1"/>
  <c r="AK39" i="1"/>
  <c r="AN10" i="10" s="1"/>
  <c r="AJ92" i="1"/>
  <c r="AO9" i="10"/>
  <c r="AL31" i="1"/>
  <c r="AI79" i="21"/>
  <c r="AI88" i="21" s="1"/>
  <c r="AI91" i="21" s="1"/>
  <c r="AL40" i="10"/>
  <c r="AL41" i="10" s="1"/>
  <c r="P22" i="16" s="1"/>
  <c r="AL109" i="10"/>
  <c r="AM13" i="10"/>
  <c r="AK77" i="21" s="1"/>
  <c r="AJ77" i="21"/>
  <c r="AN12" i="10"/>
  <c r="AK21" i="1"/>
  <c r="AL13" i="1"/>
  <c r="P21" i="16"/>
  <c r="BT78" i="21"/>
  <c r="P25" i="16"/>
  <c r="P27" i="16" s="1"/>
  <c r="R41" i="16"/>
  <c r="N43" i="16"/>
  <c r="O39" i="16"/>
  <c r="O41" i="16" s="1"/>
  <c r="O43" i="16" s="1"/>
  <c r="AT73" i="10"/>
  <c r="AS76" i="10"/>
  <c r="AS77" i="10" s="1"/>
  <c r="S24" i="16"/>
  <c r="W24" i="16" s="1"/>
  <c r="AP81" i="21"/>
  <c r="AK123" i="10" l="1"/>
  <c r="AL25" i="10"/>
  <c r="K8" i="23"/>
  <c r="AJ79" i="21"/>
  <c r="AF129" i="21"/>
  <c r="AL39" i="1"/>
  <c r="AL40" i="1" s="1"/>
  <c r="AK113" i="10"/>
  <c r="AM53" i="1"/>
  <c r="AK92" i="1"/>
  <c r="AL110" i="10"/>
  <c r="AG111" i="21"/>
  <c r="AG126" i="21"/>
  <c r="AG105" i="21"/>
  <c r="AJ80" i="21"/>
  <c r="AO7" i="10"/>
  <c r="AL14" i="1"/>
  <c r="AG123" i="21"/>
  <c r="AG133" i="21"/>
  <c r="AG120" i="21"/>
  <c r="AL112" i="10"/>
  <c r="AL120" i="10" s="1"/>
  <c r="AL122" i="10" s="1"/>
  <c r="AL123" i="10" s="1"/>
  <c r="AG108" i="21"/>
  <c r="AG114" i="21"/>
  <c r="AP9" i="10"/>
  <c r="AJ83" i="21"/>
  <c r="AG117" i="21"/>
  <c r="AM16" i="10"/>
  <c r="AM22" i="10" s="1"/>
  <c r="AM24" i="10" s="1"/>
  <c r="AM25" i="10" s="1"/>
  <c r="AM40" i="10"/>
  <c r="AM41" i="10" s="1"/>
  <c r="AK80" i="21" s="1"/>
  <c r="AM109" i="10"/>
  <c r="AK83" i="21" s="1"/>
  <c r="AL21" i="1"/>
  <c r="AN8" i="10"/>
  <c r="AN13" i="10" s="1"/>
  <c r="AN109" i="10" s="1"/>
  <c r="AL83" i="21" s="1"/>
  <c r="AO12" i="10"/>
  <c r="L8" i="23"/>
  <c r="AH133" i="21"/>
  <c r="AH120" i="21"/>
  <c r="AH126" i="21"/>
  <c r="AH108" i="21"/>
  <c r="AH117" i="21"/>
  <c r="AH105" i="21"/>
  <c r="AH123" i="21"/>
  <c r="AH114" i="21"/>
  <c r="AH111" i="21"/>
  <c r="BU78" i="21"/>
  <c r="R43" i="16"/>
  <c r="N44" i="16"/>
  <c r="AU73" i="10"/>
  <c r="AT76" i="10"/>
  <c r="AT77" i="10" s="1"/>
  <c r="AQ81" i="21"/>
  <c r="AM13" i="1"/>
  <c r="AQ9" i="10"/>
  <c r="P32" i="16"/>
  <c r="P28" i="16"/>
  <c r="AL92" i="1" l="1"/>
  <c r="AM112" i="10"/>
  <c r="AM120" i="10" s="1"/>
  <c r="AM122" i="10" s="1"/>
  <c r="AM123" i="10" s="1"/>
  <c r="AK79" i="21"/>
  <c r="AK88" i="21" s="1"/>
  <c r="AK91" i="21" s="1"/>
  <c r="AO10" i="10"/>
  <c r="AN53" i="1"/>
  <c r="AJ88" i="21"/>
  <c r="AJ91" i="21" s="1"/>
  <c r="AG129" i="21"/>
  <c r="AL113" i="10"/>
  <c r="AO8" i="10"/>
  <c r="AL22" i="1"/>
  <c r="AL94" i="1" s="1"/>
  <c r="AP7" i="10"/>
  <c r="AL77" i="21"/>
  <c r="AM110" i="10"/>
  <c r="AN110" i="10" s="1"/>
  <c r="AN16" i="10"/>
  <c r="AN22" i="10" s="1"/>
  <c r="AN24" i="10" s="1"/>
  <c r="AN25" i="10" s="1"/>
  <c r="AN40" i="10"/>
  <c r="AN41" i="10" s="1"/>
  <c r="AL80" i="21" s="1"/>
  <c r="AP12" i="10"/>
  <c r="AI105" i="21"/>
  <c r="AI111" i="21"/>
  <c r="AI108" i="21"/>
  <c r="AI120" i="21"/>
  <c r="AI126" i="21"/>
  <c r="AI123" i="21"/>
  <c r="AI133" i="21"/>
  <c r="AI114" i="21"/>
  <c r="AI117" i="21"/>
  <c r="AH129" i="21"/>
  <c r="BV78" i="21"/>
  <c r="AV73" i="10"/>
  <c r="AU76" i="10"/>
  <c r="AU77" i="10" s="1"/>
  <c r="AR81" i="21"/>
  <c r="Q19" i="16"/>
  <c r="O44" i="16"/>
  <c r="N45" i="16"/>
  <c r="P38" i="16"/>
  <c r="P33" i="16"/>
  <c r="AN13" i="1"/>
  <c r="AQ7" i="10" s="1"/>
  <c r="AM113" i="10" l="1"/>
  <c r="N8" i="23"/>
  <c r="AO13" i="10"/>
  <c r="AO40" i="10" s="1"/>
  <c r="AO41" i="10" s="1"/>
  <c r="AM80" i="21" s="1"/>
  <c r="AO53" i="1"/>
  <c r="M8" i="23"/>
  <c r="AJ120" i="21"/>
  <c r="AQ10" i="10"/>
  <c r="AR9" i="10"/>
  <c r="AP10" i="10"/>
  <c r="AL79" i="21"/>
  <c r="AL88" i="21" s="1"/>
  <c r="AM92" i="1"/>
  <c r="AN112" i="10"/>
  <c r="AN120" i="10" s="1"/>
  <c r="AN122" i="10" s="1"/>
  <c r="AN123" i="10" s="1"/>
  <c r="AQ12" i="10"/>
  <c r="AP8" i="10"/>
  <c r="AI129" i="21"/>
  <c r="Q22" i="16"/>
  <c r="R22" i="16" s="1"/>
  <c r="AO13" i="1"/>
  <c r="AR7" i="10" s="1"/>
  <c r="AK133" i="21"/>
  <c r="AK120" i="21"/>
  <c r="AK126" i="21"/>
  <c r="AK108" i="21"/>
  <c r="AK117" i="21"/>
  <c r="AK105" i="21"/>
  <c r="AK123" i="21"/>
  <c r="AK114" i="21"/>
  <c r="AK111" i="21"/>
  <c r="Q21" i="16"/>
  <c r="R21" i="16" s="1"/>
  <c r="T24" i="16"/>
  <c r="AS81" i="21"/>
  <c r="AW73" i="10"/>
  <c r="AV76" i="10"/>
  <c r="AV77" i="10" s="1"/>
  <c r="R19" i="16"/>
  <c r="AS9" i="10"/>
  <c r="P39" i="16"/>
  <c r="P41" i="16" s="1"/>
  <c r="P43" i="16" s="1"/>
  <c r="P44" i="16" s="1"/>
  <c r="O45" i="16"/>
  <c r="C23" i="8" l="1"/>
  <c r="AL91" i="21"/>
  <c r="AO16" i="10"/>
  <c r="AO22" i="10" s="1"/>
  <c r="AO24" i="10" s="1"/>
  <c r="AO25" i="10" s="1"/>
  <c r="AP13" i="10"/>
  <c r="AP16" i="10" s="1"/>
  <c r="AP22" i="10" s="1"/>
  <c r="AP24" i="10" s="1"/>
  <c r="AJ108" i="21"/>
  <c r="AN92" i="1"/>
  <c r="AJ117" i="21"/>
  <c r="AJ123" i="21"/>
  <c r="AM77" i="21"/>
  <c r="AO109" i="10"/>
  <c r="AO112" i="10" s="1"/>
  <c r="AO114" i="10" s="1"/>
  <c r="AJ105" i="21"/>
  <c r="AJ111" i="21"/>
  <c r="AP53" i="1"/>
  <c r="O8" i="23"/>
  <c r="AJ133" i="21"/>
  <c r="AJ114" i="21"/>
  <c r="AJ126" i="21"/>
  <c r="AR10" i="10"/>
  <c r="AN113" i="10"/>
  <c r="AP109" i="10"/>
  <c r="AQ8" i="10"/>
  <c r="AQ13" i="10" s="1"/>
  <c r="AQ16" i="10" s="1"/>
  <c r="AQ22" i="10" s="1"/>
  <c r="AQ24" i="10" s="1"/>
  <c r="AR12" i="10"/>
  <c r="AN77" i="21"/>
  <c r="AK129" i="21"/>
  <c r="AP13" i="1"/>
  <c r="AS7" i="10" s="1"/>
  <c r="R26" i="16"/>
  <c r="Q25" i="16"/>
  <c r="Q27" i="16" s="1"/>
  <c r="Q28" i="16" s="1"/>
  <c r="P45" i="16"/>
  <c r="AT81" i="21"/>
  <c r="AX73" i="10"/>
  <c r="AW76" i="10"/>
  <c r="AW77" i="10" s="1"/>
  <c r="AT9" i="10"/>
  <c r="AN79" i="21" l="1"/>
  <c r="AP40" i="10"/>
  <c r="AP41" i="10" s="1"/>
  <c r="AN80" i="21" s="1"/>
  <c r="AM79" i="21"/>
  <c r="AP25" i="10"/>
  <c r="AO110" i="10"/>
  <c r="AP110" i="10" s="1"/>
  <c r="AM83" i="21"/>
  <c r="AJ129" i="21"/>
  <c r="AQ53" i="1"/>
  <c r="AQ25" i="10"/>
  <c r="AO113" i="10"/>
  <c r="AO92" i="1"/>
  <c r="AO120" i="10"/>
  <c r="AO122" i="10" s="1"/>
  <c r="AO123" i="10" s="1"/>
  <c r="AS10" i="10"/>
  <c r="AO79" i="21"/>
  <c r="AP112" i="10"/>
  <c r="AP120" i="10" s="1"/>
  <c r="AP122" i="10" s="1"/>
  <c r="AQ109" i="10"/>
  <c r="AN83" i="21"/>
  <c r="AQ40" i="10"/>
  <c r="AQ41" i="10" s="1"/>
  <c r="AO80" i="21" s="1"/>
  <c r="AO77" i="21"/>
  <c r="AR8" i="10"/>
  <c r="AR13" i="10" s="1"/>
  <c r="AP77" i="21" s="1"/>
  <c r="AS12" i="10"/>
  <c r="Q32" i="16"/>
  <c r="Q38" i="16" s="1"/>
  <c r="AQ13" i="1"/>
  <c r="AT7" i="10" s="1"/>
  <c r="AL133" i="21"/>
  <c r="AL126" i="21"/>
  <c r="AL120" i="21"/>
  <c r="AL108" i="21"/>
  <c r="AL117" i="21"/>
  <c r="AL123" i="21"/>
  <c r="AL114" i="21"/>
  <c r="AL105" i="21"/>
  <c r="AL111" i="21"/>
  <c r="S19" i="16"/>
  <c r="AU81" i="21"/>
  <c r="AY73" i="10"/>
  <c r="AX76" i="10"/>
  <c r="AX77" i="10" s="1"/>
  <c r="AU9" i="10"/>
  <c r="S21" i="16"/>
  <c r="BL24" i="1"/>
  <c r="AM88" i="21" l="1"/>
  <c r="AN88" i="21"/>
  <c r="AN91" i="21" s="1"/>
  <c r="AP123" i="10"/>
  <c r="P8" i="23"/>
  <c r="AQ110" i="10"/>
  <c r="AR53" i="1"/>
  <c r="Q8" i="23"/>
  <c r="AO83" i="21"/>
  <c r="AO88" i="21" s="1"/>
  <c r="AO91" i="21" s="1"/>
  <c r="AT10" i="10"/>
  <c r="B7" i="23"/>
  <c r="B18" i="23" s="1"/>
  <c r="AP113" i="10"/>
  <c r="AQ112" i="10"/>
  <c r="AQ120" i="10" s="1"/>
  <c r="AQ122" i="10" s="1"/>
  <c r="AP92" i="1"/>
  <c r="AR40" i="10"/>
  <c r="AR41" i="10" s="1"/>
  <c r="AP80" i="21" s="1"/>
  <c r="AT12" i="10"/>
  <c r="AR109" i="10"/>
  <c r="AR16" i="10"/>
  <c r="AR22" i="10" s="1"/>
  <c r="AR24" i="10" s="1"/>
  <c r="AR25" i="10" s="1"/>
  <c r="AS8" i="10"/>
  <c r="AS13" i="10" s="1"/>
  <c r="AS109" i="10" s="1"/>
  <c r="AQ83" i="21" s="1"/>
  <c r="Q33" i="16"/>
  <c r="S22" i="16"/>
  <c r="AL129" i="21"/>
  <c r="U24" i="16"/>
  <c r="AV81" i="21"/>
  <c r="AV9" i="10"/>
  <c r="AZ73" i="10"/>
  <c r="AY76" i="10"/>
  <c r="AY77" i="10" s="1"/>
  <c r="Q39" i="16"/>
  <c r="Q41" i="16" s="1"/>
  <c r="Q43" i="16" s="1"/>
  <c r="Q44" i="16" s="1"/>
  <c r="AR13" i="1"/>
  <c r="AU7" i="10" s="1"/>
  <c r="S25" i="16"/>
  <c r="D14" i="30" l="1"/>
  <c r="D16" i="30" s="1"/>
  <c r="AM91" i="21"/>
  <c r="AM111" i="21" s="1"/>
  <c r="AM124" i="21"/>
  <c r="AQ123" i="10"/>
  <c r="AM120" i="21"/>
  <c r="AM126" i="21"/>
  <c r="AM108" i="21"/>
  <c r="AM117" i="21"/>
  <c r="AM105" i="21"/>
  <c r="AM114" i="21"/>
  <c r="AM123" i="21"/>
  <c r="AR110" i="10"/>
  <c r="AS110" i="10" s="1"/>
  <c r="AM133" i="21"/>
  <c r="AM109" i="21"/>
  <c r="AM115" i="21"/>
  <c r="AM127" i="21"/>
  <c r="AS53" i="1"/>
  <c r="AQ92" i="1"/>
  <c r="AQ113" i="10"/>
  <c r="C7" i="23"/>
  <c r="C18" i="23" s="1"/>
  <c r="B9" i="23"/>
  <c r="B10" i="23" s="1"/>
  <c r="AR112" i="10"/>
  <c r="AR120" i="10" s="1"/>
  <c r="AR122" i="10" s="1"/>
  <c r="AQ77" i="21"/>
  <c r="AP79" i="21"/>
  <c r="AP83" i="21"/>
  <c r="AT8" i="10"/>
  <c r="AT13" i="10" s="1"/>
  <c r="AT16" i="10" s="1"/>
  <c r="AT22" i="10" s="1"/>
  <c r="AT24" i="10" s="1"/>
  <c r="AU10" i="10"/>
  <c r="AU12" i="10"/>
  <c r="AS16" i="10"/>
  <c r="AS22" i="10" s="1"/>
  <c r="AS24" i="10" s="1"/>
  <c r="AS25" i="10" s="1"/>
  <c r="AS40" i="10"/>
  <c r="AS41" i="10" s="1"/>
  <c r="AQ80" i="21" s="1"/>
  <c r="R8" i="23"/>
  <c r="AN133" i="21"/>
  <c r="AN120" i="21"/>
  <c r="AN126" i="21"/>
  <c r="AN108" i="21"/>
  <c r="AN117" i="21"/>
  <c r="AN105" i="21"/>
  <c r="AN123" i="21"/>
  <c r="AN111" i="21"/>
  <c r="AN114" i="21"/>
  <c r="AS13" i="1"/>
  <c r="AV7" i="10" s="1"/>
  <c r="R44" i="16"/>
  <c r="Q45" i="16"/>
  <c r="BA73" i="10"/>
  <c r="AZ76" i="10"/>
  <c r="AZ77" i="10" s="1"/>
  <c r="AW81" i="21"/>
  <c r="AW9" i="10"/>
  <c r="W25" i="16"/>
  <c r="S27" i="16"/>
  <c r="AM112" i="21" l="1"/>
  <c r="AM106" i="21"/>
  <c r="AM92" i="21"/>
  <c r="AM121" i="21"/>
  <c r="AM118" i="21"/>
  <c r="AM134" i="21"/>
  <c r="AM129" i="21"/>
  <c r="AR123" i="10"/>
  <c r="C9" i="23"/>
  <c r="C10" i="23" s="1"/>
  <c r="AT53" i="1"/>
  <c r="AM130" i="21"/>
  <c r="D7" i="23"/>
  <c r="D9" i="23" s="1"/>
  <c r="AR92" i="1"/>
  <c r="AT25" i="10"/>
  <c r="AR113" i="10"/>
  <c r="AP88" i="21"/>
  <c r="AP91" i="21" s="1"/>
  <c r="AS112" i="10"/>
  <c r="E7" i="23" s="1"/>
  <c r="E9" i="23" s="1"/>
  <c r="AU8" i="10"/>
  <c r="AU13" i="10" s="1"/>
  <c r="AU40" i="10" s="1"/>
  <c r="AU41" i="10" s="1"/>
  <c r="AS80" i="21" s="1"/>
  <c r="AR79" i="21"/>
  <c r="AR77" i="21"/>
  <c r="AQ79" i="21"/>
  <c r="AV12" i="10"/>
  <c r="AT109" i="10"/>
  <c r="AT110" i="10" s="1"/>
  <c r="AT40" i="10"/>
  <c r="AT41" i="10" s="1"/>
  <c r="AR80" i="21" s="1"/>
  <c r="AV10" i="10"/>
  <c r="AO117" i="21"/>
  <c r="AO126" i="21"/>
  <c r="AO123" i="21"/>
  <c r="AO108" i="21"/>
  <c r="AO120" i="21"/>
  <c r="AO111" i="21"/>
  <c r="AO133" i="21"/>
  <c r="AO105" i="21"/>
  <c r="AO114" i="21"/>
  <c r="AN129" i="21"/>
  <c r="T19" i="16"/>
  <c r="AX81" i="21"/>
  <c r="T22" i="16"/>
  <c r="BB73" i="10"/>
  <c r="BA76" i="10"/>
  <c r="BA77" i="10" s="1"/>
  <c r="S32" i="16"/>
  <c r="S28" i="16"/>
  <c r="W27" i="16"/>
  <c r="T21" i="16"/>
  <c r="F21" i="18"/>
  <c r="F22" i="18" s="1"/>
  <c r="AX9" i="10"/>
  <c r="AT13" i="1"/>
  <c r="AW7" i="10" s="1"/>
  <c r="R45" i="16"/>
  <c r="D18" i="23" l="1"/>
  <c r="AU53" i="1"/>
  <c r="AS92" i="1"/>
  <c r="D10" i="23"/>
  <c r="E10" i="23" s="1"/>
  <c r="AS113" i="10"/>
  <c r="AV8" i="10"/>
  <c r="AV13" i="10" s="1"/>
  <c r="AT77" i="21" s="1"/>
  <c r="AS120" i="10"/>
  <c r="AS122" i="10" s="1"/>
  <c r="AS123" i="10" s="1"/>
  <c r="AU109" i="10"/>
  <c r="AU110" i="10" s="1"/>
  <c r="AS77" i="21"/>
  <c r="AQ88" i="21"/>
  <c r="AQ91" i="21" s="1"/>
  <c r="AT112" i="10"/>
  <c r="AR83" i="21"/>
  <c r="S8" i="23"/>
  <c r="AW12" i="10"/>
  <c r="AW8" i="10"/>
  <c r="AW10" i="10"/>
  <c r="AU16" i="10"/>
  <c r="AU22" i="10" s="1"/>
  <c r="AU24" i="10" s="1"/>
  <c r="AU25" i="10" s="1"/>
  <c r="E18" i="23"/>
  <c r="AO129" i="21"/>
  <c r="AU13" i="1"/>
  <c r="AX7" i="10" s="1"/>
  <c r="T25" i="16"/>
  <c r="T27" i="16" s="1"/>
  <c r="W28" i="16"/>
  <c r="F23" i="18"/>
  <c r="F24" i="18" s="1"/>
  <c r="F32" i="18" s="1"/>
  <c r="S38" i="16"/>
  <c r="S33" i="16"/>
  <c r="W32" i="16"/>
  <c r="W33" i="16" s="1"/>
  <c r="V24" i="16"/>
  <c r="AY81" i="21"/>
  <c r="AY9" i="10"/>
  <c r="BC73" i="10"/>
  <c r="BB76" i="10"/>
  <c r="BB77" i="10" s="1"/>
  <c r="AT113" i="10" l="1"/>
  <c r="AV53" i="1"/>
  <c r="F7" i="23"/>
  <c r="F9" i="23" s="1"/>
  <c r="AS83" i="21"/>
  <c r="T8" i="23"/>
  <c r="AT120" i="10"/>
  <c r="AT122" i="10" s="1"/>
  <c r="AT123" i="10" s="1"/>
  <c r="AV40" i="10"/>
  <c r="AV41" i="10" s="1"/>
  <c r="AT80" i="21" s="1"/>
  <c r="AV109" i="10"/>
  <c r="AT83" i="21" s="1"/>
  <c r="AV16" i="10"/>
  <c r="AV22" i="10" s="1"/>
  <c r="AV24" i="10" s="1"/>
  <c r="AV25" i="10" s="1"/>
  <c r="AR88" i="21"/>
  <c r="AR91" i="21" s="1"/>
  <c r="AP126" i="21"/>
  <c r="AP105" i="21"/>
  <c r="AP123" i="21"/>
  <c r="AP114" i="21"/>
  <c r="AP108" i="21"/>
  <c r="AP120" i="21"/>
  <c r="AP117" i="21"/>
  <c r="AP111" i="21"/>
  <c r="AP133" i="21"/>
  <c r="AW13" i="10"/>
  <c r="AW16" i="10" s="1"/>
  <c r="AW22" i="10" s="1"/>
  <c r="AW24" i="10" s="1"/>
  <c r="AU112" i="10"/>
  <c r="G7" i="23" s="1"/>
  <c r="AX8" i="10"/>
  <c r="AS79" i="21"/>
  <c r="AX12" i="10"/>
  <c r="AT92" i="1"/>
  <c r="AX10" i="10"/>
  <c r="AV13" i="1"/>
  <c r="AY7" i="10" s="1"/>
  <c r="T32" i="16"/>
  <c r="T28" i="16"/>
  <c r="AZ81" i="21"/>
  <c r="BD73" i="10"/>
  <c r="BC76" i="10"/>
  <c r="BC77" i="10" s="1"/>
  <c r="S39" i="16"/>
  <c r="W38" i="16"/>
  <c r="AZ9" i="10"/>
  <c r="AV110" i="10" l="1"/>
  <c r="F18" i="23"/>
  <c r="AW53" i="1"/>
  <c r="AW25" i="10"/>
  <c r="AU120" i="10"/>
  <c r="AU122" i="10" s="1"/>
  <c r="AU123" i="10" s="1"/>
  <c r="AT79" i="21"/>
  <c r="AT88" i="21" s="1"/>
  <c r="AT91" i="21" s="1"/>
  <c r="AV112" i="10"/>
  <c r="H7" i="23" s="1"/>
  <c r="AU113" i="10"/>
  <c r="AU77" i="21"/>
  <c r="AU79" i="21"/>
  <c r="AQ126" i="21"/>
  <c r="AQ123" i="21"/>
  <c r="U8" i="23"/>
  <c r="AQ117" i="21"/>
  <c r="AQ105" i="21"/>
  <c r="AQ133" i="21"/>
  <c r="AQ114" i="21"/>
  <c r="AQ111" i="21"/>
  <c r="AQ120" i="21"/>
  <c r="AQ108" i="21"/>
  <c r="AU92" i="1"/>
  <c r="AW109" i="10"/>
  <c r="AY10" i="10"/>
  <c r="AW40" i="10"/>
  <c r="AW41" i="10" s="1"/>
  <c r="AU80" i="21" s="1"/>
  <c r="AS88" i="21"/>
  <c r="AS91" i="21" s="1"/>
  <c r="AP129" i="21"/>
  <c r="AY12" i="10"/>
  <c r="AX13" i="10"/>
  <c r="AX16" i="10" s="1"/>
  <c r="AX22" i="10" s="1"/>
  <c r="AX24" i="10" s="1"/>
  <c r="G9" i="23"/>
  <c r="G18" i="23"/>
  <c r="F10" i="23"/>
  <c r="U19" i="16"/>
  <c r="U21" i="16"/>
  <c r="S41" i="16"/>
  <c r="W39" i="16"/>
  <c r="T38" i="16"/>
  <c r="T33" i="16"/>
  <c r="BA81" i="21"/>
  <c r="BE73" i="10"/>
  <c r="BD76" i="10"/>
  <c r="BD77" i="10" s="1"/>
  <c r="AW13" i="1"/>
  <c r="AZ7" i="10" s="1"/>
  <c r="AX25" i="10" l="1"/>
  <c r="AW110" i="10"/>
  <c r="AV113" i="10"/>
  <c r="AV120" i="10"/>
  <c r="AV122" i="10" s="1"/>
  <c r="AV123" i="10" s="1"/>
  <c r="AU83" i="21"/>
  <c r="AU88" i="21" s="1"/>
  <c r="AU91" i="21" s="1"/>
  <c r="AX53" i="1"/>
  <c r="AX54" i="1" s="1"/>
  <c r="AW112" i="10"/>
  <c r="AW120" i="10" s="1"/>
  <c r="AW122" i="10" s="1"/>
  <c r="W8" i="23"/>
  <c r="V8" i="23"/>
  <c r="AQ129" i="21"/>
  <c r="AR114" i="21"/>
  <c r="AR120" i="21"/>
  <c r="AR111" i="21"/>
  <c r="AR123" i="21"/>
  <c r="AR105" i="21"/>
  <c r="AR117" i="21"/>
  <c r="AR108" i="21"/>
  <c r="AR126" i="21"/>
  <c r="AR133" i="21"/>
  <c r="BA9" i="10"/>
  <c r="AV92" i="1"/>
  <c r="AV77" i="21"/>
  <c r="AV79" i="21"/>
  <c r="AX40" i="10"/>
  <c r="AX41" i="10" s="1"/>
  <c r="AV80" i="21" s="1"/>
  <c r="AZ12" i="10"/>
  <c r="AY8" i="10"/>
  <c r="AY13" i="10" s="1"/>
  <c r="AY40" i="10" s="1"/>
  <c r="AY41" i="10" s="1"/>
  <c r="AW80" i="21" s="1"/>
  <c r="AZ8" i="10"/>
  <c r="AX109" i="10"/>
  <c r="AX110" i="10" s="1"/>
  <c r="G10" i="23"/>
  <c r="H9" i="23"/>
  <c r="H18" i="23"/>
  <c r="U22" i="16"/>
  <c r="T39" i="16"/>
  <c r="T41" i="16" s="1"/>
  <c r="T43" i="16" s="1"/>
  <c r="W41" i="16"/>
  <c r="S43" i="16"/>
  <c r="X24" i="16"/>
  <c r="AB24" i="16" s="1"/>
  <c r="BB81" i="21"/>
  <c r="BF73" i="10"/>
  <c r="BE76" i="10"/>
  <c r="BE77" i="10" s="1"/>
  <c r="AX13" i="1"/>
  <c r="U25" i="16"/>
  <c r="U27" i="16" s="1"/>
  <c r="AW123" i="10" l="1"/>
  <c r="AW113" i="10"/>
  <c r="I7" i="23"/>
  <c r="I9" i="23" s="1"/>
  <c r="X8" i="23"/>
  <c r="AU117" i="21"/>
  <c r="AR129" i="21"/>
  <c r="AS126" i="21"/>
  <c r="AS120" i="21"/>
  <c r="AS133" i="21"/>
  <c r="AS123" i="21"/>
  <c r="AS105" i="21"/>
  <c r="AS114" i="21"/>
  <c r="AS111" i="21"/>
  <c r="AS117" i="21"/>
  <c r="AS108" i="21"/>
  <c r="AW92" i="1"/>
  <c r="AV83" i="21"/>
  <c r="AV88" i="21" s="1"/>
  <c r="AV91" i="21" s="1"/>
  <c r="BA12" i="10"/>
  <c r="BB9" i="10"/>
  <c r="BA7" i="10"/>
  <c r="AX14" i="1"/>
  <c r="AZ10" i="10"/>
  <c r="AZ13" i="10" s="1"/>
  <c r="AZ109" i="10" s="1"/>
  <c r="AX112" i="10"/>
  <c r="AY109" i="10"/>
  <c r="AY110" i="10" s="1"/>
  <c r="AY16" i="10"/>
  <c r="AY22" i="10" s="1"/>
  <c r="AY24" i="10" s="1"/>
  <c r="AY25" i="10" s="1"/>
  <c r="AW77" i="21"/>
  <c r="AY13" i="1"/>
  <c r="H10" i="23"/>
  <c r="AT133" i="21"/>
  <c r="AT126" i="21"/>
  <c r="AT120" i="21"/>
  <c r="AT108" i="21"/>
  <c r="AT117" i="21"/>
  <c r="AT105" i="21"/>
  <c r="AT114" i="21"/>
  <c r="AT111" i="21"/>
  <c r="AT123" i="21"/>
  <c r="W43" i="16"/>
  <c r="S44" i="16"/>
  <c r="BG73" i="10"/>
  <c r="BF76" i="10"/>
  <c r="BF77" i="10" s="1"/>
  <c r="U32" i="16"/>
  <c r="U28" i="16"/>
  <c r="BC81" i="21"/>
  <c r="BC9" i="10"/>
  <c r="AX113" i="10" l="1"/>
  <c r="I18" i="23"/>
  <c r="AU108" i="21"/>
  <c r="AU133" i="21"/>
  <c r="AU120" i="21"/>
  <c r="AU126" i="21"/>
  <c r="AU105" i="21"/>
  <c r="AU114" i="21"/>
  <c r="AU111" i="21"/>
  <c r="AS129" i="21"/>
  <c r="AU123" i="21"/>
  <c r="Y8" i="23"/>
  <c r="Z8" i="23" s="1"/>
  <c r="AZ110" i="10"/>
  <c r="AX77" i="21"/>
  <c r="BA10" i="10"/>
  <c r="BB10" i="10"/>
  <c r="BB7" i="10"/>
  <c r="AZ40" i="10"/>
  <c r="AZ41" i="10" s="1"/>
  <c r="AX80" i="21" s="1"/>
  <c r="AZ16" i="10"/>
  <c r="AZ22" i="10" s="1"/>
  <c r="AZ24" i="10" s="1"/>
  <c r="AZ25" i="10" s="1"/>
  <c r="AX92" i="1"/>
  <c r="AX94" i="1"/>
  <c r="BA8" i="10"/>
  <c r="AX120" i="10"/>
  <c r="AX122" i="10" s="1"/>
  <c r="AX123" i="10" s="1"/>
  <c r="AW83" i="21"/>
  <c r="J7" i="23"/>
  <c r="J18" i="23" s="1"/>
  <c r="AY112" i="10"/>
  <c r="K7" i="23" s="1"/>
  <c r="AW79" i="21"/>
  <c r="BB12" i="10"/>
  <c r="I10" i="23"/>
  <c r="AT129" i="21"/>
  <c r="AV133" i="21"/>
  <c r="AV126" i="21"/>
  <c r="AV120" i="21"/>
  <c r="AV108" i="21"/>
  <c r="AV117" i="21"/>
  <c r="AV105" i="21"/>
  <c r="AV111" i="21"/>
  <c r="AV123" i="21"/>
  <c r="AV114" i="21"/>
  <c r="U33" i="16"/>
  <c r="U38" i="16"/>
  <c r="BD81" i="21"/>
  <c r="AX83" i="21"/>
  <c r="V19" i="16"/>
  <c r="AZ13" i="1"/>
  <c r="BC7" i="10" s="1"/>
  <c r="BH73" i="10"/>
  <c r="BG76" i="10"/>
  <c r="BG77" i="10" s="1"/>
  <c r="BD9" i="10"/>
  <c r="S45" i="16"/>
  <c r="T44" i="16"/>
  <c r="AU129" i="21" l="1"/>
  <c r="BA13" i="10"/>
  <c r="AY77" i="21" s="1"/>
  <c r="J9" i="23"/>
  <c r="J10" i="23" s="1"/>
  <c r="BA16" i="10"/>
  <c r="BA22" i="10" s="1"/>
  <c r="BA24" i="10" s="1"/>
  <c r="BA25" i="10" s="1"/>
  <c r="AZ112" i="10"/>
  <c r="L7" i="23" s="1"/>
  <c r="AX79" i="21"/>
  <c r="AX88" i="21" s="1"/>
  <c r="AX91" i="21" s="1"/>
  <c r="AY92" i="1"/>
  <c r="BB8" i="10"/>
  <c r="BB13" i="10" s="1"/>
  <c r="BB16" i="10" s="1"/>
  <c r="BB22" i="10" s="1"/>
  <c r="BB24" i="10" s="1"/>
  <c r="AW88" i="21"/>
  <c r="AW91" i="21" s="1"/>
  <c r="AY113" i="10"/>
  <c r="AY120" i="10"/>
  <c r="AY122" i="10" s="1"/>
  <c r="AY123" i="10" s="1"/>
  <c r="BC8" i="10"/>
  <c r="BC10" i="10"/>
  <c r="BC12" i="10"/>
  <c r="BA13" i="1"/>
  <c r="K9" i="23"/>
  <c r="K18" i="23"/>
  <c r="AV129" i="21"/>
  <c r="V21" i="16"/>
  <c r="W21" i="16" s="1"/>
  <c r="Y24" i="16"/>
  <c r="BE81" i="21"/>
  <c r="U39" i="16"/>
  <c r="U41" i="16" s="1"/>
  <c r="U43" i="16" s="1"/>
  <c r="U44" i="16" s="1"/>
  <c r="BE9" i="10"/>
  <c r="BI73" i="10"/>
  <c r="BH76" i="10"/>
  <c r="BH77" i="10" s="1"/>
  <c r="V22" i="16"/>
  <c r="W22" i="16" s="1"/>
  <c r="T45" i="16"/>
  <c r="W19" i="16"/>
  <c r="BA40" i="10" l="1"/>
  <c r="BA41" i="10" s="1"/>
  <c r="AY80" i="21" s="1"/>
  <c r="AZ120" i="10"/>
  <c r="AZ122" i="10" s="1"/>
  <c r="AZ123" i="10" s="1"/>
  <c r="AY79" i="21"/>
  <c r="BB25" i="10"/>
  <c r="AZ113" i="10"/>
  <c r="BA109" i="10"/>
  <c r="BA112" i="10" s="1"/>
  <c r="BA114" i="10" s="1"/>
  <c r="K10" i="23"/>
  <c r="BD7" i="10"/>
  <c r="AW123" i="21"/>
  <c r="AW120" i="21"/>
  <c r="AW114" i="21"/>
  <c r="AW105" i="21"/>
  <c r="AW111" i="21"/>
  <c r="AW126" i="21"/>
  <c r="AW117" i="21"/>
  <c r="AW133" i="21"/>
  <c r="AW108" i="21"/>
  <c r="BC13" i="10"/>
  <c r="BC16" i="10" s="1"/>
  <c r="BC22" i="10" s="1"/>
  <c r="BC24" i="10" s="1"/>
  <c r="BB40" i="10"/>
  <c r="BB41" i="10" s="1"/>
  <c r="AZ92" i="1"/>
  <c r="BB109" i="10"/>
  <c r="AZ83" i="21" s="1"/>
  <c r="BD12" i="10"/>
  <c r="AZ77" i="21"/>
  <c r="AZ79" i="21"/>
  <c r="L9" i="23"/>
  <c r="L18" i="23"/>
  <c r="V25" i="16"/>
  <c r="V27" i="16" s="1"/>
  <c r="V32" i="16" s="1"/>
  <c r="W26" i="16"/>
  <c r="BF9" i="10"/>
  <c r="BF81" i="21"/>
  <c r="U45" i="16"/>
  <c r="BB13" i="1"/>
  <c r="BE7" i="10" s="1"/>
  <c r="BJ73" i="10"/>
  <c r="BI76" i="10"/>
  <c r="BI77" i="10" s="1"/>
  <c r="BC25" i="10" l="1"/>
  <c r="BA110" i="10"/>
  <c r="BB110" i="10" s="1"/>
  <c r="AY83" i="21"/>
  <c r="AY88" i="21" s="1"/>
  <c r="AY91" i="21" s="1"/>
  <c r="L10" i="23"/>
  <c r="BA120" i="10"/>
  <c r="BA122" i="10" s="1"/>
  <c r="BA123" i="10" s="1"/>
  <c r="M7" i="23"/>
  <c r="M9" i="23" s="1"/>
  <c r="BA92" i="1"/>
  <c r="BE10" i="10"/>
  <c r="BC40" i="10"/>
  <c r="BC41" i="10" s="1"/>
  <c r="BA80" i="21" s="1"/>
  <c r="BD8" i="10"/>
  <c r="AW129" i="21"/>
  <c r="BD10" i="10"/>
  <c r="BA113" i="10"/>
  <c r="BA77" i="21"/>
  <c r="BC109" i="10"/>
  <c r="BA83" i="21" s="1"/>
  <c r="BA79" i="21"/>
  <c r="BB112" i="10"/>
  <c r="N7" i="23" s="1"/>
  <c r="N9" i="23" s="1"/>
  <c r="AZ80" i="21"/>
  <c r="AZ88" i="21" s="1"/>
  <c r="AZ91" i="21" s="1"/>
  <c r="BE12" i="10"/>
  <c r="BC13" i="1"/>
  <c r="BF7" i="10" s="1"/>
  <c r="AX133" i="21"/>
  <c r="AX126" i="21"/>
  <c r="AX120" i="21"/>
  <c r="AX108" i="21"/>
  <c r="AX117" i="21"/>
  <c r="AX105" i="21"/>
  <c r="AX123" i="21"/>
  <c r="AX111" i="21"/>
  <c r="AX114" i="21"/>
  <c r="V28" i="16"/>
  <c r="V38" i="16"/>
  <c r="V33" i="16"/>
  <c r="BK73" i="10"/>
  <c r="BJ76" i="10"/>
  <c r="BJ77" i="10" s="1"/>
  <c r="X21" i="16"/>
  <c r="X19" i="16"/>
  <c r="BG9" i="10"/>
  <c r="BG81" i="21"/>
  <c r="AY106" i="21" l="1"/>
  <c r="E14" i="30"/>
  <c r="E16" i="30" s="1"/>
  <c r="AZ105" i="21"/>
  <c r="BD13" i="10"/>
  <c r="BB77" i="21" s="1"/>
  <c r="M10" i="23"/>
  <c r="N10" i="23" s="1"/>
  <c r="BB113" i="10"/>
  <c r="AY92" i="21"/>
  <c r="AY124" i="21"/>
  <c r="AY118" i="21"/>
  <c r="AY111" i="21"/>
  <c r="AY117" i="21"/>
  <c r="AY120" i="21"/>
  <c r="AY112" i="21"/>
  <c r="AY126" i="21"/>
  <c r="AY114" i="21"/>
  <c r="AY121" i="21"/>
  <c r="AY109" i="21"/>
  <c r="AY123" i="21"/>
  <c r="AY127" i="21"/>
  <c r="AY105" i="21"/>
  <c r="AY134" i="21"/>
  <c r="AY108" i="21"/>
  <c r="AY115" i="21"/>
  <c r="M18" i="23"/>
  <c r="BB92" i="1"/>
  <c r="BD40" i="10"/>
  <c r="BD41" i="10" s="1"/>
  <c r="BB80" i="21" s="1"/>
  <c r="BD109" i="10"/>
  <c r="BB83" i="21" s="1"/>
  <c r="BC112" i="10"/>
  <c r="BC120" i="10" s="1"/>
  <c r="BC122" i="10" s="1"/>
  <c r="BB120" i="10"/>
  <c r="BB122" i="10" s="1"/>
  <c r="BB123" i="10" s="1"/>
  <c r="BA88" i="21"/>
  <c r="BA91" i="21" s="1"/>
  <c r="BC110" i="10"/>
  <c r="BD16" i="10"/>
  <c r="BD22" i="10" s="1"/>
  <c r="BD24" i="10" s="1"/>
  <c r="BD25" i="10" s="1"/>
  <c r="BF8" i="10"/>
  <c r="BE8" i="10"/>
  <c r="BE13" i="10" s="1"/>
  <c r="BF10" i="10"/>
  <c r="BF12" i="10"/>
  <c r="N18" i="23"/>
  <c r="AX129" i="21"/>
  <c r="AZ108" i="21"/>
  <c r="V39" i="16"/>
  <c r="V41" i="16" s="1"/>
  <c r="V43" i="16" s="1"/>
  <c r="V44" i="16" s="1"/>
  <c r="BD13" i="1"/>
  <c r="BG7" i="10" s="1"/>
  <c r="Z24" i="16"/>
  <c r="BH81" i="21"/>
  <c r="BH9" i="10"/>
  <c r="X22" i="16"/>
  <c r="BL73" i="10"/>
  <c r="BK76" i="10"/>
  <c r="BK77" i="10" s="1"/>
  <c r="AZ120" i="21" l="1"/>
  <c r="AZ111" i="21"/>
  <c r="AZ114" i="21"/>
  <c r="AZ126" i="21"/>
  <c r="AZ133" i="21"/>
  <c r="AZ117" i="21"/>
  <c r="AZ123" i="21"/>
  <c r="AY133" i="21"/>
  <c r="AY129" i="21"/>
  <c r="AY130" i="21"/>
  <c r="BD110" i="10"/>
  <c r="BC123" i="10"/>
  <c r="O7" i="23"/>
  <c r="O9" i="23" s="1"/>
  <c r="O10" i="23" s="1"/>
  <c r="BC113" i="10"/>
  <c r="BD112" i="10"/>
  <c r="P7" i="23" s="1"/>
  <c r="P18" i="23" s="1"/>
  <c r="BB79" i="21"/>
  <c r="BB88" i="21" s="1"/>
  <c r="BB91" i="21" s="1"/>
  <c r="BC92" i="1"/>
  <c r="BE109" i="10"/>
  <c r="BC83" i="21" s="1"/>
  <c r="BE16" i="10"/>
  <c r="BE22" i="10" s="1"/>
  <c r="BE24" i="10" s="1"/>
  <c r="BE25" i="10" s="1"/>
  <c r="BC77" i="21"/>
  <c r="BE40" i="10"/>
  <c r="BE41" i="10" s="1"/>
  <c r="BC80" i="21" s="1"/>
  <c r="BF13" i="10"/>
  <c r="BF16" i="10" s="1"/>
  <c r="BF22" i="10" s="1"/>
  <c r="BF24" i="10" s="1"/>
  <c r="BG12" i="10"/>
  <c r="BG8" i="10"/>
  <c r="BG10" i="10"/>
  <c r="BE13" i="1"/>
  <c r="BA133" i="21"/>
  <c r="BA120" i="21"/>
  <c r="BA126" i="21"/>
  <c r="BA108" i="21"/>
  <c r="BA117" i="21"/>
  <c r="BA114" i="21"/>
  <c r="BA105" i="21"/>
  <c r="BA123" i="21"/>
  <c r="BA111" i="21"/>
  <c r="V45" i="16"/>
  <c r="W44" i="16"/>
  <c r="BI9" i="10"/>
  <c r="BI81" i="21"/>
  <c r="BM73" i="10"/>
  <c r="BL76" i="10"/>
  <c r="BL77" i="10" s="1"/>
  <c r="X25" i="16"/>
  <c r="AZ129" i="21" l="1"/>
  <c r="BB133" i="21"/>
  <c r="O18" i="23"/>
  <c r="P9" i="23"/>
  <c r="P10" i="23" s="1"/>
  <c r="BF25" i="10"/>
  <c r="BD113" i="10"/>
  <c r="BD120" i="10"/>
  <c r="BD122" i="10" s="1"/>
  <c r="BD123" i="10" s="1"/>
  <c r="BD92" i="1"/>
  <c r="BD79" i="21"/>
  <c r="BH7" i="10"/>
  <c r="BG13" i="10"/>
  <c r="BG16" i="10" s="1"/>
  <c r="BG22" i="10" s="1"/>
  <c r="BG24" i="10" s="1"/>
  <c r="BC79" i="21"/>
  <c r="BC88" i="21" s="1"/>
  <c r="BC91" i="21" s="1"/>
  <c r="BF109" i="10"/>
  <c r="BD83" i="21" s="1"/>
  <c r="BD77" i="21"/>
  <c r="BF40" i="10"/>
  <c r="BF41" i="10" s="1"/>
  <c r="BD80" i="21" s="1"/>
  <c r="BH8" i="10"/>
  <c r="BE112" i="10"/>
  <c r="Q7" i="23" s="1"/>
  <c r="Q9" i="23" s="1"/>
  <c r="BH12" i="10"/>
  <c r="BE110" i="10"/>
  <c r="BH10" i="10"/>
  <c r="Y19" i="16"/>
  <c r="BB114" i="21"/>
  <c r="BB123" i="21"/>
  <c r="BB111" i="21"/>
  <c r="BA129" i="21"/>
  <c r="Y22" i="16"/>
  <c r="BJ9" i="10"/>
  <c r="Y21" i="16"/>
  <c r="W45" i="16"/>
  <c r="BJ81" i="21"/>
  <c r="AB25" i="16"/>
  <c r="X27" i="16"/>
  <c r="BM76" i="10"/>
  <c r="BM77" i="10" s="1"/>
  <c r="BN73" i="10"/>
  <c r="BF13" i="1"/>
  <c r="BI7" i="10" s="1"/>
  <c r="BB105" i="21" l="1"/>
  <c r="BB117" i="21"/>
  <c r="BB120" i="21"/>
  <c r="BB108" i="21"/>
  <c r="BB126" i="21"/>
  <c r="BB129" i="21" s="1"/>
  <c r="BG25" i="10"/>
  <c r="Q10" i="23"/>
  <c r="BG109" i="10"/>
  <c r="BE83" i="21" s="1"/>
  <c r="BE77" i="21"/>
  <c r="BG40" i="10"/>
  <c r="BG41" i="10" s="1"/>
  <c r="BE80" i="21" s="1"/>
  <c r="BG13" i="1"/>
  <c r="BJ7" i="10" s="1"/>
  <c r="BE92" i="1"/>
  <c r="BD88" i="21"/>
  <c r="BD91" i="21" s="1"/>
  <c r="BH13" i="10"/>
  <c r="BH40" i="10" s="1"/>
  <c r="BH41" i="10" s="1"/>
  <c r="Q18" i="23"/>
  <c r="BF112" i="10"/>
  <c r="BF120" i="10" s="1"/>
  <c r="BF122" i="10" s="1"/>
  <c r="BI12" i="10"/>
  <c r="BE120" i="10"/>
  <c r="BE122" i="10" s="1"/>
  <c r="BE123" i="10" s="1"/>
  <c r="BI8" i="10"/>
  <c r="BE113" i="10"/>
  <c r="BF110" i="10"/>
  <c r="BE79" i="21"/>
  <c r="BC133" i="21"/>
  <c r="BC126" i="21"/>
  <c r="BC120" i="21"/>
  <c r="BC108" i="21"/>
  <c r="BC117" i="21"/>
  <c r="BC105" i="21"/>
  <c r="BC114" i="21"/>
  <c r="BC111" i="21"/>
  <c r="BC123" i="21"/>
  <c r="BL8" i="1"/>
  <c r="BL69" i="21"/>
  <c r="AC25" i="16"/>
  <c r="G21" i="18"/>
  <c r="G22" i="18" s="1"/>
  <c r="BK81" i="21"/>
  <c r="BN76" i="10"/>
  <c r="BK9" i="10"/>
  <c r="Y25" i="16"/>
  <c r="Y27" i="16" s="1"/>
  <c r="X28" i="16"/>
  <c r="X32" i="16"/>
  <c r="AB27" i="16"/>
  <c r="BH109" i="10" l="1"/>
  <c r="BF83" i="21" s="1"/>
  <c r="BF77" i="21"/>
  <c r="BG110" i="10"/>
  <c r="BH16" i="10"/>
  <c r="BH22" i="10" s="1"/>
  <c r="BH24" i="10" s="1"/>
  <c r="BH25" i="10" s="1"/>
  <c r="BL18" i="1"/>
  <c r="BG112" i="10"/>
  <c r="BG120" i="10" s="1"/>
  <c r="BG122" i="10" s="1"/>
  <c r="BE88" i="21"/>
  <c r="BE91" i="21" s="1"/>
  <c r="BF113" i="10"/>
  <c r="BF92" i="1"/>
  <c r="BF123" i="10"/>
  <c r="R7" i="23"/>
  <c r="R9" i="23" s="1"/>
  <c r="R10" i="23" s="1"/>
  <c r="BH110" i="10"/>
  <c r="BI10" i="10"/>
  <c r="BI13" i="10" s="1"/>
  <c r="BJ8" i="10"/>
  <c r="BJ12" i="10"/>
  <c r="BJ10" i="10"/>
  <c r="BL9" i="1"/>
  <c r="BF80" i="21"/>
  <c r="BD133" i="21"/>
  <c r="BD126" i="21"/>
  <c r="BD120" i="21"/>
  <c r="BD108" i="21"/>
  <c r="BD117" i="21"/>
  <c r="BD105" i="21"/>
  <c r="BD114" i="21"/>
  <c r="BD123" i="21"/>
  <c r="BD111" i="21"/>
  <c r="BC129" i="21"/>
  <c r="BL81" i="21"/>
  <c r="BL38" i="1"/>
  <c r="BH13" i="1"/>
  <c r="BK7" i="10" s="1"/>
  <c r="BL20" i="1"/>
  <c r="BM69" i="21"/>
  <c r="AA24" i="16"/>
  <c r="BL49" i="1"/>
  <c r="BL37" i="1"/>
  <c r="BL48" i="1"/>
  <c r="X33" i="16"/>
  <c r="X38" i="16"/>
  <c r="AB32" i="16"/>
  <c r="AC27" i="16"/>
  <c r="G23" i="18"/>
  <c r="G24" i="18" s="1"/>
  <c r="G32" i="18" s="1"/>
  <c r="AB28" i="16"/>
  <c r="BL44" i="1"/>
  <c r="BL52" i="1"/>
  <c r="Y28" i="16"/>
  <c r="Y32" i="16"/>
  <c r="BL9" i="10"/>
  <c r="BL45" i="1"/>
  <c r="BH112" i="10" l="1"/>
  <c r="BH120" i="10" s="1"/>
  <c r="BH122" i="10" s="1"/>
  <c r="BF79" i="21"/>
  <c r="BG113" i="10"/>
  <c r="S7" i="23"/>
  <c r="S9" i="23" s="1"/>
  <c r="S10" i="23" s="1"/>
  <c r="BG123" i="10"/>
  <c r="BL7" i="1"/>
  <c r="BF88" i="21"/>
  <c r="BF91" i="21" s="1"/>
  <c r="R18" i="23"/>
  <c r="BL50" i="1"/>
  <c r="BL47" i="1"/>
  <c r="BJ13" i="10"/>
  <c r="BJ40" i="10" s="1"/>
  <c r="BJ41" i="10" s="1"/>
  <c r="BH80" i="21" s="1"/>
  <c r="BI109" i="10"/>
  <c r="BI16" i="10"/>
  <c r="BI22" i="10" s="1"/>
  <c r="BI24" i="10" s="1"/>
  <c r="BI25" i="10" s="1"/>
  <c r="BG77" i="21"/>
  <c r="BI40" i="10"/>
  <c r="BI41" i="10" s="1"/>
  <c r="BG80" i="21" s="1"/>
  <c r="BG92" i="1"/>
  <c r="BK12" i="10"/>
  <c r="BK10" i="10"/>
  <c r="BI13" i="1"/>
  <c r="BL7" i="10" s="1"/>
  <c r="BL51" i="1"/>
  <c r="BD129" i="21"/>
  <c r="BE133" i="21"/>
  <c r="BE120" i="21"/>
  <c r="BE126" i="21"/>
  <c r="BE108" i="21"/>
  <c r="BE117" i="21"/>
  <c r="BE105" i="21"/>
  <c r="BE114" i="21"/>
  <c r="BE111" i="21"/>
  <c r="BE123" i="21"/>
  <c r="BM81" i="21"/>
  <c r="BL46" i="1"/>
  <c r="BK8" i="10"/>
  <c r="BN69" i="21"/>
  <c r="Y38" i="16"/>
  <c r="Y33" i="16"/>
  <c r="BL19" i="1"/>
  <c r="AC32" i="16"/>
  <c r="AB33" i="16"/>
  <c r="X39" i="16"/>
  <c r="AB38" i="16"/>
  <c r="BL35" i="1"/>
  <c r="BL12" i="1"/>
  <c r="Z19" i="16"/>
  <c r="BJ13" i="1"/>
  <c r="BL6" i="1"/>
  <c r="BL26" i="1"/>
  <c r="T7" i="23" l="1"/>
  <c r="T18" i="23" s="1"/>
  <c r="BH123" i="10"/>
  <c r="BH113" i="10"/>
  <c r="S18" i="23"/>
  <c r="BG79" i="21"/>
  <c r="BH77" i="21"/>
  <c r="BJ16" i="10"/>
  <c r="BJ22" i="10" s="1"/>
  <c r="BJ24" i="10" s="1"/>
  <c r="BJ25" i="10" s="1"/>
  <c r="BM7" i="10"/>
  <c r="BJ14" i="1"/>
  <c r="BH92" i="1"/>
  <c r="BJ109" i="10"/>
  <c r="BM9" i="10"/>
  <c r="BN9" i="10" s="1"/>
  <c r="BI112" i="10"/>
  <c r="BL12" i="10"/>
  <c r="BL34" i="1"/>
  <c r="BI92" i="1"/>
  <c r="BI110" i="10"/>
  <c r="BG83" i="21"/>
  <c r="BL36" i="1"/>
  <c r="Z22" i="16"/>
  <c r="BL17" i="1"/>
  <c r="BK13" i="10"/>
  <c r="BI77" i="21" s="1"/>
  <c r="BE129" i="21"/>
  <c r="BF133" i="21"/>
  <c r="BF126" i="21"/>
  <c r="BF120" i="21"/>
  <c r="BF108" i="21"/>
  <c r="BF117" i="21"/>
  <c r="BF105" i="21"/>
  <c r="BF111" i="21"/>
  <c r="BF123" i="21"/>
  <c r="BF114" i="21"/>
  <c r="BN81" i="21"/>
  <c r="BL8" i="10"/>
  <c r="Z21" i="16"/>
  <c r="Z25" i="16" s="1"/>
  <c r="Z27" i="16" s="1"/>
  <c r="BO69" i="21"/>
  <c r="BM12" i="10"/>
  <c r="Y39" i="16"/>
  <c r="Y41" i="16" s="1"/>
  <c r="Y43" i="16" s="1"/>
  <c r="X41" i="16"/>
  <c r="AB39" i="16"/>
  <c r="BI113" i="10" l="1"/>
  <c r="T9" i="23"/>
  <c r="T10" i="23" s="1"/>
  <c r="BJ112" i="10"/>
  <c r="V7" i="23" s="1"/>
  <c r="V9" i="23" s="1"/>
  <c r="BH79" i="21"/>
  <c r="BJ110" i="10"/>
  <c r="BM8" i="10"/>
  <c r="BH83" i="21"/>
  <c r="BJ92" i="1"/>
  <c r="U7" i="23"/>
  <c r="U9" i="23" s="1"/>
  <c r="BI120" i="10"/>
  <c r="BI122" i="10" s="1"/>
  <c r="BI123" i="10" s="1"/>
  <c r="BG88" i="21"/>
  <c r="BG91" i="21" s="1"/>
  <c r="BL10" i="10"/>
  <c r="BL13" i="10" s="1"/>
  <c r="BL109" i="10" s="1"/>
  <c r="BJ83" i="21" s="1"/>
  <c r="BM10" i="10"/>
  <c r="BK16" i="10"/>
  <c r="BK22" i="10" s="1"/>
  <c r="BK40" i="10"/>
  <c r="BK41" i="10" s="1"/>
  <c r="BK109" i="10"/>
  <c r="BI83" i="21" s="1"/>
  <c r="BF129" i="21"/>
  <c r="BO81" i="21"/>
  <c r="BP69" i="21"/>
  <c r="AB41" i="16"/>
  <c r="X43" i="16"/>
  <c r="Z28" i="16"/>
  <c r="Z32" i="16"/>
  <c r="U10" i="23" l="1"/>
  <c r="BJ113" i="10"/>
  <c r="BJ120" i="10"/>
  <c r="BJ122" i="10" s="1"/>
  <c r="BJ123" i="10" s="1"/>
  <c r="BH88" i="21"/>
  <c r="BJ94" i="1"/>
  <c r="BM13" i="10"/>
  <c r="BM40" i="10" s="1"/>
  <c r="BM41" i="10" s="1"/>
  <c r="V18" i="23"/>
  <c r="U18" i="23"/>
  <c r="BG111" i="21"/>
  <c r="BG120" i="21"/>
  <c r="BG108" i="21"/>
  <c r="BG117" i="21"/>
  <c r="BG105" i="21"/>
  <c r="BG133" i="21"/>
  <c r="BG123" i="21"/>
  <c r="BG126" i="21"/>
  <c r="BG114" i="21"/>
  <c r="BJ77" i="21"/>
  <c r="BL40" i="10"/>
  <c r="BL41" i="10" s="1"/>
  <c r="BJ80" i="21" s="1"/>
  <c r="BL16" i="10"/>
  <c r="BL22" i="10" s="1"/>
  <c r="BL24" i="10" s="1"/>
  <c r="BK112" i="10"/>
  <c r="BK120" i="10" s="1"/>
  <c r="BK122" i="10" s="1"/>
  <c r="V10" i="23"/>
  <c r="BI80" i="21"/>
  <c r="BK24" i="10"/>
  <c r="BK25" i="10" s="1"/>
  <c r="BI79" i="21"/>
  <c r="BK110" i="10"/>
  <c r="BL110" i="10" s="1"/>
  <c r="BP81" i="21"/>
  <c r="AA19" i="16"/>
  <c r="AB19" i="16" s="1"/>
  <c r="BQ69" i="21"/>
  <c r="AB43" i="16"/>
  <c r="X44" i="16"/>
  <c r="Z33" i="16"/>
  <c r="Z38" i="16"/>
  <c r="BH91" i="21" l="1"/>
  <c r="BH123" i="21" s="1"/>
  <c r="BK77" i="21"/>
  <c r="BL77" i="21" s="1"/>
  <c r="BM109" i="10"/>
  <c r="BN109" i="10" s="1"/>
  <c r="BH111" i="21"/>
  <c r="BH105" i="21"/>
  <c r="BH117" i="21"/>
  <c r="BH108" i="21"/>
  <c r="BH120" i="21"/>
  <c r="BH126" i="21"/>
  <c r="BH114" i="21"/>
  <c r="BN13" i="10"/>
  <c r="BM16" i="10"/>
  <c r="BM22" i="10" s="1"/>
  <c r="BM24" i="10" s="1"/>
  <c r="BN24" i="10" s="1"/>
  <c r="BK123" i="10"/>
  <c r="BK113" i="10"/>
  <c r="W7" i="23"/>
  <c r="W18" i="23" s="1"/>
  <c r="BM110" i="10"/>
  <c r="BK83" i="21"/>
  <c r="BL83" i="21" s="1"/>
  <c r="BG129" i="21"/>
  <c r="BM77" i="21"/>
  <c r="BI88" i="21"/>
  <c r="BI91" i="21" s="1"/>
  <c r="BJ79" i="21"/>
  <c r="BJ88" i="21" s="1"/>
  <c r="BJ91" i="21" s="1"/>
  <c r="BN40" i="10"/>
  <c r="BL112" i="10"/>
  <c r="X7" i="23" s="1"/>
  <c r="X18" i="23" s="1"/>
  <c r="BL25" i="10"/>
  <c r="BQ81" i="21"/>
  <c r="BR69" i="21"/>
  <c r="Z39" i="16"/>
  <c r="Z41" i="16" s="1"/>
  <c r="Z43" i="16" s="1"/>
  <c r="X45" i="16"/>
  <c r="Y44" i="16"/>
  <c r="BK80" i="21"/>
  <c r="BN41" i="10"/>
  <c r="BH133" i="21" l="1"/>
  <c r="BH129" i="21"/>
  <c r="W9" i="23"/>
  <c r="W10" i="23" s="1"/>
  <c r="BN16" i="10"/>
  <c r="BM25" i="10"/>
  <c r="BM112" i="10"/>
  <c r="Y7" i="23" s="1"/>
  <c r="Z7" i="23" s="1"/>
  <c r="Z18" i="23" s="1"/>
  <c r="BN22" i="10"/>
  <c r="BK79" i="21"/>
  <c r="BL79" i="21" s="1"/>
  <c r="BL113" i="10"/>
  <c r="X9" i="23"/>
  <c r="BL120" i="10"/>
  <c r="BL122" i="10" s="1"/>
  <c r="BL123" i="10" s="1"/>
  <c r="BI133" i="21"/>
  <c r="BI126" i="21"/>
  <c r="BI120" i="21"/>
  <c r="BI108" i="21"/>
  <c r="BI117" i="21"/>
  <c r="BI111" i="21"/>
  <c r="BI114" i="21"/>
  <c r="BI105" i="21"/>
  <c r="BI123" i="21"/>
  <c r="BL80" i="21"/>
  <c r="BR81" i="21"/>
  <c r="BM83" i="21"/>
  <c r="BS69" i="21"/>
  <c r="Z44" i="16"/>
  <c r="Y45" i="16"/>
  <c r="AA21" i="16"/>
  <c r="AA22" i="16"/>
  <c r="AB22" i="16" s="1"/>
  <c r="BN77" i="21"/>
  <c r="X10" i="23" l="1"/>
  <c r="BN112" i="10"/>
  <c r="BM113" i="10"/>
  <c r="BM120" i="10"/>
  <c r="BN120" i="10" s="1"/>
  <c r="BM114" i="10"/>
  <c r="BK88" i="21"/>
  <c r="Y18" i="23"/>
  <c r="Y9" i="23"/>
  <c r="Z9" i="23" s="1"/>
  <c r="BL88" i="21"/>
  <c r="BL91" i="21" s="1"/>
  <c r="BJ133" i="21"/>
  <c r="BJ120" i="21"/>
  <c r="BJ126" i="21"/>
  <c r="BJ108" i="21"/>
  <c r="BJ117" i="21"/>
  <c r="BJ114" i="21"/>
  <c r="BJ123" i="21"/>
  <c r="BJ105" i="21"/>
  <c r="BJ111" i="21"/>
  <c r="BI129" i="21"/>
  <c r="BS81" i="21"/>
  <c r="BN83" i="21"/>
  <c r="BM80" i="21"/>
  <c r="BT69" i="21"/>
  <c r="Z45" i="16"/>
  <c r="AB21" i="16"/>
  <c r="AA25" i="16"/>
  <c r="AA27" i="16" s="1"/>
  <c r="BM79" i="21"/>
  <c r="BO77" i="21"/>
  <c r="BM122" i="10" l="1"/>
  <c r="F14" i="30"/>
  <c r="F16" i="30" s="1"/>
  <c r="G14" i="30"/>
  <c r="G16" i="30" s="1"/>
  <c r="Y10" i="23"/>
  <c r="BM88" i="21"/>
  <c r="BM91" i="21" s="1"/>
  <c r="BJ129" i="21"/>
  <c r="BT81" i="21"/>
  <c r="BN80" i="21"/>
  <c r="BO83" i="21"/>
  <c r="BU69" i="21"/>
  <c r="BN122" i="10"/>
  <c r="BM123" i="10"/>
  <c r="BN79" i="21"/>
  <c r="BP77" i="21"/>
  <c r="AA32" i="16"/>
  <c r="AA28" i="16"/>
  <c r="H14" i="30" l="1"/>
  <c r="H16" i="30" s="1"/>
  <c r="BN88" i="21"/>
  <c r="BN91" i="21" s="1"/>
  <c r="BL92" i="21"/>
  <c r="BL134" i="21"/>
  <c r="BL127" i="21"/>
  <c r="BL121" i="21"/>
  <c r="BL109" i="21"/>
  <c r="BL118" i="21"/>
  <c r="BL106" i="21"/>
  <c r="BL124" i="21"/>
  <c r="BL112" i="21"/>
  <c r="BL115" i="21"/>
  <c r="BO80" i="21"/>
  <c r="BU81" i="21"/>
  <c r="BP83" i="21"/>
  <c r="BO79" i="21"/>
  <c r="AA33" i="16"/>
  <c r="AA38" i="16"/>
  <c r="BQ77" i="21"/>
  <c r="I14" i="30" l="1"/>
  <c r="I16" i="30" s="1"/>
  <c r="BO88" i="21"/>
  <c r="BO91" i="21" s="1"/>
  <c r="BM92" i="21"/>
  <c r="BM134" i="21"/>
  <c r="BM127" i="21"/>
  <c r="BM121" i="21"/>
  <c r="BM109" i="21"/>
  <c r="BM118" i="21"/>
  <c r="BM106" i="21"/>
  <c r="BM124" i="21"/>
  <c r="BM115" i="21"/>
  <c r="BM112" i="21"/>
  <c r="BL130" i="21"/>
  <c r="BQ83" i="21"/>
  <c r="BV81" i="21"/>
  <c r="BP80" i="21"/>
  <c r="BR77" i="21"/>
  <c r="BP79" i="21"/>
  <c r="AA39" i="16"/>
  <c r="AA41" i="16" s="1"/>
  <c r="AA43" i="16" s="1"/>
  <c r="AA44" i="16" s="1"/>
  <c r="J14" i="30" l="1"/>
  <c r="J16" i="30" s="1"/>
  <c r="BP88" i="21"/>
  <c r="BP91" i="21" s="1"/>
  <c r="BN92" i="21"/>
  <c r="BN134" i="21"/>
  <c r="BN127" i="21"/>
  <c r="BN121" i="21"/>
  <c r="BN109" i="21"/>
  <c r="BN118" i="21"/>
  <c r="BN106" i="21"/>
  <c r="BN124" i="21"/>
  <c r="BN112" i="21"/>
  <c r="BN115" i="21"/>
  <c r="BM130" i="21"/>
  <c r="BQ80" i="21"/>
  <c r="BR83" i="21"/>
  <c r="AA45" i="16"/>
  <c r="AB44" i="16"/>
  <c r="AB45" i="16" s="1"/>
  <c r="BS77" i="21"/>
  <c r="BQ79" i="21"/>
  <c r="K14" i="30" l="1"/>
  <c r="K16" i="30" s="1"/>
  <c r="BQ88" i="21"/>
  <c r="BQ91" i="21" s="1"/>
  <c r="BN130" i="21"/>
  <c r="BS83" i="21"/>
  <c r="BR80" i="21"/>
  <c r="BR79" i="21"/>
  <c r="BT77" i="21"/>
  <c r="L14" i="30" l="1"/>
  <c r="L16" i="30" s="1"/>
  <c r="BR88" i="21"/>
  <c r="BR91" i="21" s="1"/>
  <c r="BS80" i="21"/>
  <c r="BT83" i="21"/>
  <c r="BS79" i="21"/>
  <c r="BU77" i="21"/>
  <c r="M14" i="30" l="1"/>
  <c r="M16" i="30" s="1"/>
  <c r="BS88" i="21"/>
  <c r="BS91" i="21" s="1"/>
  <c r="BU83" i="21"/>
  <c r="BT80" i="21"/>
  <c r="BV77" i="21"/>
  <c r="BT79" i="21"/>
  <c r="N14" i="30" l="1"/>
  <c r="N16" i="30" s="1"/>
  <c r="BT88" i="21"/>
  <c r="BT91" i="21" s="1"/>
  <c r="BU80" i="21"/>
  <c r="BV80" i="21" s="1"/>
  <c r="BV83" i="21"/>
  <c r="BU79" i="21"/>
  <c r="O14" i="30" l="1"/>
  <c r="O16" i="30" s="1"/>
  <c r="BU88" i="21"/>
  <c r="BU91" i="21" s="1"/>
  <c r="BV79" i="21"/>
  <c r="P14" i="30" l="1"/>
  <c r="P16" i="30" s="1"/>
  <c r="BV88" i="21"/>
  <c r="BO92" i="21" l="1"/>
  <c r="BO134" i="21"/>
  <c r="BO127" i="21"/>
  <c r="BO121" i="21"/>
  <c r="BO109" i="21"/>
  <c r="BO118" i="21"/>
  <c r="BO106" i="21"/>
  <c r="BO124" i="21"/>
  <c r="BO115" i="21"/>
  <c r="BO112" i="21"/>
  <c r="BO130" i="21" l="1"/>
  <c r="BP92" i="21" l="1"/>
  <c r="BP134" i="21"/>
  <c r="BP127" i="21"/>
  <c r="BP121" i="21"/>
  <c r="BP109" i="21"/>
  <c r="BP118" i="21"/>
  <c r="BP106" i="21"/>
  <c r="BP124" i="21"/>
  <c r="BP112" i="21"/>
  <c r="BP115" i="21"/>
  <c r="BP130" i="21" l="1"/>
  <c r="BQ92" i="21" l="1"/>
  <c r="BQ134" i="21"/>
  <c r="BQ127" i="21"/>
  <c r="BQ121" i="21"/>
  <c r="BQ109" i="21"/>
  <c r="BQ118" i="21"/>
  <c r="BQ106" i="21"/>
  <c r="BQ124" i="21"/>
  <c r="BQ112" i="21"/>
  <c r="BQ115" i="21"/>
  <c r="BQ130" i="21" l="1"/>
  <c r="BR92" i="21" l="1"/>
  <c r="BR134" i="21"/>
  <c r="BR127" i="21"/>
  <c r="BR121" i="21"/>
  <c r="BR109" i="21"/>
  <c r="BR118" i="21"/>
  <c r="BR106" i="21"/>
  <c r="BR124" i="21"/>
  <c r="BR115" i="21"/>
  <c r="BR112" i="21"/>
  <c r="BR130" i="21" l="1"/>
  <c r="BS92" i="21" l="1"/>
  <c r="BS134" i="21"/>
  <c r="BS127" i="21"/>
  <c r="BS121" i="21"/>
  <c r="BS109" i="21"/>
  <c r="BS118" i="21"/>
  <c r="BS106" i="21"/>
  <c r="BS124" i="21"/>
  <c r="BS115" i="21"/>
  <c r="BS112" i="21"/>
  <c r="BS130" i="21" l="1"/>
  <c r="BT92" i="21" l="1"/>
  <c r="BT134" i="21"/>
  <c r="BT127" i="21"/>
  <c r="BT121" i="21"/>
  <c r="BT109" i="21"/>
  <c r="BT118" i="21"/>
  <c r="BT106" i="21"/>
  <c r="BT124" i="21"/>
  <c r="BT115" i="21"/>
  <c r="BT112" i="21"/>
  <c r="BT130" i="21" l="1"/>
  <c r="BU92" i="21" l="1"/>
  <c r="BU134" i="21"/>
  <c r="BU127" i="21"/>
  <c r="BU121" i="21"/>
  <c r="BU109" i="21"/>
  <c r="BU118" i="21"/>
  <c r="BU106" i="21"/>
  <c r="BU124" i="21"/>
  <c r="BU115" i="21"/>
  <c r="BU112" i="21"/>
  <c r="BV91" i="21"/>
  <c r="C13" i="8" s="1"/>
  <c r="BV92" i="21" l="1"/>
  <c r="BV127" i="21"/>
  <c r="BV121" i="21"/>
  <c r="BV109" i="21"/>
  <c r="BV118" i="21"/>
  <c r="BV106" i="21"/>
  <c r="BV115" i="21"/>
  <c r="BV124" i="21"/>
  <c r="BV112" i="21"/>
  <c r="BU130" i="21"/>
  <c r="BV134" i="21"/>
  <c r="BV130" i="21" l="1"/>
  <c r="GF178" i="22" l="1"/>
  <c r="GF169" i="22" l="1"/>
  <c r="GF183" i="22" l="1"/>
  <c r="BO19" i="21" l="1"/>
  <c r="BV18" i="21"/>
  <c r="BV17" i="21"/>
  <c r="C33" i="8" s="1"/>
  <c r="BV53" i="21" l="1"/>
  <c r="R172" i="29"/>
  <c r="R177" i="29" s="1"/>
  <c r="R165" i="29"/>
  <c r="R174" i="29"/>
  <c r="R175" i="29" l="1"/>
  <c r="R181" i="29"/>
  <c r="N22" i="21" s="1"/>
  <c r="N94" i="21" s="1"/>
  <c r="S172" i="29"/>
  <c r="S177" i="29" s="1"/>
  <c r="S165" i="29"/>
  <c r="N13" i="21" l="1"/>
  <c r="S175" i="29"/>
  <c r="S181" i="29"/>
  <c r="O22" i="21" s="1"/>
  <c r="T172" i="29"/>
  <c r="T177" i="29" s="1"/>
  <c r="S174" i="29"/>
  <c r="T174" i="29"/>
  <c r="T165" i="29"/>
  <c r="O94" i="21" l="1"/>
  <c r="T181" i="29"/>
  <c r="P22" i="21" s="1"/>
  <c r="U172" i="29"/>
  <c r="U177" i="29" s="1"/>
  <c r="T175" i="29"/>
  <c r="U165" i="29"/>
  <c r="P94" i="21" l="1"/>
  <c r="O13" i="21"/>
  <c r="U175" i="29"/>
  <c r="U181" i="29"/>
  <c r="U174" i="29"/>
  <c r="V172" i="29"/>
  <c r="V177" i="29" s="1"/>
  <c r="V165" i="29"/>
  <c r="Q22" i="21" l="1"/>
  <c r="P13" i="21"/>
  <c r="V175" i="29"/>
  <c r="V181" i="29"/>
  <c r="W172" i="29"/>
  <c r="W177" i="29" s="1"/>
  <c r="V174" i="29"/>
  <c r="W165" i="29"/>
  <c r="W174" i="29"/>
  <c r="Q94" i="21" l="1"/>
  <c r="R22" i="21"/>
  <c r="R94" i="21" s="1"/>
  <c r="W175" i="29"/>
  <c r="W181" i="29"/>
  <c r="X172" i="29"/>
  <c r="X177" i="29" s="1"/>
  <c r="X165" i="29"/>
  <c r="R13" i="21" l="1"/>
  <c r="S22" i="21"/>
  <c r="S94" i="21" s="1"/>
  <c r="Q13" i="21"/>
  <c r="X181" i="29"/>
  <c r="T22" i="21" s="1"/>
  <c r="T94" i="21" s="1"/>
  <c r="X174" i="29"/>
  <c r="Y172" i="29"/>
  <c r="Y177" i="29" s="1"/>
  <c r="Y165" i="29"/>
  <c r="X175" i="29"/>
  <c r="S13" i="21" l="1"/>
  <c r="Y175" i="29"/>
  <c r="Y181" i="29"/>
  <c r="U22" i="21" s="1"/>
  <c r="U94" i="21" s="1"/>
  <c r="Y174" i="29"/>
  <c r="Z172" i="29"/>
  <c r="Z177" i="29" s="1"/>
  <c r="Z165" i="29"/>
  <c r="Z174" i="29"/>
  <c r="T13" i="21" l="1"/>
  <c r="U13" i="21"/>
  <c r="Z181" i="29"/>
  <c r="V22" i="21" s="1"/>
  <c r="V94" i="21" s="1"/>
  <c r="AA172" i="29"/>
  <c r="AA177" i="29" s="1"/>
  <c r="Z175" i="29"/>
  <c r="AA174" i="29"/>
  <c r="AA165" i="29"/>
  <c r="AA175" i="29" l="1"/>
  <c r="AA181" i="29"/>
  <c r="W22" i="21" s="1"/>
  <c r="W94" i="21" s="1"/>
  <c r="AB172" i="29"/>
  <c r="AB177" i="29" s="1"/>
  <c r="AB165" i="29"/>
  <c r="V13" i="21" l="1"/>
  <c r="W13" i="21"/>
  <c r="AB175" i="29"/>
  <c r="AB181" i="29"/>
  <c r="AB174" i="29"/>
  <c r="AC172" i="29"/>
  <c r="AC177" i="29" s="1"/>
  <c r="AC165" i="29"/>
  <c r="AC174" i="29"/>
  <c r="X22" i="21" l="1"/>
  <c r="X94" i="21" s="1"/>
  <c r="AC175" i="29"/>
  <c r="AC181" i="29"/>
  <c r="Y22" i="21" s="1"/>
  <c r="Y94" i="21" s="1"/>
  <c r="AD172" i="29"/>
  <c r="AD177" i="29" s="1"/>
  <c r="AD165" i="29"/>
  <c r="AD174" i="29"/>
  <c r="X13" i="21" l="1"/>
  <c r="Y13" i="21"/>
  <c r="AD175" i="29"/>
  <c r="AD181" i="29"/>
  <c r="Z22" i="21" s="1"/>
  <c r="Z94" i="21" s="1"/>
  <c r="AE172" i="29"/>
  <c r="AE177" i="29" s="1"/>
  <c r="AE174" i="29"/>
  <c r="AE192" i="29" s="1"/>
  <c r="AE165" i="29"/>
  <c r="AA54" i="21" s="1"/>
  <c r="AA59" i="21" s="1"/>
  <c r="Z13" i="21" l="1"/>
  <c r="AE181" i="29"/>
  <c r="AA22" i="21" s="1"/>
  <c r="AF172" i="29"/>
  <c r="AF177" i="29" s="1"/>
  <c r="AE175" i="29"/>
  <c r="AE193" i="29" s="1"/>
  <c r="AE198" i="29" s="1"/>
  <c r="AE167" i="29"/>
  <c r="AF165" i="29"/>
  <c r="AF174" i="29"/>
  <c r="AA94" i="21" l="1"/>
  <c r="AA95" i="21" s="1"/>
  <c r="C5" i="30"/>
  <c r="C11" i="30" s="1"/>
  <c r="C18" i="30" s="1"/>
  <c r="AA102" i="21" s="1"/>
  <c r="AA24" i="21"/>
  <c r="AA61" i="21" s="1"/>
  <c r="AE195" i="29"/>
  <c r="AE183" i="29"/>
  <c r="AF181" i="29"/>
  <c r="AB22" i="21" s="1"/>
  <c r="AG172" i="29"/>
  <c r="AG177" i="29" s="1"/>
  <c r="AG165" i="29"/>
  <c r="AF175" i="29"/>
  <c r="AB94" i="21" l="1"/>
  <c r="AA13" i="21"/>
  <c r="AG175" i="29"/>
  <c r="AG181" i="29"/>
  <c r="AG174" i="29"/>
  <c r="AH172" i="29"/>
  <c r="AH177" i="29" s="1"/>
  <c r="AH165" i="29"/>
  <c r="AC22" i="21" l="1"/>
  <c r="AB13" i="21"/>
  <c r="AH181" i="29"/>
  <c r="AD22" i="21" s="1"/>
  <c r="AD94" i="21" s="1"/>
  <c r="AH174" i="29"/>
  <c r="AI172" i="29"/>
  <c r="AI177" i="29" s="1"/>
  <c r="AH175" i="29"/>
  <c r="AI165" i="29"/>
  <c r="AI174" i="29"/>
  <c r="AC94" i="21" l="1"/>
  <c r="AD13" i="21"/>
  <c r="AI175" i="29"/>
  <c r="AI181" i="29"/>
  <c r="AE22" i="21" s="1"/>
  <c r="AE94" i="21" s="1"/>
  <c r="AJ172" i="29"/>
  <c r="AJ177" i="29" s="1"/>
  <c r="AJ165" i="29"/>
  <c r="AC13" i="21" l="1"/>
  <c r="AJ175" i="29"/>
  <c r="AJ181" i="29"/>
  <c r="AF22" i="21" s="1"/>
  <c r="AF94" i="21" s="1"/>
  <c r="AJ174" i="29"/>
  <c r="AK172" i="29"/>
  <c r="AK177" i="29" s="1"/>
  <c r="AK165" i="29"/>
  <c r="AE13" i="21" l="1"/>
  <c r="AF13" i="21"/>
  <c r="AK181" i="29"/>
  <c r="AG22" i="21" s="1"/>
  <c r="AG94" i="21" s="1"/>
  <c r="AK174" i="29"/>
  <c r="AL172" i="29"/>
  <c r="AL177" i="29" s="1"/>
  <c r="AL165" i="29"/>
  <c r="AK175" i="29"/>
  <c r="AL175" i="29" l="1"/>
  <c r="AL181" i="29"/>
  <c r="AH22" i="21" s="1"/>
  <c r="AH94" i="21" s="1"/>
  <c r="AL174" i="29"/>
  <c r="AM172" i="29"/>
  <c r="AM177" i="29" s="1"/>
  <c r="AM165" i="29"/>
  <c r="AG13" i="21" l="1"/>
  <c r="AM181" i="29"/>
  <c r="AI22" i="21" s="1"/>
  <c r="AI94" i="21" s="1"/>
  <c r="AM174" i="29"/>
  <c r="AN172" i="29"/>
  <c r="AN177" i="29" s="1"/>
  <c r="AN165" i="29"/>
  <c r="AM175" i="29"/>
  <c r="AH13" i="21" l="1"/>
  <c r="AN175" i="29"/>
  <c r="AN181" i="29"/>
  <c r="AN174" i="29"/>
  <c r="AO172" i="29"/>
  <c r="AO177" i="29" s="1"/>
  <c r="AO165" i="29"/>
  <c r="AJ22" i="21" l="1"/>
  <c r="AJ94" i="21" s="1"/>
  <c r="AI13" i="21"/>
  <c r="AO175" i="29"/>
  <c r="AO181" i="29"/>
  <c r="AK22" i="21" s="1"/>
  <c r="AK94" i="21" s="1"/>
  <c r="AO174" i="29"/>
  <c r="AP172" i="29"/>
  <c r="AP177" i="29" s="1"/>
  <c r="AP165" i="29"/>
  <c r="AJ13" i="21" l="1"/>
  <c r="AP175" i="29"/>
  <c r="AP181" i="29"/>
  <c r="AL22" i="21" s="1"/>
  <c r="AL94" i="21" s="1"/>
  <c r="AP174" i="29"/>
  <c r="AQ172" i="29"/>
  <c r="AQ177" i="29" s="1"/>
  <c r="AQ174" i="29"/>
  <c r="AQ192" i="29" s="1"/>
  <c r="AQ165" i="29"/>
  <c r="AM54" i="21" s="1"/>
  <c r="AM59" i="21" s="1"/>
  <c r="AK13" i="21" l="1"/>
  <c r="AL13" i="21"/>
  <c r="AQ181" i="29"/>
  <c r="AM22" i="21" s="1"/>
  <c r="AR172" i="29"/>
  <c r="AR177" i="29" s="1"/>
  <c r="AR174" i="29"/>
  <c r="AR165" i="29"/>
  <c r="AQ175" i="29"/>
  <c r="AQ193" i="29" s="1"/>
  <c r="AQ198" i="29" s="1"/>
  <c r="AQ167" i="29"/>
  <c r="AM94" i="21" l="1"/>
  <c r="D5" i="30"/>
  <c r="D11" i="30" s="1"/>
  <c r="D18" i="30" s="1"/>
  <c r="AM102" i="21" s="1"/>
  <c r="AM24" i="21"/>
  <c r="AM61" i="21" s="1"/>
  <c r="AQ195" i="29"/>
  <c r="AQ183" i="29"/>
  <c r="AR181" i="29"/>
  <c r="AN22" i="21" s="1"/>
  <c r="AS172" i="29"/>
  <c r="AS177" i="29" s="1"/>
  <c r="AS165" i="29"/>
  <c r="AS174" i="29"/>
  <c r="AR175" i="29"/>
  <c r="AN94" i="21" l="1"/>
  <c r="AN13" i="21" s="1"/>
  <c r="AM95" i="21"/>
  <c r="AM13" i="21"/>
  <c r="AS175" i="29"/>
  <c r="AS181" i="29"/>
  <c r="AT172" i="29"/>
  <c r="AT177" i="29" s="1"/>
  <c r="AT165" i="29"/>
  <c r="AO22" i="21" l="1"/>
  <c r="AT181" i="29"/>
  <c r="AT174" i="29"/>
  <c r="AU172" i="29"/>
  <c r="AU177" i="29" s="1"/>
  <c r="AT175" i="29"/>
  <c r="AU174" i="29"/>
  <c r="AU165" i="29"/>
  <c r="AO94" i="21" l="1"/>
  <c r="AP22" i="21"/>
  <c r="AP94" i="21" s="1"/>
  <c r="AU175" i="29"/>
  <c r="AU181" i="29"/>
  <c r="AV172" i="29"/>
  <c r="AV177" i="29" s="1"/>
  <c r="AV165" i="29"/>
  <c r="AO13" i="21" l="1"/>
  <c r="AQ22" i="21"/>
  <c r="AV175" i="29"/>
  <c r="AV181" i="29"/>
  <c r="AV174" i="29"/>
  <c r="AW172" i="29"/>
  <c r="AW177" i="29" s="1"/>
  <c r="AW165" i="29"/>
  <c r="AQ94" i="21" l="1"/>
  <c r="AQ13" i="21" s="1"/>
  <c r="AP13" i="21"/>
  <c r="AR22" i="21"/>
  <c r="AR94" i="21" s="1"/>
  <c r="AW181" i="29"/>
  <c r="AW174" i="29"/>
  <c r="AX172" i="29"/>
  <c r="AX177" i="29" s="1"/>
  <c r="AX165" i="29"/>
  <c r="AW175" i="29"/>
  <c r="AR13" i="21" l="1"/>
  <c r="AS22" i="21"/>
  <c r="AS94" i="21" s="1"/>
  <c r="AX175" i="29"/>
  <c r="AX181" i="29"/>
  <c r="AT22" i="21" s="1"/>
  <c r="AT94" i="21" s="1"/>
  <c r="AX174" i="29"/>
  <c r="AY172" i="29"/>
  <c r="AY177" i="29" s="1"/>
  <c r="AY165" i="29"/>
  <c r="AY181" i="29" l="1"/>
  <c r="AU22" i="21" s="1"/>
  <c r="AY174" i="29"/>
  <c r="AZ172" i="29"/>
  <c r="AZ177" i="29" s="1"/>
  <c r="AY175" i="29"/>
  <c r="AZ165" i="29"/>
  <c r="AZ174" i="29"/>
  <c r="AU94" i="21" l="1"/>
  <c r="AU13" i="21" s="1"/>
  <c r="AS13" i="21"/>
  <c r="AT13" i="21"/>
  <c r="AZ175" i="29"/>
  <c r="AZ181" i="29"/>
  <c r="BA172" i="29"/>
  <c r="BA177" i="29" s="1"/>
  <c r="BA165" i="29"/>
  <c r="AV22" i="21" l="1"/>
  <c r="AV94" i="21" s="1"/>
  <c r="BA175" i="29"/>
  <c r="BA181" i="29"/>
  <c r="AW22" i="21" s="1"/>
  <c r="AW94" i="21" s="1"/>
  <c r="BA174" i="29"/>
  <c r="BB172" i="29"/>
  <c r="BB177" i="29" s="1"/>
  <c r="BB165" i="29"/>
  <c r="BB174" i="29"/>
  <c r="AV13" i="21" l="1"/>
  <c r="BB175" i="29"/>
  <c r="BB181" i="29"/>
  <c r="AX22" i="21" s="1"/>
  <c r="AX94" i="21" s="1"/>
  <c r="BC172" i="29"/>
  <c r="BC177" i="29" s="1"/>
  <c r="BC174" i="29"/>
  <c r="BC192" i="29" s="1"/>
  <c r="BC165" i="29"/>
  <c r="AY54" i="21" s="1"/>
  <c r="AY59" i="21" s="1"/>
  <c r="BC181" i="29" l="1"/>
  <c r="AY22" i="21" s="1"/>
  <c r="BD172" i="29"/>
  <c r="BD177" i="29" s="1"/>
  <c r="BC183" i="29"/>
  <c r="BC175" i="29"/>
  <c r="BC193" i="29" s="1"/>
  <c r="BC198" i="29" s="1"/>
  <c r="BC167" i="29"/>
  <c r="BD174" i="29"/>
  <c r="BD165" i="29"/>
  <c r="AY94" i="21" l="1"/>
  <c r="AY95" i="21" s="1"/>
  <c r="E5" i="30"/>
  <c r="E11" i="30" s="1"/>
  <c r="E18" i="30" s="1"/>
  <c r="AY102" i="21" s="1"/>
  <c r="AY24" i="21"/>
  <c r="AY61" i="21" s="1"/>
  <c r="BC195" i="29"/>
  <c r="AX13" i="21"/>
  <c r="AW13" i="21"/>
  <c r="BD181" i="29"/>
  <c r="BE172" i="29"/>
  <c r="BE177" i="29" s="1"/>
  <c r="BD175" i="29"/>
  <c r="BE165" i="29"/>
  <c r="BE174" i="29"/>
  <c r="AZ22" i="21" l="1"/>
  <c r="AY13" i="21"/>
  <c r="BE175" i="29"/>
  <c r="BE181" i="29"/>
  <c r="BA22" i="21" s="1"/>
  <c r="BA94" i="21" s="1"/>
  <c r="BF172" i="29"/>
  <c r="BF177" i="29" s="1"/>
  <c r="BF165" i="29"/>
  <c r="AZ94" i="21" l="1"/>
  <c r="AZ13" i="21" s="1"/>
  <c r="BA13" i="21"/>
  <c r="BF175" i="29"/>
  <c r="BF181" i="29"/>
  <c r="BB22" i="21" s="1"/>
  <c r="BB94" i="21" s="1"/>
  <c r="BF174" i="29"/>
  <c r="BG172" i="29"/>
  <c r="BG177" i="29" s="1"/>
  <c r="BG165" i="29"/>
  <c r="BG181" i="29" l="1"/>
  <c r="BC22" i="21" s="1"/>
  <c r="BG174" i="29"/>
  <c r="BH172" i="29"/>
  <c r="BH177" i="29" s="1"/>
  <c r="BH165" i="29"/>
  <c r="BG175" i="29"/>
  <c r="BC94" i="21" l="1"/>
  <c r="BB13" i="21"/>
  <c r="BC13" i="21"/>
  <c r="BH175" i="29"/>
  <c r="BH181" i="29"/>
  <c r="BD22" i="21" s="1"/>
  <c r="BD94" i="21" s="1"/>
  <c r="BH174" i="29"/>
  <c r="BI172" i="29"/>
  <c r="BI177" i="29" s="1"/>
  <c r="BI165" i="29"/>
  <c r="BD13" i="21" l="1"/>
  <c r="BI181" i="29"/>
  <c r="BE22" i="21" s="1"/>
  <c r="BE94" i="21" s="1"/>
  <c r="BI174" i="29"/>
  <c r="BJ172" i="29"/>
  <c r="BJ177" i="29" s="1"/>
  <c r="BJ165" i="29"/>
  <c r="BI175" i="29"/>
  <c r="BJ175" i="29" l="1"/>
  <c r="BJ181" i="29"/>
  <c r="BF22" i="21" s="1"/>
  <c r="BF94" i="21" s="1"/>
  <c r="BJ174" i="29"/>
  <c r="BK172" i="29"/>
  <c r="BK177" i="29" s="1"/>
  <c r="BK174" i="29"/>
  <c r="BK165" i="29"/>
  <c r="BE13" i="21" l="1"/>
  <c r="BK181" i="29"/>
  <c r="BG22" i="21" s="1"/>
  <c r="BG94" i="21" s="1"/>
  <c r="BF13" i="21"/>
  <c r="BL172" i="29"/>
  <c r="BL177" i="29" s="1"/>
  <c r="BL165" i="29"/>
  <c r="BL174" i="29"/>
  <c r="BK175" i="29"/>
  <c r="BG13" i="21" l="1"/>
  <c r="BL175" i="29"/>
  <c r="BL181" i="29"/>
  <c r="BH22" i="21" s="1"/>
  <c r="BH94" i="21" s="1"/>
  <c r="BM172" i="29"/>
  <c r="BM177" i="29" s="1"/>
  <c r="BM165" i="29"/>
  <c r="BM174" i="29"/>
  <c r="BM175" i="29" l="1"/>
  <c r="BM181" i="29"/>
  <c r="BI22" i="21" s="1"/>
  <c r="BI94" i="21" s="1"/>
  <c r="BN172" i="29"/>
  <c r="BN177" i="29" s="1"/>
  <c r="BN165" i="29"/>
  <c r="BH13" i="21" l="1"/>
  <c r="BN174" i="29"/>
  <c r="BN175" i="29"/>
  <c r="BN181" i="29"/>
  <c r="BJ22" i="21" s="1"/>
  <c r="BJ94" i="21" s="1"/>
  <c r="BO172" i="29"/>
  <c r="BO177" i="29" s="1"/>
  <c r="BO165" i="29"/>
  <c r="BK54" i="21" s="1"/>
  <c r="BK59" i="21" s="1"/>
  <c r="BI13" i="21" l="1"/>
  <c r="BJ13" i="21"/>
  <c r="BO174" i="29"/>
  <c r="BO192" i="29" s="1"/>
  <c r="BO181" i="29"/>
  <c r="BP172" i="29"/>
  <c r="BP177" i="29" s="1"/>
  <c r="BP165" i="29"/>
  <c r="BP174" i="29"/>
  <c r="BO175" i="29"/>
  <c r="BO193" i="29" s="1"/>
  <c r="BO167" i="29"/>
  <c r="BK22" i="21" l="1"/>
  <c r="BO195" i="29"/>
  <c r="BO198" i="29"/>
  <c r="BP181" i="29"/>
  <c r="BO183" i="29"/>
  <c r="BQ172" i="29"/>
  <c r="BQ177" i="29" s="1"/>
  <c r="BP175" i="29"/>
  <c r="BQ165" i="29"/>
  <c r="F5" i="30" l="1"/>
  <c r="F11" i="30" s="1"/>
  <c r="F18" i="30" s="1"/>
  <c r="BK102" i="21" s="1"/>
  <c r="BK24" i="21"/>
  <c r="BK61" i="21" s="1"/>
  <c r="BQ175" i="29"/>
  <c r="BQ181" i="29"/>
  <c r="BQ174" i="29"/>
  <c r="BR172" i="29"/>
  <c r="BR177" i="29" s="1"/>
  <c r="BR165" i="29"/>
  <c r="BR174" i="29"/>
  <c r="BR175" i="29" l="1"/>
  <c r="BR181" i="29"/>
  <c r="BS172" i="29"/>
  <c r="BS177" i="29" s="1"/>
  <c r="BS165" i="29"/>
  <c r="BS174" i="29"/>
  <c r="BS181" i="29" l="1"/>
  <c r="BT172" i="29"/>
  <c r="BT177" i="29" s="1"/>
  <c r="BT165" i="29"/>
  <c r="BT174" i="29"/>
  <c r="BS175" i="29"/>
  <c r="BT175" i="29" l="1"/>
  <c r="BT181" i="29"/>
  <c r="BU172" i="29"/>
  <c r="BU177" i="29" s="1"/>
  <c r="BU165" i="29"/>
  <c r="BU181" i="29" l="1"/>
  <c r="BU174" i="29"/>
  <c r="BV172" i="29"/>
  <c r="BV177" i="29" s="1"/>
  <c r="BU175" i="29"/>
  <c r="BV165" i="29"/>
  <c r="BV174" i="29"/>
  <c r="BV175" i="29" l="1"/>
  <c r="BV181" i="29"/>
  <c r="BW172" i="29"/>
  <c r="BW177" i="29" s="1"/>
  <c r="BW165" i="29"/>
  <c r="BW175" i="29" l="1"/>
  <c r="BW181" i="29"/>
  <c r="BW174" i="29"/>
  <c r="BX172" i="29"/>
  <c r="BX177" i="29" s="1"/>
  <c r="BX165" i="29"/>
  <c r="BX175" i="29" l="1"/>
  <c r="BX181" i="29"/>
  <c r="BY172" i="29"/>
  <c r="BY177" i="29" s="1"/>
  <c r="BX174" i="29"/>
  <c r="BY165" i="29"/>
  <c r="BY175" i="29" l="1"/>
  <c r="BY181" i="29"/>
  <c r="BY174" i="29"/>
  <c r="BZ172" i="29"/>
  <c r="BZ177" i="29" s="1"/>
  <c r="BZ165" i="29"/>
  <c r="BZ175" i="29" l="1"/>
  <c r="BZ181" i="29"/>
  <c r="CA172" i="29"/>
  <c r="CA177" i="29" s="1"/>
  <c r="BZ174" i="29"/>
  <c r="CA165" i="29"/>
  <c r="CA174" i="29"/>
  <c r="CA192" i="29" s="1"/>
  <c r="CA181" i="29" l="1"/>
  <c r="CA195" i="29" s="1"/>
  <c r="CB172" i="29"/>
  <c r="CB177" i="29" s="1"/>
  <c r="CA183" i="29"/>
  <c r="CA184" i="29" s="1"/>
  <c r="CA175" i="29"/>
  <c r="CA193" i="29" s="1"/>
  <c r="CA198" i="29" s="1"/>
  <c r="CA167" i="29"/>
  <c r="BL54" i="21" s="1"/>
  <c r="BL59" i="21" s="1"/>
  <c r="CB165" i="29"/>
  <c r="CB181" i="29" s="1"/>
  <c r="CB174" i="29"/>
  <c r="BL22" i="21" l="1"/>
  <c r="CC172" i="29"/>
  <c r="CC177" i="29" s="1"/>
  <c r="CB175" i="29"/>
  <c r="CC165" i="29"/>
  <c r="CC174" i="29"/>
  <c r="BL94" i="21" l="1"/>
  <c r="G5" i="30"/>
  <c r="G11" i="30" s="1"/>
  <c r="G18" i="30" s="1"/>
  <c r="BL102" i="21" s="1"/>
  <c r="BL24" i="21"/>
  <c r="BL61" i="21" s="1"/>
  <c r="CC175" i="29"/>
  <c r="CC181" i="29"/>
  <c r="CD172" i="29"/>
  <c r="CD177" i="29" s="1"/>
  <c r="CD165" i="29"/>
  <c r="CD175" i="29" l="1"/>
  <c r="CD181" i="29"/>
  <c r="CD174" i="29"/>
  <c r="BL13" i="21"/>
  <c r="CE172" i="29"/>
  <c r="CE177" i="29" s="1"/>
  <c r="CE165" i="29"/>
  <c r="CE181" i="29" l="1"/>
  <c r="CE174" i="29"/>
  <c r="CF172" i="29"/>
  <c r="CF177" i="29" s="1"/>
  <c r="CE175" i="29"/>
  <c r="CF165" i="29"/>
  <c r="CF174" i="29"/>
  <c r="CF175" i="29" l="1"/>
  <c r="CF181" i="29"/>
  <c r="CG172" i="29"/>
  <c r="CG177" i="29" s="1"/>
  <c r="CG165" i="29"/>
  <c r="CG174" i="29"/>
  <c r="CG175" i="29" l="1"/>
  <c r="CG181" i="29"/>
  <c r="CH172" i="29"/>
  <c r="CH177" i="29" s="1"/>
  <c r="CH165" i="29"/>
  <c r="CH174" i="29" l="1"/>
  <c r="CH175" i="29"/>
  <c r="CH181" i="29"/>
  <c r="CI172" i="29"/>
  <c r="CI177" i="29" s="1"/>
  <c r="CI165" i="29"/>
  <c r="CI174" i="29"/>
  <c r="CI175" i="29" l="1"/>
  <c r="CI181" i="29"/>
  <c r="CJ172" i="29"/>
  <c r="CJ177" i="29" s="1"/>
  <c r="CJ174" i="29"/>
  <c r="CJ165" i="29"/>
  <c r="CJ175" i="29" l="1"/>
  <c r="CJ181" i="29"/>
  <c r="CK172" i="29"/>
  <c r="CK177" i="29" s="1"/>
  <c r="CK165" i="29"/>
  <c r="CK174" i="29"/>
  <c r="CK175" i="29" l="1"/>
  <c r="CK181" i="29"/>
  <c r="CL172" i="29"/>
  <c r="CL177" i="29" s="1"/>
  <c r="CL165" i="29"/>
  <c r="CL174" i="29"/>
  <c r="CL175" i="29" l="1"/>
  <c r="CL181" i="29"/>
  <c r="CM172" i="29"/>
  <c r="CM177" i="29" s="1"/>
  <c r="CM174" i="29"/>
  <c r="CM192" i="29" s="1"/>
  <c r="CM165" i="29"/>
  <c r="CM181" i="29" s="1"/>
  <c r="CM195" i="29" s="1"/>
  <c r="CN172" i="29" l="1"/>
  <c r="CN177" i="29" s="1"/>
  <c r="CM183" i="29"/>
  <c r="BM22" i="21" s="1"/>
  <c r="CM175" i="29"/>
  <c r="CM193" i="29" s="1"/>
  <c r="CM198" i="29" s="1"/>
  <c r="CM167" i="29"/>
  <c r="BM54" i="21" s="1"/>
  <c r="BM59" i="21" s="1"/>
  <c r="CN165" i="29"/>
  <c r="CN174" i="29"/>
  <c r="BM94" i="21" l="1"/>
  <c r="H5" i="30"/>
  <c r="H11" i="30" s="1"/>
  <c r="H18" i="30" s="1"/>
  <c r="BM102" i="21" s="1"/>
  <c r="CN181" i="29"/>
  <c r="BM24" i="21"/>
  <c r="BM61" i="21" s="1"/>
  <c r="CO172" i="29"/>
  <c r="CO177" i="29" s="1"/>
  <c r="CN175" i="29"/>
  <c r="CO165" i="29"/>
  <c r="CO174" i="29"/>
  <c r="CO175" i="29" l="1"/>
  <c r="CO181" i="29"/>
  <c r="BM13" i="21"/>
  <c r="CP172" i="29"/>
  <c r="CP177" i="29" s="1"/>
  <c r="CP165" i="29"/>
  <c r="CP175" i="29" l="1"/>
  <c r="CP181" i="29"/>
  <c r="CP174" i="29"/>
  <c r="CQ172" i="29"/>
  <c r="CQ177" i="29" s="1"/>
  <c r="CQ165" i="29"/>
  <c r="CQ174" i="29"/>
  <c r="CQ175" i="29" l="1"/>
  <c r="CQ181" i="29"/>
  <c r="CR172" i="29"/>
  <c r="CR177" i="29" s="1"/>
  <c r="CR165" i="29"/>
  <c r="CR174" i="29"/>
  <c r="CR181" i="29" l="1"/>
  <c r="CS172" i="29"/>
  <c r="CS177" i="29" s="1"/>
  <c r="CS174" i="29"/>
  <c r="CS165" i="29"/>
  <c r="CR175" i="29"/>
  <c r="CS175" i="29" l="1"/>
  <c r="CS181" i="29"/>
  <c r="CT172" i="29"/>
  <c r="CT177" i="29" s="1"/>
  <c r="CT165" i="29"/>
  <c r="CT181" i="29" l="1"/>
  <c r="CT174" i="29"/>
  <c r="CU172" i="29"/>
  <c r="CU177" i="29" s="1"/>
  <c r="CT175" i="29"/>
  <c r="CU165" i="29"/>
  <c r="CU174" i="29"/>
  <c r="CU175" i="29" l="1"/>
  <c r="CU181" i="29"/>
  <c r="CV172" i="29"/>
  <c r="CV177" i="29" s="1"/>
  <c r="CV165" i="29"/>
  <c r="CV175" i="29" l="1"/>
  <c r="CV181" i="29"/>
  <c r="CV174" i="29"/>
  <c r="CW172" i="29"/>
  <c r="CW177" i="29" s="1"/>
  <c r="CW165" i="29"/>
  <c r="CW175" i="29" l="1"/>
  <c r="CW181" i="29"/>
  <c r="CW174" i="29"/>
  <c r="CX172" i="29"/>
  <c r="CX177" i="29" s="1"/>
  <c r="CX165" i="29"/>
  <c r="CX175" i="29" l="1"/>
  <c r="CX181" i="29"/>
  <c r="CX174" i="29"/>
  <c r="CY172" i="29"/>
  <c r="CY177" i="29" s="1"/>
  <c r="CY174" i="29"/>
  <c r="CY192" i="29" s="1"/>
  <c r="CY165" i="29"/>
  <c r="CY181" i="29" l="1"/>
  <c r="CY195" i="29" s="1"/>
  <c r="CZ172" i="29"/>
  <c r="CZ177" i="29" s="1"/>
  <c r="CY175" i="29"/>
  <c r="CY193" i="29" s="1"/>
  <c r="CY198" i="29" s="1"/>
  <c r="CY167" i="29"/>
  <c r="BN54" i="21" s="1"/>
  <c r="BN59" i="21" s="1"/>
  <c r="CZ165" i="29"/>
  <c r="CZ174" i="29"/>
  <c r="CZ181" i="29" l="1"/>
  <c r="CY183" i="29"/>
  <c r="BN22" i="21" s="1"/>
  <c r="DA172" i="29"/>
  <c r="DA177" i="29" s="1"/>
  <c r="DA165" i="29"/>
  <c r="CZ175" i="29"/>
  <c r="BN94" i="21" l="1"/>
  <c r="BN13" i="21" s="1"/>
  <c r="I5" i="30"/>
  <c r="I11" i="30" s="1"/>
  <c r="I18" i="30" s="1"/>
  <c r="BN102" i="21" s="1"/>
  <c r="BN24" i="21"/>
  <c r="BN61" i="21" s="1"/>
  <c r="DA175" i="29"/>
  <c r="DA181" i="29"/>
  <c r="DA174" i="29"/>
  <c r="DB172" i="29"/>
  <c r="DB177" i="29" s="1"/>
  <c r="DB165" i="29"/>
  <c r="DB181" i="29" l="1"/>
  <c r="DB174" i="29"/>
  <c r="DC172" i="29"/>
  <c r="DC177" i="29" s="1"/>
  <c r="DB175" i="29"/>
  <c r="DC165" i="29"/>
  <c r="DC174" i="29"/>
  <c r="DC175" i="29" l="1"/>
  <c r="DC181" i="29"/>
  <c r="DD172" i="29"/>
  <c r="DD177" i="29" s="1"/>
  <c r="DD165" i="29"/>
  <c r="DD174" i="29"/>
  <c r="DD175" i="29" l="1"/>
  <c r="DD181" i="29"/>
  <c r="DE172" i="29"/>
  <c r="DE177" i="29" s="1"/>
  <c r="DE165" i="29"/>
  <c r="DE181" i="29" l="1"/>
  <c r="DE174" i="29"/>
  <c r="DF172" i="29"/>
  <c r="DF177" i="29" s="1"/>
  <c r="DE175" i="29"/>
  <c r="DF165" i="29"/>
  <c r="DF174" i="29"/>
  <c r="DF175" i="29" l="1"/>
  <c r="DF181" i="29"/>
  <c r="DG172" i="29"/>
  <c r="DG177" i="29" s="1"/>
  <c r="DG165" i="29"/>
  <c r="DG175" i="29" l="1"/>
  <c r="DG181" i="29"/>
  <c r="DG174" i="29"/>
  <c r="DH172" i="29"/>
  <c r="DH177" i="29" s="1"/>
  <c r="DH165" i="29"/>
  <c r="DH174" i="29"/>
  <c r="DH175" i="29" l="1"/>
  <c r="DH181" i="29"/>
  <c r="DI172" i="29"/>
  <c r="DI177" i="29" s="1"/>
  <c r="DI174" i="29"/>
  <c r="DI165" i="29"/>
  <c r="DI175" i="29" l="1"/>
  <c r="DI181" i="29"/>
  <c r="DJ172" i="29"/>
  <c r="DJ177" i="29" s="1"/>
  <c r="DJ174" i="29"/>
  <c r="DJ165" i="29"/>
  <c r="DJ175" i="29" l="1"/>
  <c r="DJ181" i="29"/>
  <c r="DK172" i="29"/>
  <c r="DK177" i="29" s="1"/>
  <c r="DK174" i="29"/>
  <c r="DK192" i="29" s="1"/>
  <c r="DK165" i="29"/>
  <c r="DK181" i="29" s="1"/>
  <c r="DK195" i="29" s="1"/>
  <c r="DL172" i="29" l="1"/>
  <c r="DL177" i="29" s="1"/>
  <c r="DK183" i="29"/>
  <c r="BO22" i="21" s="1"/>
  <c r="DL165" i="29"/>
  <c r="DL181" i="29" s="1"/>
  <c r="DL174" i="29"/>
  <c r="DK175" i="29"/>
  <c r="DK193" i="29" s="1"/>
  <c r="DK198" i="29" s="1"/>
  <c r="DK167" i="29"/>
  <c r="BO54" i="21" s="1"/>
  <c r="BO59" i="21" s="1"/>
  <c r="BO94" i="21" l="1"/>
  <c r="J5" i="30"/>
  <c r="J11" i="30" s="1"/>
  <c r="J18" i="30" s="1"/>
  <c r="BO102" i="21" s="1"/>
  <c r="BO24" i="21"/>
  <c r="BO61" i="21" s="1"/>
  <c r="DM172" i="29"/>
  <c r="DM177" i="29" s="1"/>
  <c r="DM165" i="29"/>
  <c r="DM174" i="29"/>
  <c r="DL175" i="29"/>
  <c r="DM175" i="29" l="1"/>
  <c r="DM181" i="29"/>
  <c r="BO13" i="21"/>
  <c r="DN172" i="29"/>
  <c r="DN177" i="29" s="1"/>
  <c r="DN174" i="29"/>
  <c r="DN165" i="29"/>
  <c r="DN181" i="29" l="1"/>
  <c r="DO172" i="29"/>
  <c r="DO177" i="29" s="1"/>
  <c r="DN175" i="29"/>
  <c r="DO165" i="29"/>
  <c r="DO174" i="29"/>
  <c r="DO175" i="29" l="1"/>
  <c r="DO181" i="29"/>
  <c r="DP172" i="29"/>
  <c r="DP177" i="29" s="1"/>
  <c r="DP165" i="29"/>
  <c r="DP175" i="29" l="1"/>
  <c r="DP181" i="29"/>
  <c r="DP174" i="29"/>
  <c r="DQ172" i="29"/>
  <c r="DQ177" i="29" s="1"/>
  <c r="DQ165" i="29"/>
  <c r="DQ175" i="29" l="1"/>
  <c r="DQ181" i="29"/>
  <c r="DQ174" i="29"/>
  <c r="DR172" i="29"/>
  <c r="DR177" i="29" s="1"/>
  <c r="DR174" i="29"/>
  <c r="DR165" i="29"/>
  <c r="DR181" i="29" l="1"/>
  <c r="DS172" i="29"/>
  <c r="DS177" i="29" s="1"/>
  <c r="DS165" i="29"/>
  <c r="DR175" i="29"/>
  <c r="DS175" i="29" l="1"/>
  <c r="DS181" i="29"/>
  <c r="DT172" i="29"/>
  <c r="DT177" i="29" s="1"/>
  <c r="DS174" i="29"/>
  <c r="DT174" i="29"/>
  <c r="DT165" i="29"/>
  <c r="DT175" i="29" l="1"/>
  <c r="DT181" i="29"/>
  <c r="DU172" i="29"/>
  <c r="DU177" i="29" s="1"/>
  <c r="DU165" i="29"/>
  <c r="DU174" i="29"/>
  <c r="DU175" i="29" l="1"/>
  <c r="DU181" i="29"/>
  <c r="DV172" i="29"/>
  <c r="DV177" i="29" s="1"/>
  <c r="DV165" i="29"/>
  <c r="DV174" i="29"/>
  <c r="DV175" i="29" l="1"/>
  <c r="DV181" i="29"/>
  <c r="DW172" i="29"/>
  <c r="DW177" i="29" s="1"/>
  <c r="DW165" i="29"/>
  <c r="DW174" i="29"/>
  <c r="DW192" i="29" s="1"/>
  <c r="DW181" i="29" l="1"/>
  <c r="DW195" i="29" s="1"/>
  <c r="DX172" i="29"/>
  <c r="DX177" i="29" s="1"/>
  <c r="DW183" i="29"/>
  <c r="BP22" i="21" s="1"/>
  <c r="DW175" i="29"/>
  <c r="DW193" i="29" s="1"/>
  <c r="DW198" i="29" s="1"/>
  <c r="DW167" i="29"/>
  <c r="BP54" i="21" s="1"/>
  <c r="BP59" i="21" s="1"/>
  <c r="DX165" i="29"/>
  <c r="DX181" i="29" s="1"/>
  <c r="DX174" i="29"/>
  <c r="BP94" i="21" l="1"/>
  <c r="K5" i="30"/>
  <c r="K11" i="30" s="1"/>
  <c r="K18" i="30" s="1"/>
  <c r="BP102" i="21" s="1"/>
  <c r="BP24" i="21"/>
  <c r="BP61" i="21" s="1"/>
  <c r="DY172" i="29"/>
  <c r="DY177" i="29" s="1"/>
  <c r="DX175" i="29"/>
  <c r="DY165" i="29"/>
  <c r="DY175" i="29" l="1"/>
  <c r="DY181" i="29"/>
  <c r="DY174" i="29"/>
  <c r="BP13" i="21"/>
  <c r="DZ172" i="29"/>
  <c r="DZ177" i="29" s="1"/>
  <c r="DZ165" i="29"/>
  <c r="DZ174" i="29"/>
  <c r="DZ175" i="29" l="1"/>
  <c r="DZ181" i="29"/>
  <c r="EA172" i="29"/>
  <c r="EA177" i="29" s="1"/>
  <c r="EA174" i="29"/>
  <c r="EA165" i="29"/>
  <c r="EA181" i="29" l="1"/>
  <c r="EB172" i="29"/>
  <c r="EB177" i="29" s="1"/>
  <c r="EA175" i="29"/>
  <c r="EB174" i="29"/>
  <c r="EB165" i="29"/>
  <c r="EB175" i="29" l="1"/>
  <c r="EB181" i="29"/>
  <c r="EC172" i="29"/>
  <c r="EC177" i="29" s="1"/>
  <c r="EC174" i="29"/>
  <c r="EC165" i="29"/>
  <c r="EC175" i="29" l="1"/>
  <c r="EC181" i="29"/>
  <c r="ED172" i="29"/>
  <c r="ED177" i="29" s="1"/>
  <c r="ED165" i="29"/>
  <c r="ED174" i="29"/>
  <c r="ED175" i="29" l="1"/>
  <c r="ED181" i="29"/>
  <c r="EE172" i="29"/>
  <c r="EE177" i="29" s="1"/>
  <c r="EE174" i="29"/>
  <c r="EE165" i="29"/>
  <c r="EE175" i="29" l="1"/>
  <c r="EE181" i="29"/>
  <c r="EF172" i="29"/>
  <c r="EF177" i="29" s="1"/>
  <c r="EF165" i="29"/>
  <c r="EF174" i="29"/>
  <c r="EF175" i="29" l="1"/>
  <c r="EF181" i="29"/>
  <c r="EG172" i="29"/>
  <c r="EG177" i="29" s="1"/>
  <c r="EG174" i="29"/>
  <c r="EG165" i="29"/>
  <c r="EG175" i="29" l="1"/>
  <c r="EG181" i="29"/>
  <c r="EH172" i="29"/>
  <c r="EH177" i="29" s="1"/>
  <c r="EH165" i="29"/>
  <c r="EH175" i="29" l="1"/>
  <c r="EH181" i="29"/>
  <c r="EH174" i="29"/>
  <c r="EI172" i="29"/>
  <c r="EI177" i="29" s="1"/>
  <c r="EI174" i="29"/>
  <c r="EI192" i="29" s="1"/>
  <c r="EI165" i="29"/>
  <c r="EI181" i="29" l="1"/>
  <c r="EI195" i="29" s="1"/>
  <c r="EJ172" i="29"/>
  <c r="EJ177" i="29" s="1"/>
  <c r="EI183" i="29"/>
  <c r="BQ22" i="21" s="1"/>
  <c r="EI175" i="29"/>
  <c r="EI193" i="29" s="1"/>
  <c r="EI198" i="29" s="1"/>
  <c r="EI167" i="29"/>
  <c r="BQ54" i="21" s="1"/>
  <c r="BQ59" i="21" s="1"/>
  <c r="EJ174" i="29"/>
  <c r="EJ165" i="29"/>
  <c r="EJ181" i="29" s="1"/>
  <c r="BQ94" i="21" l="1"/>
  <c r="L5" i="30"/>
  <c r="L11" i="30" s="1"/>
  <c r="L18" i="30" s="1"/>
  <c r="BQ102" i="21" s="1"/>
  <c r="BQ24" i="21"/>
  <c r="BQ61" i="21" s="1"/>
  <c r="EK172" i="29"/>
  <c r="EK177" i="29" s="1"/>
  <c r="EJ175" i="29"/>
  <c r="EK165" i="29"/>
  <c r="EK174" i="29"/>
  <c r="EK175" i="29" l="1"/>
  <c r="EK181" i="29"/>
  <c r="BQ13" i="21"/>
  <c r="EL172" i="29"/>
  <c r="EL177" i="29" s="1"/>
  <c r="EL165" i="29"/>
  <c r="EL175" i="29" l="1"/>
  <c r="EL181" i="29"/>
  <c r="EL174" i="29"/>
  <c r="EM172" i="29"/>
  <c r="EM177" i="29" s="1"/>
  <c r="EM165" i="29"/>
  <c r="EM181" i="29" l="1"/>
  <c r="EM174" i="29"/>
  <c r="EN172" i="29"/>
  <c r="EN177" i="29" s="1"/>
  <c r="EM175" i="29"/>
  <c r="EN165" i="29"/>
  <c r="EN174" i="29"/>
  <c r="EN175" i="29" l="1"/>
  <c r="EN181" i="29"/>
  <c r="EO172" i="29"/>
  <c r="EO177" i="29" s="1"/>
  <c r="EO174" i="29"/>
  <c r="EO165" i="29"/>
  <c r="EO175" i="29" l="1"/>
  <c r="EO181" i="29"/>
  <c r="EP172" i="29"/>
  <c r="EP177" i="29" s="1"/>
  <c r="EP165" i="29"/>
  <c r="EP174" i="29"/>
  <c r="EP175" i="29" l="1"/>
  <c r="EP181" i="29"/>
  <c r="EQ172" i="29"/>
  <c r="EQ177" i="29" s="1"/>
  <c r="EQ165" i="29"/>
  <c r="EQ174" i="29"/>
  <c r="EQ175" i="29" l="1"/>
  <c r="EQ181" i="29"/>
  <c r="ER172" i="29"/>
  <c r="ER177" i="29" s="1"/>
  <c r="ER174" i="29"/>
  <c r="ER165" i="29"/>
  <c r="ER175" i="29" l="1"/>
  <c r="ER181" i="29"/>
  <c r="ES172" i="29"/>
  <c r="ES177" i="29" s="1"/>
  <c r="ES165" i="29"/>
  <c r="ES174" i="29"/>
  <c r="ES175" i="29" l="1"/>
  <c r="ES181" i="29"/>
  <c r="ET172" i="29"/>
  <c r="ET177" i="29" s="1"/>
  <c r="ET165" i="29"/>
  <c r="ET175" i="29" l="1"/>
  <c r="ET181" i="29"/>
  <c r="ET174" i="29"/>
  <c r="EU172" i="29"/>
  <c r="EU177" i="29" s="1"/>
  <c r="EU174" i="29"/>
  <c r="EU192" i="29" s="1"/>
  <c r="EU165" i="29"/>
  <c r="EU181" i="29" l="1"/>
  <c r="EU195" i="29" s="1"/>
  <c r="EV172" i="29"/>
  <c r="EV177" i="29" s="1"/>
  <c r="EU175" i="29"/>
  <c r="EU193" i="29" s="1"/>
  <c r="EU198" i="29" s="1"/>
  <c r="EU167" i="29"/>
  <c r="BR54" i="21" s="1"/>
  <c r="BR59" i="21" s="1"/>
  <c r="EV174" i="29"/>
  <c r="EV165" i="29"/>
  <c r="EU183" i="29" l="1"/>
  <c r="BR22" i="21" s="1"/>
  <c r="EV181" i="29"/>
  <c r="EW172" i="29"/>
  <c r="EW177" i="29" s="1"/>
  <c r="EV175" i="29"/>
  <c r="EW165" i="29"/>
  <c r="EW174" i="29"/>
  <c r="BR94" i="21" l="1"/>
  <c r="M5" i="30"/>
  <c r="M11" i="30" s="1"/>
  <c r="M18" i="30" s="1"/>
  <c r="BR102" i="21" s="1"/>
  <c r="BR24" i="21"/>
  <c r="BR61" i="21" s="1"/>
  <c r="EW175" i="29"/>
  <c r="EW181" i="29"/>
  <c r="BR13" i="21"/>
  <c r="EX172" i="29"/>
  <c r="EX177" i="29" s="1"/>
  <c r="EX165" i="29"/>
  <c r="EX175" i="29" l="1"/>
  <c r="EX181" i="29"/>
  <c r="EX174" i="29"/>
  <c r="EY172" i="29"/>
  <c r="EY177" i="29" s="1"/>
  <c r="EY165" i="29"/>
  <c r="EY181" i="29" l="1"/>
  <c r="EY174" i="29"/>
  <c r="EZ172" i="29"/>
  <c r="EZ177" i="29" s="1"/>
  <c r="EZ165" i="29"/>
  <c r="EZ174" i="29"/>
  <c r="EY175" i="29"/>
  <c r="EZ175" i="29" l="1"/>
  <c r="EZ181" i="29"/>
  <c r="FA172" i="29"/>
  <c r="FA177" i="29" s="1"/>
  <c r="FA165" i="29"/>
  <c r="FA174" i="29"/>
  <c r="FA181" i="29" l="1"/>
  <c r="FB172" i="29"/>
  <c r="FB177" i="29" s="1"/>
  <c r="FB165" i="29"/>
  <c r="FB174" i="29"/>
  <c r="FA175" i="29"/>
  <c r="FB175" i="29" l="1"/>
  <c r="FB181" i="29"/>
  <c r="FC172" i="29"/>
  <c r="FC177" i="29" s="1"/>
  <c r="FC174" i="29"/>
  <c r="FC165" i="29"/>
  <c r="FC181" i="29" l="1"/>
  <c r="FD172" i="29"/>
  <c r="FD177" i="29" s="1"/>
  <c r="FC175" i="29"/>
  <c r="FD174" i="29"/>
  <c r="FD165" i="29"/>
  <c r="FD175" i="29" l="1"/>
  <c r="FD181" i="29"/>
  <c r="FE172" i="29"/>
  <c r="FE177" i="29" s="1"/>
  <c r="FE165" i="29"/>
  <c r="FE174" i="29"/>
  <c r="FE175" i="29" l="1"/>
  <c r="FE181" i="29"/>
  <c r="FF172" i="29"/>
  <c r="FF177" i="29" s="1"/>
  <c r="FF165" i="29"/>
  <c r="FF174" i="29"/>
  <c r="FF175" i="29" l="1"/>
  <c r="FF181" i="29"/>
  <c r="FG172" i="29"/>
  <c r="FG177" i="29" s="1"/>
  <c r="FG165" i="29"/>
  <c r="FG181" i="29" s="1"/>
  <c r="FG195" i="29" s="1"/>
  <c r="FG174" i="29"/>
  <c r="FG192" i="29" s="1"/>
  <c r="FH172" i="29" l="1"/>
  <c r="FH177" i="29" s="1"/>
  <c r="FG183" i="29"/>
  <c r="BS22" i="21" s="1"/>
  <c r="FG175" i="29"/>
  <c r="FG193" i="29" s="1"/>
  <c r="FG198" i="29" s="1"/>
  <c r="FG167" i="29"/>
  <c r="BS54" i="21" s="1"/>
  <c r="BS59" i="21" s="1"/>
  <c r="FH174" i="29"/>
  <c r="FH165" i="29"/>
  <c r="FH181" i="29" s="1"/>
  <c r="BS94" i="21" l="1"/>
  <c r="N5" i="30"/>
  <c r="N11" i="30" s="1"/>
  <c r="N18" i="30" s="1"/>
  <c r="BS102" i="21" s="1"/>
  <c r="BS24" i="21"/>
  <c r="BS61" i="21" s="1"/>
  <c r="FI172" i="29"/>
  <c r="FI177" i="29" s="1"/>
  <c r="FH175" i="29"/>
  <c r="FI174" i="29"/>
  <c r="FI165" i="29"/>
  <c r="FI175" i="29" l="1"/>
  <c r="FI181" i="29"/>
  <c r="BS13" i="21"/>
  <c r="FJ172" i="29"/>
  <c r="FJ177" i="29" s="1"/>
  <c r="FJ165" i="29"/>
  <c r="FJ175" i="29" l="1"/>
  <c r="FJ181" i="29"/>
  <c r="FJ174" i="29"/>
  <c r="FK172" i="29"/>
  <c r="FK177" i="29" s="1"/>
  <c r="FK165" i="29"/>
  <c r="FK174" i="29"/>
  <c r="FK175" i="29" l="1"/>
  <c r="FK181" i="29"/>
  <c r="FL172" i="29"/>
  <c r="FL177" i="29" s="1"/>
  <c r="FL165" i="29"/>
  <c r="FL181" i="29" s="1"/>
  <c r="FL174" i="29"/>
  <c r="FM172" i="29" l="1"/>
  <c r="FM177" i="29" s="1"/>
  <c r="FM165" i="29"/>
  <c r="FM174" i="29"/>
  <c r="FL175" i="29"/>
  <c r="FM175" i="29" l="1"/>
  <c r="FM181" i="29"/>
  <c r="FN172" i="29"/>
  <c r="FN177" i="29" s="1"/>
  <c r="FN165" i="29"/>
  <c r="FN174" i="29"/>
  <c r="FN181" i="29" l="1"/>
  <c r="FO172" i="29"/>
  <c r="FO177" i="29" s="1"/>
  <c r="FO165" i="29"/>
  <c r="FN175" i="29"/>
  <c r="FO175" i="29" l="1"/>
  <c r="FO181" i="29"/>
  <c r="FO174" i="29"/>
  <c r="FP172" i="29"/>
  <c r="FP177" i="29" s="1"/>
  <c r="FP174" i="29"/>
  <c r="FP165" i="29"/>
  <c r="FP175" i="29" l="1"/>
  <c r="FP181" i="29"/>
  <c r="FQ172" i="29"/>
  <c r="FQ177" i="29" s="1"/>
  <c r="FQ165" i="29"/>
  <c r="FQ175" i="29" l="1"/>
  <c r="FQ181" i="29"/>
  <c r="FQ174" i="29"/>
  <c r="FR172" i="29"/>
  <c r="FR177" i="29" s="1"/>
  <c r="FR165" i="29"/>
  <c r="FR175" i="29" l="1"/>
  <c r="FR181" i="29"/>
  <c r="FR174" i="29"/>
  <c r="FS172" i="29"/>
  <c r="FS177" i="29" s="1"/>
  <c r="FS174" i="29"/>
  <c r="FS192" i="29" s="1"/>
  <c r="FS165" i="29"/>
  <c r="FS181" i="29" l="1"/>
  <c r="FS195" i="29" s="1"/>
  <c r="FT172" i="29"/>
  <c r="FT177" i="29" s="1"/>
  <c r="FS183" i="29"/>
  <c r="BT22" i="21" s="1"/>
  <c r="FS175" i="29"/>
  <c r="FS193" i="29" s="1"/>
  <c r="FS198" i="29" s="1"/>
  <c r="FS167" i="29"/>
  <c r="BT54" i="21" s="1"/>
  <c r="BT59" i="21" s="1"/>
  <c r="FT165" i="29"/>
  <c r="FT181" i="29" s="1"/>
  <c r="FT174" i="29"/>
  <c r="BT94" i="21" l="1"/>
  <c r="O5" i="30"/>
  <c r="O11" i="30" s="1"/>
  <c r="O18" i="30" s="1"/>
  <c r="BT102" i="21" s="1"/>
  <c r="BT24" i="21"/>
  <c r="BT61" i="21" s="1"/>
  <c r="FU172" i="29"/>
  <c r="FU177" i="29" s="1"/>
  <c r="FU165" i="29"/>
  <c r="FU174" i="29"/>
  <c r="FT175" i="29"/>
  <c r="FU175" i="29" l="1"/>
  <c r="FU181" i="29"/>
  <c r="BT13" i="21"/>
  <c r="FV172" i="29"/>
  <c r="FV177" i="29" s="1"/>
  <c r="FV165" i="29"/>
  <c r="FV181" i="29" l="1"/>
  <c r="FV174" i="29"/>
  <c r="FW172" i="29"/>
  <c r="FW177" i="29" s="1"/>
  <c r="FV175" i="29"/>
  <c r="FW165" i="29"/>
  <c r="FW174" i="29"/>
  <c r="FW175" i="29" l="1"/>
  <c r="FW181" i="29"/>
  <c r="FX172" i="29"/>
  <c r="FX177" i="29" s="1"/>
  <c r="FX165" i="29"/>
  <c r="FX175" i="29" l="1"/>
  <c r="FX181" i="29"/>
  <c r="FX174" i="29"/>
  <c r="FY172" i="29"/>
  <c r="FY177" i="29" s="1"/>
  <c r="FY174" i="29"/>
  <c r="FY165" i="29"/>
  <c r="FY181" i="29" l="1"/>
  <c r="FZ172" i="29"/>
  <c r="FZ177" i="29" s="1"/>
  <c r="FZ174" i="29"/>
  <c r="FZ165" i="29"/>
  <c r="FY175" i="29"/>
  <c r="FZ175" i="29" l="1"/>
  <c r="FZ181" i="29"/>
  <c r="GA172" i="29"/>
  <c r="GA177" i="29" s="1"/>
  <c r="GA165" i="29"/>
  <c r="GA174" i="29"/>
  <c r="GA181" i="29" l="1"/>
  <c r="GB172" i="29"/>
  <c r="GB177" i="29" s="1"/>
  <c r="GB165" i="29"/>
  <c r="GB174" i="29"/>
  <c r="GA175" i="29"/>
  <c r="GB175" i="29" l="1"/>
  <c r="GB181" i="29"/>
  <c r="GC172" i="29"/>
  <c r="GC177" i="29" s="1"/>
  <c r="GC174" i="29"/>
  <c r="GC165" i="29"/>
  <c r="GC175" i="29" l="1"/>
  <c r="GC181" i="29"/>
  <c r="GD172" i="29"/>
  <c r="GD177" i="29" s="1"/>
  <c r="GD174" i="29"/>
  <c r="GD165" i="29"/>
  <c r="GD175" i="29" l="1"/>
  <c r="GD181" i="29"/>
  <c r="GE172" i="29"/>
  <c r="GE165" i="29"/>
  <c r="GE177" i="29" l="1"/>
  <c r="GE181" i="29" s="1"/>
  <c r="GE195" i="29" s="1"/>
  <c r="GF195" i="29" s="1"/>
  <c r="GE175" i="29"/>
  <c r="GE193" i="29" s="1"/>
  <c r="GE167" i="29"/>
  <c r="BU54" i="21" s="1"/>
  <c r="BU59" i="21" s="1"/>
  <c r="GE174" i="29"/>
  <c r="GE192" i="29" s="1"/>
  <c r="GE198" i="29" l="1"/>
  <c r="GE183" i="29"/>
  <c r="BU22" i="21" s="1"/>
  <c r="BU94" i="21" l="1"/>
  <c r="P5" i="30"/>
  <c r="P11" i="30" s="1"/>
  <c r="P18" i="30" s="1"/>
  <c r="BU102" i="21" s="1"/>
  <c r="BU24" i="21"/>
  <c r="BU61" i="21" s="1"/>
  <c r="Q176" i="29"/>
  <c r="S194" i="29" s="1"/>
  <c r="GF194" i="29" s="1"/>
  <c r="GF159" i="29"/>
  <c r="BU13" i="21" l="1"/>
  <c r="BV13" i="21" s="1"/>
  <c r="GF176" i="29"/>
  <c r="Q164" i="29"/>
  <c r="Q162" i="29" s="1"/>
  <c r="Q174" i="29" s="1"/>
  <c r="S192" i="29" s="1"/>
  <c r="Q172" i="29" l="1"/>
  <c r="GF172" i="29" s="1"/>
  <c r="GF162" i="29"/>
  <c r="Q165" i="29"/>
  <c r="O54" i="21" s="1"/>
  <c r="Q169" i="29"/>
  <c r="S189" i="29" s="1"/>
  <c r="GF164" i="29"/>
  <c r="GF174" i="29"/>
  <c r="BV54" i="21" l="1"/>
  <c r="O59" i="21"/>
  <c r="BV59" i="21" s="1"/>
  <c r="C11" i="8" s="1"/>
  <c r="GF169" i="29"/>
  <c r="Q177" i="29"/>
  <c r="Q181" i="29" s="1"/>
  <c r="S198" i="29"/>
  <c r="GF189" i="29"/>
  <c r="Q175" i="29"/>
  <c r="S193" i="29" s="1"/>
  <c r="GF165" i="29"/>
  <c r="Q166" i="29"/>
  <c r="R166" i="29" s="1"/>
  <c r="S166" i="29" s="1"/>
  <c r="T166" i="29" s="1"/>
  <c r="U166" i="29" s="1"/>
  <c r="V166" i="29" s="1"/>
  <c r="W166" i="29" s="1"/>
  <c r="X166" i="29" s="1"/>
  <c r="Y166" i="29" s="1"/>
  <c r="Z166" i="29" s="1"/>
  <c r="AA166" i="29" s="1"/>
  <c r="AB166" i="29" s="1"/>
  <c r="AC166" i="29" s="1"/>
  <c r="AD166" i="29" s="1"/>
  <c r="AE166" i="29" s="1"/>
  <c r="AF166" i="29" s="1"/>
  <c r="AG166" i="29" s="1"/>
  <c r="AH166" i="29" s="1"/>
  <c r="AI166" i="29" s="1"/>
  <c r="AJ166" i="29" s="1"/>
  <c r="AK166" i="29" s="1"/>
  <c r="AL166" i="29" s="1"/>
  <c r="AM166" i="29" s="1"/>
  <c r="AN166" i="29" s="1"/>
  <c r="AO166" i="29" s="1"/>
  <c r="AP166" i="29" s="1"/>
  <c r="AQ166" i="29" s="1"/>
  <c r="AR166" i="29" s="1"/>
  <c r="AS166" i="29" s="1"/>
  <c r="AT166" i="29" s="1"/>
  <c r="AU166" i="29" s="1"/>
  <c r="AV166" i="29" s="1"/>
  <c r="AW166" i="29" s="1"/>
  <c r="AX166" i="29" s="1"/>
  <c r="AY166" i="29" s="1"/>
  <c r="AZ166" i="29" s="1"/>
  <c r="BA166" i="29" s="1"/>
  <c r="BB166" i="29" s="1"/>
  <c r="BC166" i="29" s="1"/>
  <c r="BD166" i="29" s="1"/>
  <c r="BE166" i="29" s="1"/>
  <c r="BF166" i="29" s="1"/>
  <c r="BG166" i="29" s="1"/>
  <c r="BH166" i="29" s="1"/>
  <c r="BI166" i="29" s="1"/>
  <c r="BJ166" i="29" s="1"/>
  <c r="BK166" i="29" s="1"/>
  <c r="BL166" i="29" s="1"/>
  <c r="BM166" i="29" s="1"/>
  <c r="BN166" i="29" s="1"/>
  <c r="BO166" i="29" s="1"/>
  <c r="BP166" i="29" s="1"/>
  <c r="BQ166" i="29" s="1"/>
  <c r="BR166" i="29" s="1"/>
  <c r="BS166" i="29" s="1"/>
  <c r="BT166" i="29" s="1"/>
  <c r="BU166" i="29" s="1"/>
  <c r="BV166" i="29" s="1"/>
  <c r="BW166" i="29" s="1"/>
  <c r="BX166" i="29" s="1"/>
  <c r="BY166" i="29" s="1"/>
  <c r="BZ166" i="29" s="1"/>
  <c r="CA166" i="29" s="1"/>
  <c r="CB166" i="29" s="1"/>
  <c r="CC166" i="29" s="1"/>
  <c r="CD166" i="29" s="1"/>
  <c r="CE166" i="29" s="1"/>
  <c r="CF166" i="29" s="1"/>
  <c r="CG166" i="29" s="1"/>
  <c r="CH166" i="29" s="1"/>
  <c r="CI166" i="29" s="1"/>
  <c r="CJ166" i="29" s="1"/>
  <c r="CK166" i="29" s="1"/>
  <c r="CL166" i="29" s="1"/>
  <c r="CM166" i="29" s="1"/>
  <c r="CN166" i="29" s="1"/>
  <c r="CO166" i="29" s="1"/>
  <c r="CP166" i="29" s="1"/>
  <c r="CQ166" i="29" s="1"/>
  <c r="CR166" i="29" s="1"/>
  <c r="CS166" i="29" s="1"/>
  <c r="CT166" i="29" s="1"/>
  <c r="CU166" i="29" s="1"/>
  <c r="CV166" i="29" s="1"/>
  <c r="CW166" i="29" s="1"/>
  <c r="CX166" i="29" s="1"/>
  <c r="CY166" i="29" s="1"/>
  <c r="CZ166" i="29" s="1"/>
  <c r="DA166" i="29" s="1"/>
  <c r="DB166" i="29" s="1"/>
  <c r="DC166" i="29" s="1"/>
  <c r="DD166" i="29" s="1"/>
  <c r="DE166" i="29" s="1"/>
  <c r="DF166" i="29" s="1"/>
  <c r="DG166" i="29" s="1"/>
  <c r="DH166" i="29" s="1"/>
  <c r="DI166" i="29" s="1"/>
  <c r="DJ166" i="29" s="1"/>
  <c r="DK166" i="29" s="1"/>
  <c r="DL166" i="29" s="1"/>
  <c r="DM166" i="29" s="1"/>
  <c r="DN166" i="29" s="1"/>
  <c r="DO166" i="29" s="1"/>
  <c r="DP166" i="29" s="1"/>
  <c r="DQ166" i="29" s="1"/>
  <c r="DR166" i="29" s="1"/>
  <c r="DS166" i="29" s="1"/>
  <c r="DT166" i="29" s="1"/>
  <c r="DU166" i="29" s="1"/>
  <c r="DV166" i="29" s="1"/>
  <c r="DW166" i="29" s="1"/>
  <c r="DX166" i="29" s="1"/>
  <c r="DY166" i="29" s="1"/>
  <c r="DZ166" i="29" s="1"/>
  <c r="EA166" i="29" s="1"/>
  <c r="EB166" i="29" s="1"/>
  <c r="EC166" i="29" s="1"/>
  <c r="ED166" i="29" s="1"/>
  <c r="EE166" i="29" s="1"/>
  <c r="EF166" i="29" s="1"/>
  <c r="EG166" i="29" s="1"/>
  <c r="EH166" i="29" s="1"/>
  <c r="EI166" i="29" s="1"/>
  <c r="EJ166" i="29" s="1"/>
  <c r="EK166" i="29" s="1"/>
  <c r="EL166" i="29" s="1"/>
  <c r="EM166" i="29" s="1"/>
  <c r="EN166" i="29" s="1"/>
  <c r="EO166" i="29" s="1"/>
  <c r="EP166" i="29" s="1"/>
  <c r="EQ166" i="29" s="1"/>
  <c r="ER166" i="29" s="1"/>
  <c r="ES166" i="29" s="1"/>
  <c r="ET166" i="29" s="1"/>
  <c r="EU166" i="29" s="1"/>
  <c r="EV166" i="29" s="1"/>
  <c r="EW166" i="29" s="1"/>
  <c r="EX166" i="29" s="1"/>
  <c r="EY166" i="29" s="1"/>
  <c r="EZ166" i="29" s="1"/>
  <c r="FA166" i="29" s="1"/>
  <c r="FB166" i="29" s="1"/>
  <c r="FC166" i="29" s="1"/>
  <c r="FD166" i="29" s="1"/>
  <c r="FE166" i="29" s="1"/>
  <c r="FF166" i="29" s="1"/>
  <c r="FG166" i="29" s="1"/>
  <c r="FH166" i="29" s="1"/>
  <c r="FI166" i="29" s="1"/>
  <c r="FJ166" i="29" s="1"/>
  <c r="FK166" i="29" s="1"/>
  <c r="FL166" i="29" s="1"/>
  <c r="FM166" i="29" s="1"/>
  <c r="FN166" i="29" s="1"/>
  <c r="FO166" i="29" s="1"/>
  <c r="FP166" i="29" s="1"/>
  <c r="FQ166" i="29" s="1"/>
  <c r="FR166" i="29" s="1"/>
  <c r="FS166" i="29" s="1"/>
  <c r="FT166" i="29" s="1"/>
  <c r="FU166" i="29" s="1"/>
  <c r="FV166" i="29" s="1"/>
  <c r="FW166" i="29" s="1"/>
  <c r="FX166" i="29" s="1"/>
  <c r="FY166" i="29" s="1"/>
  <c r="FZ166" i="29" s="1"/>
  <c r="GA166" i="29" s="1"/>
  <c r="GB166" i="29" s="1"/>
  <c r="GC166" i="29" s="1"/>
  <c r="GD166" i="29" s="1"/>
  <c r="GE166" i="29" s="1"/>
  <c r="GF166" i="29" s="1"/>
  <c r="GF177" i="29" l="1"/>
  <c r="Q178" i="29"/>
  <c r="R178" i="29" s="1"/>
  <c r="S178" i="29" s="1"/>
  <c r="T178" i="29" s="1"/>
  <c r="U178" i="29" s="1"/>
  <c r="V178" i="29" s="1"/>
  <c r="W178" i="29" s="1"/>
  <c r="X178" i="29" s="1"/>
  <c r="Y178" i="29" s="1"/>
  <c r="Z178" i="29" s="1"/>
  <c r="AA178" i="29" s="1"/>
  <c r="AB178" i="29" s="1"/>
  <c r="AC178" i="29" s="1"/>
  <c r="AD178" i="29" s="1"/>
  <c r="AE178" i="29" s="1"/>
  <c r="AF178" i="29" s="1"/>
  <c r="AG178" i="29" s="1"/>
  <c r="AH178" i="29" s="1"/>
  <c r="AI178" i="29" s="1"/>
  <c r="AJ178" i="29" s="1"/>
  <c r="AK178" i="29" s="1"/>
  <c r="AL178" i="29" s="1"/>
  <c r="AM178" i="29" s="1"/>
  <c r="AN178" i="29" s="1"/>
  <c r="AO178" i="29" s="1"/>
  <c r="AP178" i="29" s="1"/>
  <c r="AQ178" i="29" s="1"/>
  <c r="AR178" i="29" s="1"/>
  <c r="AS178" i="29" s="1"/>
  <c r="AT178" i="29" s="1"/>
  <c r="AU178" i="29" s="1"/>
  <c r="AV178" i="29" s="1"/>
  <c r="AW178" i="29" s="1"/>
  <c r="AX178" i="29" s="1"/>
  <c r="AY178" i="29" s="1"/>
  <c r="AZ178" i="29" s="1"/>
  <c r="BA178" i="29" s="1"/>
  <c r="BB178" i="29" s="1"/>
  <c r="BC178" i="29" s="1"/>
  <c r="BD178" i="29" s="1"/>
  <c r="BE178" i="29" s="1"/>
  <c r="BF178" i="29" s="1"/>
  <c r="BG178" i="29" s="1"/>
  <c r="BH178" i="29" s="1"/>
  <c r="BI178" i="29" s="1"/>
  <c r="BJ178" i="29" s="1"/>
  <c r="BK178" i="29" s="1"/>
  <c r="BL178" i="29" s="1"/>
  <c r="BM178" i="29" s="1"/>
  <c r="BN178" i="29" s="1"/>
  <c r="BO178" i="29" s="1"/>
  <c r="BP178" i="29" s="1"/>
  <c r="BQ178" i="29" s="1"/>
  <c r="BR178" i="29" s="1"/>
  <c r="BS178" i="29" s="1"/>
  <c r="BT178" i="29" s="1"/>
  <c r="BU178" i="29" s="1"/>
  <c r="BV178" i="29" s="1"/>
  <c r="BW178" i="29" s="1"/>
  <c r="BX178" i="29" s="1"/>
  <c r="BY178" i="29" s="1"/>
  <c r="BZ178" i="29" s="1"/>
  <c r="CA178" i="29" s="1"/>
  <c r="CB178" i="29" s="1"/>
  <c r="CC178" i="29" s="1"/>
  <c r="CD178" i="29" s="1"/>
  <c r="CE178" i="29" s="1"/>
  <c r="CF178" i="29" s="1"/>
  <c r="CG178" i="29" s="1"/>
  <c r="CH178" i="29" s="1"/>
  <c r="CI178" i="29" s="1"/>
  <c r="CJ178" i="29" s="1"/>
  <c r="CK178" i="29" s="1"/>
  <c r="CL178" i="29" s="1"/>
  <c r="CM178" i="29" s="1"/>
  <c r="CN178" i="29" s="1"/>
  <c r="CO178" i="29" s="1"/>
  <c r="CP178" i="29" s="1"/>
  <c r="CQ178" i="29" s="1"/>
  <c r="CR178" i="29" s="1"/>
  <c r="CS178" i="29" s="1"/>
  <c r="CT178" i="29" s="1"/>
  <c r="CU178" i="29" s="1"/>
  <c r="CV178" i="29" s="1"/>
  <c r="CW178" i="29" s="1"/>
  <c r="CX178" i="29" s="1"/>
  <c r="CY178" i="29" s="1"/>
  <c r="CZ178" i="29" s="1"/>
  <c r="DA178" i="29" s="1"/>
  <c r="DB178" i="29" s="1"/>
  <c r="DC178" i="29" s="1"/>
  <c r="DD178" i="29" s="1"/>
  <c r="DE178" i="29" s="1"/>
  <c r="DF178" i="29" s="1"/>
  <c r="DG178" i="29" s="1"/>
  <c r="DH178" i="29" s="1"/>
  <c r="DI178" i="29" s="1"/>
  <c r="DJ178" i="29" s="1"/>
  <c r="DK178" i="29" s="1"/>
  <c r="DL178" i="29" s="1"/>
  <c r="DM178" i="29" s="1"/>
  <c r="DN178" i="29" s="1"/>
  <c r="DO178" i="29" s="1"/>
  <c r="DP178" i="29" s="1"/>
  <c r="DQ178" i="29" s="1"/>
  <c r="DR178" i="29" s="1"/>
  <c r="DS178" i="29" s="1"/>
  <c r="DT178" i="29" s="1"/>
  <c r="DU178" i="29" s="1"/>
  <c r="DV178" i="29" s="1"/>
  <c r="DW178" i="29" s="1"/>
  <c r="DX178" i="29" s="1"/>
  <c r="DY178" i="29" s="1"/>
  <c r="DZ178" i="29" s="1"/>
  <c r="EA178" i="29" s="1"/>
  <c r="EB178" i="29" s="1"/>
  <c r="EC178" i="29" s="1"/>
  <c r="ED178" i="29" s="1"/>
  <c r="EE178" i="29" s="1"/>
  <c r="EF178" i="29" s="1"/>
  <c r="EG178" i="29" s="1"/>
  <c r="EH178" i="29" s="1"/>
  <c r="EI178" i="29" s="1"/>
  <c r="EJ178" i="29" s="1"/>
  <c r="EK178" i="29" s="1"/>
  <c r="EL178" i="29" s="1"/>
  <c r="EM178" i="29" s="1"/>
  <c r="EN178" i="29" s="1"/>
  <c r="EO178" i="29" s="1"/>
  <c r="EP178" i="29" s="1"/>
  <c r="EQ178" i="29" s="1"/>
  <c r="ER178" i="29" s="1"/>
  <c r="ES178" i="29" s="1"/>
  <c r="ET178" i="29" s="1"/>
  <c r="EU178" i="29" s="1"/>
  <c r="EV178" i="29" s="1"/>
  <c r="EW178" i="29" s="1"/>
  <c r="EX178" i="29" s="1"/>
  <c r="EY178" i="29" s="1"/>
  <c r="EZ178" i="29" s="1"/>
  <c r="FA178" i="29" s="1"/>
  <c r="FB178" i="29" s="1"/>
  <c r="FC178" i="29" s="1"/>
  <c r="FD178" i="29" s="1"/>
  <c r="FE178" i="29" s="1"/>
  <c r="FF178" i="29" s="1"/>
  <c r="FG178" i="29" s="1"/>
  <c r="FH178" i="29" s="1"/>
  <c r="FI178" i="29" s="1"/>
  <c r="FJ178" i="29" s="1"/>
  <c r="FK178" i="29" s="1"/>
  <c r="FL178" i="29" s="1"/>
  <c r="FM178" i="29" s="1"/>
  <c r="FN178" i="29" s="1"/>
  <c r="FO178" i="29" s="1"/>
  <c r="FP178" i="29" s="1"/>
  <c r="FQ178" i="29" s="1"/>
  <c r="FR178" i="29" s="1"/>
  <c r="FS178" i="29" s="1"/>
  <c r="FT178" i="29" s="1"/>
  <c r="FU178" i="29" s="1"/>
  <c r="FV178" i="29" s="1"/>
  <c r="FW178" i="29" s="1"/>
  <c r="FX178" i="29" s="1"/>
  <c r="FY178" i="29" s="1"/>
  <c r="FZ178" i="29" s="1"/>
  <c r="GA178" i="29" s="1"/>
  <c r="GB178" i="29" s="1"/>
  <c r="GC178" i="29" s="1"/>
  <c r="GD178" i="29" s="1"/>
  <c r="GE178" i="29" s="1"/>
  <c r="M22" i="21"/>
  <c r="Q182" i="29"/>
  <c r="R182" i="29" s="1"/>
  <c r="S182" i="29" s="1"/>
  <c r="T182" i="29" s="1"/>
  <c r="U182" i="29" s="1"/>
  <c r="V182" i="29" s="1"/>
  <c r="W182" i="29" s="1"/>
  <c r="X182" i="29" s="1"/>
  <c r="Y182" i="29" s="1"/>
  <c r="Z182" i="29" s="1"/>
  <c r="AA182" i="29" s="1"/>
  <c r="AB182" i="29" s="1"/>
  <c r="AC182" i="29" s="1"/>
  <c r="AD182" i="29" s="1"/>
  <c r="AE182" i="29" s="1"/>
  <c r="AF182" i="29" s="1"/>
  <c r="AG182" i="29" s="1"/>
  <c r="AH182" i="29" s="1"/>
  <c r="AI182" i="29" s="1"/>
  <c r="AJ182" i="29" s="1"/>
  <c r="AK182" i="29" s="1"/>
  <c r="AL182" i="29" s="1"/>
  <c r="AM182" i="29" s="1"/>
  <c r="AN182" i="29" s="1"/>
  <c r="AO182" i="29" s="1"/>
  <c r="AP182" i="29" s="1"/>
  <c r="AQ182" i="29" s="1"/>
  <c r="AR182" i="29" s="1"/>
  <c r="AS182" i="29" s="1"/>
  <c r="AT182" i="29" s="1"/>
  <c r="AU182" i="29" s="1"/>
  <c r="AV182" i="29" s="1"/>
  <c r="AW182" i="29" s="1"/>
  <c r="AX182" i="29" s="1"/>
  <c r="AY182" i="29" s="1"/>
  <c r="AZ182" i="29" s="1"/>
  <c r="BA182" i="29" s="1"/>
  <c r="BB182" i="29" s="1"/>
  <c r="BC182" i="29" s="1"/>
  <c r="BD182" i="29" s="1"/>
  <c r="BE182" i="29" s="1"/>
  <c r="BF182" i="29" s="1"/>
  <c r="BG182" i="29" s="1"/>
  <c r="BH182" i="29" s="1"/>
  <c r="BI182" i="29" s="1"/>
  <c r="BJ182" i="29" s="1"/>
  <c r="BK182" i="29" s="1"/>
  <c r="BL182" i="29" s="1"/>
  <c r="BM182" i="29" s="1"/>
  <c r="BN182" i="29" s="1"/>
  <c r="BO182" i="29" s="1"/>
  <c r="BP182" i="29" s="1"/>
  <c r="BQ182" i="29" s="1"/>
  <c r="BR182" i="29" s="1"/>
  <c r="BS182" i="29" s="1"/>
  <c r="BT182" i="29" s="1"/>
  <c r="BU182" i="29" s="1"/>
  <c r="BV182" i="29" s="1"/>
  <c r="BW182" i="29" s="1"/>
  <c r="BX182" i="29" s="1"/>
  <c r="BY182" i="29" s="1"/>
  <c r="BZ182" i="29" s="1"/>
  <c r="CA182" i="29" s="1"/>
  <c r="CB182" i="29" s="1"/>
  <c r="CC182" i="29" s="1"/>
  <c r="CD182" i="29" s="1"/>
  <c r="CE182" i="29" s="1"/>
  <c r="CF182" i="29" s="1"/>
  <c r="CG182" i="29" s="1"/>
  <c r="CH182" i="29" s="1"/>
  <c r="CI182" i="29" s="1"/>
  <c r="CJ182" i="29" s="1"/>
  <c r="CK182" i="29" s="1"/>
  <c r="CL182" i="29" s="1"/>
  <c r="CM182" i="29" s="1"/>
  <c r="CN182" i="29" s="1"/>
  <c r="CO182" i="29" s="1"/>
  <c r="CP182" i="29" s="1"/>
  <c r="CQ182" i="29" s="1"/>
  <c r="CR182" i="29" s="1"/>
  <c r="CS182" i="29" s="1"/>
  <c r="CT182" i="29" s="1"/>
  <c r="CU182" i="29" s="1"/>
  <c r="CV182" i="29" s="1"/>
  <c r="CW182" i="29" s="1"/>
  <c r="CX182" i="29" s="1"/>
  <c r="CY182" i="29" s="1"/>
  <c r="CZ182" i="29" s="1"/>
  <c r="DA182" i="29" s="1"/>
  <c r="DB182" i="29" s="1"/>
  <c r="DC182" i="29" s="1"/>
  <c r="DD182" i="29" s="1"/>
  <c r="DE182" i="29" s="1"/>
  <c r="DF182" i="29" s="1"/>
  <c r="DG182" i="29" s="1"/>
  <c r="DH182" i="29" s="1"/>
  <c r="DI182" i="29" s="1"/>
  <c r="DJ182" i="29" s="1"/>
  <c r="DK182" i="29" s="1"/>
  <c r="DL182" i="29" s="1"/>
  <c r="DM182" i="29" s="1"/>
  <c r="DN182" i="29" s="1"/>
  <c r="DO182" i="29" s="1"/>
  <c r="DP182" i="29" s="1"/>
  <c r="DQ182" i="29" s="1"/>
  <c r="DR182" i="29" s="1"/>
  <c r="DS182" i="29" s="1"/>
  <c r="DT182" i="29" s="1"/>
  <c r="DU182" i="29" s="1"/>
  <c r="DV182" i="29" s="1"/>
  <c r="DW182" i="29" s="1"/>
  <c r="DX182" i="29" s="1"/>
  <c r="DY182" i="29" s="1"/>
  <c r="DZ182" i="29" s="1"/>
  <c r="EA182" i="29" s="1"/>
  <c r="EB182" i="29" s="1"/>
  <c r="EC182" i="29" s="1"/>
  <c r="ED182" i="29" s="1"/>
  <c r="EE182" i="29" s="1"/>
  <c r="EF182" i="29" s="1"/>
  <c r="EG182" i="29" s="1"/>
  <c r="EH182" i="29" s="1"/>
  <c r="EI182" i="29" s="1"/>
  <c r="EJ182" i="29" s="1"/>
  <c r="EK182" i="29" s="1"/>
  <c r="EL182" i="29" s="1"/>
  <c r="EM182" i="29" s="1"/>
  <c r="EN182" i="29" s="1"/>
  <c r="EO182" i="29" s="1"/>
  <c r="EP182" i="29" s="1"/>
  <c r="EQ182" i="29" s="1"/>
  <c r="ER182" i="29" s="1"/>
  <c r="ES182" i="29" s="1"/>
  <c r="ET182" i="29" s="1"/>
  <c r="EU182" i="29" s="1"/>
  <c r="EV182" i="29" s="1"/>
  <c r="EW182" i="29" s="1"/>
  <c r="EX182" i="29" s="1"/>
  <c r="EY182" i="29" s="1"/>
  <c r="EZ182" i="29" s="1"/>
  <c r="FA182" i="29" s="1"/>
  <c r="FB182" i="29" s="1"/>
  <c r="FC182" i="29" s="1"/>
  <c r="FD182" i="29" s="1"/>
  <c r="FE182" i="29" s="1"/>
  <c r="FF182" i="29" s="1"/>
  <c r="FG182" i="29" s="1"/>
  <c r="FH182" i="29" s="1"/>
  <c r="FI182" i="29" s="1"/>
  <c r="FJ182" i="29" s="1"/>
  <c r="FK182" i="29" s="1"/>
  <c r="FL182" i="29" s="1"/>
  <c r="FM182" i="29" s="1"/>
  <c r="FN182" i="29" s="1"/>
  <c r="FO182" i="29" s="1"/>
  <c r="FP182" i="29" s="1"/>
  <c r="FQ182" i="29" s="1"/>
  <c r="FR182" i="29" s="1"/>
  <c r="FS182" i="29" s="1"/>
  <c r="FT182" i="29" s="1"/>
  <c r="FU182" i="29" s="1"/>
  <c r="FV182" i="29" s="1"/>
  <c r="FW182" i="29" s="1"/>
  <c r="FX182" i="29" s="1"/>
  <c r="FY182" i="29" s="1"/>
  <c r="FZ182" i="29" s="1"/>
  <c r="GA182" i="29" s="1"/>
  <c r="GB182" i="29" s="1"/>
  <c r="GC182" i="29" s="1"/>
  <c r="GD182" i="29" s="1"/>
  <c r="GE182" i="29" s="1"/>
  <c r="GF182" i="29" s="1"/>
  <c r="S167" i="29"/>
  <c r="GF167" i="29" s="1"/>
  <c r="GF175" i="29"/>
  <c r="GF181" i="29"/>
  <c r="S183" i="29"/>
  <c r="GF183" i="29" s="1"/>
  <c r="M94" i="21" l="1"/>
  <c r="O95" i="21" s="1"/>
  <c r="O24" i="21"/>
  <c r="M23" i="21"/>
  <c r="N23" i="21" s="1"/>
  <c r="O23" i="21" s="1"/>
  <c r="P23" i="21" s="1"/>
  <c r="Q23" i="21" s="1"/>
  <c r="R23" i="21" s="1"/>
  <c r="S23" i="21" s="1"/>
  <c r="T23" i="21" s="1"/>
  <c r="U23" i="21" s="1"/>
  <c r="V23" i="21" s="1"/>
  <c r="W23" i="21" s="1"/>
  <c r="X23" i="21" s="1"/>
  <c r="Y23" i="21" s="1"/>
  <c r="Z23" i="21" s="1"/>
  <c r="AA23" i="21" s="1"/>
  <c r="AB23" i="21" s="1"/>
  <c r="AC23" i="21" s="1"/>
  <c r="AD23" i="21" s="1"/>
  <c r="AE23" i="21" s="1"/>
  <c r="AF23" i="21" s="1"/>
  <c r="AG23" i="21" s="1"/>
  <c r="AH23" i="21" s="1"/>
  <c r="AI23" i="21" s="1"/>
  <c r="BV22" i="21"/>
  <c r="C34" i="8" s="1"/>
  <c r="O61" i="21" l="1"/>
  <c r="B5" i="30"/>
  <c r="AJ23" i="21"/>
  <c r="AK23" i="21" s="1"/>
  <c r="AL23" i="21" s="1"/>
  <c r="AM23" i="21" s="1"/>
  <c r="M97" i="21"/>
  <c r="N97" i="21" s="1"/>
  <c r="O97" i="21" s="1"/>
  <c r="P97" i="21" s="1"/>
  <c r="Q97" i="21" s="1"/>
  <c r="R97" i="21" s="1"/>
  <c r="S97" i="21" s="1"/>
  <c r="T97" i="21" s="1"/>
  <c r="U97" i="21" s="1"/>
  <c r="V97" i="21" s="1"/>
  <c r="W97" i="21" s="1"/>
  <c r="X97" i="21" s="1"/>
  <c r="Y97" i="21" s="1"/>
  <c r="Z97" i="21" s="1"/>
  <c r="AA97" i="21" s="1"/>
  <c r="AB97" i="21" s="1"/>
  <c r="AC97" i="21" s="1"/>
  <c r="AD97" i="21" s="1"/>
  <c r="AE97" i="21" s="1"/>
  <c r="AF97" i="21" s="1"/>
  <c r="AG97" i="21" s="1"/>
  <c r="AH97" i="21" s="1"/>
  <c r="AI97" i="21" s="1"/>
  <c r="AJ97" i="21" s="1"/>
  <c r="AK97" i="21" s="1"/>
  <c r="AL97" i="21" s="1"/>
  <c r="AM97" i="21" s="1"/>
  <c r="AN97" i="21" s="1"/>
  <c r="AO97" i="21" s="1"/>
  <c r="AP97" i="21" s="1"/>
  <c r="AQ97" i="21" s="1"/>
  <c r="AR97" i="21" s="1"/>
  <c r="AS97" i="21" s="1"/>
  <c r="AT97" i="21" s="1"/>
  <c r="AU97" i="21" s="1"/>
  <c r="AV97" i="21" s="1"/>
  <c r="AW97" i="21" s="1"/>
  <c r="AX97" i="21" s="1"/>
  <c r="AY97" i="21" s="1"/>
  <c r="AZ97" i="21" s="1"/>
  <c r="BA97" i="21" s="1"/>
  <c r="BB97" i="21" s="1"/>
  <c r="BC97" i="21" s="1"/>
  <c r="BD97" i="21" s="1"/>
  <c r="BE97" i="21" s="1"/>
  <c r="BF97" i="21" s="1"/>
  <c r="BG97" i="21" s="1"/>
  <c r="BH97" i="21" s="1"/>
  <c r="BI97" i="21" s="1"/>
  <c r="BJ97" i="21" s="1"/>
  <c r="O109" i="21"/>
  <c r="O130" i="21" s="1"/>
  <c r="M13" i="21"/>
  <c r="M14" i="21" s="1"/>
  <c r="B11" i="30" l="1"/>
  <c r="B18" i="30" s="1"/>
  <c r="O102" i="21" s="1"/>
  <c r="Q5" i="30"/>
  <c r="N12" i="21"/>
  <c r="N14" i="21" s="1"/>
  <c r="M99" i="21"/>
  <c r="AN23" i="21"/>
  <c r="AO23" i="21" s="1"/>
  <c r="AP23" i="21" s="1"/>
  <c r="AQ23" i="21" s="1"/>
  <c r="AR23" i="21" s="1"/>
  <c r="AS23" i="21" s="1"/>
  <c r="AT23" i="21" s="1"/>
  <c r="AU23" i="21" s="1"/>
  <c r="AV23" i="21" s="1"/>
  <c r="AW23" i="21" s="1"/>
  <c r="AX23" i="21" s="1"/>
  <c r="AY23" i="21" s="1"/>
  <c r="BV102" i="21"/>
  <c r="O12" i="21" l="1"/>
  <c r="O14" i="21" s="1"/>
  <c r="N99" i="21"/>
  <c r="AZ23" i="21"/>
  <c r="BA23" i="21" s="1"/>
  <c r="BB23" i="21" s="1"/>
  <c r="BC23" i="21" s="1"/>
  <c r="BD23" i="21" s="1"/>
  <c r="BE23" i="21" s="1"/>
  <c r="BF23" i="21" s="1"/>
  <c r="BG23" i="21" s="1"/>
  <c r="BH23" i="21" s="1"/>
  <c r="BI23" i="21" s="1"/>
  <c r="BJ23" i="21" s="1"/>
  <c r="BK23" i="21" s="1"/>
  <c r="P12" i="21" l="1"/>
  <c r="P14" i="21" s="1"/>
  <c r="O99" i="21"/>
  <c r="BL23" i="21"/>
  <c r="Q12" i="21" l="1"/>
  <c r="Q14" i="21" s="1"/>
  <c r="P99" i="21"/>
  <c r="BM23" i="21"/>
  <c r="R12" i="21" l="1"/>
  <c r="R14" i="21" s="1"/>
  <c r="Q99" i="21"/>
  <c r="BN23" i="21"/>
  <c r="BO23" i="21" s="1"/>
  <c r="BP23" i="21" s="1"/>
  <c r="BQ23" i="21" s="1"/>
  <c r="BR23" i="21" s="1"/>
  <c r="BS23" i="21" s="1"/>
  <c r="BT23" i="21" s="1"/>
  <c r="BU23" i="21" s="1"/>
  <c r="BV23" i="21" s="1"/>
  <c r="S12" i="21" l="1"/>
  <c r="S14" i="21" s="1"/>
  <c r="R99" i="21"/>
  <c r="T12" i="21" l="1"/>
  <c r="T14" i="21" s="1"/>
  <c r="S99" i="21"/>
  <c r="U12" i="21" l="1"/>
  <c r="U14" i="21" s="1"/>
  <c r="T99" i="21"/>
  <c r="V12" i="21" l="1"/>
  <c r="V14" i="21" s="1"/>
  <c r="U99" i="21"/>
  <c r="W12" i="21" l="1"/>
  <c r="W14" i="21" s="1"/>
  <c r="V99" i="21"/>
  <c r="X12" i="21" l="1"/>
  <c r="X14" i="21" s="1"/>
  <c r="W99" i="21"/>
  <c r="Y12" i="21" l="1"/>
  <c r="Y14" i="21" s="1"/>
  <c r="X99" i="21"/>
  <c r="Z12" i="21" l="1"/>
  <c r="Z14" i="21" s="1"/>
  <c r="Y99" i="21"/>
  <c r="AA12" i="21" l="1"/>
  <c r="AA14" i="21" s="1"/>
  <c r="Z99" i="21"/>
  <c r="AB12" i="21" l="1"/>
  <c r="AB14" i="21" s="1"/>
  <c r="AA99" i="21"/>
  <c r="AC12" i="21" l="1"/>
  <c r="AC14" i="21" s="1"/>
  <c r="AB99" i="21"/>
  <c r="AD12" i="21" l="1"/>
  <c r="AD14" i="21" s="1"/>
  <c r="AC99" i="21"/>
  <c r="AE12" i="21" l="1"/>
  <c r="AE14" i="21" s="1"/>
  <c r="AD99" i="21"/>
  <c r="AF12" i="21" l="1"/>
  <c r="AF14" i="21" s="1"/>
  <c r="AE99" i="21"/>
  <c r="AG12" i="21" l="1"/>
  <c r="AG14" i="21" s="1"/>
  <c r="AF99" i="21"/>
  <c r="AH12" i="21" l="1"/>
  <c r="AH14" i="21" s="1"/>
  <c r="AG99" i="21"/>
  <c r="AI12" i="21" l="1"/>
  <c r="AI14" i="21" s="1"/>
  <c r="AH99" i="21"/>
  <c r="AJ12" i="21" l="1"/>
  <c r="AJ14" i="21" s="1"/>
  <c r="AI99" i="21"/>
  <c r="AK12" i="21" l="1"/>
  <c r="AK14" i="21" s="1"/>
  <c r="AJ99" i="21"/>
  <c r="AL12" i="21" l="1"/>
  <c r="AL14" i="21" s="1"/>
  <c r="AK99" i="21"/>
  <c r="AM12" i="21" l="1"/>
  <c r="AM14" i="21" s="1"/>
  <c r="AL99" i="21"/>
  <c r="AN12" i="21" l="1"/>
  <c r="AN14" i="21" s="1"/>
  <c r="AM99" i="21"/>
  <c r="AO12" i="21" l="1"/>
  <c r="AO14" i="21" s="1"/>
  <c r="AN99" i="21"/>
  <c r="AP12" i="21" l="1"/>
  <c r="AP14" i="21" s="1"/>
  <c r="AO99" i="21"/>
  <c r="AQ12" i="21" l="1"/>
  <c r="AQ14" i="21" s="1"/>
  <c r="AP99" i="21"/>
  <c r="AR12" i="21" l="1"/>
  <c r="AR14" i="21" s="1"/>
  <c r="AQ99" i="21"/>
  <c r="AS12" i="21" l="1"/>
  <c r="AS14" i="21" s="1"/>
  <c r="AR99" i="21"/>
  <c r="AT12" i="21" l="1"/>
  <c r="AT14" i="21" s="1"/>
  <c r="AS99" i="21"/>
  <c r="AU12" i="21" l="1"/>
  <c r="AU14" i="21" s="1"/>
  <c r="AT99" i="21"/>
  <c r="AV12" i="21" l="1"/>
  <c r="AV14" i="21" s="1"/>
  <c r="AU99" i="21"/>
  <c r="AW12" i="21" l="1"/>
  <c r="AW14" i="21" s="1"/>
  <c r="AV99" i="21"/>
  <c r="AX12" i="21" l="1"/>
  <c r="AX14" i="21" s="1"/>
  <c r="AW99" i="21"/>
  <c r="AY12" i="21" l="1"/>
  <c r="AY14" i="21" s="1"/>
  <c r="AX99" i="21"/>
  <c r="AZ12" i="21" l="1"/>
  <c r="AZ14" i="21" s="1"/>
  <c r="AY99" i="21"/>
  <c r="BA12" i="21" l="1"/>
  <c r="BA14" i="21" s="1"/>
  <c r="AZ99" i="21"/>
  <c r="BB12" i="21" l="1"/>
  <c r="BB14" i="21" s="1"/>
  <c r="BA99" i="21"/>
  <c r="BC12" i="21" l="1"/>
  <c r="BC14" i="21" s="1"/>
  <c r="BB99" i="21"/>
  <c r="BD12" i="21" l="1"/>
  <c r="BD14" i="21" s="1"/>
  <c r="BC99" i="21"/>
  <c r="BE12" i="21" l="1"/>
  <c r="BE14" i="21" s="1"/>
  <c r="BD99" i="21"/>
  <c r="BF12" i="21" l="1"/>
  <c r="BF14" i="21" s="1"/>
  <c r="BE99" i="21"/>
  <c r="BG12" i="21" l="1"/>
  <c r="BG14" i="21" s="1"/>
  <c r="BF99" i="21"/>
  <c r="BH12" i="21" l="1"/>
  <c r="BH14" i="21" s="1"/>
  <c r="BG99" i="21"/>
  <c r="BI12" i="21" l="1"/>
  <c r="BI14" i="21" s="1"/>
  <c r="BH99" i="21"/>
  <c r="BJ12" i="21" l="1"/>
  <c r="BJ14" i="21" s="1"/>
  <c r="BI99" i="21"/>
  <c r="BK12" i="21" l="1"/>
  <c r="BJ99" i="21"/>
  <c r="O62" i="21" l="1"/>
  <c r="AA62" i="21" s="1"/>
  <c r="AM62" i="21" s="1"/>
  <c r="AY62" i="21" s="1"/>
  <c r="BK62" i="21" s="1"/>
  <c r="BL62" i="21" s="1"/>
  <c r="BM62" i="21" s="1"/>
  <c r="BN62" i="21" l="1"/>
  <c r="BO62" i="21" l="1"/>
  <c r="BP62" i="21" l="1"/>
  <c r="BQ62" i="21" l="1"/>
  <c r="BR62" i="21" s="1"/>
  <c r="BS62" i="21" l="1"/>
  <c r="BT62" i="21" l="1"/>
  <c r="BV61" i="21" l="1"/>
  <c r="C12" i="8" s="1"/>
  <c r="BU62" i="21" l="1"/>
  <c r="BV62" i="21" s="1"/>
  <c r="M16" i="28"/>
  <c r="N16" i="28" s="1"/>
  <c r="M27" i="28" l="1"/>
  <c r="M33" i="28" l="1"/>
  <c r="N33" i="28" s="1"/>
  <c r="BK91" i="21" l="1"/>
  <c r="BV69" i="21"/>
  <c r="C24" i="8"/>
  <c r="C30" i="8" s="1"/>
  <c r="BK123" i="21" l="1"/>
  <c r="BK134" i="21"/>
  <c r="BK105" i="21"/>
  <c r="BK111" i="21"/>
  <c r="BK109" i="21"/>
  <c r="BX91" i="21"/>
  <c r="BK117" i="21"/>
  <c r="BK114" i="21"/>
  <c r="BK120" i="21"/>
  <c r="BK94" i="21"/>
  <c r="BK115" i="21"/>
  <c r="BK121" i="21"/>
  <c r="BK126" i="21"/>
  <c r="BK127" i="21"/>
  <c r="BK112" i="21"/>
  <c r="BK92" i="21"/>
  <c r="BK118" i="21"/>
  <c r="BK124" i="21"/>
  <c r="BK108" i="21"/>
  <c r="BK133" i="21"/>
  <c r="BK106" i="21"/>
  <c r="BK130" i="21" l="1"/>
  <c r="BK129" i="21"/>
  <c r="BK97" i="21"/>
  <c r="BL97" i="21" s="1"/>
  <c r="BM97" i="21" s="1"/>
  <c r="BN97" i="21" s="1"/>
  <c r="BO97" i="21" s="1"/>
  <c r="BP97" i="21" s="1"/>
  <c r="BQ97" i="21" s="1"/>
  <c r="BR97" i="21" s="1"/>
  <c r="BS97" i="21" s="1"/>
  <c r="BT97" i="21" s="1"/>
  <c r="BU97" i="21" s="1"/>
  <c r="BV97" i="21" s="1"/>
  <c r="BK13" i="21"/>
  <c r="BK14" i="21" s="1"/>
  <c r="BK95" i="21"/>
  <c r="BL12" i="21" l="1"/>
  <c r="BL14" i="21" s="1"/>
  <c r="BK99" i="21"/>
  <c r="BL99" i="21" l="1"/>
  <c r="BM12" i="21"/>
  <c r="BM14" i="21" s="1"/>
  <c r="BN12" i="21" l="1"/>
  <c r="BN14" i="21" s="1"/>
  <c r="BM99" i="21"/>
  <c r="BO12" i="21" l="1"/>
  <c r="BO14" i="21" s="1"/>
  <c r="BN99" i="21"/>
  <c r="BO99" i="21" l="1"/>
  <c r="BP12" i="21"/>
  <c r="BP14" i="21" s="1"/>
  <c r="BQ12" i="21" l="1"/>
  <c r="BQ14" i="21" s="1"/>
  <c r="BP99" i="21"/>
  <c r="BR12" i="21" l="1"/>
  <c r="BR14" i="21" s="1"/>
  <c r="BQ99" i="21"/>
  <c r="BR99" i="21" l="1"/>
  <c r="BS12" i="21"/>
  <c r="BS14" i="21" s="1"/>
  <c r="BT12" i="21" l="1"/>
  <c r="BT14" i="21" s="1"/>
  <c r="BS99" i="21"/>
  <c r="BT99" i="21" l="1"/>
  <c r="BU12" i="21"/>
  <c r="BU14" i="21" l="1"/>
  <c r="BU99" i="21" s="1"/>
  <c r="BV99" i="21" s="1"/>
  <c r="C14" i="8" s="1"/>
  <c r="BV12" i="21"/>
  <c r="BV14" i="21" s="1"/>
</calcChain>
</file>

<file path=xl/sharedStrings.xml><?xml version="1.0" encoding="utf-8"?>
<sst xmlns="http://schemas.openxmlformats.org/spreadsheetml/2006/main" count="1140" uniqueCount="725">
  <si>
    <t>advertising/publicity budget. Because of the unmet demand and the novelty of our concept, we actually expect sales to be much higher. Nonetheless, for purposes of this discussion, we intend</t>
  </si>
  <si>
    <t>** Burden rate assumed of:</t>
    <phoneticPr fontId="8" type="noConversion"/>
  </si>
  <si>
    <t>Staff</t>
    <phoneticPr fontId="8" type="noConversion"/>
  </si>
  <si>
    <t>Total</t>
    <phoneticPr fontId="8" type="noConversion"/>
  </si>
  <si>
    <t>to keep our assumptions as conservative as possible.</t>
  </si>
  <si>
    <t>Cash Flow Summary</t>
    <phoneticPr fontId="8" type="noConversion"/>
  </si>
  <si>
    <t>Cash Balance - End of Month</t>
    <phoneticPr fontId="8" type="noConversion"/>
  </si>
  <si>
    <t>Cash Balance - Beginning of Month</t>
    <phoneticPr fontId="8" type="noConversion"/>
  </si>
  <si>
    <t>HTML / CSS / Webdesign</t>
    <phoneticPr fontId="8" type="noConversion"/>
  </si>
  <si>
    <t>Junior Illustrator / Graphic Design / Game Design</t>
    <phoneticPr fontId="8" type="noConversion"/>
  </si>
  <si>
    <t>Art Director / Video / Game Design</t>
    <phoneticPr fontId="8" type="noConversion"/>
  </si>
  <si>
    <t>Copy Editor/Publicist</t>
    <phoneticPr fontId="8" type="noConversion"/>
  </si>
  <si>
    <t>Total</t>
  </si>
  <si>
    <t>Acquitions Editor/Customer Service</t>
  </si>
  <si>
    <t>Senior Engineer</t>
  </si>
  <si>
    <t>Junior Engineer</t>
  </si>
  <si>
    <t>Admin</t>
  </si>
  <si>
    <t>Month 1</t>
    <phoneticPr fontId="8" type="noConversion"/>
  </si>
  <si>
    <t>Total $</t>
    <phoneticPr fontId="8" type="noConversion"/>
  </si>
  <si>
    <t>Preliminary Financial Information</t>
  </si>
  <si>
    <t>Month 15</t>
  </si>
  <si>
    <t>Month 16</t>
  </si>
  <si>
    <t>Month 17</t>
  </si>
  <si>
    <t>Month 18</t>
  </si>
  <si>
    <t>Month 19</t>
  </si>
  <si>
    <t>QA (Software)</t>
  </si>
  <si>
    <t>CEO*</t>
  </si>
  <si>
    <t>Month 5</t>
  </si>
  <si>
    <t>Month 6</t>
  </si>
  <si>
    <t>Month 7</t>
  </si>
  <si>
    <t>Month 8</t>
  </si>
  <si>
    <t>Month 9</t>
  </si>
  <si>
    <t>Month 10</t>
  </si>
  <si>
    <t>Month 11</t>
  </si>
  <si>
    <t>Month 12</t>
  </si>
  <si>
    <t>Month 13</t>
  </si>
  <si>
    <t>Month 14</t>
  </si>
  <si>
    <t>Misc</t>
  </si>
  <si>
    <t>Month 20</t>
  </si>
  <si>
    <t>Net Operational Cashflows in Month</t>
    <phoneticPr fontId="8" type="noConversion"/>
  </si>
  <si>
    <t>Month 2</t>
  </si>
  <si>
    <t>Month 3</t>
  </si>
  <si>
    <t>Month 4</t>
  </si>
  <si>
    <t>Senior Development Editor</t>
  </si>
  <si>
    <t>GROSS REVENUE</t>
  </si>
  <si>
    <t>NET REVENUE</t>
  </si>
  <si>
    <t>TOTAL</t>
  </si>
  <si>
    <t>Office Overhead</t>
  </si>
  <si>
    <t>Contract/Writer/Misc</t>
  </si>
  <si>
    <t>Total Salaries/Staff</t>
  </si>
  <si>
    <t>Rent Charges</t>
  </si>
  <si>
    <t>Total Rents</t>
  </si>
  <si>
    <t>Commecial Insurance - Inland</t>
  </si>
  <si>
    <t>Commercial Insurance Other</t>
  </si>
  <si>
    <t>Total Insurance</t>
  </si>
  <si>
    <t>Taxes</t>
  </si>
  <si>
    <t>Corporation Tax</t>
  </si>
  <si>
    <t>Franchise Tax</t>
  </si>
  <si>
    <t>Sales Tax</t>
  </si>
  <si>
    <t>Total Taxes</t>
  </si>
  <si>
    <t>Documentation/Filing Fee</t>
  </si>
  <si>
    <t>Craft Svc-Offc Snax</t>
  </si>
  <si>
    <t>Meals (Local) - Other</t>
  </si>
  <si>
    <t>Bank Service Charges</t>
  </si>
  <si>
    <t>Contributions/Donation</t>
  </si>
  <si>
    <t>Dues and Subscriptions</t>
  </si>
  <si>
    <t>Storage</t>
  </si>
  <si>
    <t>Go-To Meeting</t>
  </si>
  <si>
    <t>Supplies</t>
  </si>
  <si>
    <t>Postage and Delivery</t>
  </si>
  <si>
    <t>IT Services</t>
  </si>
  <si>
    <t>Copies - Konica</t>
  </si>
  <si>
    <t>Phone Office</t>
  </si>
  <si>
    <t>Website host</t>
  </si>
  <si>
    <t>Data Plan Fees</t>
  </si>
  <si>
    <t xml:space="preserve">Travel Co. </t>
  </si>
  <si>
    <t xml:space="preserve">Fax  </t>
  </si>
  <si>
    <t>Email hosting</t>
  </si>
  <si>
    <t>AirFare</t>
  </si>
  <si>
    <t>Car Rental</t>
  </si>
  <si>
    <t>Hotel</t>
  </si>
  <si>
    <t>Parking/Public Trans</t>
  </si>
  <si>
    <t>Travel Petty Cash</t>
  </si>
  <si>
    <t>Travel Meals</t>
  </si>
  <si>
    <t xml:space="preserve"> </t>
  </si>
  <si>
    <t>Sales</t>
  </si>
  <si>
    <t>COGS</t>
  </si>
  <si>
    <t>Total Net Income</t>
  </si>
  <si>
    <t>Operating Balance</t>
  </si>
  <si>
    <t>Sales Manager</t>
  </si>
  <si>
    <t>Cell - Executives</t>
  </si>
  <si>
    <t>Cable/Internet (CEO)</t>
  </si>
  <si>
    <t>Utilities (CEO)</t>
  </si>
  <si>
    <t>Mileage (CEO)</t>
  </si>
  <si>
    <t>Cable/Internet (Executive)</t>
  </si>
  <si>
    <t>Utilities (Executive)</t>
  </si>
  <si>
    <t>Mileage (Executive)</t>
  </si>
  <si>
    <t>Rent (Executive)</t>
  </si>
  <si>
    <t>Total Overhead</t>
  </si>
  <si>
    <t>Month 1</t>
  </si>
  <si>
    <t>Atlanta Including Utilities</t>
  </si>
  <si>
    <t xml:space="preserve">Furniture &amp; Fixtures &lt;$500 </t>
  </si>
  <si>
    <t>Office Décor/Set Up</t>
  </si>
  <si>
    <t xml:space="preserve">Cable/Internet (Office) </t>
  </si>
  <si>
    <t xml:space="preserve">Janitorial Exp </t>
  </si>
  <si>
    <t>Travel</t>
  </si>
  <si>
    <t>Total Travel</t>
  </si>
  <si>
    <t>Rent (CEO)</t>
  </si>
  <si>
    <t>Est. Net Income</t>
  </si>
  <si>
    <t>Overhead - General</t>
  </si>
  <si>
    <t>Testing Environment</t>
  </si>
  <si>
    <t>Equipment (Computers)</t>
  </si>
  <si>
    <t>Payroll Tax</t>
  </si>
  <si>
    <t>CRM</t>
  </si>
  <si>
    <t>Buy-Sell/SERP</t>
  </si>
  <si>
    <t>Asset Dev.</t>
  </si>
  <si>
    <t>Overhead</t>
  </si>
  <si>
    <t>Revenue</t>
  </si>
  <si>
    <t>Starting</t>
  </si>
  <si>
    <t>Total COGS</t>
  </si>
  <si>
    <t>Funding</t>
  </si>
  <si>
    <t>Legal</t>
  </si>
  <si>
    <t>Salaries</t>
  </si>
  <si>
    <t>Month 21</t>
  </si>
  <si>
    <t>Month 22</t>
  </si>
  <si>
    <t>Month 23</t>
  </si>
  <si>
    <t>Month 24</t>
  </si>
  <si>
    <t>Year 1</t>
  </si>
  <si>
    <t>Year 2</t>
  </si>
  <si>
    <t>Month 25</t>
  </si>
  <si>
    <t>Month 26</t>
  </si>
  <si>
    <t>Month 27</t>
  </si>
  <si>
    <t>Month 28</t>
  </si>
  <si>
    <t>Month 29</t>
  </si>
  <si>
    <t>Month 30</t>
  </si>
  <si>
    <t>Month 31</t>
  </si>
  <si>
    <t>Month 32</t>
  </si>
  <si>
    <t>Month 33</t>
  </si>
  <si>
    <t>Month 34</t>
  </si>
  <si>
    <t>Month 35</t>
  </si>
  <si>
    <t>Month 36</t>
  </si>
  <si>
    <t>Month 37</t>
  </si>
  <si>
    <t>Month 38</t>
  </si>
  <si>
    <t>Month 39</t>
  </si>
  <si>
    <t>Month 40</t>
  </si>
  <si>
    <t>Month 41</t>
  </si>
  <si>
    <t>Month 42</t>
  </si>
  <si>
    <t>Month 43</t>
  </si>
  <si>
    <t>Month 44</t>
  </si>
  <si>
    <t>Month 45</t>
  </si>
  <si>
    <t>Month 46</t>
  </si>
  <si>
    <t>Month 47</t>
  </si>
  <si>
    <t>Month 48</t>
  </si>
  <si>
    <t>Month 49</t>
  </si>
  <si>
    <t>Month 50</t>
  </si>
  <si>
    <t>Month 51</t>
  </si>
  <si>
    <t>Month 52</t>
  </si>
  <si>
    <t>Month 53</t>
  </si>
  <si>
    <t>Month 54</t>
  </si>
  <si>
    <t>Month 55</t>
  </si>
  <si>
    <t>Month 56</t>
  </si>
  <si>
    <t>Month 57</t>
  </si>
  <si>
    <t>Month 58</t>
  </si>
  <si>
    <t>Month 59</t>
  </si>
  <si>
    <t>Month 60</t>
  </si>
  <si>
    <t>CUMALATIVE TOTAL</t>
  </si>
  <si>
    <t>Gross Profit</t>
  </si>
  <si>
    <t>Publicity/Marketing</t>
  </si>
  <si>
    <t>Rent</t>
  </si>
  <si>
    <t>Liability Insurance</t>
  </si>
  <si>
    <t>Work Comp</t>
  </si>
  <si>
    <t>Sell between 400,000 and 1.5 million copies.</t>
  </si>
  <si>
    <t>According to Forrester Research, as cited by Publisher’s</t>
  </si>
  <si>
    <t>Market, just about any professionally vetted titles:</t>
  </si>
  <si>
    <t>Our projections are based on half of the “bottom of the barrel” number.</t>
  </si>
  <si>
    <t>Numbers confirmed anecdotally via interviews with industry professionals.</t>
  </si>
  <si>
    <t>Chart of Account</t>
  </si>
  <si>
    <t xml:space="preserve">Growth % </t>
  </si>
  <si>
    <t>Validation</t>
  </si>
  <si>
    <t>5% YOY</t>
  </si>
  <si>
    <t>Commercial Insurance</t>
  </si>
  <si>
    <t>10% YOY</t>
  </si>
  <si>
    <t>Higher sales will require more coverage/premiums along with more exposure to claims.</t>
  </si>
  <si>
    <t>Other Insurance</t>
  </si>
  <si>
    <t>Health Staff Insurance</t>
  </si>
  <si>
    <t>$1,000/month increase YOY</t>
  </si>
  <si>
    <t>Adding employees to benefits.</t>
  </si>
  <si>
    <t>Overhead - General Expenses</t>
  </si>
  <si>
    <t>On-Going Legal For Titles, IP, Licensing</t>
  </si>
  <si>
    <t>*Overhead growth rates start in Month 25</t>
  </si>
  <si>
    <t>Year 3</t>
  </si>
  <si>
    <t>Year 4</t>
  </si>
  <si>
    <t>Year 5</t>
  </si>
  <si>
    <t>100,000 prints are published month are being printed and are moving to eBooks</t>
  </si>
  <si>
    <t>Product Manager</t>
  </si>
  <si>
    <t xml:space="preserve">Accounting Assistant </t>
  </si>
  <si>
    <t>Concept Artist</t>
  </si>
  <si>
    <t>Product Manager 2</t>
  </si>
  <si>
    <t>Product Manager 3</t>
  </si>
  <si>
    <t>Customer Support</t>
  </si>
  <si>
    <t>Subscription Software (Adobe/Maya)</t>
  </si>
  <si>
    <t>Yearly Raises after 24 months</t>
  </si>
  <si>
    <t>Cloud Storage</t>
  </si>
  <si>
    <t>Average Book Marketing Launch is 90 - 120 Days</t>
  </si>
  <si>
    <t>Income Statement</t>
  </si>
  <si>
    <t>As contractors become employees and others are added/billed from COGS to overhead</t>
  </si>
  <si>
    <t>Increase after 24 months for employee benefits, static 10% YOY growth after.</t>
  </si>
  <si>
    <t>Total Cash Expenditures</t>
  </si>
  <si>
    <t>Notes</t>
  </si>
  <si>
    <t>Months</t>
  </si>
  <si>
    <t>Years</t>
  </si>
  <si>
    <t>Period from</t>
  </si>
  <si>
    <t>Period to</t>
  </si>
  <si>
    <t>Quarter:</t>
  </si>
  <si>
    <t>Gross revenue</t>
  </si>
  <si>
    <t>Cost of revenue (COGS, etc.)</t>
  </si>
  <si>
    <t>Gross Margin</t>
  </si>
  <si>
    <t>Operating expenses</t>
  </si>
  <si>
    <t>Salary Expense</t>
  </si>
  <si>
    <t>Insurance</t>
  </si>
  <si>
    <t>General &amp; Administrative (G&amp;A)</t>
  </si>
  <si>
    <t>Total operating expenses</t>
  </si>
  <si>
    <t>EBITDA</t>
  </si>
  <si>
    <t>EBITDA Margin</t>
  </si>
  <si>
    <t>Depreciation</t>
  </si>
  <si>
    <t>Operating Income (EBIT)</t>
  </si>
  <si>
    <t>Operating Margin</t>
  </si>
  <si>
    <t>Earnings before taxes</t>
  </si>
  <si>
    <t>Net income (loss)</t>
  </si>
  <si>
    <t>Net Margin</t>
  </si>
  <si>
    <t>ePic Adventures</t>
  </si>
  <si>
    <t>Travel &amp; Marketing</t>
  </si>
  <si>
    <t>Senior Game Designer/Writer</t>
  </si>
  <si>
    <t>Rent contracts on average include 3% raise YOY.</t>
  </si>
  <si>
    <t>Net income (loss) Cumulative</t>
  </si>
  <si>
    <t>5-Year Financial Projections</t>
  </si>
  <si>
    <t>Price Per Unit (High)</t>
  </si>
  <si>
    <t>Price Per Unit (Avg)</t>
  </si>
  <si>
    <t>Price Per Unit (Low)</t>
  </si>
  <si>
    <t>While we certainly expect that, given the richness of our content, later titles can sell for significantly more, we believe we are best served to price our initial offer modestly as we build our brand.</t>
  </si>
  <si>
    <t>Pricing Structure of eBook Publishing</t>
  </si>
  <si>
    <t>*Assumes 200,000 units sold annually, paid quarterly 30 days after quarter-end, minus liability to bookstores/retailers, and author royalties</t>
  </si>
  <si>
    <t>Romance, Science Fiction, and Procedural Mystery and that have a “sweet spot” cross-channel marketing budget of $100,000,</t>
  </si>
  <si>
    <t>In the target genres of Young Adult, Fantasy, Paranormal,</t>
  </si>
  <si>
    <t>eBook Publishing Cash Receipts</t>
  </si>
  <si>
    <t xml:space="preserve">Pricing will fluctuate based on COGS for specific development, asset creation, publicity, and any other additional cost. </t>
  </si>
  <si>
    <t>Simple illustrations, text, and video OR Music/sound only</t>
  </si>
  <si>
    <t>Text, Video, Games, Social</t>
  </si>
  <si>
    <t>Text, Video, More elaborate Games, Social, Data Tracking</t>
  </si>
  <si>
    <t>Intellectual Property Offered</t>
  </si>
  <si>
    <t>GROSS PROFIT</t>
  </si>
  <si>
    <t>YEAR FIVE</t>
  </si>
  <si>
    <t xml:space="preserve">Taxes on income </t>
  </si>
  <si>
    <t>Taxable Income</t>
  </si>
  <si>
    <t>Georgia State Income Tax (6%)</t>
  </si>
  <si>
    <t>$0 - $50,000</t>
  </si>
  <si>
    <t>$50,000 - $75,000</t>
  </si>
  <si>
    <t>$75,000 - $100,000</t>
  </si>
  <si>
    <t>$100,000 - $335,000</t>
  </si>
  <si>
    <t>$335,000 - $10,000,000</t>
  </si>
  <si>
    <t>$10,000,000 - $15,000,000</t>
  </si>
  <si>
    <t xml:space="preserve">Federal Taxable Income </t>
  </si>
  <si>
    <t>$15,000,000 - $18,333,333</t>
  </si>
  <si>
    <t>$18,333,333 +</t>
  </si>
  <si>
    <t>Average Tax Rate Applied to Net Income</t>
  </si>
  <si>
    <t>Quarterly Taxable Income</t>
  </si>
  <si>
    <t>(Non-Calc. GA Income Tax 6%)</t>
  </si>
  <si>
    <t>Master</t>
  </si>
  <si>
    <t>2014-2018 FUELD FILMS PROJECTIONS</t>
  </si>
  <si>
    <t>2014 ACT/PROJ</t>
  </si>
  <si>
    <t>2015 PROJECTION</t>
  </si>
  <si>
    <t>2016 PROJECTION</t>
  </si>
  <si>
    <t>2017 PROJECTION</t>
  </si>
  <si>
    <t>2018 PROJECTION</t>
  </si>
  <si>
    <t>SALES</t>
  </si>
  <si>
    <t>NET INCOME</t>
  </si>
  <si>
    <t>REVENUE</t>
  </si>
  <si>
    <t>YoY Growth %</t>
  </si>
  <si>
    <t>%</t>
  </si>
  <si>
    <t>OPEX</t>
  </si>
  <si>
    <t xml:space="preserve">% </t>
  </si>
  <si>
    <t>EBIT</t>
  </si>
  <si>
    <t>Chart Data</t>
  </si>
  <si>
    <t>EBIT %</t>
  </si>
  <si>
    <t>Rev YoY%</t>
  </si>
  <si>
    <t>Year One</t>
  </si>
  <si>
    <t>Year Two</t>
  </si>
  <si>
    <t>Year Three</t>
  </si>
  <si>
    <t>Year Four</t>
  </si>
  <si>
    <t>Year Five</t>
  </si>
  <si>
    <t>* This model assumes that we must sell all units through a third party retailer. Units for the Google platform and the Sony Reader, for example, can be sold directly to end users at a much lower cost, which indicates upside potential.</t>
  </si>
  <si>
    <t xml:space="preserve">An initial $25,000 advance against royalties, traditional in publishing, is included in the development cost (assumed initially deferred for title 1). Royalties are not paid until that amount is recouped, so the initial quarter cash receipts for titles 2 and 3 will be $25,000 higher than for subsequent quarters as a result of deducting author advances. </t>
  </si>
  <si>
    <t>STORE TRANSACTION COST (30%)</t>
  </si>
  <si>
    <t>AUTHOR ROYALTY (15%)</t>
  </si>
  <si>
    <t>Executive /Home Office</t>
  </si>
  <si>
    <t>Gramarye</t>
  </si>
  <si>
    <t xml:space="preserve">See Notes Below For Detailed Information / Assumptions </t>
  </si>
  <si>
    <t>Average COGS per title will vary</t>
  </si>
  <si>
    <t>NOT AN OFFER TO PURCHASE OR SELL SECURITIES.</t>
  </si>
  <si>
    <t>Data Backup Service</t>
  </si>
  <si>
    <t>Title #</t>
  </si>
  <si>
    <t>Contingency/Uncategorized</t>
  </si>
  <si>
    <t>For this plan, we are assuming total short-term (24 month) sales of approximately 200,000 units per title, or roughly 50% of the sales of a traditional book with a comparable</t>
  </si>
  <si>
    <t>For the purpose of this model, price per unit will fluctuate along with COGS for asset creation</t>
  </si>
  <si>
    <t>State Tax Credits and Entertainment Incentives</t>
  </si>
  <si>
    <t>Tax Credit Income</t>
  </si>
  <si>
    <t>President*</t>
  </si>
  <si>
    <t>Mentors (Flat)</t>
  </si>
  <si>
    <t>Month</t>
  </si>
  <si>
    <t>Low</t>
  </si>
  <si>
    <t>High</t>
  </si>
  <si>
    <t>HIGH</t>
  </si>
  <si>
    <t>AVG</t>
  </si>
  <si>
    <t>low</t>
  </si>
  <si>
    <t>LOW</t>
  </si>
  <si>
    <t>High Sales Multiple</t>
  </si>
  <si>
    <t>Low Sales Multiple</t>
  </si>
  <si>
    <t>Average</t>
  </si>
  <si>
    <t>High Variance</t>
  </si>
  <si>
    <t>Low Vatiance</t>
  </si>
  <si>
    <t>AVG Benefits</t>
  </si>
  <si>
    <t>HR/Benefits/Insurance</t>
  </si>
  <si>
    <t>Model expresses the sales life cycle of a single title with High, Avg and Low success rates</t>
  </si>
  <si>
    <t>Avg Sales Multiple</t>
  </si>
  <si>
    <t>ANNUAL GROSS</t>
  </si>
  <si>
    <t>TOTALS</t>
  </si>
  <si>
    <t>SALES DEVIATION MODEL (SEE SALES PROJECTIONS ROWS 102-111 BELOW)</t>
  </si>
  <si>
    <t>Title Numbers</t>
  </si>
  <si>
    <t>ANNUAL AUTHOR ROYALTY (15%)</t>
  </si>
  <si>
    <t>ANNUAL STORE TRANSACTION COST (30%)</t>
  </si>
  <si>
    <t>THIS IS THE ONLY PRICE MODEL USED RIGHT NOW</t>
  </si>
  <si>
    <t>SALES MODELS - 24 MONTH LIFE CYCLE</t>
  </si>
  <si>
    <t>Sales Multiple  - Defines the growth and decline of the sales lifecycle</t>
  </si>
  <si>
    <t>BASELINE SALES MULTIPLES:</t>
  </si>
  <si>
    <t>Multiples below are used to drive the core High (5,000,000), Avergage (500,000 and Low (200,000) sales baselines.</t>
  </si>
  <si>
    <t>NOT SURE HOW TO DESCRIBE THIS AVERAGE BASE - DON</t>
  </si>
  <si>
    <t>Price Per Unit (HIGH)</t>
  </si>
  <si>
    <t>ACTUAL AVERAGE</t>
  </si>
  <si>
    <t>Year</t>
  </si>
  <si>
    <t>ANNUAL NET REVENUE</t>
  </si>
  <si>
    <t>VP Finance</t>
  </si>
  <si>
    <t>Bookkeeper and Operations</t>
  </si>
  <si>
    <t xml:space="preserve">Corporate Publicity/Marketing </t>
  </si>
  <si>
    <t>Total Corporate Marketing</t>
  </si>
  <si>
    <t>G&amp;A</t>
  </si>
  <si>
    <t>Contingency</t>
  </si>
  <si>
    <t>Total G&amp;A</t>
  </si>
  <si>
    <t>Year 6</t>
  </si>
  <si>
    <t>Year 7</t>
  </si>
  <si>
    <t>Year 8</t>
  </si>
  <si>
    <t>Year 9</t>
  </si>
  <si>
    <t>Year 10</t>
  </si>
  <si>
    <t>Year 11</t>
  </si>
  <si>
    <t>Year 12</t>
  </si>
  <si>
    <t>Year 13</t>
  </si>
  <si>
    <t>Year 14</t>
  </si>
  <si>
    <t>Year 15</t>
  </si>
  <si>
    <t>- High-level monthly summary for the first 5 years, with annual summaries for the remaining 10 years.</t>
  </si>
  <si>
    <t>- Incubation Revenue and COGS</t>
  </si>
  <si>
    <t>High Performing Title / App</t>
  </si>
  <si>
    <t>Avg Performing  Title / App</t>
  </si>
  <si>
    <t>Low Performing  Title / App</t>
  </si>
  <si>
    <t>TOTAL APP SALES</t>
  </si>
  <si>
    <t>SALES REV</t>
  </si>
  <si>
    <t>PERCENT</t>
  </si>
  <si>
    <t>Breakeven Sales Multiple</t>
  </si>
  <si>
    <t>LAUNCH</t>
  </si>
  <si>
    <t>PRELAUNCH</t>
  </si>
  <si>
    <t>Management</t>
  </si>
  <si>
    <t>Creative Department</t>
  </si>
  <si>
    <t>Content Department</t>
  </si>
  <si>
    <t>Development Department</t>
  </si>
  <si>
    <t>Chief Creative Officer*</t>
  </si>
  <si>
    <t>Chief Technology Officer*</t>
  </si>
  <si>
    <t>Office</t>
  </si>
  <si>
    <t>Staff / Sallaries</t>
  </si>
  <si>
    <t>U</t>
  </si>
  <si>
    <t>L</t>
  </si>
  <si>
    <t>A</t>
  </si>
  <si>
    <t>H</t>
  </si>
  <si>
    <t>UNDER</t>
  </si>
  <si>
    <t>TOTAL APPS</t>
  </si>
  <si>
    <t>YEAR 15</t>
  </si>
  <si>
    <t>YEAR 14</t>
  </si>
  <si>
    <t>YEAR 13</t>
  </si>
  <si>
    <t>YEAR 12</t>
  </si>
  <si>
    <t>YEAR 11</t>
  </si>
  <si>
    <t>YEAR 10</t>
  </si>
  <si>
    <t>YEAR 9</t>
  </si>
  <si>
    <t>YEAR 8</t>
  </si>
  <si>
    <t>YEAR 7</t>
  </si>
  <si>
    <t>YEAR 6</t>
  </si>
  <si>
    <t>YEAR 5</t>
  </si>
  <si>
    <t>YEAR 4</t>
  </si>
  <si>
    <t>YEAR 3</t>
  </si>
  <si>
    <t>YEAR 2</t>
  </si>
  <si>
    <t>YEAR 1</t>
  </si>
  <si>
    <t>PER TITLE ACQUISITION (25k Advance  / 25k Option)</t>
  </si>
  <si>
    <t>Gramarye Media, Inc.</t>
  </si>
  <si>
    <t>Title Acquisition</t>
  </si>
  <si>
    <t>Title Promotion</t>
  </si>
  <si>
    <t>10 Months Cost to Develop Platform, Launch App 1</t>
  </si>
  <si>
    <t>TOTAL TITLE COGS</t>
  </si>
  <si>
    <t>TOTAL COST TO 1st REVENUE</t>
  </si>
  <si>
    <t>ALL OVERHEAD</t>
  </si>
  <si>
    <t>Debt Service</t>
  </si>
  <si>
    <t>Payments</t>
  </si>
  <si>
    <t>Balance</t>
  </si>
  <si>
    <t>Accrued Interest</t>
  </si>
  <si>
    <t>Even Performing Title / App</t>
  </si>
  <si>
    <t>Avg</t>
  </si>
  <si>
    <t>Even</t>
  </si>
  <si>
    <t>TOTAL PAYROLL</t>
  </si>
  <si>
    <t>TOTAL OFFICE</t>
  </si>
  <si>
    <t>OFFICE</t>
  </si>
  <si>
    <t>ANNUAL APP UNITS</t>
  </si>
  <si>
    <t>MONTHLY APP SALES</t>
  </si>
  <si>
    <t>Influencer Outreach</t>
  </si>
  <si>
    <t>Market Research</t>
  </si>
  <si>
    <t>Public Relations</t>
  </si>
  <si>
    <t>Tradeshows / Events</t>
  </si>
  <si>
    <t>Swag</t>
  </si>
  <si>
    <t>Endorsement Solicitation</t>
  </si>
  <si>
    <t>Blogger / Tatstemakers</t>
  </si>
  <si>
    <t>Print Advertising</t>
  </si>
  <si>
    <t>Digital Advertising</t>
  </si>
  <si>
    <t>ANNUAL TITLE ACQUISITION</t>
  </si>
  <si>
    <t>TOTAL  TITLE ACQUISITION</t>
  </si>
  <si>
    <t>PER TITLE ACQUISITION</t>
  </si>
  <si>
    <t>MONTLTY TITLE MARKETING EXPENSES</t>
  </si>
  <si>
    <t>TOTAL NET REV</t>
  </si>
  <si>
    <t>ANNUAL TITLE MARKETING EXPENSES</t>
  </si>
  <si>
    <t>TOTAL COGS</t>
  </si>
  <si>
    <t>MONTHLY PAYROLL</t>
  </si>
  <si>
    <t>MONTHLY OFFICE</t>
  </si>
  <si>
    <t>Monthly Overhead General</t>
  </si>
  <si>
    <t>Monthly Travel</t>
  </si>
  <si>
    <t>Monthly Corporate Marketing</t>
  </si>
  <si>
    <t>Monthly Overhead</t>
  </si>
  <si>
    <t>MOTHLY COGS</t>
  </si>
  <si>
    <t>ANNUAL COGS</t>
  </si>
  <si>
    <t>G&amp;A TOTALS</t>
  </si>
  <si>
    <t>`</t>
  </si>
  <si>
    <t xml:space="preserve">EXPENSES BREAKDOWN </t>
  </si>
  <si>
    <t>COGS TOTAL</t>
  </si>
  <si>
    <t xml:space="preserve">  </t>
  </si>
  <si>
    <t>EBIDTA</t>
  </si>
  <si>
    <t>UNITS SOLD (Based on App Sales)</t>
  </si>
  <si>
    <t>PER UNIT</t>
  </si>
  <si>
    <t>PER TITLE  @ STORY PLANT</t>
  </si>
  <si>
    <t>TOTAL REVENUE</t>
  </si>
  <si>
    <t>ANNUAL REVENUE</t>
  </si>
  <si>
    <t>SELF PUBLISH COST</t>
  </si>
  <si>
    <t>SELF PUBLISH REVENUE</t>
  </si>
  <si>
    <t>TITLE - SELF PUBLISHING - 25,000 Units per title</t>
  </si>
  <si>
    <t>Title Publishing</t>
  </si>
  <si>
    <t>Average Dve / Deploy Cost</t>
  </si>
  <si>
    <t>Post Rev IP Valuation Multiple</t>
  </si>
  <si>
    <t>POST REVENUE IP VALUATION</t>
  </si>
  <si>
    <t>MONTHS 37-60</t>
  </si>
  <si>
    <t>AVG IP REV</t>
  </si>
  <si>
    <t>AVG Titles</t>
  </si>
  <si>
    <t>MONTHS</t>
  </si>
  <si>
    <t>TOTAL COST</t>
  </si>
  <si>
    <t>PER IP BREAK DOWN</t>
  </si>
  <si>
    <t>24 MONTH CYCLE</t>
  </si>
  <si>
    <t>BEST / WORST MULTIPLIER</t>
  </si>
  <si>
    <t>PAYROLL EXPENSE</t>
  </si>
  <si>
    <t>1st App In Market</t>
  </si>
  <si>
    <t>ANNUAL MARKETING</t>
  </si>
  <si>
    <t>MONTHLY TITLE MARKETING</t>
  </si>
  <si>
    <t>TOTAL TITLE MARKETING</t>
  </si>
  <si>
    <t>TITLE MARKETING (144 TITLE BREAKOUT HIDDEN)</t>
  </si>
  <si>
    <t>Per Title Acquisition and Marketing</t>
  </si>
  <si>
    <t>Print Publishing</t>
  </si>
  <si>
    <t>Creative Director</t>
  </si>
  <si>
    <t>Distribution Department</t>
  </si>
  <si>
    <t>Assistant Distribution 3</t>
  </si>
  <si>
    <t>Manager  Distribution 2</t>
  </si>
  <si>
    <t xml:space="preserve">Revenue </t>
  </si>
  <si>
    <t>Year 1 CF</t>
  </si>
  <si>
    <t>Year 2 CF</t>
  </si>
  <si>
    <t>Year 3 CF</t>
  </si>
  <si>
    <t>Year 4 CF</t>
  </si>
  <si>
    <t>Year 5 CF</t>
  </si>
  <si>
    <t>Year 6 CF</t>
  </si>
  <si>
    <t>Year 7 CF</t>
  </si>
  <si>
    <t>Year 8 CF</t>
  </si>
  <si>
    <t>Year 9 CF</t>
  </si>
  <si>
    <t>Total Cash Flow</t>
  </si>
  <si>
    <t>Total Revenue</t>
  </si>
  <si>
    <t>Notes:</t>
  </si>
  <si>
    <t xml:space="preserve">  Film Exploitation</t>
  </si>
  <si>
    <t xml:space="preserve">  Sales Agency Fees</t>
  </si>
  <si>
    <t xml:space="preserve">  Distribution Fees</t>
  </si>
  <si>
    <t xml:space="preserve">  Finance Fees</t>
  </si>
  <si>
    <t xml:space="preserve">  Soft Monies</t>
  </si>
  <si>
    <t>Cost of Goods</t>
  </si>
  <si>
    <t xml:space="preserve">  Production Budgets</t>
  </si>
  <si>
    <t xml:space="preserve">  3rd party Sales Agent Fees</t>
  </si>
  <si>
    <t xml:space="preserve">  P&amp;A Spend</t>
  </si>
  <si>
    <t xml:space="preserve">  Slated EP Fees</t>
  </si>
  <si>
    <t xml:space="preserve">  Slated Retainer</t>
  </si>
  <si>
    <t xml:space="preserve">    Total Cost of Goods</t>
  </si>
  <si>
    <t>Net Revenue</t>
  </si>
  <si>
    <t>Operating Expense</t>
  </si>
  <si>
    <t>Net Cash Flow</t>
  </si>
  <si>
    <t>1.  Assumes a coupon of 8% per annum on funds drawn</t>
  </si>
  <si>
    <t>2.  Assumes 30% backend after recoupment</t>
  </si>
  <si>
    <t>3.  Includes return of investment</t>
  </si>
  <si>
    <t>Distribution</t>
  </si>
  <si>
    <t>Investment</t>
  </si>
  <si>
    <t>Chief Literary Officer</t>
  </si>
  <si>
    <t>Land Aquisition</t>
  </si>
  <si>
    <t>Planning/Prepare</t>
  </si>
  <si>
    <t>Fund Raising/Promotion</t>
  </si>
  <si>
    <t>Data Scientist</t>
  </si>
  <si>
    <t>Director Investment Relations</t>
  </si>
  <si>
    <t>Story Plant Investment</t>
  </si>
  <si>
    <t>State Tax Credits &amp; Incentives (tbd)</t>
  </si>
  <si>
    <t>Frontlist Initiative Revenue</t>
  </si>
  <si>
    <t>Genre-to-Breakout Initiative Revenue</t>
  </si>
  <si>
    <t>Republication Initiative Revenue</t>
  </si>
  <si>
    <t>Backlist Initiative Revenue</t>
  </si>
  <si>
    <t>Audiobook Initiative Revenue</t>
  </si>
  <si>
    <t>Licensing Revenue (publisher share)</t>
  </si>
  <si>
    <t>Cumulative Revenue</t>
  </si>
  <si>
    <t>Frontlist Initiative Adjusted Gross</t>
  </si>
  <si>
    <t>Genre-to-Breakout Initiative Adjusted Gross</t>
  </si>
  <si>
    <t>Republication Initiative Adjusted Gross</t>
  </si>
  <si>
    <t>Backlist Initiative Adjusted Gross</t>
  </si>
  <si>
    <t>Audiobook Initiative Adjusted Gross</t>
  </si>
  <si>
    <t>Total adjusted gross</t>
  </si>
  <si>
    <t>Cumulative total adjusted gross</t>
  </si>
  <si>
    <t>Gramarye share of adjusted gross</t>
  </si>
  <si>
    <t>Gramarye distribution from Studio Digital</t>
  </si>
  <si>
    <t>Cumulative Gramarye share</t>
  </si>
  <si>
    <t>ROI</t>
  </si>
  <si>
    <t>Number of Films</t>
  </si>
  <si>
    <t>Movie Budgets</t>
  </si>
  <si>
    <t>Movie Revenue Exploitation</t>
  </si>
  <si>
    <t>Movie Expenditure Exploitation</t>
  </si>
  <si>
    <t>Movie Gross Income</t>
  </si>
  <si>
    <t>Net Income</t>
  </si>
  <si>
    <t>Soft Monies</t>
  </si>
  <si>
    <t>Net Cash from Operations</t>
  </si>
  <si>
    <t>Taxation</t>
  </si>
  <si>
    <t>Net Cash after Financing Costs</t>
  </si>
  <si>
    <t>Annual Net Revenue</t>
  </si>
  <si>
    <t>Monthly Net Inflow (Outflow)</t>
  </si>
  <si>
    <t>TOTAL INFLOW (OUTFLOW)</t>
  </si>
  <si>
    <t>Executive Director, Mentorship</t>
  </si>
  <si>
    <t>Development Executive</t>
  </si>
  <si>
    <t>Total Inflow (Outflow)</t>
  </si>
  <si>
    <t>AUTHOR ROYALTY (15% of cover)</t>
  </si>
  <si>
    <t>FORMAT-SPECIFIC MARKETING</t>
  </si>
  <si>
    <t>MANUIFACTURING</t>
  </si>
  <si>
    <t>TOTAL BOOKS</t>
  </si>
  <si>
    <t xml:space="preserve"> Month</t>
  </si>
  <si>
    <t>Total Net Revenue</t>
  </si>
  <si>
    <t>Title Acquisition Costs</t>
  </si>
  <si>
    <t>Total Title Acquisition Costs</t>
  </si>
  <si>
    <t>Annual Title Acquisition Costs</t>
  </si>
  <si>
    <t>TOTAL GROSS PROFIT (ALL CHANNELS)</t>
  </si>
  <si>
    <t>Total Gross Profits</t>
  </si>
  <si>
    <t xml:space="preserve">Our asset creation will qualify for financial incentives and tax credits in Georgia, including film R&amp;D, game, etc. </t>
  </si>
  <si>
    <t>However, to provide cushion, we have not included any of the Entertainment, the Opportunity Zone or the High Demand Career Initiative credits for which we expect to qualify.</t>
  </si>
  <si>
    <t>UNITS SOLD (Based on book Sales)</t>
  </si>
  <si>
    <t>High Performing Title / Print</t>
  </si>
  <si>
    <t>Avg Performing  Title / Print</t>
  </si>
  <si>
    <t>Low Performing  Title / Print</t>
  </si>
  <si>
    <t>Even Performing Title / Print</t>
  </si>
  <si>
    <t xml:space="preserve">  Stages</t>
  </si>
  <si>
    <t xml:space="preserve">  Office &amp; Support</t>
  </si>
  <si>
    <t xml:space="preserve">  Power</t>
  </si>
  <si>
    <t xml:space="preserve">  HVAC</t>
  </si>
  <si>
    <t xml:space="preserve">  Stage Manager</t>
  </si>
  <si>
    <t xml:space="preserve">  Lighting, Grip &amp; Expendables</t>
  </si>
  <si>
    <t xml:space="preserve">  Telecom, etc.</t>
  </si>
  <si>
    <t xml:space="preserve">  Other Ancillary</t>
  </si>
  <si>
    <t xml:space="preserve">    Total Gross Revenue</t>
  </si>
  <si>
    <t>Cost of Sales</t>
  </si>
  <si>
    <t xml:space="preserve">  Support Space</t>
  </si>
  <si>
    <t xml:space="preserve">    Total COS</t>
  </si>
  <si>
    <t>Overhead Expense</t>
  </si>
  <si>
    <r>
      <t>eBook Publishing Cash Receipts</t>
    </r>
    <r>
      <rPr>
        <b/>
        <sz val="12"/>
        <color theme="1"/>
        <rFont val="Times New Roman"/>
        <family val="1"/>
      </rPr>
      <t>*</t>
    </r>
  </si>
  <si>
    <t>ConcentraQ (Social technology Partner)</t>
  </si>
  <si>
    <t>Note: This is a strategic equity investment into an existing, revenue-generating corportation.</t>
  </si>
  <si>
    <t>Apple Dev Subscription (Enterprise)</t>
  </si>
  <si>
    <t>This overview is for informational purposes only and is not an offer to sell or a solicitation of an offer to buy any securities in Gramarye Media, Inc. (the "Company") and may not be relied upon in connection with the purchase or sale of any security.</t>
  </si>
  <si>
    <t>Loan Cash Received</t>
  </si>
  <si>
    <t>Investment Cash Received</t>
  </si>
  <si>
    <t>Total  Net Revenue</t>
  </si>
  <si>
    <t>Month 0</t>
  </si>
  <si>
    <t>Summary Financial Information</t>
  </si>
  <si>
    <t>Total Gross Revenue</t>
  </si>
  <si>
    <t>1.1 - IP Incubation Apps</t>
  </si>
  <si>
    <t>1.2 - IP Incubation Books</t>
  </si>
  <si>
    <t>3 - Film &amp; Distribution</t>
  </si>
  <si>
    <t>2 - Studio &amp; Real Estate</t>
  </si>
  <si>
    <t>4 - Story Plant Investment</t>
  </si>
  <si>
    <t>5 - Professional Services</t>
  </si>
  <si>
    <t>15 Year Projected</t>
  </si>
  <si>
    <t xml:space="preserve">ADDED </t>
  </si>
  <si>
    <t xml:space="preserve">Gramraye Media Inc. </t>
  </si>
  <si>
    <t>2. Real Estate – Studio</t>
  </si>
  <si>
    <t>3. Film and Distribution</t>
  </si>
  <si>
    <t>4. Story Plant – Publishing</t>
  </si>
  <si>
    <t>Cashflow Detailed</t>
  </si>
  <si>
    <t>Per Title Marketing Budget</t>
  </si>
  <si>
    <t>Per IP Expense &amp; Revenue Average</t>
  </si>
  <si>
    <t>Growth Notes</t>
  </si>
  <si>
    <t/>
  </si>
  <si>
    <t xml:space="preserve">Toggle </t>
  </si>
  <si>
    <t>5 - ConcentraQ Professional Services / Investment</t>
  </si>
  <si>
    <t>Operating Expenses</t>
  </si>
  <si>
    <t>Net Cash</t>
  </si>
  <si>
    <t xml:space="preserve">Net Revenue By Business Channels </t>
  </si>
  <si>
    <t xml:space="preserve">The attached preliminary financial information has been prepared on a cash basis covering 15 years and includes: </t>
  </si>
  <si>
    <t>Film &amp; Distribution Department</t>
  </si>
  <si>
    <t>Domestic Distribution</t>
  </si>
  <si>
    <t>Accountant</t>
  </si>
  <si>
    <t>Assistant</t>
  </si>
  <si>
    <t>GR Sr VP Digital Marketing</t>
  </si>
  <si>
    <t>President</t>
  </si>
  <si>
    <t>WW Distribution</t>
  </si>
  <si>
    <t>Production/ Development…</t>
  </si>
  <si>
    <t>Operations &amp; Finance</t>
  </si>
  <si>
    <t>Legal &amp; Bus Affairs</t>
  </si>
  <si>
    <t>Sr VP Domestic Distribution</t>
  </si>
  <si>
    <t>Sr VP International Distr.</t>
  </si>
  <si>
    <t>VP Production EIC</t>
  </si>
  <si>
    <t>Director Development</t>
  </si>
  <si>
    <t>Director Acquisitions</t>
  </si>
  <si>
    <t>Recepionist</t>
  </si>
  <si>
    <t>Runner</t>
  </si>
  <si>
    <t>CDO Assistant</t>
  </si>
  <si>
    <t>Film &amp; Distribution</t>
  </si>
  <si>
    <t>Couriers</t>
  </si>
  <si>
    <t>Periodicals</t>
  </si>
  <si>
    <t>Car Leases</t>
  </si>
  <si>
    <t>Film Festivals</t>
  </si>
  <si>
    <t>Audit / Accounting</t>
  </si>
  <si>
    <t>Los Angeles Including Utilities</t>
  </si>
  <si>
    <t>SALARY</t>
  </si>
  <si>
    <t>1.2 - IP Incubation – Books</t>
  </si>
  <si>
    <t>Stages Development</t>
  </si>
  <si>
    <t>Use of Funds</t>
  </si>
  <si>
    <t>IP Incubation – Apps &amp; Books Acquisition Costs</t>
  </si>
  <si>
    <t>Studio &amp; Real Estate</t>
  </si>
  <si>
    <t>Film &amp; Distribution Startup Costs</t>
  </si>
  <si>
    <t>Story Plant  Investment</t>
  </si>
  <si>
    <t>ConcentraQ Startup Costs</t>
  </si>
  <si>
    <t>3 - Film Gross</t>
  </si>
  <si>
    <t>Film Finance Loan</t>
  </si>
  <si>
    <t>Film Financing Loan</t>
  </si>
  <si>
    <t>Preferred Equity Investment</t>
  </si>
  <si>
    <t>Financing Sources</t>
  </si>
  <si>
    <t>Land &amp; Improvements</t>
  </si>
  <si>
    <t>142 Titles IP Rights - Base Value</t>
  </si>
  <si>
    <t>142 Digital Apps + Printed Books (tbd)</t>
  </si>
  <si>
    <t>Film Financing Interest</t>
  </si>
  <si>
    <t>Sales Agency Fees</t>
  </si>
  <si>
    <t>Sales Operations</t>
  </si>
  <si>
    <t>Cash Flow Balance</t>
  </si>
  <si>
    <t>Loan</t>
  </si>
  <si>
    <t>Interest on Cash Balance</t>
  </si>
  <si>
    <t>Interest on Preference Shares</t>
  </si>
  <si>
    <t>Total Gross Revenue (ALL CHANNELS)</t>
  </si>
  <si>
    <t>* Potentially deferred or ramped up, etc.</t>
  </si>
  <si>
    <t>Chief Film Finance and Distribution Officer</t>
  </si>
  <si>
    <t>Mileage - Travel</t>
  </si>
  <si>
    <t>L=Low performing</t>
  </si>
  <si>
    <t>H=High performing</t>
  </si>
  <si>
    <t>A=Average performing</t>
  </si>
  <si>
    <t>U=Underperforming</t>
  </si>
  <si>
    <t>Year Six</t>
  </si>
  <si>
    <t>Year Seven</t>
  </si>
  <si>
    <t>Year Eight</t>
  </si>
  <si>
    <t>Year Nine</t>
  </si>
  <si>
    <t>Year Ten</t>
  </si>
  <si>
    <t>Year Eleven</t>
  </si>
  <si>
    <t>Year Twelve</t>
  </si>
  <si>
    <t>Year Thirteen</t>
  </si>
  <si>
    <t>Year Fourteen</t>
  </si>
  <si>
    <t>Year Fifteen</t>
  </si>
  <si>
    <t>1.1 - IP Incubation – E-books and Apps</t>
  </si>
  <si>
    <t>IP Incubation – E-books and Apps Revenue</t>
  </si>
  <si>
    <t>IP Incubation – Books Revenue</t>
  </si>
  <si>
    <t>Studio and Real Estate Revenue</t>
  </si>
  <si>
    <t>Film &amp; Distribution Revenue</t>
  </si>
  <si>
    <t>Story Plant (Publishing) Revenue</t>
  </si>
  <si>
    <t>ConcentraQ Professional Services Revenue</t>
  </si>
  <si>
    <t>Staff Requirements</t>
  </si>
  <si>
    <t>Total Expenses</t>
  </si>
  <si>
    <t>Title Acquisition Expenses</t>
  </si>
  <si>
    <t>G&amp;A Expenses</t>
  </si>
  <si>
    <t xml:space="preserve">FILM and DISTRIBUTION </t>
  </si>
  <si>
    <t>USE OF FUNDS</t>
  </si>
  <si>
    <t>Capital</t>
  </si>
  <si>
    <t>$</t>
  </si>
  <si>
    <t>Uses</t>
  </si>
  <si>
    <t>Film Production Costs</t>
  </si>
  <si>
    <t>Borrowing</t>
  </si>
  <si>
    <t>1.1 - IP Incubation "E-book 2.0" Apps</t>
  </si>
  <si>
    <t>Total Gross Profit (ALL CHANNELS)</t>
  </si>
  <si>
    <t>Acquired and Hard Assets</t>
  </si>
  <si>
    <t>Monthly G&amp;A</t>
  </si>
  <si>
    <t>Monthly Cost</t>
  </si>
  <si>
    <t>Avg Gross Revenue</t>
  </si>
  <si>
    <t>Avg COGs</t>
  </si>
  <si>
    <r>
      <t>Total Ho</t>
    </r>
    <r>
      <rPr>
        <b/>
        <sz val="12"/>
        <color indexed="8"/>
        <rFont val="Times New Roman"/>
        <family val="1"/>
      </rPr>
      <t>u</t>
    </r>
    <r>
      <rPr>
        <b/>
        <sz val="12"/>
        <color theme="1"/>
        <rFont val="Times New Roman"/>
        <family val="1"/>
      </rPr>
      <t>rs</t>
    </r>
  </si>
  <si>
    <t xml:space="preserve">  Smart Stages</t>
  </si>
  <si>
    <t>Note: all potential interest and fees on debt instrument are left in escrow from Day One at the lending bank.</t>
  </si>
  <si>
    <t>Note: all potential interest and fees on debt instrument are left in escrow at the lending bank.</t>
  </si>
  <si>
    <r>
      <t xml:space="preserve">This model shows revenue earned during the incubation process; </t>
    </r>
    <r>
      <rPr>
        <b/>
        <i/>
        <sz val="12"/>
        <color theme="1"/>
        <rFont val="Times New Roman"/>
        <family val="1"/>
      </rPr>
      <t>however, it does NOT include any projections for revenue from cross-media development</t>
    </r>
    <r>
      <rPr>
        <sz val="12"/>
        <color theme="1"/>
        <rFont val="Times New Roman"/>
        <family val="1"/>
      </rPr>
      <t xml:space="preserve">, television production, merchandising, toys, etc. (which we assume to be the most significant </t>
    </r>
    <r>
      <rPr>
        <i/>
        <sz val="12"/>
        <color theme="1"/>
        <rFont val="Times New Roman"/>
        <family val="1"/>
      </rPr>
      <t>revenue generated) because we have found no reliable way to project it. One hit alone could add between $1BN and $5BN to our revenue.</t>
    </r>
  </si>
  <si>
    <t xml:space="preserve">  Backlot</t>
  </si>
  <si>
    <t xml:space="preserve">  Basecamp</t>
  </si>
  <si>
    <t>Ad Valorem Taxes</t>
  </si>
  <si>
    <t xml:space="preserve">  CGL and Property Insurance</t>
  </si>
  <si>
    <t xml:space="preserve">  Utilities</t>
  </si>
  <si>
    <t xml:space="preserve">  Annual Maintenance</t>
  </si>
  <si>
    <t>Lender Fees</t>
  </si>
  <si>
    <t>4 - Story Plant Joint Venture</t>
  </si>
  <si>
    <t>Year 10 CF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</si>
</sst>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_(* #,##0_);_(* \(#,##0\);_(* &quot;-&quot;??_);_(@_)"/>
    <numFmt numFmtId="166" formatCode="&quot;$&quot;#,##0"/>
    <numFmt numFmtId="167" formatCode="_(&quot;$&quot;* #,##0_);_(&quot;$&quot;* \(#,##0\);_(&quot;$&quot;* &quot;-&quot;??_);_(@_)"/>
    <numFmt numFmtId="168" formatCode="#,##0.0;\-#,##0.0"/>
    <numFmt numFmtId="169" formatCode="[$-409]mmm\ \'yy;@"/>
    <numFmt numFmtId="170" formatCode="0.0%"/>
    <numFmt numFmtId="171" formatCode="_-&quot;$&quot;* #,##0_-;\-&quot;$&quot;* #,##0_-;_-&quot;$&quot;* &quot;-&quot;??_-;_-@_-"/>
    <numFmt numFmtId="172" formatCode="_(&quot;$&quot;* #,##0.0_);_(&quot;$&quot;* \(#,##0.0\);_(&quot;$&quot;* &quot;-&quot;??_);_(@_)"/>
    <numFmt numFmtId="173" formatCode="&quot;$&quot;#,##0;[Red]&quot;$&quot;#,##0"/>
    <numFmt numFmtId="174" formatCode="_([$$-409]* #,##0_);_([$$-409]* \(#,##0\);_([$$-409]* &quot;-&quot;_);_(@_)"/>
    <numFmt numFmtId="175" formatCode="_([$$-409]* #,##0_);_([$$-409]* \(#,##0\);_([$$-409]* &quot;-&quot;??_);_(@_)"/>
  </numFmts>
  <fonts count="60">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8"/>
      <name val="Verdana"/>
      <family val="2"/>
    </font>
    <font>
      <sz val="12"/>
      <color indexed="8"/>
      <name val="Calibri"/>
      <family val="2"/>
    </font>
    <font>
      <sz val="10"/>
      <color rgb="FF000000"/>
      <name val="Times New Roman"/>
      <family val="1"/>
    </font>
    <font>
      <sz val="12"/>
      <name val="Arial"/>
      <family val="2"/>
    </font>
    <font>
      <sz val="8"/>
      <name val="Arial"/>
      <family val="2"/>
    </font>
    <font>
      <sz val="11"/>
      <color theme="1"/>
      <name val="Calibri"/>
      <family val="2"/>
      <scheme val="minor"/>
    </font>
    <font>
      <sz val="10"/>
      <name val="Arial"/>
      <family val="2"/>
    </font>
    <font>
      <b/>
      <sz val="9"/>
      <name val="Arial"/>
      <family val="2"/>
    </font>
    <font>
      <sz val="16"/>
      <name val="Helvetica"/>
      <family val="2"/>
    </font>
    <font>
      <sz val="10"/>
      <name val="Verdana"/>
      <family val="2"/>
    </font>
    <font>
      <b/>
      <sz val="12"/>
      <name val="Arial"/>
      <family val="2"/>
    </font>
    <font>
      <b/>
      <sz val="10"/>
      <name val="Arial"/>
      <family val="2"/>
    </font>
    <font>
      <b/>
      <sz val="8"/>
      <name val="Arial"/>
      <family val="2"/>
    </font>
    <font>
      <b/>
      <i/>
      <sz val="9"/>
      <name val="Arial"/>
      <family val="2"/>
    </font>
    <font>
      <i/>
      <sz val="9"/>
      <name val="Arial"/>
      <family val="2"/>
    </font>
    <font>
      <i/>
      <sz val="8"/>
      <name val="Arial"/>
      <family val="2"/>
    </font>
    <font>
      <i/>
      <sz val="10"/>
      <name val="Arial"/>
      <family val="2"/>
    </font>
    <font>
      <b/>
      <sz val="11"/>
      <name val="Arial"/>
      <family val="2"/>
    </font>
    <font>
      <sz val="8"/>
      <name val="Calibri"/>
      <family val="2"/>
      <scheme val="minor"/>
    </font>
    <font>
      <b/>
      <sz val="18"/>
      <name val="Arial"/>
      <family val="2"/>
    </font>
    <font>
      <sz val="14"/>
      <name val="Arial"/>
      <family val="2"/>
    </font>
    <font>
      <sz val="10"/>
      <color rgb="FF000000"/>
      <name val="Arial"/>
      <family val="2"/>
    </font>
    <font>
      <b/>
      <sz val="16"/>
      <color rgb="FFA12D00"/>
      <name val="&quot;Roboto Slab Light&quot;"/>
    </font>
    <font>
      <b/>
      <sz val="12"/>
      <color indexed="8"/>
      <name val="Times New Roman"/>
      <family val="1"/>
    </font>
    <font>
      <sz val="12"/>
      <color theme="1"/>
      <name val="Times New Roman"/>
      <family val="1"/>
    </font>
    <font>
      <b/>
      <sz val="12"/>
      <color rgb="FF000000"/>
      <name val="Times New Roman"/>
      <family val="1"/>
    </font>
    <font>
      <sz val="12"/>
      <name val="Times New Roman"/>
      <family val="1"/>
    </font>
    <font>
      <sz val="12"/>
      <color indexed="8"/>
      <name val="Times New Roman"/>
      <family val="1"/>
    </font>
    <font>
      <sz val="12"/>
      <color rgb="FF000000"/>
      <name val="Times New Roman"/>
      <family val="1"/>
    </font>
    <font>
      <sz val="12"/>
      <color rgb="FFFF0000"/>
      <name val="Times New Roman"/>
      <family val="1"/>
    </font>
    <font>
      <b/>
      <sz val="12"/>
      <color theme="1"/>
      <name val="Times New Roman"/>
      <family val="1"/>
    </font>
    <font>
      <b/>
      <sz val="12"/>
      <name val="Times New Roman"/>
      <family val="1"/>
    </font>
    <font>
      <u/>
      <sz val="12"/>
      <color theme="1"/>
      <name val="Times New Roman"/>
      <family val="1"/>
    </font>
    <font>
      <sz val="12"/>
      <color theme="0"/>
      <name val="Times New Roman"/>
      <family val="1"/>
    </font>
    <font>
      <b/>
      <sz val="26"/>
      <color indexed="8"/>
      <name val="Times New Roman"/>
      <family val="1"/>
    </font>
    <font>
      <i/>
      <sz val="12"/>
      <color theme="1"/>
      <name val="Times New Roman"/>
      <family val="1"/>
    </font>
    <font>
      <b/>
      <sz val="16"/>
      <color indexed="8"/>
      <name val="Times New Roman"/>
      <family val="1"/>
    </font>
    <font>
      <b/>
      <sz val="24"/>
      <color indexed="8"/>
      <name val="Times New Roman"/>
      <family val="1"/>
    </font>
    <font>
      <b/>
      <sz val="24"/>
      <name val="Times New Roman"/>
      <family val="1"/>
    </font>
    <font>
      <b/>
      <sz val="24"/>
      <color theme="1"/>
      <name val="Times New Roman"/>
      <family val="1"/>
    </font>
    <font>
      <b/>
      <sz val="13"/>
      <color theme="1"/>
      <name val="Times New Roman"/>
      <family val="1"/>
    </font>
    <font>
      <b/>
      <sz val="12"/>
      <color rgb="FFFF0000"/>
      <name val="Times New Roman"/>
      <family val="1"/>
    </font>
    <font>
      <sz val="13"/>
      <color theme="1"/>
      <name val="Times New Roman"/>
      <family val="1"/>
    </font>
    <font>
      <b/>
      <sz val="26"/>
      <name val="Times New Roman"/>
      <family val="1"/>
    </font>
    <font>
      <b/>
      <i/>
      <sz val="12"/>
      <color theme="1"/>
      <name val="Times New Roman"/>
      <family val="1"/>
    </font>
    <font>
      <u val="singleAccounting"/>
      <sz val="12"/>
      <name val="Times New Roman"/>
      <family val="1"/>
    </font>
    <font>
      <u/>
      <sz val="12"/>
      <name val="Times New Roman"/>
      <family val="1"/>
    </font>
    <font>
      <u/>
      <sz val="12"/>
      <color theme="1"/>
      <name val="Calibri"/>
      <family val="2"/>
      <scheme val="minor"/>
    </font>
    <font>
      <u val="singleAccounting"/>
      <sz val="12"/>
      <color theme="1"/>
      <name val="Calibri"/>
      <family val="2"/>
      <scheme val="minor"/>
    </font>
    <font>
      <u val="doubleAccounting"/>
      <sz val="12"/>
      <color theme="1"/>
      <name val="Calibri"/>
      <family val="2"/>
      <scheme val="minor"/>
    </font>
    <font>
      <sz val="11"/>
      <color theme="1"/>
      <name val="Times New Roman"/>
      <family val="1"/>
    </font>
    <font>
      <b/>
      <sz val="18"/>
      <color theme="1"/>
      <name val="Times New Roman"/>
      <family val="1"/>
    </font>
  </fonts>
  <fills count="23">
    <fill>
      <patternFill patternType="none"/>
    </fill>
    <fill>
      <patternFill patternType="gray125"/>
    </fill>
    <fill>
      <patternFill patternType="solid">
        <fgColor theme="1"/>
        <bgColor indexed="64"/>
      </patternFill>
    </fill>
    <fill>
      <patternFill patternType="solid">
        <fgColor indexed="9"/>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FEFEF"/>
        <bgColor rgb="FFEFEFEF"/>
      </patternFill>
    </fill>
    <fill>
      <patternFill patternType="solid">
        <fgColor theme="0" tint="-0.49998474074526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s>
  <borders count="157">
    <border>
      <left/>
      <right/>
      <top/>
      <bottom/>
      <diagonal/>
    </border>
    <border>
      <left/>
      <right/>
      <top style="thin">
        <color auto="1"/>
      </top>
      <bottom style="double">
        <color auto="1"/>
      </bottom>
      <diagonal/>
    </border>
    <border>
      <left/>
      <right/>
      <top/>
      <bottom style="double">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thin">
        <color auto="1"/>
      </bottom>
      <diagonal/>
    </border>
    <border>
      <left/>
      <right style="medium">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thin">
        <color auto="1"/>
      </right>
      <top style="thin">
        <color auto="1"/>
      </top>
      <bottom style="double">
        <color auto="1"/>
      </bottom>
      <diagonal/>
    </border>
    <border>
      <left/>
      <right/>
      <top/>
      <bottom style="thick">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thin">
        <color auto="1"/>
      </left>
      <right style="thin">
        <color auto="1"/>
      </right>
      <top style="double">
        <color auto="1"/>
      </top>
      <bottom style="double">
        <color auto="1"/>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double">
        <color auto="1"/>
      </bottom>
      <diagonal/>
    </border>
    <border>
      <left style="thin">
        <color auto="1"/>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style="thin">
        <color auto="1"/>
      </left>
      <right/>
      <top style="double">
        <color auto="1"/>
      </top>
      <bottom style="double">
        <color auto="1"/>
      </bottom>
      <diagonal/>
    </border>
    <border>
      <left/>
      <right style="double">
        <color auto="1"/>
      </right>
      <top/>
      <bottom/>
      <diagonal/>
    </border>
    <border>
      <left/>
      <right style="double">
        <color auto="1"/>
      </right>
      <top style="thin">
        <color auto="1"/>
      </top>
      <bottom style="double">
        <color auto="1"/>
      </bottom>
      <diagonal/>
    </border>
    <border>
      <left style="double">
        <color auto="1"/>
      </left>
      <right style="double">
        <color auto="1"/>
      </right>
      <top style="double">
        <color auto="1"/>
      </top>
      <bottom style="double">
        <color auto="1"/>
      </bottom>
      <diagonal/>
    </border>
    <border>
      <left/>
      <right style="double">
        <color auto="1"/>
      </right>
      <top/>
      <bottom style="double">
        <color auto="1"/>
      </bottom>
      <diagonal/>
    </border>
    <border>
      <left/>
      <right style="double">
        <color auto="1"/>
      </right>
      <top style="double">
        <color auto="1"/>
      </top>
      <bottom style="double">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auto="1"/>
      </left>
      <right/>
      <top style="double">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bottom/>
      <diagonal/>
    </border>
    <border>
      <left/>
      <right/>
      <top style="double">
        <color auto="1"/>
      </top>
      <bottom/>
      <diagonal/>
    </border>
    <border>
      <left style="double">
        <color auto="1"/>
      </left>
      <right/>
      <top/>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thin">
        <color auto="1"/>
      </left>
      <right style="thin">
        <color auto="1"/>
      </right>
      <top style="thin">
        <color auto="1"/>
      </top>
      <bottom/>
      <diagonal/>
    </border>
    <border>
      <left style="thin">
        <color auto="1"/>
      </left>
      <right style="thin">
        <color auto="1"/>
      </right>
      <top style="thick">
        <color auto="1"/>
      </top>
      <bottom style="thin">
        <color auto="1"/>
      </bottom>
      <diagonal/>
    </border>
    <border>
      <left style="thin">
        <color auto="1"/>
      </left>
      <right style="thin">
        <color auto="1"/>
      </right>
      <top style="thick">
        <color auto="1"/>
      </top>
      <bottom/>
      <diagonal/>
    </border>
    <border>
      <left/>
      <right style="double">
        <color auto="1"/>
      </right>
      <top style="thin">
        <color auto="1"/>
      </top>
      <bottom/>
      <diagonal/>
    </border>
    <border>
      <left/>
      <right style="double">
        <color auto="1"/>
      </right>
      <top/>
      <bottom style="thin">
        <color auto="1"/>
      </bottom>
      <diagonal/>
    </border>
    <border>
      <left/>
      <right/>
      <top style="thick">
        <color auto="1"/>
      </top>
      <bottom/>
      <diagonal/>
    </border>
    <border>
      <left/>
      <right style="double">
        <color auto="1"/>
      </right>
      <top style="thick">
        <color auto="1"/>
      </top>
      <bottom/>
      <diagonal/>
    </border>
    <border>
      <left style="double">
        <color auto="1"/>
      </left>
      <right style="double">
        <color auto="1"/>
      </right>
      <top style="thin">
        <color auto="1"/>
      </top>
      <bottom/>
      <diagonal/>
    </border>
    <border>
      <left style="thin">
        <color auto="1"/>
      </left>
      <right/>
      <top style="thick">
        <color auto="1"/>
      </top>
      <bottom/>
      <diagonal/>
    </border>
    <border>
      <left style="double">
        <color auto="1"/>
      </left>
      <right style="medium">
        <color auto="1"/>
      </right>
      <top style="double">
        <color auto="1"/>
      </top>
      <bottom style="double">
        <color auto="1"/>
      </bottom>
      <diagonal/>
    </border>
    <border>
      <left/>
      <right style="double">
        <color auto="1"/>
      </right>
      <top style="double">
        <color auto="1"/>
      </top>
      <bottom/>
      <diagonal/>
    </border>
    <border>
      <left/>
      <right style="medium">
        <color auto="1"/>
      </right>
      <top/>
      <bottom style="double">
        <color auto="1"/>
      </bottom>
      <diagonal/>
    </border>
    <border>
      <left/>
      <right style="medium">
        <color auto="1"/>
      </right>
      <top style="double">
        <color auto="1"/>
      </top>
      <bottom/>
      <diagonal/>
    </border>
    <border>
      <left/>
      <right style="medium">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diagonal/>
    </border>
    <border>
      <left style="medium">
        <color auto="1"/>
      </left>
      <right style="medium">
        <color auto="1"/>
      </right>
      <top style="double">
        <color auto="1"/>
      </top>
      <bottom style="double">
        <color auto="1"/>
      </bottom>
      <diagonal/>
    </border>
    <border>
      <left style="medium">
        <color auto="1"/>
      </left>
      <right style="medium">
        <color auto="1"/>
      </right>
      <top style="double">
        <color auto="1"/>
      </top>
      <bottom/>
      <diagonal/>
    </border>
    <border>
      <left style="medium">
        <color auto="1"/>
      </left>
      <right style="medium">
        <color auto="1"/>
      </right>
      <top/>
      <bottom style="double">
        <color auto="1"/>
      </bottom>
      <diagonal/>
    </border>
    <border>
      <left style="medium">
        <color auto="1"/>
      </left>
      <right/>
      <top style="double">
        <color auto="1"/>
      </top>
      <bottom/>
      <diagonal/>
    </border>
    <border>
      <left style="double">
        <color auto="1"/>
      </left>
      <right style="double">
        <color auto="1"/>
      </right>
      <top style="double">
        <color auto="1"/>
      </top>
      <bottom style="thin">
        <color auto="1"/>
      </bottom>
      <diagonal/>
    </border>
    <border>
      <left style="thin">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double">
        <color auto="1"/>
      </top>
      <bottom style="double">
        <color auto="1"/>
      </bottom>
      <diagonal/>
    </border>
    <border>
      <left/>
      <right/>
      <top style="double">
        <color auto="1"/>
      </top>
      <bottom style="double">
        <color auto="1"/>
      </bottom>
      <diagonal/>
    </border>
    <border>
      <left style="double">
        <color auto="1"/>
      </left>
      <right/>
      <top style="thin">
        <color auto="1"/>
      </top>
      <bottom/>
      <diagonal/>
    </border>
    <border>
      <left style="double">
        <color auto="1"/>
      </left>
      <right/>
      <top style="thin">
        <color auto="1"/>
      </top>
      <bottom style="double">
        <color auto="1"/>
      </bottom>
      <diagonal/>
    </border>
    <border>
      <left style="double">
        <color auto="1"/>
      </left>
      <right/>
      <top/>
      <bottom style="double">
        <color auto="1"/>
      </bottom>
      <diagonal/>
    </border>
    <border>
      <left style="double">
        <color auto="1"/>
      </left>
      <right/>
      <top style="double">
        <color auto="1"/>
      </top>
      <bottom/>
      <diagonal/>
    </border>
    <border>
      <left style="double">
        <color auto="1"/>
      </left>
      <right/>
      <top style="thick">
        <color auto="1"/>
      </top>
      <bottom/>
      <diagonal/>
    </border>
    <border>
      <left style="double">
        <color auto="1"/>
      </left>
      <right/>
      <top/>
      <bottom style="thin">
        <color auto="1"/>
      </bottom>
      <diagonal/>
    </border>
    <border>
      <left style="double">
        <color auto="1"/>
      </left>
      <right style="double">
        <color auto="1"/>
      </right>
      <top style="thin">
        <color auto="1"/>
      </top>
      <bottom style="double">
        <color auto="1"/>
      </bottom>
      <diagonal/>
    </border>
    <border>
      <left style="medium">
        <color auto="1"/>
      </left>
      <right/>
      <top style="double">
        <color auto="1"/>
      </top>
      <bottom style="double">
        <color auto="1"/>
      </bottom>
      <diagonal/>
    </border>
    <border>
      <left style="double">
        <color auto="1"/>
      </left>
      <right style="double">
        <color auto="1"/>
      </right>
      <top style="medium">
        <color auto="1"/>
      </top>
      <bottom/>
      <diagonal/>
    </border>
    <border>
      <left style="medium">
        <color auto="1"/>
      </left>
      <right/>
      <top style="double">
        <color auto="1"/>
      </top>
      <bottom style="medium">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double">
        <color auto="1"/>
      </top>
      <bottom style="medium">
        <color auto="1"/>
      </bottom>
      <diagonal/>
    </border>
    <border>
      <left/>
      <right style="medium">
        <color auto="1"/>
      </right>
      <top style="thin">
        <color auto="1"/>
      </top>
      <bottom style="thin">
        <color auto="1"/>
      </bottom>
      <diagonal/>
    </border>
    <border>
      <left style="double">
        <color auto="1"/>
      </left>
      <right style="medium">
        <color auto="1"/>
      </right>
      <top/>
      <bottom style="double">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hair">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style="thick">
        <color rgb="FF000000"/>
      </right>
      <top style="thick">
        <color rgb="FF000000"/>
      </top>
      <bottom/>
      <diagonal/>
    </border>
    <border>
      <left/>
      <right/>
      <top/>
      <bottom style="thin">
        <color rgb="FF000000"/>
      </bottom>
      <diagonal/>
    </border>
    <border>
      <left/>
      <right/>
      <top style="medium">
        <color auto="1"/>
      </top>
      <bottom style="double">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ck">
        <color auto="1"/>
      </right>
      <top style="thick">
        <color auto="1"/>
      </top>
      <bottom/>
      <diagonal/>
    </border>
    <border>
      <left/>
      <right style="thick">
        <color auto="1"/>
      </right>
      <top/>
      <bottom/>
      <diagonal/>
    </border>
    <border>
      <left/>
      <right style="thick">
        <color auto="1"/>
      </right>
      <top style="double">
        <color auto="1"/>
      </top>
      <bottom/>
      <diagonal/>
    </border>
    <border>
      <left/>
      <right style="thick">
        <color auto="1"/>
      </right>
      <top/>
      <bottom style="double">
        <color auto="1"/>
      </bottom>
      <diagonal/>
    </border>
    <border>
      <left/>
      <right style="thick">
        <color auto="1"/>
      </right>
      <top style="double">
        <color auto="1"/>
      </top>
      <bottom style="double">
        <color auto="1"/>
      </bottom>
      <diagonal/>
    </border>
    <border>
      <left style="double">
        <color auto="1"/>
      </left>
      <right style="thick">
        <color auto="1"/>
      </right>
      <top style="double">
        <color auto="1"/>
      </top>
      <bottom style="double">
        <color auto="1"/>
      </bottom>
      <diagonal/>
    </border>
    <border>
      <left/>
      <right style="double">
        <color auto="1"/>
      </right>
      <top style="double">
        <color auto="1"/>
      </top>
      <bottom style="thick">
        <color auto="1"/>
      </bottom>
      <diagonal/>
    </border>
    <border>
      <left/>
      <right style="thick">
        <color auto="1"/>
      </right>
      <top/>
      <bottom style="thick">
        <color auto="1"/>
      </bottom>
      <diagonal/>
    </border>
    <border>
      <left style="medium">
        <color auto="1"/>
      </left>
      <right/>
      <top style="medium">
        <color auto="1"/>
      </top>
      <bottom style="double">
        <color auto="1"/>
      </bottom>
      <diagonal/>
    </border>
    <border>
      <left/>
      <right style="medium">
        <color auto="1"/>
      </right>
      <top style="medium">
        <color auto="1"/>
      </top>
      <bottom style="double">
        <color auto="1"/>
      </bottom>
      <diagonal/>
    </border>
    <border>
      <left/>
      <right style="medium">
        <color auto="1"/>
      </right>
      <top style="double">
        <color auto="1"/>
      </top>
      <bottom style="medium">
        <color auto="1"/>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medium">
        <color auto="1"/>
      </bottom>
      <diagonal/>
    </border>
    <border>
      <left/>
      <right/>
      <top style="thin">
        <color auto="1"/>
      </top>
      <bottom style="thick">
        <color auto="1"/>
      </bottom>
      <diagonal/>
    </border>
    <border>
      <left/>
      <right style="double">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double">
        <color auto="1"/>
      </left>
      <right style="double">
        <color auto="1"/>
      </right>
      <top style="medium">
        <color auto="1"/>
      </top>
      <bottom style="thin">
        <color auto="1"/>
      </bottom>
      <diagonal/>
    </border>
    <border>
      <left style="double">
        <color auto="1"/>
      </left>
      <right style="medium">
        <color auto="1"/>
      </right>
      <top style="medium">
        <color auto="1"/>
      </top>
      <bottom style="double">
        <color auto="1"/>
      </bottom>
      <diagonal/>
    </border>
    <border>
      <left style="medium">
        <color auto="1"/>
      </left>
      <right style="slantDashDot">
        <color auto="1"/>
      </right>
      <top style="double">
        <color auto="1"/>
      </top>
      <bottom style="medium">
        <color auto="1"/>
      </bottom>
      <diagonal/>
    </border>
    <border>
      <left style="double">
        <color auto="1"/>
      </left>
      <right style="medium">
        <color auto="1"/>
      </right>
      <top/>
      <bottom/>
      <diagonal/>
    </border>
    <border>
      <left style="medium">
        <color auto="1"/>
      </left>
      <right style="slantDashDot">
        <color auto="1"/>
      </right>
      <top style="medium">
        <color auto="1"/>
      </top>
      <bottom style="double">
        <color auto="1"/>
      </bottom>
      <diagonal/>
    </border>
    <border>
      <left/>
      <right style="double">
        <color auto="1"/>
      </right>
      <top/>
      <bottom style="medium">
        <color auto="1"/>
      </bottom>
      <diagonal/>
    </border>
    <border>
      <left style="double">
        <color auto="1"/>
      </left>
      <right style="double">
        <color auto="1"/>
      </right>
      <top/>
      <bottom style="thin">
        <color auto="1"/>
      </bottom>
      <diagonal/>
    </border>
    <border>
      <left/>
      <right style="double">
        <color auto="1"/>
      </right>
      <top style="double">
        <color auto="1"/>
      </top>
      <bottom style="thin">
        <color auto="1"/>
      </bottom>
      <diagonal/>
    </border>
    <border>
      <left/>
      <right/>
      <top style="double">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double">
        <color auto="1"/>
      </left>
      <right style="medium">
        <color auto="1"/>
      </right>
      <top style="medium">
        <color auto="1"/>
      </top>
      <bottom style="medium">
        <color auto="1"/>
      </bottom>
      <diagonal/>
    </border>
    <border>
      <left style="double">
        <color auto="1"/>
      </left>
      <right style="medium">
        <color auto="1"/>
      </right>
      <top/>
      <bottom style="medium">
        <color auto="1"/>
      </bottom>
      <diagonal/>
    </border>
    <border>
      <left style="medium">
        <color auto="1"/>
      </left>
      <right style="double">
        <color auto="1"/>
      </right>
      <top style="medium">
        <color auto="1"/>
      </top>
      <bottom style="double">
        <color auto="1"/>
      </bottom>
      <diagonal/>
    </border>
    <border>
      <left/>
      <right style="double">
        <color auto="1"/>
      </right>
      <top style="double">
        <color auto="1"/>
      </top>
      <bottom style="medium">
        <color auto="1"/>
      </bottom>
      <diagonal/>
    </border>
    <border>
      <left style="medium">
        <color auto="1"/>
      </left>
      <right style="double">
        <color auto="1"/>
      </right>
      <top/>
      <bottom style="medium">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double">
        <color auto="1"/>
      </right>
      <top/>
      <bottom style="double">
        <color auto="1"/>
      </bottom>
      <diagonal/>
    </border>
    <border>
      <left style="medium">
        <color auto="1"/>
      </left>
      <right style="double">
        <color auto="1"/>
      </right>
      <top style="double">
        <color auto="1"/>
      </top>
      <bottom style="double">
        <color auto="1"/>
      </bottom>
      <diagonal/>
    </border>
    <border>
      <left/>
      <right/>
      <top/>
      <bottom style="thin">
        <color theme="0" tint="-0.14996795556505021"/>
      </bottom>
      <diagonal/>
    </border>
    <border>
      <left style="thin">
        <color theme="0" tint="-4.9989318521683403E-2"/>
      </left>
      <right style="thin">
        <color theme="0" tint="-4.9989318521683403E-2"/>
      </right>
      <top style="thin">
        <color theme="0" tint="-0.14996795556505021"/>
      </top>
      <bottom style="thin">
        <color theme="0" tint="-0.14996795556505021"/>
      </bottom>
      <diagonal/>
    </border>
    <border>
      <left/>
      <right/>
      <top style="thin">
        <color theme="0" tint="-0.14996795556505021"/>
      </top>
      <bottom style="double">
        <color auto="1"/>
      </bottom>
      <diagonal/>
    </border>
    <border>
      <left style="medium">
        <color auto="1"/>
      </left>
      <right/>
      <top style="thin">
        <color auto="1"/>
      </top>
      <bottom style="double">
        <color auto="1"/>
      </bottom>
      <diagonal/>
    </border>
    <border>
      <left style="medium">
        <color auto="1"/>
      </left>
      <right/>
      <top/>
      <bottom style="thin">
        <color auto="1"/>
      </bottom>
      <diagonal/>
    </border>
    <border>
      <left style="thick">
        <color auto="1"/>
      </left>
      <right/>
      <top/>
      <bottom style="double">
        <color auto="1"/>
      </bottom>
      <diagonal/>
    </border>
    <border>
      <left style="thick">
        <color auto="1"/>
      </left>
      <right/>
      <top/>
      <bottom/>
      <diagonal/>
    </border>
    <border>
      <left style="thick">
        <color auto="1"/>
      </left>
      <right/>
      <top style="double">
        <color auto="1"/>
      </top>
      <bottom/>
      <diagonal/>
    </border>
    <border>
      <left style="medium">
        <color auto="1"/>
      </left>
      <right style="medium">
        <color auto="1"/>
      </right>
      <top/>
      <bottom style="thin">
        <color auto="1"/>
      </bottom>
      <diagonal/>
    </border>
    <border>
      <left/>
      <right style="slantDashDot">
        <color auto="1"/>
      </right>
      <top/>
      <bottom/>
      <diagonal/>
    </border>
    <border>
      <left/>
      <right style="slantDashDot">
        <color auto="1"/>
      </right>
      <top style="double">
        <color auto="1"/>
      </top>
      <bottom style="double">
        <color auto="1"/>
      </bottom>
      <diagonal/>
    </border>
    <border>
      <left style="slantDashDot">
        <color auto="1"/>
      </left>
      <right style="slantDashDot">
        <color auto="1"/>
      </right>
      <top style="double">
        <color auto="1"/>
      </top>
      <bottom style="double">
        <color auto="1"/>
      </bottom>
      <diagonal/>
    </border>
    <border>
      <left/>
      <right style="double">
        <color auto="1"/>
      </right>
      <top style="thin">
        <color auto="1"/>
      </top>
      <bottom style="thick">
        <color auto="1"/>
      </bottom>
      <diagonal/>
    </border>
  </borders>
  <cellStyleXfs count="416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8" fontId="13" fillId="0" borderId="0"/>
    <xf numFmtId="0" fontId="13" fillId="0" borderId="0"/>
    <xf numFmtId="0" fontId="14" fillId="0" borderId="0"/>
    <xf numFmtId="8" fontId="16" fillId="0" borderId="0" applyFont="0" applyFill="0" applyBorder="0" applyAlignment="0" applyProtection="0"/>
    <xf numFmtId="0" fontId="13" fillId="0" borderId="0"/>
    <xf numFmtId="0" fontId="3" fillId="0" borderId="0"/>
    <xf numFmtId="0" fontId="3" fillId="0" borderId="0"/>
    <xf numFmtId="0" fontId="1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4"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 fillId="0" borderId="0"/>
    <xf numFmtId="0" fontId="17"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9" fillId="0" borderId="0"/>
  </cellStyleXfs>
  <cellXfs count="1309">
    <xf numFmtId="0" fontId="0" fillId="0" borderId="0" xfId="0"/>
    <xf numFmtId="167" fontId="0" fillId="0" borderId="0" xfId="0" applyNumberFormat="1" applyFont="1"/>
    <xf numFmtId="0" fontId="4" fillId="0" borderId="0" xfId="0" applyFont="1" applyAlignment="1">
      <alignment horizontal="center"/>
    </xf>
    <xf numFmtId="167" fontId="0" fillId="0" borderId="0" xfId="3" applyNumberFormat="1" applyFont="1"/>
    <xf numFmtId="0" fontId="0" fillId="0" borderId="0" xfId="0" applyFont="1"/>
    <xf numFmtId="167" fontId="0" fillId="0" borderId="0" xfId="3" applyNumberFormat="1" applyFont="1"/>
    <xf numFmtId="0" fontId="0" fillId="0" borderId="0" xfId="0" applyAlignment="1">
      <alignment horizontal="center"/>
    </xf>
    <xf numFmtId="0" fontId="14" fillId="3" borderId="0" xfId="2250" applyFill="1"/>
    <xf numFmtId="0" fontId="18" fillId="3" borderId="0" xfId="2250" applyFont="1" applyFill="1"/>
    <xf numFmtId="0" fontId="14" fillId="3" borderId="0" xfId="2250" applyFont="1" applyFill="1"/>
    <xf numFmtId="0" fontId="14" fillId="3" borderId="0" xfId="2250" applyFill="1" applyAlignment="1">
      <alignment horizontal="center"/>
    </xf>
    <xf numFmtId="0" fontId="19" fillId="3" borderId="0" xfId="2250" applyFont="1" applyFill="1"/>
    <xf numFmtId="0" fontId="12" fillId="3" borderId="0" xfId="2250" applyNumberFormat="1" applyFont="1" applyFill="1"/>
    <xf numFmtId="0" fontId="12" fillId="4" borderId="0" xfId="2250" applyNumberFormat="1" applyFont="1" applyFill="1" applyBorder="1"/>
    <xf numFmtId="0" fontId="12" fillId="4" borderId="0" xfId="2250" applyNumberFormat="1" applyFont="1" applyFill="1" applyBorder="1" applyAlignment="1">
      <alignment horizontal="right"/>
    </xf>
    <xf numFmtId="0" fontId="20" fillId="4" borderId="0" xfId="2250" applyNumberFormat="1" applyFont="1" applyFill="1" applyBorder="1" applyAlignment="1">
      <alignment horizontal="center"/>
    </xf>
    <xf numFmtId="0" fontId="12" fillId="4" borderId="0" xfId="2250" applyNumberFormat="1" applyFont="1" applyFill="1"/>
    <xf numFmtId="0" fontId="12" fillId="3" borderId="0" xfId="2250" applyFont="1" applyFill="1"/>
    <xf numFmtId="0" fontId="12" fillId="4" borderId="0" xfId="2250" applyFont="1" applyFill="1" applyBorder="1"/>
    <xf numFmtId="0" fontId="12" fillId="4" borderId="0" xfId="2250" applyFont="1" applyFill="1" applyBorder="1" applyAlignment="1">
      <alignment horizontal="right"/>
    </xf>
    <xf numFmtId="169" fontId="20" fillId="4" borderId="0" xfId="2250" applyNumberFormat="1" applyFont="1" applyFill="1" applyBorder="1" applyAlignment="1">
      <alignment horizontal="center"/>
    </xf>
    <xf numFmtId="0" fontId="12" fillId="4" borderId="0" xfId="2250" applyFont="1" applyFill="1"/>
    <xf numFmtId="0" fontId="20" fillId="3" borderId="0" xfId="2250" applyFont="1" applyFill="1"/>
    <xf numFmtId="0" fontId="20" fillId="5" borderId="8" xfId="2250" applyFont="1" applyFill="1" applyBorder="1"/>
    <xf numFmtId="169" fontId="15" fillId="5" borderId="10" xfId="2250" applyNumberFormat="1" applyFont="1" applyFill="1" applyBorder="1" applyAlignment="1">
      <alignment horizontal="center"/>
    </xf>
    <xf numFmtId="169" fontId="15" fillId="5" borderId="9" xfId="2250" applyNumberFormat="1" applyFont="1" applyFill="1" applyBorder="1" applyAlignment="1">
      <alignment horizontal="center"/>
    </xf>
    <xf numFmtId="0" fontId="19" fillId="3" borderId="3" xfId="2250" applyFont="1" applyFill="1" applyBorder="1"/>
    <xf numFmtId="6" fontId="14" fillId="3" borderId="0" xfId="2250" applyNumberFormat="1" applyFill="1" applyBorder="1" applyAlignment="1">
      <alignment horizontal="right"/>
    </xf>
    <xf numFmtId="6" fontId="14" fillId="3" borderId="23" xfId="2250" applyNumberFormat="1" applyFill="1" applyBorder="1" applyAlignment="1">
      <alignment horizontal="right"/>
    </xf>
    <xf numFmtId="6" fontId="14" fillId="3" borderId="24" xfId="2250" applyNumberFormat="1" applyFill="1" applyBorder="1" applyAlignment="1">
      <alignment horizontal="right"/>
    </xf>
    <xf numFmtId="0" fontId="14" fillId="3" borderId="3" xfId="2250" applyFill="1" applyBorder="1"/>
    <xf numFmtId="0" fontId="14" fillId="3" borderId="0" xfId="2250" applyFont="1" applyFill="1" applyBorder="1"/>
    <xf numFmtId="38" fontId="14" fillId="6" borderId="0" xfId="2250" applyNumberFormat="1" applyFont="1" applyFill="1" applyBorder="1" applyAlignment="1">
      <alignment horizontal="right"/>
    </xf>
    <xf numFmtId="38" fontId="14" fillId="7" borderId="23" xfId="2250" applyNumberFormat="1" applyFont="1" applyFill="1" applyBorder="1" applyAlignment="1">
      <alignment horizontal="right"/>
    </xf>
    <xf numFmtId="38" fontId="14" fillId="7" borderId="24" xfId="2250" applyNumberFormat="1" applyFont="1" applyFill="1" applyBorder="1" applyAlignment="1">
      <alignment horizontal="right"/>
    </xf>
    <xf numFmtId="0" fontId="14" fillId="3" borderId="11" xfId="2250" applyFont="1" applyFill="1" applyBorder="1"/>
    <xf numFmtId="38" fontId="14" fillId="6" borderId="11" xfId="2250" applyNumberFormat="1" applyFont="1" applyFill="1" applyBorder="1" applyAlignment="1">
      <alignment horizontal="right"/>
    </xf>
    <xf numFmtId="38" fontId="14" fillId="7" borderId="25" xfId="2250" applyNumberFormat="1" applyFont="1" applyFill="1" applyBorder="1" applyAlignment="1">
      <alignment horizontal="right"/>
    </xf>
    <xf numFmtId="38" fontId="14" fillId="7" borderId="26" xfId="2250" applyNumberFormat="1" applyFont="1" applyFill="1" applyBorder="1" applyAlignment="1">
      <alignment horizontal="right"/>
    </xf>
    <xf numFmtId="0" fontId="19" fillId="3" borderId="0" xfId="2250" applyFont="1" applyFill="1" applyBorder="1"/>
    <xf numFmtId="6" fontId="19" fillId="6" borderId="4" xfId="2250" applyNumberFormat="1" applyFont="1" applyFill="1" applyBorder="1" applyAlignment="1">
      <alignment horizontal="right"/>
    </xf>
    <xf numFmtId="6" fontId="19" fillId="7" borderId="23" xfId="2250" applyNumberFormat="1" applyFont="1" applyFill="1" applyBorder="1" applyAlignment="1">
      <alignment horizontal="right"/>
    </xf>
    <xf numFmtId="6" fontId="19" fillId="7" borderId="24" xfId="2250" applyNumberFormat="1" applyFont="1" applyFill="1" applyBorder="1" applyAlignment="1">
      <alignment horizontal="right"/>
    </xf>
    <xf numFmtId="0" fontId="22" fillId="3" borderId="0" xfId="2250" applyFont="1" applyFill="1" applyBorder="1"/>
    <xf numFmtId="9" fontId="23" fillId="6" borderId="0" xfId="421" applyFont="1" applyFill="1" applyBorder="1" applyAlignment="1">
      <alignment horizontal="right"/>
    </xf>
    <xf numFmtId="9" fontId="23" fillId="3" borderId="23" xfId="421" applyFont="1" applyFill="1" applyBorder="1" applyAlignment="1">
      <alignment horizontal="right"/>
    </xf>
    <xf numFmtId="9" fontId="23" fillId="3" borderId="24" xfId="421" applyFont="1" applyFill="1" applyBorder="1" applyAlignment="1">
      <alignment horizontal="right"/>
    </xf>
    <xf numFmtId="6" fontId="14" fillId="6" borderId="0" xfId="2250" applyNumberFormat="1" applyFill="1" applyBorder="1" applyAlignment="1">
      <alignment horizontal="right"/>
    </xf>
    <xf numFmtId="6" fontId="19" fillId="6" borderId="0" xfId="2250" applyNumberFormat="1" applyFont="1" applyFill="1" applyBorder="1" applyAlignment="1">
      <alignment horizontal="right"/>
    </xf>
    <xf numFmtId="6" fontId="14" fillId="6" borderId="11" xfId="2250" applyNumberFormat="1" applyFill="1" applyBorder="1" applyAlignment="1">
      <alignment horizontal="right"/>
    </xf>
    <xf numFmtId="6" fontId="14" fillId="3" borderId="25" xfId="2250" applyNumberFormat="1" applyFill="1" applyBorder="1" applyAlignment="1">
      <alignment horizontal="right"/>
    </xf>
    <xf numFmtId="6" fontId="14" fillId="3" borderId="26" xfId="2250" applyNumberFormat="1" applyFill="1" applyBorder="1" applyAlignment="1">
      <alignment horizontal="right"/>
    </xf>
    <xf numFmtId="6" fontId="19" fillId="6" borderId="2" xfId="2250" applyNumberFormat="1" applyFont="1" applyFill="1" applyBorder="1" applyAlignment="1">
      <alignment horizontal="right"/>
    </xf>
    <xf numFmtId="6" fontId="19" fillId="7" borderId="27" xfId="2250" applyNumberFormat="1" applyFont="1" applyFill="1" applyBorder="1" applyAlignment="1">
      <alignment horizontal="right"/>
    </xf>
    <xf numFmtId="6" fontId="19" fillId="7" borderId="28" xfId="2250" applyNumberFormat="1" applyFont="1" applyFill="1" applyBorder="1" applyAlignment="1">
      <alignment horizontal="right"/>
    </xf>
    <xf numFmtId="0" fontId="19" fillId="6" borderId="3" xfId="2250" applyFont="1" applyFill="1" applyBorder="1"/>
    <xf numFmtId="6" fontId="24" fillId="6" borderId="0" xfId="2250" applyNumberFormat="1" applyFont="1" applyFill="1" applyBorder="1" applyAlignment="1">
      <alignment horizontal="right"/>
    </xf>
    <xf numFmtId="6" fontId="24" fillId="6" borderId="23" xfId="2250" applyNumberFormat="1" applyFont="1" applyFill="1" applyBorder="1" applyAlignment="1">
      <alignment horizontal="right"/>
    </xf>
    <xf numFmtId="6" fontId="24" fillId="6" borderId="24" xfId="2250" applyNumberFormat="1" applyFont="1" applyFill="1" applyBorder="1" applyAlignment="1">
      <alignment horizontal="right"/>
    </xf>
    <xf numFmtId="0" fontId="14" fillId="6" borderId="0" xfId="2250" applyFill="1"/>
    <xf numFmtId="6" fontId="24" fillId="6" borderId="11" xfId="2250" applyNumberFormat="1" applyFont="1" applyFill="1" applyBorder="1" applyAlignment="1">
      <alignment horizontal="right"/>
    </xf>
    <xf numFmtId="6" fontId="24" fillId="6" borderId="25" xfId="2250" applyNumberFormat="1" applyFont="1" applyFill="1" applyBorder="1" applyAlignment="1">
      <alignment horizontal="right"/>
    </xf>
    <xf numFmtId="6" fontId="24" fillId="6" borderId="26" xfId="2250" applyNumberFormat="1" applyFont="1" applyFill="1" applyBorder="1" applyAlignment="1">
      <alignment horizontal="right"/>
    </xf>
    <xf numFmtId="6" fontId="14" fillId="6" borderId="0" xfId="2250" applyNumberFormat="1" applyFont="1" applyFill="1" applyBorder="1" applyAlignment="1">
      <alignment horizontal="right"/>
    </xf>
    <xf numFmtId="6" fontId="14" fillId="6" borderId="23" xfId="2250" applyNumberFormat="1" applyFont="1" applyFill="1" applyBorder="1" applyAlignment="1">
      <alignment horizontal="right"/>
    </xf>
    <xf numFmtId="6" fontId="14" fillId="6" borderId="24" xfId="2250" applyNumberFormat="1" applyFont="1" applyFill="1" applyBorder="1" applyAlignment="1">
      <alignment horizontal="right"/>
    </xf>
    <xf numFmtId="6" fontId="14" fillId="7" borderId="23" xfId="2250" applyNumberFormat="1" applyFont="1" applyFill="1" applyBorder="1" applyAlignment="1">
      <alignment horizontal="right"/>
    </xf>
    <xf numFmtId="6" fontId="14" fillId="7" borderId="24" xfId="2250" applyNumberFormat="1" applyFont="1" applyFill="1" applyBorder="1" applyAlignment="1">
      <alignment horizontal="right"/>
    </xf>
    <xf numFmtId="0" fontId="23" fillId="3" borderId="3" xfId="2250" applyFont="1" applyFill="1" applyBorder="1"/>
    <xf numFmtId="6" fontId="23" fillId="6" borderId="0" xfId="2250" applyNumberFormat="1" applyFont="1" applyFill="1" applyBorder="1" applyAlignment="1">
      <alignment horizontal="right"/>
    </xf>
    <xf numFmtId="6" fontId="23" fillId="7" borderId="23" xfId="2250" applyNumberFormat="1" applyFont="1" applyFill="1" applyBorder="1" applyAlignment="1">
      <alignment horizontal="right"/>
    </xf>
    <xf numFmtId="6" fontId="23" fillId="7" borderId="24" xfId="2250" applyNumberFormat="1" applyFont="1" applyFill="1" applyBorder="1" applyAlignment="1">
      <alignment horizontal="right"/>
    </xf>
    <xf numFmtId="0" fontId="23" fillId="3" borderId="0" xfId="2250" applyFont="1" applyFill="1"/>
    <xf numFmtId="6" fontId="14" fillId="3" borderId="23" xfId="2250" applyNumberFormat="1" applyFont="1" applyFill="1" applyBorder="1" applyAlignment="1">
      <alignment horizontal="right"/>
    </xf>
    <xf numFmtId="6" fontId="14" fillId="3" borderId="24" xfId="2250" applyNumberFormat="1" applyFont="1" applyFill="1" applyBorder="1" applyAlignment="1">
      <alignment horizontal="right"/>
    </xf>
    <xf numFmtId="6" fontId="19" fillId="6" borderId="15" xfId="2250" applyNumberFormat="1" applyFont="1" applyFill="1" applyBorder="1" applyAlignment="1">
      <alignment horizontal="right"/>
    </xf>
    <xf numFmtId="0" fontId="25" fillId="6" borderId="3" xfId="2250" applyFont="1" applyFill="1" applyBorder="1"/>
    <xf numFmtId="6" fontId="25" fillId="6" borderId="2" xfId="2250" applyNumberFormat="1" applyFont="1" applyFill="1" applyBorder="1" applyAlignment="1">
      <alignment horizontal="right"/>
    </xf>
    <xf numFmtId="6" fontId="25" fillId="7" borderId="27" xfId="2250" applyNumberFormat="1" applyFont="1" applyFill="1" applyBorder="1" applyAlignment="1">
      <alignment horizontal="right"/>
    </xf>
    <xf numFmtId="6" fontId="25" fillId="7" borderId="28" xfId="2250" applyNumberFormat="1" applyFont="1" applyFill="1" applyBorder="1" applyAlignment="1">
      <alignment horizontal="right"/>
    </xf>
    <xf numFmtId="0" fontId="25" fillId="3" borderId="0" xfId="2250" applyFont="1" applyFill="1"/>
    <xf numFmtId="0" fontId="14" fillId="3" borderId="5" xfId="2250" applyFill="1" applyBorder="1"/>
    <xf numFmtId="9" fontId="23" fillId="3" borderId="6" xfId="421" applyFont="1" applyFill="1" applyBorder="1" applyAlignment="1">
      <alignment horizontal="right"/>
    </xf>
    <xf numFmtId="9" fontId="23" fillId="3" borderId="29" xfId="421" applyFont="1" applyFill="1" applyBorder="1" applyAlignment="1">
      <alignment horizontal="right"/>
    </xf>
    <xf numFmtId="9" fontId="23" fillId="6" borderId="6" xfId="421" applyFont="1" applyFill="1" applyBorder="1" applyAlignment="1">
      <alignment horizontal="right"/>
    </xf>
    <xf numFmtId="9" fontId="23" fillId="3" borderId="30" xfId="421" applyFont="1" applyFill="1" applyBorder="1" applyAlignment="1">
      <alignment horizontal="right"/>
    </xf>
    <xf numFmtId="8" fontId="14" fillId="3" borderId="0" xfId="2250" applyNumberFormat="1" applyFill="1" applyAlignment="1">
      <alignment horizontal="center"/>
    </xf>
    <xf numFmtId="38" fontId="24" fillId="6" borderId="0" xfId="2250" applyNumberFormat="1" applyFont="1" applyFill="1" applyBorder="1" applyAlignment="1">
      <alignment horizontal="right"/>
    </xf>
    <xf numFmtId="6" fontId="25" fillId="6" borderId="0" xfId="2250" applyNumberFormat="1" applyFont="1" applyFill="1" applyBorder="1" applyAlignment="1">
      <alignment horizontal="right"/>
    </xf>
    <xf numFmtId="38" fontId="14" fillId="7" borderId="15" xfId="2250" applyNumberFormat="1" applyFont="1" applyFill="1" applyBorder="1" applyAlignment="1">
      <alignment horizontal="right"/>
    </xf>
    <xf numFmtId="38" fontId="14" fillId="7" borderId="17" xfId="2250" applyNumberFormat="1" applyFont="1" applyFill="1" applyBorder="1" applyAlignment="1">
      <alignment horizontal="right"/>
    </xf>
    <xf numFmtId="38" fontId="14" fillId="6" borderId="17" xfId="2250" applyNumberFormat="1" applyFont="1" applyFill="1" applyBorder="1" applyAlignment="1">
      <alignment horizontal="right"/>
    </xf>
    <xf numFmtId="38" fontId="14" fillId="3" borderId="0" xfId="2250" applyNumberFormat="1" applyFill="1" applyAlignment="1">
      <alignment horizontal="center"/>
    </xf>
    <xf numFmtId="6" fontId="25" fillId="7" borderId="32" xfId="2250" applyNumberFormat="1" applyFont="1" applyFill="1" applyBorder="1" applyAlignment="1">
      <alignment horizontal="right"/>
    </xf>
    <xf numFmtId="6" fontId="25" fillId="6" borderId="31" xfId="2250" applyNumberFormat="1" applyFont="1" applyFill="1" applyBorder="1" applyAlignment="1">
      <alignment horizontal="right"/>
    </xf>
    <xf numFmtId="0" fontId="22" fillId="3" borderId="0" xfId="2250" applyFont="1" applyFill="1" applyBorder="1" applyAlignment="1">
      <alignment horizontal="right"/>
    </xf>
    <xf numFmtId="0" fontId="14" fillId="3" borderId="0" xfId="2250" applyFont="1" applyFill="1" applyBorder="1" applyAlignment="1">
      <alignment horizontal="right"/>
    </xf>
    <xf numFmtId="0" fontId="25" fillId="6" borderId="2" xfId="2250" applyFont="1" applyFill="1" applyBorder="1"/>
    <xf numFmtId="6" fontId="19" fillId="6" borderId="23" xfId="2250" applyNumberFormat="1" applyFont="1" applyFill="1" applyBorder="1" applyAlignment="1">
      <alignment horizontal="right"/>
    </xf>
    <xf numFmtId="0" fontId="14" fillId="6" borderId="0" xfId="2250" applyFont="1" applyFill="1" applyBorder="1"/>
    <xf numFmtId="0" fontId="14" fillId="6" borderId="11" xfId="2250" applyFont="1" applyFill="1" applyBorder="1"/>
    <xf numFmtId="38" fontId="14" fillId="6" borderId="0" xfId="2250" applyNumberFormat="1" applyFont="1" applyFill="1" applyBorder="1" applyAlignment="1" applyProtection="1">
      <alignment horizontal="right"/>
      <protection locked="0"/>
    </xf>
    <xf numFmtId="9" fontId="23" fillId="6" borderId="4" xfId="421" applyFont="1" applyFill="1" applyBorder="1" applyAlignment="1">
      <alignment horizontal="right"/>
    </xf>
    <xf numFmtId="0" fontId="19" fillId="3" borderId="2" xfId="2250" applyFont="1" applyFill="1" applyBorder="1"/>
    <xf numFmtId="38" fontId="14" fillId="6" borderId="15" xfId="2250" applyNumberFormat="1" applyFont="1" applyFill="1" applyBorder="1" applyAlignment="1" applyProtection="1">
      <alignment horizontal="right"/>
      <protection locked="0"/>
    </xf>
    <xf numFmtId="38" fontId="14" fillId="6" borderId="15" xfId="2250" applyNumberFormat="1" applyFont="1" applyFill="1" applyBorder="1" applyAlignment="1">
      <alignment horizontal="right"/>
    </xf>
    <xf numFmtId="6" fontId="19" fillId="6" borderId="1" xfId="2250" applyNumberFormat="1" applyFont="1" applyFill="1" applyBorder="1" applyAlignment="1">
      <alignment horizontal="right"/>
    </xf>
    <xf numFmtId="9" fontId="23" fillId="6" borderId="15" xfId="421" applyFont="1" applyFill="1" applyBorder="1" applyAlignment="1">
      <alignment horizontal="right"/>
    </xf>
    <xf numFmtId="6" fontId="14" fillId="6" borderId="15" xfId="2250" applyNumberFormat="1" applyFill="1" applyBorder="1" applyAlignment="1">
      <alignment horizontal="right"/>
    </xf>
    <xf numFmtId="6" fontId="19" fillId="6" borderId="34" xfId="2250" applyNumberFormat="1" applyFont="1" applyFill="1" applyBorder="1" applyAlignment="1">
      <alignment horizontal="right"/>
    </xf>
    <xf numFmtId="6" fontId="19" fillId="6" borderId="13" xfId="2250" applyNumberFormat="1" applyFont="1" applyFill="1" applyBorder="1" applyAlignment="1">
      <alignment horizontal="right"/>
    </xf>
    <xf numFmtId="6" fontId="19" fillId="6" borderId="35" xfId="2250" applyNumberFormat="1" applyFont="1" applyFill="1" applyBorder="1" applyAlignment="1">
      <alignment horizontal="right"/>
    </xf>
    <xf numFmtId="9" fontId="23" fillId="6" borderId="14" xfId="421" applyFont="1" applyFill="1" applyBorder="1" applyAlignment="1">
      <alignment horizontal="right"/>
    </xf>
    <xf numFmtId="6" fontId="14" fillId="6" borderId="14" xfId="2250" applyNumberFormat="1" applyFill="1" applyBorder="1" applyAlignment="1">
      <alignment horizontal="right"/>
    </xf>
    <xf numFmtId="38" fontId="14" fillId="6" borderId="14" xfId="2250" applyNumberFormat="1" applyFont="1" applyFill="1" applyBorder="1" applyAlignment="1" applyProtection="1">
      <alignment horizontal="right"/>
      <protection locked="0"/>
    </xf>
    <xf numFmtId="38" fontId="14" fillId="6" borderId="16" xfId="2250" applyNumberFormat="1" applyFont="1" applyFill="1" applyBorder="1" applyAlignment="1" applyProtection="1">
      <alignment horizontal="right"/>
      <protection locked="0"/>
    </xf>
    <xf numFmtId="38" fontId="14" fillId="6" borderId="11" xfId="2250" applyNumberFormat="1" applyFont="1" applyFill="1" applyBorder="1" applyAlignment="1" applyProtection="1">
      <alignment horizontal="right"/>
      <protection locked="0"/>
    </xf>
    <xf numFmtId="38" fontId="14" fillId="6" borderId="17" xfId="2250" applyNumberFormat="1" applyFont="1" applyFill="1" applyBorder="1" applyAlignment="1" applyProtection="1">
      <alignment horizontal="right"/>
      <protection locked="0"/>
    </xf>
    <xf numFmtId="0" fontId="21" fillId="5" borderId="9" xfId="2250" applyFont="1" applyFill="1" applyBorder="1" applyAlignment="1">
      <alignment horizontal="right"/>
    </xf>
    <xf numFmtId="6" fontId="14" fillId="3" borderId="15" xfId="2250" applyNumberFormat="1" applyFill="1" applyBorder="1" applyAlignment="1">
      <alignment horizontal="right"/>
    </xf>
    <xf numFmtId="0" fontId="20" fillId="5" borderId="5" xfId="2250" applyFont="1" applyFill="1" applyBorder="1"/>
    <xf numFmtId="0" fontId="21" fillId="5" borderId="6" xfId="2250" applyFont="1" applyFill="1" applyBorder="1" applyAlignment="1">
      <alignment horizontal="right"/>
    </xf>
    <xf numFmtId="169" fontId="15" fillId="5" borderId="6" xfId="2250" applyNumberFormat="1" applyFont="1" applyFill="1" applyBorder="1" applyAlignment="1">
      <alignment horizontal="center"/>
    </xf>
    <xf numFmtId="169" fontId="15" fillId="5" borderId="7" xfId="2250" applyNumberFormat="1" applyFont="1" applyFill="1" applyBorder="1" applyAlignment="1">
      <alignment horizontal="center"/>
    </xf>
    <xf numFmtId="6" fontId="14" fillId="3" borderId="17" xfId="2250" applyNumberFormat="1" applyFill="1" applyBorder="1" applyAlignment="1">
      <alignment horizontal="right"/>
    </xf>
    <xf numFmtId="6" fontId="14" fillId="6" borderId="16" xfId="2250" applyNumberFormat="1" applyFill="1" applyBorder="1" applyAlignment="1">
      <alignment horizontal="right"/>
    </xf>
    <xf numFmtId="6" fontId="14" fillId="6" borderId="17" xfId="2250" applyNumberFormat="1" applyFill="1" applyBorder="1" applyAlignment="1">
      <alignment horizontal="right"/>
    </xf>
    <xf numFmtId="6" fontId="19" fillId="7" borderId="36" xfId="2250" applyNumberFormat="1" applyFont="1" applyFill="1" applyBorder="1" applyAlignment="1">
      <alignment horizontal="right"/>
    </xf>
    <xf numFmtId="6" fontId="19" fillId="6" borderId="37" xfId="2250" applyNumberFormat="1" applyFont="1" applyFill="1" applyBorder="1" applyAlignment="1">
      <alignment horizontal="right"/>
    </xf>
    <xf numFmtId="6" fontId="19" fillId="6" borderId="19" xfId="2250" applyNumberFormat="1" applyFont="1" applyFill="1" applyBorder="1" applyAlignment="1">
      <alignment horizontal="right"/>
    </xf>
    <xf numFmtId="6" fontId="24" fillId="6" borderId="14" xfId="2250" applyNumberFormat="1" applyFont="1" applyFill="1" applyBorder="1" applyAlignment="1">
      <alignment horizontal="right"/>
    </xf>
    <xf numFmtId="6" fontId="24" fillId="6" borderId="15" xfId="2250" applyNumberFormat="1" applyFont="1" applyFill="1" applyBorder="1" applyAlignment="1">
      <alignment horizontal="right"/>
    </xf>
    <xf numFmtId="6" fontId="24" fillId="6" borderId="16" xfId="2250" applyNumberFormat="1" applyFont="1" applyFill="1" applyBorder="1" applyAlignment="1">
      <alignment horizontal="right"/>
    </xf>
    <xf numFmtId="6" fontId="24" fillId="6" borderId="17" xfId="2250" applyNumberFormat="1" applyFont="1" applyFill="1" applyBorder="1" applyAlignment="1">
      <alignment horizontal="right"/>
    </xf>
    <xf numFmtId="6" fontId="14" fillId="6" borderId="14" xfId="2250" applyNumberFormat="1" applyFont="1" applyFill="1" applyBorder="1" applyAlignment="1">
      <alignment horizontal="right"/>
    </xf>
    <xf numFmtId="6" fontId="14" fillId="6" borderId="15" xfId="2250" applyNumberFormat="1" applyFont="1" applyFill="1" applyBorder="1" applyAlignment="1">
      <alignment horizontal="right"/>
    </xf>
    <xf numFmtId="6" fontId="19" fillId="7" borderId="15" xfId="2250" applyNumberFormat="1" applyFont="1" applyFill="1" applyBorder="1" applyAlignment="1">
      <alignment horizontal="right"/>
    </xf>
    <xf numFmtId="6" fontId="14" fillId="3" borderId="15" xfId="2250" applyNumberFormat="1" applyFont="1" applyFill="1" applyBorder="1" applyAlignment="1">
      <alignment horizontal="right"/>
    </xf>
    <xf numFmtId="6" fontId="25" fillId="7" borderId="36" xfId="2250" applyNumberFormat="1" applyFont="1" applyFill="1" applyBorder="1" applyAlignment="1">
      <alignment horizontal="right"/>
    </xf>
    <xf numFmtId="6" fontId="14" fillId="3" borderId="14" xfId="2250" applyNumberFormat="1" applyFont="1" applyFill="1" applyBorder="1" applyAlignment="1">
      <alignment horizontal="right"/>
    </xf>
    <xf numFmtId="6" fontId="23" fillId="6" borderId="14" xfId="2250" applyNumberFormat="1" applyFont="1" applyFill="1" applyBorder="1" applyAlignment="1">
      <alignment horizontal="right"/>
    </xf>
    <xf numFmtId="6" fontId="23" fillId="6" borderId="15" xfId="2250" applyNumberFormat="1" applyFont="1" applyFill="1" applyBorder="1" applyAlignment="1">
      <alignment horizontal="right"/>
    </xf>
    <xf numFmtId="6" fontId="19" fillId="6" borderId="14" xfId="2250" applyNumberFormat="1" applyFont="1" applyFill="1" applyBorder="1" applyAlignment="1">
      <alignment horizontal="right"/>
    </xf>
    <xf numFmtId="0" fontId="22" fillId="3" borderId="6" xfId="2250" applyFont="1" applyFill="1" applyBorder="1"/>
    <xf numFmtId="9" fontId="23" fillId="3" borderId="38" xfId="421" applyFont="1" applyFill="1" applyBorder="1" applyAlignment="1">
      <alignment horizontal="right"/>
    </xf>
    <xf numFmtId="6" fontId="25" fillId="6" borderId="36" xfId="2250" applyNumberFormat="1" applyFont="1" applyFill="1" applyBorder="1" applyAlignment="1">
      <alignment horizontal="right"/>
    </xf>
    <xf numFmtId="6" fontId="25" fillId="6" borderId="40" xfId="2250" applyNumberFormat="1" applyFont="1" applyFill="1" applyBorder="1" applyAlignment="1">
      <alignment horizontal="right"/>
    </xf>
    <xf numFmtId="9" fontId="23" fillId="3" borderId="39" xfId="421" applyFont="1" applyFill="1" applyBorder="1" applyAlignment="1">
      <alignment horizontal="right"/>
    </xf>
    <xf numFmtId="169" fontId="15" fillId="5" borderId="8" xfId="2250" applyNumberFormat="1" applyFont="1" applyFill="1" applyBorder="1" applyAlignment="1">
      <alignment horizontal="center"/>
    </xf>
    <xf numFmtId="169" fontId="15" fillId="5" borderId="5" xfId="2250" applyNumberFormat="1" applyFont="1" applyFill="1" applyBorder="1" applyAlignment="1">
      <alignment horizontal="center"/>
    </xf>
    <xf numFmtId="169" fontId="15" fillId="5" borderId="18" xfId="2250" applyNumberFormat="1" applyFont="1" applyFill="1" applyBorder="1" applyAlignment="1">
      <alignment horizontal="center"/>
    </xf>
    <xf numFmtId="169" fontId="15" fillId="5" borderId="33" xfId="2250" applyNumberFormat="1" applyFont="1" applyFill="1" applyBorder="1" applyAlignment="1">
      <alignment horizontal="center"/>
    </xf>
    <xf numFmtId="6" fontId="14" fillId="3" borderId="16" xfId="2250" applyNumberFormat="1" applyFill="1" applyBorder="1" applyAlignment="1">
      <alignment horizontal="right"/>
    </xf>
    <xf numFmtId="6" fontId="14" fillId="6" borderId="4" xfId="2250" applyNumberFormat="1" applyFill="1" applyBorder="1" applyAlignment="1">
      <alignment horizontal="right"/>
    </xf>
    <xf numFmtId="38" fontId="14" fillId="6" borderId="4" xfId="2250" applyNumberFormat="1" applyFont="1" applyFill="1" applyBorder="1" applyAlignment="1">
      <alignment horizontal="right"/>
    </xf>
    <xf numFmtId="6" fontId="14" fillId="3" borderId="12" xfId="2250" applyNumberFormat="1" applyFill="1" applyBorder="1" applyAlignment="1">
      <alignment horizontal="right"/>
    </xf>
    <xf numFmtId="6" fontId="23" fillId="7" borderId="0" xfId="2250" applyNumberFormat="1" applyFont="1" applyFill="1" applyBorder="1" applyAlignment="1">
      <alignment horizontal="right"/>
    </xf>
    <xf numFmtId="6" fontId="19" fillId="7" borderId="0" xfId="2250" applyNumberFormat="1" applyFont="1" applyFill="1" applyBorder="1" applyAlignment="1">
      <alignment horizontal="right"/>
    </xf>
    <xf numFmtId="0" fontId="14" fillId="3" borderId="8" xfId="2250" applyFill="1" applyBorder="1"/>
    <xf numFmtId="0" fontId="14" fillId="3" borderId="10" xfId="2250" applyFont="1" applyFill="1" applyBorder="1"/>
    <xf numFmtId="9" fontId="14" fillId="3" borderId="5" xfId="2250" applyNumberFormat="1" applyFill="1" applyBorder="1"/>
    <xf numFmtId="0" fontId="14" fillId="3" borderId="7" xfId="2250" applyFont="1" applyFill="1" applyBorder="1"/>
    <xf numFmtId="6" fontId="19" fillId="3" borderId="0" xfId="2250" applyNumberFormat="1" applyFont="1" applyFill="1"/>
    <xf numFmtId="0" fontId="1" fillId="2" borderId="0" xfId="3149" applyFill="1"/>
    <xf numFmtId="0" fontId="1" fillId="0" borderId="0" xfId="3149"/>
    <xf numFmtId="0" fontId="1" fillId="0" borderId="0" xfId="3149" applyAlignment="1">
      <alignment horizontal="center"/>
    </xf>
    <xf numFmtId="9" fontId="0" fillId="0" borderId="0" xfId="3151" applyFont="1" applyAlignment="1">
      <alignment horizontal="center"/>
    </xf>
    <xf numFmtId="166" fontId="1" fillId="0" borderId="0" xfId="3149" applyNumberFormat="1"/>
    <xf numFmtId="0" fontId="4" fillId="0" borderId="11" xfId="3149" applyFont="1" applyBorder="1" applyAlignment="1">
      <alignment horizontal="center"/>
    </xf>
    <xf numFmtId="170" fontId="1" fillId="0" borderId="0" xfId="3149" applyNumberFormat="1"/>
    <xf numFmtId="38" fontId="14" fillId="6" borderId="12" xfId="2250" applyNumberFormat="1" applyFont="1" applyFill="1" applyBorder="1" applyAlignment="1">
      <alignment horizontal="right"/>
    </xf>
    <xf numFmtId="0" fontId="11" fillId="0" borderId="0" xfId="3149" applyFont="1" applyFill="1"/>
    <xf numFmtId="0" fontId="27" fillId="0" borderId="0" xfId="108" applyNumberFormat="1" applyFont="1" applyFill="1"/>
    <xf numFmtId="0" fontId="11" fillId="0" borderId="0" xfId="3149" applyFont="1" applyFill="1" applyBorder="1"/>
    <xf numFmtId="0" fontId="28" fillId="0" borderId="22" xfId="3149" applyFont="1" applyFill="1" applyBorder="1" applyAlignment="1">
      <alignment horizontal="center"/>
    </xf>
    <xf numFmtId="0" fontId="28" fillId="0" borderId="21" xfId="108" applyNumberFormat="1" applyFont="1" applyFill="1" applyBorder="1"/>
    <xf numFmtId="0" fontId="28" fillId="0" borderId="25" xfId="3149" applyFont="1" applyFill="1" applyBorder="1" applyAlignment="1">
      <alignment horizontal="center"/>
    </xf>
    <xf numFmtId="0" fontId="28" fillId="0" borderId="0" xfId="3150" applyFont="1" applyFill="1" applyBorder="1" applyAlignment="1" applyProtection="1">
      <protection locked="0"/>
    </xf>
    <xf numFmtId="166" fontId="28" fillId="0" borderId="0" xfId="3149" applyNumberFormat="1" applyFont="1" applyFill="1" applyBorder="1" applyAlignment="1" applyProtection="1">
      <alignment horizontal="center"/>
      <protection locked="0"/>
    </xf>
    <xf numFmtId="0" fontId="14" fillId="0" borderId="0" xfId="3150" applyFont="1" applyFill="1" applyBorder="1" applyAlignment="1" applyProtection="1">
      <protection locked="0"/>
    </xf>
    <xf numFmtId="170" fontId="14" fillId="0" borderId="0" xfId="3151" applyNumberFormat="1" applyFont="1" applyFill="1" applyBorder="1" applyAlignment="1" applyProtection="1">
      <alignment horizontal="center"/>
      <protection locked="0"/>
    </xf>
    <xf numFmtId="9" fontId="14" fillId="0" borderId="0" xfId="3151" applyNumberFormat="1" applyFont="1" applyFill="1" applyBorder="1" applyAlignment="1" applyProtection="1">
      <alignment horizontal="center"/>
      <protection locked="0"/>
    </xf>
    <xf numFmtId="166" fontId="14" fillId="0" borderId="0" xfId="3149" applyNumberFormat="1" applyFont="1" applyFill="1" applyBorder="1" applyAlignment="1" applyProtection="1">
      <alignment horizontal="center"/>
      <protection locked="0"/>
    </xf>
    <xf numFmtId="0" fontId="14" fillId="6" borderId="0" xfId="2250" applyFill="1" applyAlignment="1">
      <alignment horizontal="center"/>
    </xf>
    <xf numFmtId="169" fontId="20" fillId="6" borderId="0" xfId="2250" applyNumberFormat="1" applyFont="1" applyFill="1" applyBorder="1" applyAlignment="1">
      <alignment horizontal="center"/>
    </xf>
    <xf numFmtId="166" fontId="7" fillId="0" borderId="0" xfId="0" applyNumberFormat="1" applyFont="1"/>
    <xf numFmtId="166" fontId="0" fillId="0" borderId="0" xfId="0" applyNumberFormat="1"/>
    <xf numFmtId="0" fontId="30" fillId="0" borderId="0" xfId="4160" applyFont="1" applyAlignment="1"/>
    <xf numFmtId="0" fontId="29" fillId="0" borderId="0" xfId="4160" applyFont="1" applyAlignment="1"/>
    <xf numFmtId="0" fontId="18" fillId="0" borderId="100" xfId="4160" applyFont="1" applyBorder="1" applyAlignment="1"/>
    <xf numFmtId="0" fontId="18" fillId="0" borderId="98" xfId="4160" applyFont="1" applyBorder="1" applyAlignment="1">
      <alignment horizontal="center"/>
    </xf>
    <xf numFmtId="0" fontId="18" fillId="11" borderId="101" xfId="4160" applyFont="1" applyFill="1" applyBorder="1" applyAlignment="1">
      <alignment horizontal="center"/>
    </xf>
    <xf numFmtId="0" fontId="18" fillId="0" borderId="99" xfId="4160" applyFont="1" applyBorder="1" applyAlignment="1">
      <alignment horizontal="center"/>
    </xf>
    <xf numFmtId="0" fontId="18" fillId="0" borderId="100" xfId="4160" applyFont="1" applyBorder="1" applyAlignment="1">
      <alignment horizontal="center"/>
    </xf>
    <xf numFmtId="0" fontId="14" fillId="0" borderId="0" xfId="4160" applyFont="1" applyAlignment="1"/>
    <xf numFmtId="166" fontId="14" fillId="0" borderId="0" xfId="4160" applyNumberFormat="1" applyFont="1" applyAlignment="1"/>
    <xf numFmtId="166" fontId="14" fillId="0" borderId="102" xfId="4160" applyNumberFormat="1" applyFont="1" applyBorder="1" applyAlignment="1"/>
    <xf numFmtId="0" fontId="14" fillId="0" borderId="0" xfId="4160" applyFont="1" applyAlignment="1">
      <alignment horizontal="right"/>
    </xf>
    <xf numFmtId="166" fontId="14" fillId="0" borderId="0" xfId="4160" applyNumberFormat="1" applyFont="1"/>
    <xf numFmtId="0" fontId="14" fillId="0" borderId="0" xfId="4160" applyFont="1" applyAlignment="1">
      <alignment horizontal="left"/>
    </xf>
    <xf numFmtId="0" fontId="14" fillId="0" borderId="0" xfId="4160" quotePrefix="1" applyFont="1" applyAlignment="1"/>
    <xf numFmtId="0" fontId="31" fillId="0" borderId="0" xfId="0" applyFont="1"/>
    <xf numFmtId="0" fontId="32" fillId="0" borderId="0" xfId="0" applyFont="1"/>
    <xf numFmtId="0" fontId="32" fillId="0" borderId="0" xfId="0" applyFont="1" applyAlignment="1">
      <alignment horizontal="left"/>
    </xf>
    <xf numFmtId="1" fontId="33" fillId="0" borderId="0" xfId="0" applyNumberFormat="1" applyFont="1" applyBorder="1" applyAlignment="1">
      <alignment horizontal="left"/>
    </xf>
    <xf numFmtId="1" fontId="32" fillId="0" borderId="0" xfId="0" applyNumberFormat="1" applyFont="1"/>
    <xf numFmtId="167" fontId="35" fillId="0" borderId="0" xfId="0" applyNumberFormat="1" applyFont="1" applyBorder="1" applyAlignment="1">
      <alignment horizontal="center"/>
    </xf>
    <xf numFmtId="167" fontId="35" fillId="0" borderId="4" xfId="0" applyNumberFormat="1" applyFont="1" applyBorder="1" applyAlignment="1">
      <alignment horizontal="center"/>
    </xf>
    <xf numFmtId="0" fontId="34" fillId="0" borderId="0" xfId="0" applyFont="1" applyBorder="1" applyAlignment="1">
      <alignment horizontal="left"/>
    </xf>
    <xf numFmtId="0" fontId="35" fillId="0" borderId="0" xfId="0" applyFont="1"/>
    <xf numFmtId="0" fontId="32" fillId="0" borderId="0" xfId="0" applyFont="1" applyBorder="1"/>
    <xf numFmtId="167" fontId="32" fillId="0" borderId="3" xfId="0" applyNumberFormat="1" applyFont="1" applyBorder="1"/>
    <xf numFmtId="167" fontId="32" fillId="0" borderId="0" xfId="0" applyNumberFormat="1" applyFont="1" applyBorder="1"/>
    <xf numFmtId="167" fontId="32" fillId="0" borderId="4" xfId="0" applyNumberFormat="1" applyFont="1" applyBorder="1"/>
    <xf numFmtId="167" fontId="32" fillId="0" borderId="71" xfId="0" applyNumberFormat="1" applyFont="1" applyBorder="1"/>
    <xf numFmtId="0" fontId="32" fillId="0" borderId="6" xfId="0" applyFont="1" applyBorder="1"/>
    <xf numFmtId="167" fontId="32" fillId="0" borderId="33" xfId="0" applyNumberFormat="1" applyFont="1" applyBorder="1"/>
    <xf numFmtId="0" fontId="34" fillId="0" borderId="6" xfId="0" applyFont="1" applyBorder="1" applyAlignment="1">
      <alignment horizontal="left"/>
    </xf>
    <xf numFmtId="0" fontId="32" fillId="0" borderId="3" xfId="0" applyFont="1" applyBorder="1"/>
    <xf numFmtId="0" fontId="32" fillId="0" borderId="4" xfId="0" applyFont="1" applyBorder="1"/>
    <xf numFmtId="0" fontId="32" fillId="0" borderId="71" xfId="0" applyFont="1" applyBorder="1"/>
    <xf numFmtId="0" fontId="31" fillId="0" borderId="0" xfId="0" applyFont="1" applyBorder="1"/>
    <xf numFmtId="174" fontId="32" fillId="0" borderId="0" xfId="0" applyNumberFormat="1" applyFont="1" applyBorder="1"/>
    <xf numFmtId="0" fontId="32" fillId="0" borderId="0" xfId="0" applyFont="1" applyBorder="1" applyAlignment="1">
      <alignment horizontal="left"/>
    </xf>
    <xf numFmtId="167" fontId="32" fillId="0" borderId="3" xfId="3" applyNumberFormat="1" applyFont="1" applyBorder="1"/>
    <xf numFmtId="167" fontId="32" fillId="0" borderId="0" xfId="3" applyNumberFormat="1" applyFont="1" applyBorder="1"/>
    <xf numFmtId="167" fontId="32" fillId="0" borderId="4" xfId="3" applyNumberFormat="1" applyFont="1" applyBorder="1"/>
    <xf numFmtId="0" fontId="32" fillId="0" borderId="9" xfId="0" applyFont="1" applyBorder="1"/>
    <xf numFmtId="167" fontId="32" fillId="0" borderId="9" xfId="3" applyNumberFormat="1" applyFont="1" applyBorder="1"/>
    <xf numFmtId="0" fontId="32" fillId="0" borderId="52" xfId="0" applyFont="1" applyBorder="1"/>
    <xf numFmtId="167" fontId="32" fillId="0" borderId="80" xfId="3" applyNumberFormat="1" applyFont="1" applyBorder="1"/>
    <xf numFmtId="167" fontId="32" fillId="0" borderId="72" xfId="3" applyNumberFormat="1" applyFont="1" applyBorder="1"/>
    <xf numFmtId="167" fontId="32" fillId="0" borderId="43" xfId="3" applyNumberFormat="1" applyFont="1" applyBorder="1"/>
    <xf numFmtId="167" fontId="32" fillId="0" borderId="6" xfId="3" applyNumberFormat="1" applyFont="1" applyBorder="1"/>
    <xf numFmtId="167" fontId="32" fillId="0" borderId="7" xfId="3" applyNumberFormat="1" applyFont="1" applyBorder="1"/>
    <xf numFmtId="0" fontId="32" fillId="0" borderId="7" xfId="0" applyFont="1" applyBorder="1"/>
    <xf numFmtId="0" fontId="34" fillId="0" borderId="0" xfId="0" applyFont="1" applyAlignment="1">
      <alignment horizontal="left"/>
    </xf>
    <xf numFmtId="167" fontId="32" fillId="0" borderId="71" xfId="3" applyNumberFormat="1" applyFont="1" applyBorder="1"/>
    <xf numFmtId="167" fontId="32" fillId="0" borderId="0" xfId="3" applyNumberFormat="1" applyFont="1" applyFill="1"/>
    <xf numFmtId="167" fontId="32" fillId="0" borderId="0" xfId="3" applyNumberFormat="1" applyFont="1" applyBorder="1" applyAlignment="1">
      <alignment horizontal="center"/>
    </xf>
    <xf numFmtId="0" fontId="32" fillId="0" borderId="0" xfId="0" applyFont="1" applyFill="1"/>
    <xf numFmtId="167" fontId="32" fillId="0" borderId="3" xfId="3" applyNumberFormat="1" applyFont="1" applyFill="1" applyBorder="1"/>
    <xf numFmtId="167" fontId="32" fillId="0" borderId="0" xfId="3" applyNumberFormat="1" applyFont="1" applyFill="1" applyBorder="1"/>
    <xf numFmtId="167" fontId="32" fillId="0" borderId="71" xfId="3" applyNumberFormat="1" applyFont="1" applyFill="1" applyBorder="1"/>
    <xf numFmtId="167" fontId="32" fillId="0" borderId="51" xfId="3" applyNumberFormat="1" applyFont="1" applyFill="1" applyBorder="1"/>
    <xf numFmtId="0" fontId="34" fillId="0" borderId="0" xfId="0" applyFont="1" applyFill="1" applyAlignment="1">
      <alignment horizontal="left"/>
    </xf>
    <xf numFmtId="0" fontId="32" fillId="0" borderId="52" xfId="0" applyFont="1" applyFill="1" applyBorder="1"/>
    <xf numFmtId="167" fontId="32" fillId="0" borderId="54" xfId="3" applyNumberFormat="1" applyFont="1" applyBorder="1"/>
    <xf numFmtId="44" fontId="32" fillId="0" borderId="0" xfId="3" applyNumberFormat="1" applyFont="1" applyBorder="1"/>
    <xf numFmtId="167" fontId="38" fillId="0" borderId="6" xfId="3" applyNumberFormat="1" applyFont="1" applyFill="1" applyBorder="1"/>
    <xf numFmtId="167" fontId="32" fillId="0" borderId="6" xfId="3" applyNumberFormat="1" applyFont="1" applyBorder="1" applyAlignment="1">
      <alignment horizontal="center"/>
    </xf>
    <xf numFmtId="167" fontId="36" fillId="0" borderId="0" xfId="0" applyNumberFormat="1" applyFont="1" applyBorder="1"/>
    <xf numFmtId="167" fontId="36" fillId="0" borderId="4" xfId="0" applyNumberFormat="1" applyFont="1" applyBorder="1"/>
    <xf numFmtId="167" fontId="36" fillId="0" borderId="71" xfId="0" applyNumberFormat="1" applyFont="1" applyBorder="1"/>
    <xf numFmtId="167" fontId="36" fillId="0" borderId="3" xfId="0" applyNumberFormat="1" applyFont="1" applyBorder="1"/>
    <xf numFmtId="167" fontId="36" fillId="0" borderId="51" xfId="0" applyNumberFormat="1" applyFont="1" applyBorder="1"/>
    <xf numFmtId="167" fontId="32" fillId="0" borderId="0" xfId="0" applyNumberFormat="1" applyFont="1"/>
    <xf numFmtId="167" fontId="32" fillId="0" borderId="67" xfId="0" applyNumberFormat="1" applyFont="1" applyBorder="1"/>
    <xf numFmtId="167" fontId="32" fillId="0" borderId="75" xfId="0" applyNumberFormat="1" applyFont="1" applyBorder="1"/>
    <xf numFmtId="167" fontId="32" fillId="0" borderId="52" xfId="0" applyNumberFormat="1" applyFont="1" applyBorder="1"/>
    <xf numFmtId="167" fontId="32" fillId="0" borderId="68" xfId="0" applyNumberFormat="1" applyFont="1" applyBorder="1"/>
    <xf numFmtId="167" fontId="32" fillId="0" borderId="73" xfId="0" applyNumberFormat="1" applyFont="1" applyBorder="1"/>
    <xf numFmtId="0" fontId="32" fillId="0" borderId="2" xfId="0" applyFont="1" applyBorder="1"/>
    <xf numFmtId="167" fontId="32" fillId="0" borderId="2" xfId="3" applyNumberFormat="1" applyFont="1" applyBorder="1"/>
    <xf numFmtId="167" fontId="36" fillId="0" borderId="0" xfId="0" applyNumberFormat="1" applyFont="1"/>
    <xf numFmtId="167" fontId="32" fillId="0" borderId="88" xfId="3" applyNumberFormat="1" applyFont="1" applyBorder="1"/>
    <xf numFmtId="167" fontId="32" fillId="0" borderId="79" xfId="3" applyNumberFormat="1" applyFont="1" applyBorder="1"/>
    <xf numFmtId="167" fontId="32" fillId="0" borderId="2" xfId="0" applyNumberFormat="1" applyFont="1" applyBorder="1"/>
    <xf numFmtId="0" fontId="31" fillId="0" borderId="2" xfId="0" applyFont="1" applyBorder="1"/>
    <xf numFmtId="0" fontId="37" fillId="0" borderId="0" xfId="0" applyFont="1" applyBorder="1"/>
    <xf numFmtId="167" fontId="32" fillId="0" borderId="0" xfId="3" applyNumberFormat="1" applyFont="1"/>
    <xf numFmtId="167" fontId="37" fillId="0" borderId="0" xfId="3" applyNumberFormat="1" applyFont="1" applyBorder="1"/>
    <xf numFmtId="10" fontId="32" fillId="0" borderId="0" xfId="0" applyNumberFormat="1" applyFont="1" applyFill="1" applyBorder="1"/>
    <xf numFmtId="0" fontId="32" fillId="0" borderId="0" xfId="0" applyNumberFormat="1" applyFont="1"/>
    <xf numFmtId="10" fontId="32" fillId="0" borderId="95" xfId="0" applyNumberFormat="1" applyFont="1" applyBorder="1"/>
    <xf numFmtId="10" fontId="32" fillId="0" borderId="96" xfId="0" applyNumberFormat="1" applyFont="1" applyBorder="1"/>
    <xf numFmtId="167" fontId="32" fillId="0" borderId="91" xfId="0" applyNumberFormat="1" applyFont="1" applyBorder="1"/>
    <xf numFmtId="0" fontId="32" fillId="0" borderId="0" xfId="0" applyNumberFormat="1" applyFont="1" applyAlignment="1">
      <alignment horizontal="left"/>
    </xf>
    <xf numFmtId="10" fontId="32" fillId="0" borderId="0" xfId="0" applyNumberFormat="1" applyFont="1" applyBorder="1"/>
    <xf numFmtId="10" fontId="32" fillId="0" borderId="94" xfId="0" applyNumberFormat="1" applyFont="1" applyBorder="1"/>
    <xf numFmtId="0" fontId="32" fillId="0" borderId="0" xfId="0" applyNumberFormat="1" applyFont="1" applyBorder="1"/>
    <xf numFmtId="10" fontId="32" fillId="0" borderId="72" xfId="0" applyNumberFormat="1" applyFont="1" applyBorder="1"/>
    <xf numFmtId="10" fontId="32" fillId="0" borderId="4" xfId="0" applyNumberFormat="1" applyFont="1" applyBorder="1"/>
    <xf numFmtId="10" fontId="32" fillId="0" borderId="47" xfId="0" applyNumberFormat="1" applyFont="1" applyBorder="1"/>
    <xf numFmtId="10" fontId="32" fillId="0" borderId="93" xfId="0" applyNumberFormat="1" applyFont="1" applyBorder="1"/>
    <xf numFmtId="0" fontId="38" fillId="0" borderId="46" xfId="0" applyNumberFormat="1" applyFont="1" applyBorder="1"/>
    <xf numFmtId="10" fontId="38" fillId="0" borderId="47" xfId="0" applyNumberFormat="1" applyFont="1" applyBorder="1"/>
    <xf numFmtId="10" fontId="38" fillId="0" borderId="93" xfId="0" applyNumberFormat="1" applyFont="1" applyBorder="1"/>
    <xf numFmtId="0" fontId="38" fillId="0" borderId="0" xfId="0" applyNumberFormat="1" applyFont="1"/>
    <xf numFmtId="10" fontId="38" fillId="0" borderId="0" xfId="0" applyNumberFormat="1" applyFont="1" applyBorder="1"/>
    <xf numFmtId="10" fontId="38" fillId="0" borderId="94" xfId="0" applyNumberFormat="1" applyFont="1" applyBorder="1"/>
    <xf numFmtId="9" fontId="32" fillId="0" borderId="0" xfId="0" applyNumberFormat="1" applyFont="1" applyBorder="1"/>
    <xf numFmtId="9" fontId="32" fillId="0" borderId="4" xfId="0" applyNumberFormat="1" applyFont="1" applyBorder="1"/>
    <xf numFmtId="0" fontId="38" fillId="0" borderId="46" xfId="0" applyFont="1" applyBorder="1"/>
    <xf numFmtId="0" fontId="31" fillId="0" borderId="0" xfId="0" applyFont="1" applyFill="1"/>
    <xf numFmtId="0" fontId="38" fillId="0" borderId="0" xfId="0" applyFont="1" applyFill="1"/>
    <xf numFmtId="0" fontId="32" fillId="0" borderId="105" xfId="0" applyFont="1" applyFill="1" applyBorder="1"/>
    <xf numFmtId="0" fontId="32" fillId="0" borderId="46" xfId="0" applyFont="1" applyFill="1" applyBorder="1"/>
    <xf numFmtId="0" fontId="32" fillId="0" borderId="16" xfId="0" applyFont="1" applyFill="1" applyBorder="1"/>
    <xf numFmtId="42" fontId="32" fillId="0" borderId="21" xfId="0" applyNumberFormat="1" applyFont="1" applyFill="1" applyBorder="1"/>
    <xf numFmtId="0" fontId="32" fillId="0" borderId="0" xfId="0" applyFont="1" applyFill="1" applyBorder="1"/>
    <xf numFmtId="0" fontId="32" fillId="0" borderId="0" xfId="0" quotePrefix="1" applyFont="1" applyFill="1"/>
    <xf numFmtId="0" fontId="32" fillId="0" borderId="21" xfId="0" applyFont="1" applyFill="1" applyBorder="1"/>
    <xf numFmtId="0" fontId="32" fillId="0" borderId="34" xfId="0" applyFont="1" applyFill="1" applyBorder="1"/>
    <xf numFmtId="0" fontId="32" fillId="0" borderId="77" xfId="0" applyFont="1" applyFill="1" applyBorder="1"/>
    <xf numFmtId="0" fontId="32" fillId="0" borderId="43" xfId="0" applyFont="1" applyFill="1" applyBorder="1"/>
    <xf numFmtId="0" fontId="40" fillId="0" borderId="0" xfId="0" applyFont="1" applyFill="1"/>
    <xf numFmtId="49" fontId="32" fillId="0" borderId="0" xfId="3152" applyNumberFormat="1" applyFont="1" applyAlignment="1">
      <alignment horizontal="center"/>
    </xf>
    <xf numFmtId="44" fontId="32" fillId="0" borderId="4" xfId="0" applyNumberFormat="1" applyFont="1" applyBorder="1"/>
    <xf numFmtId="0" fontId="32" fillId="0" borderId="103" xfId="0" applyFont="1" applyBorder="1"/>
    <xf numFmtId="167" fontId="32" fillId="0" borderId="103" xfId="3" applyNumberFormat="1" applyFont="1" applyBorder="1"/>
    <xf numFmtId="167" fontId="32" fillId="0" borderId="103" xfId="0" applyNumberFormat="1" applyFont="1" applyBorder="1"/>
    <xf numFmtId="167" fontId="32" fillId="0" borderId="115" xfId="3" applyNumberFormat="1" applyFont="1" applyBorder="1"/>
    <xf numFmtId="44" fontId="32" fillId="0" borderId="0" xfId="0" applyNumberFormat="1" applyFont="1" applyBorder="1"/>
    <xf numFmtId="167" fontId="32" fillId="0" borderId="117" xfId="0" applyNumberFormat="1" applyFont="1" applyBorder="1"/>
    <xf numFmtId="167" fontId="32" fillId="0" borderId="118" xfId="3" applyNumberFormat="1" applyFont="1" applyBorder="1"/>
    <xf numFmtId="0" fontId="39" fillId="0" borderId="0" xfId="0" applyFont="1" applyBorder="1"/>
    <xf numFmtId="167" fontId="32" fillId="0" borderId="43" xfId="0" applyNumberFormat="1" applyFont="1" applyBorder="1"/>
    <xf numFmtId="167" fontId="32" fillId="0" borderId="65" xfId="0" applyNumberFormat="1" applyFont="1" applyBorder="1"/>
    <xf numFmtId="42" fontId="35" fillId="0" borderId="0" xfId="3" applyNumberFormat="1" applyFont="1" applyBorder="1" applyAlignment="1">
      <alignment horizontal="left"/>
    </xf>
    <xf numFmtId="9" fontId="32" fillId="0" borderId="11" xfId="0" applyNumberFormat="1" applyFont="1" applyBorder="1"/>
    <xf numFmtId="0" fontId="35" fillId="0" borderId="4" xfId="0" applyFont="1" applyBorder="1"/>
    <xf numFmtId="0" fontId="31" fillId="0" borderId="4" xfId="0" applyFont="1" applyBorder="1"/>
    <xf numFmtId="0" fontId="31" fillId="0" borderId="4" xfId="0" applyFont="1" applyFill="1" applyBorder="1"/>
    <xf numFmtId="0" fontId="32" fillId="0" borderId="115" xfId="0" applyFont="1" applyBorder="1"/>
    <xf numFmtId="0" fontId="32" fillId="0" borderId="68" xfId="0" applyFont="1" applyBorder="1"/>
    <xf numFmtId="0" fontId="32" fillId="0" borderId="67" xfId="0" applyFont="1" applyBorder="1"/>
    <xf numFmtId="0" fontId="31" fillId="0" borderId="67" xfId="0" applyFont="1" applyBorder="1"/>
    <xf numFmtId="0" fontId="32" fillId="0" borderId="4" xfId="0" applyNumberFormat="1" applyFont="1" applyBorder="1"/>
    <xf numFmtId="0" fontId="38" fillId="0" borderId="93" xfId="0" applyNumberFormat="1" applyFont="1" applyBorder="1"/>
    <xf numFmtId="0" fontId="38" fillId="0" borderId="4" xfId="0" applyNumberFormat="1" applyFont="1" applyBorder="1"/>
    <xf numFmtId="0" fontId="38" fillId="0" borderId="93" xfId="0" applyFont="1" applyBorder="1"/>
    <xf numFmtId="0" fontId="41" fillId="12" borderId="0" xfId="0" applyFont="1" applyFill="1" applyAlignment="1">
      <alignment horizontal="left"/>
    </xf>
    <xf numFmtId="0" fontId="41" fillId="12" borderId="0" xfId="0" applyFont="1" applyFill="1"/>
    <xf numFmtId="0" fontId="41" fillId="12" borderId="0" xfId="0" applyFont="1" applyFill="1" applyBorder="1"/>
    <xf numFmtId="167" fontId="41" fillId="12" borderId="0" xfId="3" applyNumberFormat="1" applyFont="1" applyFill="1" applyBorder="1"/>
    <xf numFmtId="0" fontId="41" fillId="12" borderId="4" xfId="0" applyFont="1" applyFill="1" applyBorder="1"/>
    <xf numFmtId="167" fontId="41" fillId="12" borderId="94" xfId="3" applyNumberFormat="1" applyFont="1" applyFill="1" applyBorder="1"/>
    <xf numFmtId="167" fontId="41" fillId="12" borderId="83" xfId="3" applyNumberFormat="1" applyFont="1" applyFill="1" applyBorder="1"/>
    <xf numFmtId="167" fontId="41" fillId="12" borderId="74" xfId="3" applyNumberFormat="1" applyFont="1" applyFill="1" applyBorder="1"/>
    <xf numFmtId="0" fontId="38" fillId="0" borderId="0" xfId="0" applyFont="1" applyAlignment="1">
      <alignment horizontal="left"/>
    </xf>
    <xf numFmtId="0" fontId="42" fillId="0" borderId="0" xfId="0" applyFont="1"/>
    <xf numFmtId="42" fontId="32" fillId="0" borderId="0" xfId="0" applyNumberFormat="1" applyFont="1" applyFill="1"/>
    <xf numFmtId="42" fontId="32" fillId="0" borderId="6" xfId="0" applyNumberFormat="1" applyFont="1" applyFill="1" applyBorder="1"/>
    <xf numFmtId="42" fontId="32" fillId="0" borderId="21" xfId="3" applyNumberFormat="1" applyFont="1" applyFill="1" applyBorder="1"/>
    <xf numFmtId="42" fontId="32" fillId="0" borderId="0" xfId="3" applyNumberFormat="1" applyFont="1" applyFill="1"/>
    <xf numFmtId="42" fontId="32" fillId="0" borderId="104" xfId="0" applyNumberFormat="1" applyFont="1" applyFill="1" applyBorder="1"/>
    <xf numFmtId="42" fontId="32" fillId="0" borderId="25" xfId="0" applyNumberFormat="1" applyFont="1" applyFill="1" applyBorder="1"/>
    <xf numFmtId="42" fontId="32" fillId="0" borderId="21" xfId="3" applyNumberFormat="1" applyFont="1" applyFill="1" applyBorder="1" applyAlignment="1">
      <alignment horizontal="right"/>
    </xf>
    <xf numFmtId="42" fontId="32" fillId="0" borderId="0" xfId="3" applyNumberFormat="1" applyFont="1" applyFill="1" applyBorder="1" applyAlignment="1">
      <alignment horizontal="right"/>
    </xf>
    <xf numFmtId="42" fontId="32" fillId="0" borderId="0" xfId="0" applyNumberFormat="1" applyFont="1" applyFill="1" applyAlignment="1">
      <alignment horizontal="center"/>
    </xf>
    <xf numFmtId="42" fontId="32" fillId="0" borderId="56" xfId="3" applyNumberFormat="1" applyFont="1" applyFill="1" applyBorder="1"/>
    <xf numFmtId="42" fontId="32" fillId="0" borderId="77" xfId="3" applyNumberFormat="1" applyFont="1" applyFill="1" applyBorder="1"/>
    <xf numFmtId="42" fontId="38" fillId="0" borderId="52" xfId="3" applyNumberFormat="1" applyFont="1" applyFill="1" applyBorder="1"/>
    <xf numFmtId="42" fontId="32" fillId="0" borderId="0" xfId="0" applyNumberFormat="1" applyFont="1" applyFill="1" applyBorder="1"/>
    <xf numFmtId="42" fontId="32" fillId="0" borderId="43" xfId="3" applyNumberFormat="1" applyFont="1" applyFill="1" applyBorder="1"/>
    <xf numFmtId="42" fontId="40" fillId="0" borderId="0" xfId="0" applyNumberFormat="1" applyFont="1" applyFill="1"/>
    <xf numFmtId="0" fontId="32" fillId="0" borderId="0" xfId="0" applyFont="1" applyFill="1" applyAlignment="1">
      <alignment wrapText="1"/>
    </xf>
    <xf numFmtId="0" fontId="42" fillId="0" borderId="0" xfId="0" applyFont="1" applyFill="1"/>
    <xf numFmtId="0" fontId="43" fillId="0" borderId="0" xfId="0" applyFont="1" applyFill="1"/>
    <xf numFmtId="0" fontId="35" fillId="0" borderId="0" xfId="0" applyFont="1" applyFill="1" applyBorder="1"/>
    <xf numFmtId="0" fontId="35" fillId="0" borderId="11" xfId="0" applyFont="1" applyFill="1" applyBorder="1"/>
    <xf numFmtId="0" fontId="32" fillId="0" borderId="11" xfId="0" applyFont="1" applyFill="1" applyBorder="1"/>
    <xf numFmtId="0" fontId="31" fillId="0" borderId="0" xfId="0" applyFont="1" applyFill="1" applyBorder="1"/>
    <xf numFmtId="8" fontId="32" fillId="0" borderId="0" xfId="0" applyNumberFormat="1" applyFont="1" applyFill="1"/>
    <xf numFmtId="8" fontId="38" fillId="0" borderId="0" xfId="0" applyNumberFormat="1" applyFont="1" applyFill="1"/>
    <xf numFmtId="166" fontId="32" fillId="0" borderId="0" xfId="0" applyNumberFormat="1" applyFont="1" applyFill="1"/>
    <xf numFmtId="164" fontId="32" fillId="0" borderId="0" xfId="0" applyNumberFormat="1" applyFont="1" applyFill="1"/>
    <xf numFmtId="2" fontId="32" fillId="0" borderId="0" xfId="0" applyNumberFormat="1" applyFont="1" applyFill="1"/>
    <xf numFmtId="9" fontId="32" fillId="0" borderId="0" xfId="0" applyNumberFormat="1" applyFont="1" applyFill="1"/>
    <xf numFmtId="0" fontId="32" fillId="0" borderId="0" xfId="0" applyFont="1" applyFill="1" applyAlignment="1">
      <alignment horizontal="left"/>
    </xf>
    <xf numFmtId="0" fontId="32" fillId="0" borderId="53" xfId="0" applyFont="1" applyFill="1" applyBorder="1"/>
    <xf numFmtId="0" fontId="32" fillId="0" borderId="41" xfId="0" applyFont="1" applyFill="1" applyBorder="1"/>
    <xf numFmtId="0" fontId="32" fillId="0" borderId="0" xfId="0" applyFont="1" applyFill="1" applyBorder="1" applyAlignment="1">
      <alignment horizontal="right"/>
    </xf>
    <xf numFmtId="0" fontId="32" fillId="0" borderId="51" xfId="0" applyFont="1" applyFill="1" applyBorder="1"/>
    <xf numFmtId="0" fontId="38" fillId="0" borderId="0" xfId="0" applyNumberFormat="1" applyFont="1" applyFill="1"/>
    <xf numFmtId="0" fontId="31" fillId="0" borderId="0" xfId="0" applyNumberFormat="1" applyFont="1" applyFill="1" applyBorder="1" applyAlignment="1">
      <alignment horizontal="right"/>
    </xf>
    <xf numFmtId="0" fontId="31" fillId="0" borderId="0" xfId="0" applyNumberFormat="1" applyFont="1" applyFill="1" applyBorder="1"/>
    <xf numFmtId="0" fontId="31" fillId="0" borderId="81" xfId="0" applyNumberFormat="1" applyFont="1" applyFill="1" applyBorder="1" applyAlignment="1">
      <alignment horizontal="center"/>
    </xf>
    <xf numFmtId="0" fontId="31" fillId="0" borderId="13" xfId="0" applyNumberFormat="1" applyFont="1" applyFill="1" applyBorder="1" applyAlignment="1">
      <alignment horizontal="center"/>
    </xf>
    <xf numFmtId="0" fontId="31" fillId="0" borderId="59" xfId="0" applyNumberFormat="1" applyFont="1" applyFill="1" applyBorder="1" applyAlignment="1">
      <alignment horizontal="center"/>
    </xf>
    <xf numFmtId="0" fontId="38" fillId="0" borderId="63" xfId="0" applyNumberFormat="1" applyFont="1" applyFill="1" applyBorder="1"/>
    <xf numFmtId="165" fontId="32" fillId="0" borderId="61" xfId="4" applyNumberFormat="1" applyFont="1" applyFill="1" applyBorder="1"/>
    <xf numFmtId="165" fontId="32" fillId="0" borderId="61" xfId="4" applyNumberFormat="1" applyFont="1" applyFill="1" applyBorder="1" applyAlignment="1">
      <alignment horizontal="center"/>
    </xf>
    <xf numFmtId="167" fontId="32" fillId="9" borderId="57" xfId="3" applyNumberFormat="1" applyFont="1" applyFill="1" applyBorder="1"/>
    <xf numFmtId="166" fontId="32" fillId="0" borderId="64" xfId="3" applyNumberFormat="1" applyFont="1" applyFill="1" applyBorder="1"/>
    <xf numFmtId="166" fontId="32" fillId="0" borderId="61" xfId="3" applyNumberFormat="1" applyFont="1" applyFill="1" applyBorder="1"/>
    <xf numFmtId="166" fontId="32" fillId="9" borderId="85" xfId="3" applyNumberFormat="1" applyFont="1" applyFill="1" applyBorder="1"/>
    <xf numFmtId="166" fontId="32" fillId="9" borderId="61" xfId="3" applyNumberFormat="1" applyFont="1" applyFill="1" applyBorder="1"/>
    <xf numFmtId="166" fontId="32" fillId="9" borderId="62" xfId="3" applyNumberFormat="1" applyFont="1" applyFill="1" applyBorder="1"/>
    <xf numFmtId="166" fontId="32" fillId="0" borderId="62" xfId="3" applyNumberFormat="1" applyFont="1" applyFill="1" applyBorder="1"/>
    <xf numFmtId="166" fontId="32" fillId="0" borderId="85" xfId="3" applyNumberFormat="1" applyFont="1" applyFill="1" applyBorder="1"/>
    <xf numFmtId="166" fontId="32" fillId="9" borderId="50" xfId="4" applyNumberFormat="1" applyFont="1" applyFill="1" applyBorder="1"/>
    <xf numFmtId="165" fontId="32" fillId="0" borderId="0" xfId="4" applyNumberFormat="1" applyFont="1" applyFill="1"/>
    <xf numFmtId="165" fontId="32" fillId="0" borderId="0" xfId="4" applyNumberFormat="1" applyFont="1" applyFill="1" applyAlignment="1">
      <alignment horizontal="center"/>
    </xf>
    <xf numFmtId="167" fontId="32" fillId="4" borderId="56" xfId="3" applyNumberFormat="1" applyFont="1" applyFill="1" applyBorder="1"/>
    <xf numFmtId="166" fontId="32" fillId="0" borderId="14" xfId="3" applyNumberFormat="1" applyFont="1" applyFill="1" applyBorder="1"/>
    <xf numFmtId="166" fontId="32" fillId="0" borderId="0" xfId="3" applyNumberFormat="1" applyFont="1" applyFill="1" applyBorder="1"/>
    <xf numFmtId="166" fontId="32" fillId="0" borderId="53" xfId="3" applyNumberFormat="1" applyFont="1" applyFill="1" applyBorder="1"/>
    <xf numFmtId="166" fontId="32" fillId="0" borderId="0" xfId="4" applyNumberFormat="1" applyFont="1" applyFill="1" applyBorder="1"/>
    <xf numFmtId="166" fontId="32" fillId="4" borderId="41" xfId="3" applyNumberFormat="1" applyFont="1" applyFill="1" applyBorder="1"/>
    <xf numFmtId="166" fontId="32" fillId="4" borderId="0" xfId="3" applyNumberFormat="1" applyFont="1" applyFill="1" applyBorder="1"/>
    <xf numFmtId="166" fontId="32" fillId="0" borderId="41" xfId="3" applyNumberFormat="1" applyFont="1" applyFill="1" applyBorder="1"/>
    <xf numFmtId="166" fontId="32" fillId="4" borderId="50" xfId="4" applyNumberFormat="1" applyFont="1" applyFill="1" applyBorder="1"/>
    <xf numFmtId="167" fontId="32" fillId="8" borderId="21" xfId="3" applyNumberFormat="1" applyFont="1" applyFill="1" applyBorder="1"/>
    <xf numFmtId="166" fontId="32" fillId="8" borderId="0" xfId="3" applyNumberFormat="1" applyFont="1" applyFill="1" applyBorder="1"/>
    <xf numFmtId="166" fontId="32" fillId="8" borderId="41" xfId="3" applyNumberFormat="1" applyFont="1" applyFill="1" applyBorder="1"/>
    <xf numFmtId="166" fontId="32" fillId="8" borderId="50" xfId="4" applyNumberFormat="1" applyFont="1" applyFill="1" applyBorder="1"/>
    <xf numFmtId="5" fontId="32" fillId="0" borderId="0" xfId="4" applyNumberFormat="1" applyFont="1" applyFill="1"/>
    <xf numFmtId="167" fontId="32" fillId="9" borderId="21" xfId="3" applyNumberFormat="1" applyFont="1" applyFill="1" applyBorder="1"/>
    <xf numFmtId="166" fontId="32" fillId="9" borderId="0" xfId="3" applyNumberFormat="1" applyFont="1" applyFill="1" applyBorder="1"/>
    <xf numFmtId="166" fontId="32" fillId="9" borderId="41" xfId="3" applyNumberFormat="1" applyFont="1" applyFill="1" applyBorder="1"/>
    <xf numFmtId="0" fontId="35" fillId="10" borderId="46" xfId="0" applyFont="1" applyFill="1" applyBorder="1"/>
    <xf numFmtId="166" fontId="32" fillId="10" borderId="0" xfId="3" applyNumberFormat="1" applyFont="1" applyFill="1" applyBorder="1"/>
    <xf numFmtId="166" fontId="32" fillId="10" borderId="41" xfId="3" applyNumberFormat="1" applyFont="1" applyFill="1" applyBorder="1"/>
    <xf numFmtId="166" fontId="32" fillId="0" borderId="41" xfId="4" applyNumberFormat="1" applyFont="1" applyFill="1" applyBorder="1"/>
    <xf numFmtId="166" fontId="32" fillId="10" borderId="50" xfId="4" applyNumberFormat="1" applyFont="1" applyFill="1" applyBorder="1"/>
    <xf numFmtId="167" fontId="32" fillId="4" borderId="57" xfId="3" applyNumberFormat="1" applyFont="1" applyFill="1" applyBorder="1"/>
    <xf numFmtId="167" fontId="32" fillId="4" borderId="21" xfId="3" applyNumberFormat="1" applyFont="1" applyFill="1" applyBorder="1"/>
    <xf numFmtId="167" fontId="32" fillId="9" borderId="56" xfId="3" applyNumberFormat="1" applyFont="1" applyFill="1" applyBorder="1"/>
    <xf numFmtId="0" fontId="35" fillId="8" borderId="46" xfId="0" applyFont="1" applyFill="1" applyBorder="1"/>
    <xf numFmtId="0" fontId="32" fillId="0" borderId="61" xfId="0" applyNumberFormat="1" applyFont="1" applyFill="1" applyBorder="1"/>
    <xf numFmtId="166" fontId="32" fillId="0" borderId="14" xfId="0" applyNumberFormat="1" applyFont="1" applyFill="1" applyBorder="1"/>
    <xf numFmtId="166" fontId="32" fillId="0" borderId="0" xfId="0" applyNumberFormat="1" applyFont="1" applyFill="1" applyBorder="1"/>
    <xf numFmtId="166" fontId="32" fillId="0" borderId="53" xfId="0" applyNumberFormat="1" applyFont="1" applyFill="1" applyBorder="1"/>
    <xf numFmtId="166" fontId="32" fillId="0" borderId="41" xfId="0" applyNumberFormat="1" applyFont="1" applyFill="1" applyBorder="1"/>
    <xf numFmtId="166" fontId="32" fillId="4" borderId="0" xfId="0" applyNumberFormat="1" applyFont="1" applyFill="1" applyBorder="1"/>
    <xf numFmtId="166" fontId="32" fillId="4" borderId="41" xfId="0" applyNumberFormat="1" applyFont="1" applyFill="1" applyBorder="1"/>
    <xf numFmtId="0" fontId="32" fillId="0" borderId="0" xfId="0" applyNumberFormat="1" applyFont="1" applyFill="1"/>
    <xf numFmtId="166" fontId="32" fillId="9" borderId="0" xfId="0" applyNumberFormat="1" applyFont="1" applyFill="1" applyBorder="1"/>
    <xf numFmtId="166" fontId="32" fillId="9" borderId="41" xfId="0" applyNumberFormat="1" applyFont="1" applyFill="1" applyBorder="1"/>
    <xf numFmtId="166" fontId="32" fillId="10" borderId="0" xfId="0" applyNumberFormat="1" applyFont="1" applyFill="1" applyBorder="1"/>
    <xf numFmtId="166" fontId="32" fillId="10" borderId="41" xfId="0" applyNumberFormat="1" applyFont="1" applyFill="1" applyBorder="1"/>
    <xf numFmtId="0" fontId="32" fillId="0" borderId="61" xfId="0" applyFont="1" applyFill="1" applyBorder="1"/>
    <xf numFmtId="167" fontId="32" fillId="8" borderId="57" xfId="3" applyNumberFormat="1" applyFont="1" applyFill="1" applyBorder="1"/>
    <xf numFmtId="166" fontId="32" fillId="8" borderId="0" xfId="0" applyNumberFormat="1" applyFont="1" applyFill="1" applyBorder="1"/>
    <xf numFmtId="166" fontId="32" fillId="8" borderId="41" xfId="0" applyNumberFormat="1" applyFont="1" applyFill="1" applyBorder="1"/>
    <xf numFmtId="3" fontId="32" fillId="0" borderId="0" xfId="0" applyNumberFormat="1" applyFont="1" applyFill="1" applyBorder="1"/>
    <xf numFmtId="3" fontId="32" fillId="0" borderId="41" xfId="0" applyNumberFormat="1" applyFont="1" applyFill="1" applyBorder="1"/>
    <xf numFmtId="166" fontId="32" fillId="9" borderId="53" xfId="0" applyNumberFormat="1" applyFont="1" applyFill="1" applyBorder="1"/>
    <xf numFmtId="166" fontId="32" fillId="4" borderId="53" xfId="0" applyNumberFormat="1" applyFont="1" applyFill="1" applyBorder="1"/>
    <xf numFmtId="167" fontId="32" fillId="4" borderId="58" xfId="3" applyNumberFormat="1" applyFont="1" applyFill="1" applyBorder="1"/>
    <xf numFmtId="0" fontId="32" fillId="0" borderId="0" xfId="0" applyNumberFormat="1" applyFont="1" applyFill="1" applyBorder="1"/>
    <xf numFmtId="166" fontId="32" fillId="10" borderId="53" xfId="0" applyNumberFormat="1" applyFont="1" applyFill="1" applyBorder="1"/>
    <xf numFmtId="166" fontId="32" fillId="8" borderId="53" xfId="0" applyNumberFormat="1" applyFont="1" applyFill="1" applyBorder="1"/>
    <xf numFmtId="166" fontId="32" fillId="0" borderId="16" xfId="0" applyNumberFormat="1" applyFont="1" applyFill="1" applyBorder="1"/>
    <xf numFmtId="166" fontId="32" fillId="0" borderId="11" xfId="0" applyNumberFormat="1" applyFont="1" applyFill="1" applyBorder="1"/>
    <xf numFmtId="166" fontId="32" fillId="0" borderId="86" xfId="0" applyNumberFormat="1" applyFont="1" applyFill="1" applyBorder="1"/>
    <xf numFmtId="166" fontId="32" fillId="0" borderId="60" xfId="0" applyNumberFormat="1" applyFont="1" applyFill="1" applyBorder="1"/>
    <xf numFmtId="0" fontId="32" fillId="0" borderId="60" xfId="0" applyFont="1" applyFill="1" applyBorder="1"/>
    <xf numFmtId="0" fontId="32" fillId="0" borderId="86" xfId="0" applyFont="1" applyFill="1" applyBorder="1"/>
    <xf numFmtId="166" fontId="32" fillId="4" borderId="60" xfId="0" applyNumberFormat="1" applyFont="1" applyFill="1" applyBorder="1"/>
    <xf numFmtId="166" fontId="32" fillId="4" borderId="87" xfId="4" applyNumberFormat="1" applyFont="1" applyFill="1" applyBorder="1"/>
    <xf numFmtId="165" fontId="32" fillId="0" borderId="1" xfId="0" applyNumberFormat="1" applyFont="1" applyFill="1" applyBorder="1"/>
    <xf numFmtId="165" fontId="32" fillId="8" borderId="1" xfId="0" applyNumberFormat="1" applyFont="1" applyFill="1" applyBorder="1"/>
    <xf numFmtId="165" fontId="32" fillId="4" borderId="1" xfId="0" applyNumberFormat="1" applyFont="1" applyFill="1" applyBorder="1"/>
    <xf numFmtId="165" fontId="32" fillId="9" borderId="1" xfId="0" applyNumberFormat="1" applyFont="1" applyFill="1" applyBorder="1"/>
    <xf numFmtId="165" fontId="32" fillId="10" borderId="1" xfId="0" applyNumberFormat="1" applyFont="1" applyFill="1" applyBorder="1"/>
    <xf numFmtId="167" fontId="32" fillId="0" borderId="1" xfId="3" applyNumberFormat="1" applyFont="1" applyFill="1" applyBorder="1"/>
    <xf numFmtId="42" fontId="32" fillId="0" borderId="1" xfId="3" applyNumberFormat="1" applyFont="1" applyFill="1" applyBorder="1"/>
    <xf numFmtId="42" fontId="32" fillId="0" borderId="82" xfId="3" applyNumberFormat="1" applyFont="1" applyFill="1" applyBorder="1"/>
    <xf numFmtId="42" fontId="32" fillId="0" borderId="42" xfId="3" applyNumberFormat="1" applyFont="1" applyFill="1" applyBorder="1"/>
    <xf numFmtId="42" fontId="34" fillId="0" borderId="43" xfId="0" applyNumberFormat="1" applyFont="1" applyFill="1" applyBorder="1"/>
    <xf numFmtId="0" fontId="32" fillId="8" borderId="0" xfId="0" applyFont="1" applyFill="1"/>
    <xf numFmtId="0" fontId="32" fillId="4" borderId="0" xfId="0" applyFont="1" applyFill="1"/>
    <xf numFmtId="0" fontId="32" fillId="9" borderId="0" xfId="0" applyFont="1" applyFill="1"/>
    <xf numFmtId="0" fontId="32" fillId="10" borderId="0" xfId="0" applyFont="1" applyFill="1"/>
    <xf numFmtId="167" fontId="32" fillId="0" borderId="52" xfId="3" applyNumberFormat="1" applyFont="1" applyFill="1" applyBorder="1"/>
    <xf numFmtId="42" fontId="34" fillId="0" borderId="0" xfId="0" applyNumberFormat="1" applyFont="1" applyFill="1"/>
    <xf numFmtId="42" fontId="34" fillId="0" borderId="52" xfId="0" applyNumberFormat="1" applyFont="1" applyFill="1" applyBorder="1"/>
    <xf numFmtId="42" fontId="34" fillId="0" borderId="53" xfId="0" applyNumberFormat="1" applyFont="1" applyFill="1" applyBorder="1"/>
    <xf numFmtId="42" fontId="34" fillId="0" borderId="0" xfId="0" applyNumberFormat="1" applyFont="1" applyFill="1" applyBorder="1"/>
    <xf numFmtId="42" fontId="34" fillId="0" borderId="41" xfId="0" applyNumberFormat="1" applyFont="1" applyFill="1" applyBorder="1"/>
    <xf numFmtId="42" fontId="34" fillId="0" borderId="54" xfId="0" applyNumberFormat="1" applyFont="1" applyFill="1" applyBorder="1"/>
    <xf numFmtId="173" fontId="37" fillId="0" borderId="0" xfId="0" applyNumberFormat="1" applyFont="1" applyFill="1"/>
    <xf numFmtId="42" fontId="34" fillId="0" borderId="80" xfId="0" applyNumberFormat="1" applyFont="1" applyFill="1" applyBorder="1"/>
    <xf numFmtId="42" fontId="34" fillId="0" borderId="49" xfId="0" applyNumberFormat="1" applyFont="1" applyFill="1" applyBorder="1"/>
    <xf numFmtId="42" fontId="34" fillId="0" borderId="45" xfId="0" applyNumberFormat="1" applyFont="1" applyFill="1" applyBorder="1"/>
    <xf numFmtId="167" fontId="32" fillId="0" borderId="2" xfId="3" applyNumberFormat="1" applyFont="1" applyFill="1" applyBorder="1"/>
    <xf numFmtId="42" fontId="34" fillId="0" borderId="2" xfId="0" applyNumberFormat="1" applyFont="1" applyFill="1" applyBorder="1"/>
    <xf numFmtId="42" fontId="34" fillId="0" borderId="84" xfId="0" applyNumberFormat="1" applyFont="1" applyFill="1" applyBorder="1"/>
    <xf numFmtId="42" fontId="34" fillId="0" borderId="66" xfId="0" applyNumberFormat="1" applyFont="1" applyFill="1" applyBorder="1"/>
    <xf numFmtId="42" fontId="34" fillId="0" borderId="55" xfId="0" applyNumberFormat="1" applyFont="1" applyFill="1" applyBorder="1"/>
    <xf numFmtId="3" fontId="32" fillId="0" borderId="0" xfId="0" applyNumberFormat="1" applyFont="1" applyFill="1"/>
    <xf numFmtId="3" fontId="32" fillId="0" borderId="13" xfId="3" applyNumberFormat="1" applyFont="1" applyFill="1" applyBorder="1"/>
    <xf numFmtId="165" fontId="32" fillId="0" borderId="13" xfId="4" applyNumberFormat="1" applyFont="1" applyFill="1" applyBorder="1"/>
    <xf numFmtId="165" fontId="32" fillId="0" borderId="81" xfId="4" applyNumberFormat="1" applyFont="1" applyFill="1" applyBorder="1"/>
    <xf numFmtId="165" fontId="32" fillId="0" borderId="59" xfId="4" applyNumberFormat="1" applyFont="1" applyFill="1" applyBorder="1"/>
    <xf numFmtId="165" fontId="32" fillId="0" borderId="1" xfId="4" applyNumberFormat="1" applyFont="1" applyFill="1" applyBorder="1"/>
    <xf numFmtId="165" fontId="34" fillId="0" borderId="51" xfId="4" applyNumberFormat="1" applyFont="1" applyFill="1" applyBorder="1"/>
    <xf numFmtId="3" fontId="32" fillId="0" borderId="52" xfId="3" applyNumberFormat="1" applyFont="1" applyFill="1" applyBorder="1"/>
    <xf numFmtId="165" fontId="32" fillId="0" borderId="52" xfId="4" applyNumberFormat="1" applyFont="1" applyFill="1" applyBorder="1"/>
    <xf numFmtId="165" fontId="32" fillId="0" borderId="84" xfId="4" applyNumberFormat="1" applyFont="1" applyFill="1" applyBorder="1"/>
    <xf numFmtId="165" fontId="32" fillId="0" borderId="66" xfId="4" applyNumberFormat="1" applyFont="1" applyFill="1" applyBorder="1"/>
    <xf numFmtId="165" fontId="34" fillId="0" borderId="43" xfId="4" applyNumberFormat="1" applyFont="1" applyFill="1" applyBorder="1"/>
    <xf numFmtId="5" fontId="32" fillId="0" borderId="0" xfId="0" applyNumberFormat="1" applyFont="1" applyFill="1"/>
    <xf numFmtId="5" fontId="32" fillId="0" borderId="0" xfId="3" applyNumberFormat="1" applyFont="1" applyFill="1" applyBorder="1"/>
    <xf numFmtId="42" fontId="32" fillId="0" borderId="49" xfId="0" applyNumberFormat="1" applyFont="1" applyFill="1" applyBorder="1"/>
    <xf numFmtId="42" fontId="32" fillId="0" borderId="53" xfId="0" applyNumberFormat="1" applyFont="1" applyFill="1" applyBorder="1"/>
    <xf numFmtId="42" fontId="32" fillId="0" borderId="43" xfId="0" applyNumberFormat="1" applyFont="1" applyFill="1" applyBorder="1"/>
    <xf numFmtId="42" fontId="32" fillId="0" borderId="41" xfId="0" applyNumberFormat="1" applyFont="1" applyFill="1" applyBorder="1"/>
    <xf numFmtId="42" fontId="32" fillId="0" borderId="44" xfId="0" applyNumberFormat="1" applyFont="1" applyFill="1" applyBorder="1"/>
    <xf numFmtId="5" fontId="32" fillId="0" borderId="0" xfId="3" applyNumberFormat="1" applyFont="1" applyFill="1"/>
    <xf numFmtId="1" fontId="32" fillId="0" borderId="0" xfId="0" applyNumberFormat="1" applyFont="1" applyFill="1"/>
    <xf numFmtId="1" fontId="32" fillId="0" borderId="0" xfId="3" applyNumberFormat="1" applyFont="1" applyFill="1"/>
    <xf numFmtId="0" fontId="32" fillId="0" borderId="0" xfId="3" applyNumberFormat="1" applyFont="1" applyFill="1"/>
    <xf numFmtId="42" fontId="32" fillId="0" borderId="51" xfId="0" applyNumberFormat="1" applyFont="1" applyFill="1" applyBorder="1"/>
    <xf numFmtId="42" fontId="34" fillId="0" borderId="51" xfId="0" applyNumberFormat="1" applyFont="1" applyFill="1" applyBorder="1"/>
    <xf numFmtId="5" fontId="34" fillId="0" borderId="0" xfId="0" applyNumberFormat="1" applyFont="1" applyFill="1"/>
    <xf numFmtId="5" fontId="34" fillId="0" borderId="0" xfId="3" applyNumberFormat="1" applyFont="1" applyFill="1"/>
    <xf numFmtId="5" fontId="34" fillId="0" borderId="0" xfId="0" applyNumberFormat="1" applyFont="1" applyFill="1" applyBorder="1"/>
    <xf numFmtId="5" fontId="34" fillId="0" borderId="0" xfId="3" applyNumberFormat="1" applyFont="1" applyFill="1" applyBorder="1"/>
    <xf numFmtId="5" fontId="32" fillId="0" borderId="0" xfId="0" applyNumberFormat="1" applyFont="1" applyFill="1" applyBorder="1"/>
    <xf numFmtId="5" fontId="34" fillId="0" borderId="52" xfId="0" applyNumberFormat="1" applyFont="1" applyFill="1" applyBorder="1"/>
    <xf numFmtId="5" fontId="34" fillId="0" borderId="2" xfId="3" applyNumberFormat="1" applyFont="1" applyFill="1" applyBorder="1"/>
    <xf numFmtId="0" fontId="32" fillId="0" borderId="2" xfId="0" applyFont="1" applyFill="1" applyBorder="1"/>
    <xf numFmtId="173" fontId="37" fillId="0" borderId="2" xfId="0" applyNumberFormat="1" applyFont="1" applyFill="1" applyBorder="1"/>
    <xf numFmtId="166" fontId="32" fillId="0" borderId="2" xfId="0" applyNumberFormat="1" applyFont="1" applyFill="1" applyBorder="1"/>
    <xf numFmtId="7" fontId="34" fillId="0" borderId="0" xfId="3" applyNumberFormat="1" applyFont="1" applyFill="1" applyBorder="1"/>
    <xf numFmtId="7" fontId="34" fillId="0" borderId="0" xfId="0" applyNumberFormat="1" applyFont="1" applyFill="1"/>
    <xf numFmtId="7" fontId="34" fillId="0" borderId="0" xfId="3" applyNumberFormat="1" applyFont="1" applyFill="1"/>
    <xf numFmtId="42" fontId="32" fillId="0" borderId="50" xfId="4" applyNumberFormat="1" applyFont="1" applyFill="1" applyBorder="1"/>
    <xf numFmtId="42" fontId="32" fillId="0" borderId="63" xfId="4" applyNumberFormat="1" applyFont="1" applyFill="1" applyBorder="1"/>
    <xf numFmtId="3" fontId="34" fillId="0" borderId="0" xfId="3" applyNumberFormat="1" applyFont="1" applyFill="1" applyBorder="1"/>
    <xf numFmtId="10" fontId="32" fillId="0" borderId="0" xfId="3" applyNumberFormat="1" applyFont="1" applyFill="1"/>
    <xf numFmtId="5" fontId="34" fillId="0" borderId="52" xfId="3" applyNumberFormat="1" applyFont="1" applyFill="1" applyBorder="1"/>
    <xf numFmtId="42" fontId="32" fillId="0" borderId="52" xfId="0" applyNumberFormat="1" applyFont="1" applyFill="1" applyBorder="1"/>
    <xf numFmtId="42" fontId="32" fillId="0" borderId="66" xfId="0" applyNumberFormat="1" applyFont="1" applyFill="1" applyBorder="1"/>
    <xf numFmtId="42" fontId="32" fillId="0" borderId="76" xfId="4" applyNumberFormat="1" applyFont="1" applyFill="1" applyBorder="1"/>
    <xf numFmtId="42" fontId="32" fillId="0" borderId="0" xfId="0" applyNumberFormat="1" applyFont="1"/>
    <xf numFmtId="42" fontId="37" fillId="0" borderId="0" xfId="0" applyNumberFormat="1" applyFont="1" applyFill="1" applyBorder="1"/>
    <xf numFmtId="5" fontId="39" fillId="0" borderId="0" xfId="3" applyNumberFormat="1" applyFont="1" applyFill="1"/>
    <xf numFmtId="5" fontId="34" fillId="0" borderId="11" xfId="3" applyNumberFormat="1" applyFont="1" applyFill="1" applyBorder="1"/>
    <xf numFmtId="42" fontId="34" fillId="0" borderId="11" xfId="0" applyNumberFormat="1" applyFont="1" applyFill="1" applyBorder="1"/>
    <xf numFmtId="42" fontId="34" fillId="0" borderId="60" xfId="0" applyNumberFormat="1" applyFont="1" applyFill="1" applyBorder="1"/>
    <xf numFmtId="5" fontId="34" fillId="0" borderId="13" xfId="0" applyNumberFormat="1" applyFont="1" applyFill="1" applyBorder="1"/>
    <xf numFmtId="42" fontId="34" fillId="0" borderId="13" xfId="0" applyNumberFormat="1" applyFont="1" applyFill="1" applyBorder="1"/>
    <xf numFmtId="42" fontId="34" fillId="0" borderId="43" xfId="4" applyNumberFormat="1" applyFont="1" applyFill="1" applyBorder="1"/>
    <xf numFmtId="5" fontId="39" fillId="0" borderId="11" xfId="0" applyNumberFormat="1" applyFont="1" applyFill="1" applyBorder="1"/>
    <xf numFmtId="5" fontId="34" fillId="0" borderId="11" xfId="0" applyNumberFormat="1" applyFont="1" applyFill="1" applyBorder="1"/>
    <xf numFmtId="37" fontId="34" fillId="0" borderId="0" xfId="3" applyNumberFormat="1" applyFont="1" applyFill="1" applyAlignment="1">
      <alignment horizontal="left"/>
    </xf>
    <xf numFmtId="37" fontId="34" fillId="0" borderId="80" xfId="3" applyNumberFormat="1" applyFont="1" applyFill="1" applyBorder="1" applyAlignment="1">
      <alignment horizontal="left"/>
    </xf>
    <xf numFmtId="42" fontId="32" fillId="0" borderId="0" xfId="4" applyNumberFormat="1" applyFont="1" applyFill="1" applyBorder="1"/>
    <xf numFmtId="0" fontId="32" fillId="0" borderId="11" xfId="0" applyFont="1" applyFill="1" applyBorder="1" applyAlignment="1">
      <alignment horizontal="right"/>
    </xf>
    <xf numFmtId="165" fontId="32" fillId="0" borderId="11" xfId="0" applyNumberFormat="1" applyFont="1" applyFill="1" applyBorder="1"/>
    <xf numFmtId="167" fontId="38" fillId="0" borderId="0" xfId="3" applyNumberFormat="1" applyFont="1" applyFill="1"/>
    <xf numFmtId="17" fontId="31" fillId="0" borderId="0" xfId="0" applyNumberFormat="1" applyFont="1" applyFill="1" applyAlignment="1">
      <alignment horizontal="center"/>
    </xf>
    <xf numFmtId="167" fontId="32" fillId="0" borderId="0" xfId="0" applyNumberFormat="1" applyFont="1" applyFill="1"/>
    <xf numFmtId="43" fontId="32" fillId="0" borderId="0" xfId="0" applyNumberFormat="1" applyFont="1" applyFill="1"/>
    <xf numFmtId="9" fontId="32" fillId="0" borderId="47" xfId="0" applyNumberFormat="1" applyFont="1" applyFill="1" applyBorder="1"/>
    <xf numFmtId="1" fontId="32" fillId="0" borderId="47" xfId="0" applyNumberFormat="1" applyFont="1" applyFill="1" applyBorder="1"/>
    <xf numFmtId="165" fontId="32" fillId="0" borderId="47" xfId="0" applyNumberFormat="1" applyFont="1" applyFill="1" applyBorder="1"/>
    <xf numFmtId="0" fontId="32" fillId="0" borderId="47" xfId="0" applyFont="1" applyFill="1" applyBorder="1"/>
    <xf numFmtId="0" fontId="31" fillId="8" borderId="21" xfId="0" applyFont="1" applyFill="1" applyBorder="1"/>
    <xf numFmtId="3" fontId="32" fillId="0" borderId="46" xfId="0" applyNumberFormat="1" applyFont="1" applyFill="1" applyBorder="1"/>
    <xf numFmtId="3" fontId="32" fillId="0" borderId="47" xfId="0" applyNumberFormat="1" applyFont="1" applyFill="1" applyBorder="1"/>
    <xf numFmtId="3" fontId="32" fillId="0" borderId="43" xfId="0" applyNumberFormat="1" applyFont="1" applyFill="1" applyBorder="1"/>
    <xf numFmtId="0" fontId="31" fillId="4" borderId="21" xfId="0" applyFont="1" applyFill="1" applyBorder="1"/>
    <xf numFmtId="0" fontId="31" fillId="9" borderId="21" xfId="0" applyFont="1" applyFill="1" applyBorder="1"/>
    <xf numFmtId="0" fontId="31" fillId="10" borderId="46" xfId="0" applyFont="1" applyFill="1" applyBorder="1"/>
    <xf numFmtId="3" fontId="32" fillId="0" borderId="48" xfId="0" applyNumberFormat="1" applyFont="1" applyFill="1" applyBorder="1"/>
    <xf numFmtId="3" fontId="32" fillId="0" borderId="45" xfId="0" applyNumberFormat="1" applyFont="1" applyFill="1" applyBorder="1"/>
    <xf numFmtId="0" fontId="32" fillId="0" borderId="97" xfId="0" applyFont="1" applyFill="1" applyBorder="1"/>
    <xf numFmtId="0" fontId="31" fillId="0" borderId="97" xfId="0" applyFont="1" applyFill="1" applyBorder="1"/>
    <xf numFmtId="0" fontId="32" fillId="0" borderId="0" xfId="0" applyFont="1" applyFill="1" applyBorder="1" applyAlignment="1">
      <alignment horizontal="center"/>
    </xf>
    <xf numFmtId="44" fontId="32" fillId="0" borderId="0" xfId="3" applyFont="1" applyFill="1" applyBorder="1"/>
    <xf numFmtId="166" fontId="37" fillId="0" borderId="0" xfId="0" applyNumberFormat="1" applyFont="1" applyFill="1" applyBorder="1"/>
    <xf numFmtId="0" fontId="37" fillId="0" borderId="0" xfId="0" applyFont="1" applyFill="1" applyBorder="1"/>
    <xf numFmtId="167" fontId="37" fillId="0" borderId="0" xfId="3" applyNumberFormat="1" applyFont="1" applyFill="1" applyBorder="1"/>
    <xf numFmtId="165" fontId="32" fillId="0" borderId="0" xfId="0" applyNumberFormat="1" applyFont="1" applyFill="1" applyBorder="1"/>
    <xf numFmtId="0" fontId="44" fillId="0" borderId="0" xfId="0" applyFont="1" applyFill="1"/>
    <xf numFmtId="0" fontId="36" fillId="0" borderId="0" xfId="0" applyFont="1" applyFill="1"/>
    <xf numFmtId="0" fontId="32" fillId="0" borderId="0" xfId="0" applyFont="1" applyFill="1" applyAlignment="1">
      <alignment horizontal="center"/>
    </xf>
    <xf numFmtId="0" fontId="33" fillId="0" borderId="0" xfId="0" applyFont="1" applyFill="1" applyAlignment="1">
      <alignment horizontal="center"/>
    </xf>
    <xf numFmtId="8" fontId="32" fillId="0" borderId="0" xfId="0" applyNumberFormat="1" applyFont="1" applyFill="1" applyAlignment="1">
      <alignment horizontal="center"/>
    </xf>
    <xf numFmtId="0" fontId="33" fillId="0" borderId="0" xfId="0" applyFont="1" applyFill="1" applyAlignment="1">
      <alignment horizontal="left"/>
    </xf>
    <xf numFmtId="0" fontId="36" fillId="0" borderId="0" xfId="0" applyFont="1" applyFill="1" applyAlignment="1">
      <alignment horizontal="left"/>
    </xf>
    <xf numFmtId="0" fontId="38" fillId="0" borderId="2" xfId="0" applyFont="1" applyFill="1" applyBorder="1"/>
    <xf numFmtId="0" fontId="32" fillId="0" borderId="2" xfId="0" applyFont="1" applyFill="1" applyBorder="1" applyAlignment="1">
      <alignment horizontal="center"/>
    </xf>
    <xf numFmtId="0" fontId="32" fillId="0" borderId="0" xfId="0" applyFont="1" applyFill="1" applyAlignment="1">
      <alignment horizontal="right"/>
    </xf>
    <xf numFmtId="0" fontId="38" fillId="0" borderId="0" xfId="0" applyFont="1" applyFill="1" applyAlignment="1">
      <alignment horizontal="left"/>
    </xf>
    <xf numFmtId="0" fontId="38" fillId="0" borderId="46" xfId="0" applyFont="1" applyFill="1" applyBorder="1" applyAlignment="1">
      <alignment horizontal="left"/>
    </xf>
    <xf numFmtId="0" fontId="32" fillId="0" borderId="47" xfId="0" applyFont="1" applyFill="1" applyBorder="1" applyAlignment="1">
      <alignment horizontal="center"/>
    </xf>
    <xf numFmtId="0" fontId="32" fillId="0" borderId="48" xfId="0" applyFont="1" applyFill="1" applyBorder="1" applyAlignment="1">
      <alignment horizontal="center"/>
    </xf>
    <xf numFmtId="172" fontId="38" fillId="0" borderId="46" xfId="3" applyNumberFormat="1" applyFont="1" applyFill="1" applyBorder="1" applyAlignment="1">
      <alignment horizontal="left"/>
    </xf>
    <xf numFmtId="165" fontId="38" fillId="0" borderId="47" xfId="4" applyNumberFormat="1" applyFont="1" applyFill="1" applyBorder="1"/>
    <xf numFmtId="165" fontId="38" fillId="0" borderId="48" xfId="4" applyNumberFormat="1" applyFont="1" applyFill="1" applyBorder="1"/>
    <xf numFmtId="165" fontId="38" fillId="0" borderId="0" xfId="4" applyNumberFormat="1" applyFont="1" applyFill="1"/>
    <xf numFmtId="172" fontId="38" fillId="0" borderId="0" xfId="3" applyNumberFormat="1" applyFont="1" applyFill="1" applyAlignment="1">
      <alignment horizontal="left"/>
    </xf>
    <xf numFmtId="0" fontId="32" fillId="0" borderId="13" xfId="0" applyFont="1" applyFill="1" applyBorder="1"/>
    <xf numFmtId="172" fontId="38" fillId="0" borderId="13" xfId="3" applyNumberFormat="1" applyFont="1" applyFill="1" applyBorder="1"/>
    <xf numFmtId="165" fontId="38" fillId="0" borderId="13" xfId="4" applyNumberFormat="1" applyFont="1" applyFill="1" applyBorder="1"/>
    <xf numFmtId="167" fontId="32" fillId="0" borderId="11" xfId="0" applyNumberFormat="1" applyFont="1" applyFill="1" applyBorder="1"/>
    <xf numFmtId="165" fontId="32" fillId="0" borderId="11" xfId="4" applyNumberFormat="1" applyFont="1" applyFill="1" applyBorder="1"/>
    <xf numFmtId="0" fontId="38" fillId="0" borderId="0" xfId="0" applyFont="1" applyFill="1" applyBorder="1"/>
    <xf numFmtId="165" fontId="38" fillId="0" borderId="0" xfId="4" applyNumberFormat="1" applyFont="1" applyFill="1" applyBorder="1"/>
    <xf numFmtId="44" fontId="32" fillId="0" borderId="11" xfId="0" applyNumberFormat="1" applyFont="1" applyFill="1" applyBorder="1"/>
    <xf numFmtId="1" fontId="38" fillId="0" borderId="0" xfId="4" applyNumberFormat="1" applyFont="1" applyFill="1" applyBorder="1"/>
    <xf numFmtId="1" fontId="32" fillId="0" borderId="0" xfId="4" applyNumberFormat="1" applyFont="1" applyFill="1"/>
    <xf numFmtId="1" fontId="32" fillId="0" borderId="11" xfId="4" applyNumberFormat="1" applyFont="1" applyFill="1" applyBorder="1"/>
    <xf numFmtId="42" fontId="32" fillId="0" borderId="0" xfId="3" applyNumberFormat="1" applyFont="1" applyFill="1" applyBorder="1"/>
    <xf numFmtId="42" fontId="32" fillId="0" borderId="54" xfId="4" applyNumberFormat="1" applyFont="1" applyFill="1" applyBorder="1"/>
    <xf numFmtId="42" fontId="32" fillId="0" borderId="84" xfId="0" applyNumberFormat="1" applyFont="1" applyFill="1" applyBorder="1"/>
    <xf numFmtId="0" fontId="31" fillId="0" borderId="119" xfId="0" applyNumberFormat="1" applyFont="1" applyFill="1" applyBorder="1" applyAlignment="1">
      <alignment horizontal="center"/>
    </xf>
    <xf numFmtId="1" fontId="32" fillId="0" borderId="0" xfId="0" applyNumberFormat="1" applyFont="1" applyFill="1" applyBorder="1"/>
    <xf numFmtId="1" fontId="32" fillId="0" borderId="0" xfId="3" applyNumberFormat="1" applyFont="1" applyFill="1" applyBorder="1"/>
    <xf numFmtId="0" fontId="32" fillId="0" borderId="0" xfId="3" applyNumberFormat="1" applyFont="1" applyFill="1" applyBorder="1"/>
    <xf numFmtId="42" fontId="32" fillId="0" borderId="41" xfId="3" applyNumberFormat="1" applyFont="1" applyFill="1" applyBorder="1"/>
    <xf numFmtId="173" fontId="37" fillId="0" borderId="44" xfId="0" applyNumberFormat="1" applyFont="1" applyFill="1" applyBorder="1"/>
    <xf numFmtId="42" fontId="34" fillId="0" borderId="44" xfId="0" applyNumberFormat="1" applyFont="1" applyFill="1" applyBorder="1"/>
    <xf numFmtId="5" fontId="34" fillId="0" borderId="41" xfId="0" applyNumberFormat="1" applyFont="1" applyFill="1" applyBorder="1"/>
    <xf numFmtId="165" fontId="32" fillId="0" borderId="42" xfId="4" applyNumberFormat="1" applyFont="1" applyFill="1" applyBorder="1"/>
    <xf numFmtId="166" fontId="32" fillId="0" borderId="44" xfId="4" applyNumberFormat="1" applyFont="1" applyFill="1" applyBorder="1"/>
    <xf numFmtId="0" fontId="32" fillId="0" borderId="41" xfId="0" applyFont="1" applyFill="1" applyBorder="1" applyAlignment="1">
      <alignment horizontal="left"/>
    </xf>
    <xf numFmtId="42" fontId="32" fillId="0" borderId="2" xfId="0" applyNumberFormat="1" applyFont="1" applyFill="1" applyBorder="1"/>
    <xf numFmtId="0" fontId="32" fillId="0" borderId="0" xfId="0" applyFont="1" applyFill="1" applyBorder="1" applyAlignment="1">
      <alignment horizontal="left"/>
    </xf>
    <xf numFmtId="165" fontId="32" fillId="0" borderId="2" xfId="4" applyNumberFormat="1" applyFont="1" applyFill="1" applyBorder="1"/>
    <xf numFmtId="0" fontId="32" fillId="0" borderId="51" xfId="0" applyFont="1" applyFill="1" applyBorder="1" applyAlignment="1">
      <alignment horizontal="left"/>
    </xf>
    <xf numFmtId="42" fontId="32" fillId="0" borderId="59" xfId="3" applyNumberFormat="1" applyFont="1" applyFill="1" applyBorder="1"/>
    <xf numFmtId="0" fontId="31" fillId="0" borderId="120" xfId="0" applyNumberFormat="1" applyFont="1" applyFill="1" applyBorder="1" applyAlignment="1">
      <alignment horizontal="center"/>
    </xf>
    <xf numFmtId="0" fontId="34" fillId="0" borderId="0" xfId="0" applyFont="1" applyAlignment="1">
      <alignment vertical="center"/>
    </xf>
    <xf numFmtId="0" fontId="34" fillId="0" borderId="47" xfId="0" applyFont="1" applyBorder="1" applyAlignment="1">
      <alignment vertical="center"/>
    </xf>
    <xf numFmtId="0" fontId="32" fillId="0" borderId="0" xfId="0" applyFont="1" applyAlignment="1">
      <alignment horizontal="center"/>
    </xf>
    <xf numFmtId="0" fontId="47" fillId="0" borderId="0" xfId="0" applyFont="1" applyAlignment="1">
      <alignment horizontal="left"/>
    </xf>
    <xf numFmtId="0" fontId="39" fillId="0" borderId="98" xfId="0" applyFont="1" applyBorder="1" applyAlignment="1"/>
    <xf numFmtId="0" fontId="39" fillId="0" borderId="0" xfId="0" applyFont="1"/>
    <xf numFmtId="0" fontId="36" fillId="0" borderId="0" xfId="0" applyFont="1"/>
    <xf numFmtId="0" fontId="34" fillId="0" borderId="99" xfId="0" applyFont="1" applyBorder="1" applyAlignment="1"/>
    <xf numFmtId="0" fontId="34" fillId="0" borderId="0" xfId="0" applyFont="1"/>
    <xf numFmtId="166" fontId="34" fillId="0" borderId="0" xfId="0" applyNumberFormat="1" applyFont="1"/>
    <xf numFmtId="166" fontId="34" fillId="0" borderId="11" xfId="0" applyNumberFormat="1" applyFont="1" applyBorder="1"/>
    <xf numFmtId="166" fontId="34" fillId="0" borderId="102" xfId="0" applyNumberFormat="1" applyFont="1" applyBorder="1"/>
    <xf numFmtId="0" fontId="46" fillId="0" borderId="0" xfId="0" applyFont="1"/>
    <xf numFmtId="0" fontId="38" fillId="14" borderId="6" xfId="0" applyFont="1" applyFill="1" applyBorder="1"/>
    <xf numFmtId="0" fontId="38" fillId="14" borderId="7" xfId="0" applyFont="1" applyFill="1" applyBorder="1"/>
    <xf numFmtId="167" fontId="32" fillId="14" borderId="6" xfId="3" applyNumberFormat="1" applyFont="1" applyFill="1" applyBorder="1"/>
    <xf numFmtId="0" fontId="32" fillId="14" borderId="6" xfId="0" applyFont="1" applyFill="1" applyBorder="1"/>
    <xf numFmtId="0" fontId="38" fillId="14" borderId="4" xfId="0" applyFont="1" applyFill="1" applyBorder="1"/>
    <xf numFmtId="167" fontId="32" fillId="14" borderId="0" xfId="3" applyNumberFormat="1" applyFont="1" applyFill="1" applyBorder="1"/>
    <xf numFmtId="0" fontId="39" fillId="5" borderId="6" xfId="0" applyFont="1" applyFill="1" applyBorder="1"/>
    <xf numFmtId="0" fontId="34" fillId="5" borderId="7" xfId="0" applyFont="1" applyFill="1" applyBorder="1"/>
    <xf numFmtId="167" fontId="34" fillId="5" borderId="6" xfId="3" applyNumberFormat="1" applyFont="1" applyFill="1" applyBorder="1"/>
    <xf numFmtId="0" fontId="34" fillId="5" borderId="0" xfId="0" applyFont="1" applyFill="1"/>
    <xf numFmtId="167" fontId="34" fillId="5" borderId="8" xfId="3" applyNumberFormat="1" applyFont="1" applyFill="1" applyBorder="1"/>
    <xf numFmtId="167" fontId="34" fillId="5" borderId="9" xfId="3" applyNumberFormat="1" applyFont="1" applyFill="1" applyBorder="1"/>
    <xf numFmtId="167" fontId="34" fillId="5" borderId="10" xfId="3" applyNumberFormat="1" applyFont="1" applyFill="1" applyBorder="1"/>
    <xf numFmtId="167" fontId="34" fillId="5" borderId="18" xfId="3" applyNumberFormat="1" applyFont="1" applyFill="1" applyBorder="1"/>
    <xf numFmtId="167" fontId="34" fillId="5" borderId="55" xfId="3" applyNumberFormat="1" applyFont="1" applyFill="1" applyBorder="1"/>
    <xf numFmtId="1" fontId="31" fillId="0" borderId="96" xfId="0" applyNumberFormat="1" applyFont="1" applyBorder="1"/>
    <xf numFmtId="17" fontId="31" fillId="0" borderId="95" xfId="0" applyNumberFormat="1" applyFont="1" applyBorder="1" applyAlignment="1">
      <alignment horizontal="center"/>
    </xf>
    <xf numFmtId="17" fontId="31" fillId="0" borderId="96" xfId="0" applyNumberFormat="1" applyFont="1" applyBorder="1" applyAlignment="1">
      <alignment horizontal="center"/>
    </xf>
    <xf numFmtId="17" fontId="31" fillId="0" borderId="95" xfId="0" applyNumberFormat="1" applyFont="1" applyFill="1" applyBorder="1" applyAlignment="1">
      <alignment horizontal="center"/>
    </xf>
    <xf numFmtId="17" fontId="31" fillId="0" borderId="96" xfId="0" applyNumberFormat="1" applyFont="1" applyFill="1" applyBorder="1" applyAlignment="1">
      <alignment horizontal="center"/>
    </xf>
    <xf numFmtId="1" fontId="31" fillId="0" borderId="95" xfId="0" applyNumberFormat="1" applyFont="1" applyFill="1" applyBorder="1" applyAlignment="1">
      <alignment horizontal="center"/>
    </xf>
    <xf numFmtId="1" fontId="31" fillId="0" borderId="122" xfId="0" applyNumberFormat="1" applyFont="1" applyFill="1" applyBorder="1" applyAlignment="1">
      <alignment horizontal="center"/>
    </xf>
    <xf numFmtId="1" fontId="31" fillId="0" borderId="121" xfId="0" applyNumberFormat="1" applyFont="1" applyFill="1" applyBorder="1" applyAlignment="1">
      <alignment horizontal="center"/>
    </xf>
    <xf numFmtId="1" fontId="33" fillId="0" borderId="123" xfId="0" applyNumberFormat="1" applyFont="1" applyBorder="1" applyAlignment="1">
      <alignment horizontal="center"/>
    </xf>
    <xf numFmtId="167" fontId="32" fillId="14" borderId="94" xfId="3" applyNumberFormat="1" applyFont="1" applyFill="1" applyBorder="1"/>
    <xf numFmtId="167" fontId="32" fillId="14" borderId="38" xfId="3" applyNumberFormat="1" applyFont="1" applyFill="1" applyBorder="1"/>
    <xf numFmtId="0" fontId="38" fillId="14" borderId="116" xfId="0" applyFont="1" applyFill="1" applyBorder="1"/>
    <xf numFmtId="167" fontId="32" fillId="14" borderId="90" xfId="3" applyNumberFormat="1" applyFont="1" applyFill="1" applyBorder="1"/>
    <xf numFmtId="0" fontId="34" fillId="5" borderId="10" xfId="0" applyFont="1" applyFill="1" applyBorder="1"/>
    <xf numFmtId="0" fontId="39" fillId="5" borderId="4" xfId="0" applyFont="1" applyFill="1" applyBorder="1"/>
    <xf numFmtId="167" fontId="34" fillId="5" borderId="0" xfId="3" applyNumberFormat="1" applyFont="1" applyFill="1" applyBorder="1"/>
    <xf numFmtId="167" fontId="34" fillId="5" borderId="94" xfId="3" applyNumberFormat="1" applyFont="1" applyFill="1" applyBorder="1"/>
    <xf numFmtId="0" fontId="39" fillId="5" borderId="116" xfId="0" applyFont="1" applyFill="1" applyBorder="1"/>
    <xf numFmtId="167" fontId="34" fillId="5" borderId="90" xfId="3" applyNumberFormat="1" applyFont="1" applyFill="1" applyBorder="1"/>
    <xf numFmtId="167" fontId="34" fillId="5" borderId="38" xfId="3" applyNumberFormat="1" applyFont="1" applyFill="1" applyBorder="1"/>
    <xf numFmtId="167" fontId="34" fillId="5" borderId="116" xfId="3" applyNumberFormat="1" applyFont="1" applyFill="1" applyBorder="1"/>
    <xf numFmtId="167" fontId="34" fillId="5" borderId="118" xfId="3" applyNumberFormat="1" applyFont="1" applyFill="1" applyBorder="1"/>
    <xf numFmtId="0" fontId="34" fillId="0" borderId="0" xfId="0" applyFont="1" applyFill="1"/>
    <xf numFmtId="167" fontId="34" fillId="0" borderId="9" xfId="3" applyNumberFormat="1" applyFont="1" applyFill="1" applyBorder="1"/>
    <xf numFmtId="0" fontId="39" fillId="0" borderId="4" xfId="0" applyFont="1" applyFill="1" applyBorder="1"/>
    <xf numFmtId="167" fontId="34" fillId="0" borderId="0" xfId="3" applyNumberFormat="1" applyFont="1" applyFill="1" applyBorder="1"/>
    <xf numFmtId="167" fontId="34" fillId="0" borderId="94" xfId="3" applyNumberFormat="1" applyFont="1" applyFill="1" applyBorder="1"/>
    <xf numFmtId="0" fontId="34" fillId="0" borderId="0" xfId="0" applyFont="1" applyFill="1" applyBorder="1"/>
    <xf numFmtId="0" fontId="35" fillId="0" borderId="0" xfId="0" applyFont="1" applyBorder="1" applyAlignment="1">
      <alignment horizontal="left"/>
    </xf>
    <xf numFmtId="167" fontId="32" fillId="0" borderId="0" xfId="3" applyNumberFormat="1" applyFont="1" applyBorder="1" applyAlignment="1">
      <alignment horizontal="left"/>
    </xf>
    <xf numFmtId="0" fontId="38" fillId="15" borderId="0" xfId="0" applyFont="1" applyFill="1" applyBorder="1"/>
    <xf numFmtId="0" fontId="38" fillId="15" borderId="4" xfId="0" applyFont="1" applyFill="1" applyBorder="1"/>
    <xf numFmtId="174" fontId="32" fillId="15" borderId="0" xfId="0" applyNumberFormat="1" applyFont="1" applyFill="1" applyBorder="1"/>
    <xf numFmtId="174" fontId="32" fillId="15" borderId="3" xfId="0" applyNumberFormat="1" applyFont="1" applyFill="1" applyBorder="1"/>
    <xf numFmtId="0" fontId="38" fillId="15" borderId="10" xfId="0" applyFont="1" applyFill="1" applyBorder="1"/>
    <xf numFmtId="174" fontId="32" fillId="15" borderId="9" xfId="0" applyNumberFormat="1" applyFont="1" applyFill="1" applyBorder="1"/>
    <xf numFmtId="174" fontId="32" fillId="15" borderId="10" xfId="0" applyNumberFormat="1" applyFont="1" applyFill="1" applyBorder="1"/>
    <xf numFmtId="174" fontId="32" fillId="15" borderId="8" xfId="0" applyNumberFormat="1" applyFont="1" applyFill="1" applyBorder="1"/>
    <xf numFmtId="174" fontId="32" fillId="15" borderId="18" xfId="0" applyNumberFormat="1" applyFont="1" applyFill="1" applyBorder="1"/>
    <xf numFmtId="0" fontId="38" fillId="15" borderId="116" xfId="0" applyFont="1" applyFill="1" applyBorder="1"/>
    <xf numFmtId="174" fontId="32" fillId="15" borderId="38" xfId="0" applyNumberFormat="1" applyFont="1" applyFill="1" applyBorder="1"/>
    <xf numFmtId="174" fontId="32" fillId="15" borderId="116" xfId="0" applyNumberFormat="1" applyFont="1" applyFill="1" applyBorder="1"/>
    <xf numFmtId="174" fontId="32" fillId="15" borderId="90" xfId="0" applyNumberFormat="1" applyFont="1" applyFill="1" applyBorder="1"/>
    <xf numFmtId="174" fontId="32" fillId="15" borderId="68" xfId="0" applyNumberFormat="1" applyFont="1" applyFill="1" applyBorder="1"/>
    <xf numFmtId="174" fontId="32" fillId="15" borderId="92" xfId="0" applyNumberFormat="1" applyFont="1" applyFill="1" applyBorder="1"/>
    <xf numFmtId="174" fontId="38" fillId="15" borderId="0" xfId="0" applyNumberFormat="1" applyFont="1" applyFill="1" applyBorder="1"/>
    <xf numFmtId="174" fontId="32" fillId="15" borderId="124" xfId="0" applyNumberFormat="1" applyFont="1" applyFill="1" applyBorder="1"/>
    <xf numFmtId="174" fontId="32" fillId="15" borderId="115" xfId="0" applyNumberFormat="1" applyFont="1" applyFill="1" applyBorder="1"/>
    <xf numFmtId="174" fontId="32" fillId="15" borderId="65" xfId="0" applyNumberFormat="1" applyFont="1" applyFill="1" applyBorder="1"/>
    <xf numFmtId="174" fontId="32" fillId="15" borderId="91" xfId="0" applyNumberFormat="1" applyFont="1" applyFill="1" applyBorder="1"/>
    <xf numFmtId="174" fontId="32" fillId="15" borderId="114" xfId="0" applyNumberFormat="1" applyFont="1" applyFill="1" applyBorder="1"/>
    <xf numFmtId="0" fontId="41" fillId="0" borderId="0" xfId="0" applyFont="1" applyFill="1"/>
    <xf numFmtId="0" fontId="41" fillId="0" borderId="0" xfId="0" applyFont="1" applyFill="1" applyBorder="1"/>
    <xf numFmtId="0" fontId="39" fillId="16" borderId="6" xfId="0" applyFont="1" applyFill="1" applyBorder="1"/>
    <xf numFmtId="0" fontId="34" fillId="16" borderId="7" xfId="0" applyFont="1" applyFill="1" applyBorder="1"/>
    <xf numFmtId="167" fontId="34" fillId="16" borderId="6" xfId="3" applyNumberFormat="1" applyFont="1" applyFill="1" applyBorder="1"/>
    <xf numFmtId="0" fontId="34" fillId="16" borderId="6" xfId="0" applyFont="1" applyFill="1" applyBorder="1"/>
    <xf numFmtId="42" fontId="34" fillId="16" borderId="103" xfId="3" applyNumberFormat="1" applyFont="1" applyFill="1" applyBorder="1"/>
    <xf numFmtId="167" fontId="34" fillId="16" borderId="103" xfId="3" applyNumberFormat="1" applyFont="1" applyFill="1" applyBorder="1"/>
    <xf numFmtId="167" fontId="34" fillId="16" borderId="115" xfId="3" applyNumberFormat="1" applyFont="1" applyFill="1" applyBorder="1"/>
    <xf numFmtId="167" fontId="34" fillId="16" borderId="114" xfId="3" applyNumberFormat="1" applyFont="1" applyFill="1" applyBorder="1"/>
    <xf numFmtId="0" fontId="39" fillId="16" borderId="79" xfId="0" applyFont="1" applyFill="1" applyBorder="1"/>
    <xf numFmtId="42" fontId="34" fillId="16" borderId="80" xfId="0" applyNumberFormat="1" applyFont="1" applyFill="1" applyBorder="1"/>
    <xf numFmtId="167" fontId="34" fillId="16" borderId="80" xfId="3" applyNumberFormat="1" applyFont="1" applyFill="1" applyBorder="1"/>
    <xf numFmtId="167" fontId="34" fillId="16" borderId="79" xfId="3" applyNumberFormat="1" applyFont="1" applyFill="1" applyBorder="1"/>
    <xf numFmtId="167" fontId="34" fillId="16" borderId="88" xfId="3" applyNumberFormat="1" applyFont="1" applyFill="1" applyBorder="1"/>
    <xf numFmtId="0" fontId="39" fillId="16" borderId="0" xfId="0" applyFont="1" applyFill="1" applyBorder="1"/>
    <xf numFmtId="0" fontId="39" fillId="16" borderId="4" xfId="0" applyFont="1" applyFill="1" applyBorder="1"/>
    <xf numFmtId="42" fontId="34" fillId="16" borderId="0" xfId="0" applyNumberFormat="1" applyFont="1" applyFill="1" applyBorder="1"/>
    <xf numFmtId="167" fontId="34" fillId="16" borderId="0" xfId="3" applyNumberFormat="1" applyFont="1" applyFill="1" applyBorder="1"/>
    <xf numFmtId="167" fontId="34" fillId="16" borderId="94" xfId="3" applyNumberFormat="1" applyFont="1" applyFill="1" applyBorder="1"/>
    <xf numFmtId="0" fontId="39" fillId="16" borderId="38" xfId="0" applyFont="1" applyFill="1" applyBorder="1"/>
    <xf numFmtId="0" fontId="39" fillId="16" borderId="116" xfId="0" applyFont="1" applyFill="1" applyBorder="1"/>
    <xf numFmtId="42" fontId="34" fillId="16" borderId="38" xfId="0" applyNumberFormat="1" applyFont="1" applyFill="1" applyBorder="1"/>
    <xf numFmtId="167" fontId="34" fillId="16" borderId="38" xfId="3" applyNumberFormat="1" applyFont="1" applyFill="1" applyBorder="1"/>
    <xf numFmtId="167" fontId="34" fillId="16" borderId="116" xfId="3" applyNumberFormat="1" applyFont="1" applyFill="1" applyBorder="1"/>
    <xf numFmtId="167" fontId="34" fillId="16" borderId="125" xfId="3" applyNumberFormat="1" applyFont="1" applyFill="1" applyBorder="1"/>
    <xf numFmtId="167" fontId="34" fillId="16" borderId="127" xfId="3" applyNumberFormat="1" applyFont="1" applyFill="1" applyBorder="1"/>
    <xf numFmtId="0" fontId="31" fillId="0" borderId="80" xfId="0" applyFont="1" applyBorder="1"/>
    <xf numFmtId="0" fontId="31" fillId="0" borderId="79" xfId="0" applyFont="1" applyBorder="1"/>
    <xf numFmtId="167" fontId="32" fillId="0" borderId="65" xfId="3" applyNumberFormat="1" applyFont="1" applyBorder="1"/>
    <xf numFmtId="167" fontId="36" fillId="0" borderId="89" xfId="0" applyNumberFormat="1" applyFont="1" applyBorder="1"/>
    <xf numFmtId="0" fontId="38" fillId="0" borderId="0" xfId="0" applyFont="1" applyBorder="1"/>
    <xf numFmtId="44" fontId="32" fillId="0" borderId="7" xfId="3" applyNumberFormat="1" applyFont="1" applyBorder="1"/>
    <xf numFmtId="44" fontId="32" fillId="0" borderId="33" xfId="3" applyNumberFormat="1" applyFont="1" applyBorder="1"/>
    <xf numFmtId="44" fontId="32" fillId="0" borderId="5" xfId="3" applyNumberFormat="1" applyFont="1" applyBorder="1"/>
    <xf numFmtId="0" fontId="32" fillId="0" borderId="4" xfId="0" applyFont="1" applyFill="1" applyBorder="1"/>
    <xf numFmtId="0" fontId="34" fillId="0" borderId="9" xfId="0" applyFont="1" applyFill="1" applyBorder="1"/>
    <xf numFmtId="0" fontId="39" fillId="0" borderId="10" xfId="0" applyFont="1" applyFill="1" applyBorder="1"/>
    <xf numFmtId="167" fontId="34" fillId="0" borderId="124" xfId="3" applyNumberFormat="1" applyFont="1" applyFill="1" applyBorder="1"/>
    <xf numFmtId="167" fontId="34" fillId="0" borderId="9" xfId="0" applyNumberFormat="1" applyFont="1" applyFill="1" applyBorder="1"/>
    <xf numFmtId="0" fontId="34" fillId="0" borderId="8" xfId="0" applyFont="1" applyFill="1" applyBorder="1"/>
    <xf numFmtId="167" fontId="34" fillId="0" borderId="117" xfId="3" applyNumberFormat="1" applyFont="1" applyFill="1" applyBorder="1"/>
    <xf numFmtId="0" fontId="34" fillId="0" borderId="0" xfId="0" applyFont="1" applyFill="1" applyBorder="1" applyAlignment="1">
      <alignment horizontal="left"/>
    </xf>
    <xf numFmtId="167" fontId="34" fillId="0" borderId="0" xfId="0" applyNumberFormat="1" applyFont="1" applyFill="1" applyBorder="1"/>
    <xf numFmtId="0" fontId="34" fillId="0" borderId="52" xfId="0" applyFont="1" applyFill="1" applyBorder="1"/>
    <xf numFmtId="0" fontId="34" fillId="0" borderId="68" xfId="0" applyFont="1" applyFill="1" applyBorder="1"/>
    <xf numFmtId="167" fontId="34" fillId="0" borderId="52" xfId="3" applyNumberFormat="1" applyFont="1" applyFill="1" applyBorder="1"/>
    <xf numFmtId="167" fontId="34" fillId="0" borderId="65" xfId="3" applyNumberFormat="1" applyFont="1" applyFill="1" applyBorder="1"/>
    <xf numFmtId="0" fontId="34" fillId="0" borderId="4" xfId="0" applyFont="1" applyFill="1" applyBorder="1"/>
    <xf numFmtId="0" fontId="34" fillId="0" borderId="103" xfId="0" applyFont="1" applyFill="1" applyBorder="1"/>
    <xf numFmtId="0" fontId="39" fillId="0" borderId="115" xfId="0" applyFont="1" applyFill="1" applyBorder="1"/>
    <xf numFmtId="167" fontId="34" fillId="0" borderId="103" xfId="3" applyNumberFormat="1" applyFont="1" applyFill="1" applyBorder="1"/>
    <xf numFmtId="167" fontId="34" fillId="0" borderId="103" xfId="0" applyNumberFormat="1" applyFont="1" applyFill="1" applyBorder="1"/>
    <xf numFmtId="0" fontId="34" fillId="0" borderId="114" xfId="0" applyFont="1" applyFill="1" applyBorder="1"/>
    <xf numFmtId="0" fontId="31" fillId="0" borderId="47" xfId="0" applyNumberFormat="1" applyFont="1" applyFill="1" applyBorder="1"/>
    <xf numFmtId="0" fontId="31" fillId="0" borderId="47" xfId="0" applyNumberFormat="1" applyFont="1" applyFill="1" applyBorder="1" applyAlignment="1">
      <alignment horizontal="center"/>
    </xf>
    <xf numFmtId="0" fontId="38" fillId="0" borderId="50" xfId="0" applyNumberFormat="1" applyFont="1" applyFill="1" applyBorder="1"/>
    <xf numFmtId="42" fontId="32" fillId="0" borderId="55" xfId="0" applyNumberFormat="1" applyFont="1" applyFill="1" applyBorder="1"/>
    <xf numFmtId="42" fontId="32" fillId="0" borderId="129" xfId="4" applyNumberFormat="1" applyFont="1" applyFill="1" applyBorder="1"/>
    <xf numFmtId="5" fontId="34" fillId="0" borderId="80" xfId="3" applyNumberFormat="1" applyFont="1" applyFill="1" applyBorder="1"/>
    <xf numFmtId="0" fontId="32" fillId="0" borderId="80" xfId="0" applyFont="1" applyFill="1" applyBorder="1"/>
    <xf numFmtId="167" fontId="32" fillId="0" borderId="80" xfId="3" applyNumberFormat="1" applyFont="1" applyFill="1" applyBorder="1"/>
    <xf numFmtId="42" fontId="32" fillId="0" borderId="80" xfId="0" applyNumberFormat="1" applyFont="1" applyFill="1" applyBorder="1"/>
    <xf numFmtId="42" fontId="32" fillId="0" borderId="45" xfId="0" applyNumberFormat="1" applyFont="1" applyFill="1" applyBorder="1"/>
    <xf numFmtId="3" fontId="34" fillId="0" borderId="1" xfId="3" applyNumberFormat="1" applyFont="1" applyFill="1" applyBorder="1"/>
    <xf numFmtId="3" fontId="32" fillId="0" borderId="1" xfId="0" applyNumberFormat="1" applyFont="1" applyFill="1" applyBorder="1"/>
    <xf numFmtId="10" fontId="32" fillId="0" borderId="1" xfId="3" applyNumberFormat="1" applyFont="1" applyFill="1" applyBorder="1"/>
    <xf numFmtId="165" fontId="32" fillId="0" borderId="87" xfId="4" applyNumberFormat="1" applyFont="1" applyFill="1" applyBorder="1"/>
    <xf numFmtId="42" fontId="32" fillId="0" borderId="51" xfId="4" applyNumberFormat="1" applyFont="1" applyFill="1" applyBorder="1"/>
    <xf numFmtId="7" fontId="34" fillId="0" borderId="131" xfId="3" applyNumberFormat="1" applyFont="1" applyFill="1" applyBorder="1"/>
    <xf numFmtId="7" fontId="34" fillId="0" borderId="131" xfId="0" applyNumberFormat="1" applyFont="1" applyFill="1" applyBorder="1"/>
    <xf numFmtId="42" fontId="34" fillId="0" borderId="131" xfId="0" applyNumberFormat="1" applyFont="1" applyFill="1" applyBorder="1"/>
    <xf numFmtId="42" fontId="34" fillId="0" borderId="130" xfId="0" applyNumberFormat="1" applyFont="1" applyFill="1" applyBorder="1"/>
    <xf numFmtId="173" fontId="37" fillId="0" borderId="0" xfId="0" applyNumberFormat="1" applyFont="1" applyFill="1" applyBorder="1"/>
    <xf numFmtId="173" fontId="37" fillId="0" borderId="41" xfId="0" applyNumberFormat="1" applyFont="1" applyFill="1" applyBorder="1"/>
    <xf numFmtId="166" fontId="32" fillId="0" borderId="51" xfId="4" applyNumberFormat="1" applyFont="1" applyFill="1" applyBorder="1"/>
    <xf numFmtId="7" fontId="32" fillId="0" borderId="0" xfId="3" applyNumberFormat="1" applyFont="1" applyFill="1" applyBorder="1"/>
    <xf numFmtId="7" fontId="34" fillId="0" borderId="0" xfId="0" applyNumberFormat="1" applyFont="1" applyFill="1" applyBorder="1"/>
    <xf numFmtId="165" fontId="34" fillId="0" borderId="0" xfId="4" applyNumberFormat="1" applyFont="1" applyFill="1" applyBorder="1"/>
    <xf numFmtId="42" fontId="32" fillId="0" borderId="131" xfId="4" applyNumberFormat="1" applyFont="1" applyFill="1" applyBorder="1"/>
    <xf numFmtId="0" fontId="32" fillId="0" borderId="47" xfId="0" applyFont="1" applyBorder="1"/>
    <xf numFmtId="167" fontId="32" fillId="0" borderId="47" xfId="3152" applyNumberFormat="1" applyFont="1" applyBorder="1"/>
    <xf numFmtId="0" fontId="32" fillId="0" borderId="1" xfId="0" applyFont="1" applyBorder="1"/>
    <xf numFmtId="167" fontId="32" fillId="0" borderId="1" xfId="3152" applyNumberFormat="1" applyFont="1" applyBorder="1"/>
    <xf numFmtId="0" fontId="32" fillId="0" borderId="131" xfId="0" applyFont="1" applyBorder="1"/>
    <xf numFmtId="167" fontId="32" fillId="0" borderId="131" xfId="3152" applyNumberFormat="1" applyFont="1" applyBorder="1"/>
    <xf numFmtId="0" fontId="32" fillId="0" borderId="80" xfId="0" applyFont="1" applyBorder="1"/>
    <xf numFmtId="167" fontId="32" fillId="0" borderId="80" xfId="3152" applyNumberFormat="1" applyFont="1" applyBorder="1"/>
    <xf numFmtId="167" fontId="32" fillId="0" borderId="80" xfId="0" applyNumberFormat="1" applyFont="1" applyBorder="1"/>
    <xf numFmtId="10" fontId="32" fillId="0" borderId="52" xfId="3152" applyNumberFormat="1" applyFont="1" applyBorder="1"/>
    <xf numFmtId="167" fontId="32" fillId="0" borderId="50" xfId="0" applyNumberFormat="1" applyFont="1" applyBorder="1"/>
    <xf numFmtId="167" fontId="32" fillId="0" borderId="87" xfId="0" applyNumberFormat="1" applyFont="1" applyBorder="1"/>
    <xf numFmtId="167" fontId="32" fillId="0" borderId="76" xfId="0" applyNumberFormat="1" applyFont="1" applyBorder="1"/>
    <xf numFmtId="167" fontId="32" fillId="0" borderId="0" xfId="3152" applyNumberFormat="1" applyFont="1" applyBorder="1"/>
    <xf numFmtId="0" fontId="38" fillId="0" borderId="132" xfId="0" applyFont="1" applyBorder="1"/>
    <xf numFmtId="0" fontId="32" fillId="0" borderId="133" xfId="0" applyFont="1" applyBorder="1"/>
    <xf numFmtId="42" fontId="32" fillId="0" borderId="132" xfId="3" applyNumberFormat="1" applyFont="1" applyBorder="1"/>
    <xf numFmtId="42" fontId="32" fillId="0" borderId="133" xfId="3" applyNumberFormat="1" applyFont="1" applyBorder="1"/>
    <xf numFmtId="3" fontId="32" fillId="0" borderId="132" xfId="3" applyNumberFormat="1" applyFont="1" applyBorder="1"/>
    <xf numFmtId="42" fontId="32" fillId="0" borderId="22" xfId="3" applyNumberFormat="1" applyFont="1" applyBorder="1"/>
    <xf numFmtId="42" fontId="32" fillId="0" borderId="134" xfId="3" applyNumberFormat="1" applyFont="1" applyBorder="1"/>
    <xf numFmtId="10" fontId="32" fillId="0" borderId="0" xfId="3" applyNumberFormat="1" applyFont="1" applyBorder="1"/>
    <xf numFmtId="167" fontId="38" fillId="0" borderId="2" xfId="3" applyNumberFormat="1" applyFont="1" applyBorder="1"/>
    <xf numFmtId="0" fontId="35" fillId="0" borderId="53" xfId="0" applyFont="1" applyBorder="1" applyAlignment="1">
      <alignment horizontal="left"/>
    </xf>
    <xf numFmtId="167" fontId="32" fillId="0" borderId="72" xfId="0" applyNumberFormat="1" applyFont="1" applyBorder="1"/>
    <xf numFmtId="167" fontId="32" fillId="0" borderId="88" xfId="0" applyNumberFormat="1" applyFont="1" applyBorder="1"/>
    <xf numFmtId="0" fontId="49" fillId="0" borderId="0" xfId="0" applyFont="1" applyBorder="1" applyAlignment="1">
      <alignment horizontal="left"/>
    </xf>
    <xf numFmtId="174" fontId="32" fillId="15" borderId="6" xfId="0" applyNumberFormat="1" applyFont="1" applyFill="1" applyBorder="1"/>
    <xf numFmtId="174" fontId="32" fillId="15" borderId="128" xfId="0" applyNumberFormat="1" applyFont="1" applyFill="1" applyBorder="1"/>
    <xf numFmtId="0" fontId="32" fillId="14" borderId="128" xfId="0" applyFont="1" applyFill="1" applyBorder="1"/>
    <xf numFmtId="167" fontId="34" fillId="5" borderId="6" xfId="0" applyNumberFormat="1" applyFont="1" applyFill="1" applyBorder="1"/>
    <xf numFmtId="167" fontId="34" fillId="5" borderId="128" xfId="3" applyNumberFormat="1" applyFont="1" applyFill="1" applyBorder="1"/>
    <xf numFmtId="167" fontId="34" fillId="16" borderId="128" xfId="3" applyNumberFormat="1" applyFont="1" applyFill="1" applyBorder="1"/>
    <xf numFmtId="42" fontId="32" fillId="0" borderId="135" xfId="3" applyNumberFormat="1" applyFont="1" applyBorder="1"/>
    <xf numFmtId="44" fontId="32" fillId="0" borderId="124" xfId="3" applyNumberFormat="1" applyFont="1" applyBorder="1"/>
    <xf numFmtId="0" fontId="32" fillId="0" borderId="126" xfId="0" applyFont="1" applyBorder="1"/>
    <xf numFmtId="167" fontId="34" fillId="0" borderId="136" xfId="3" applyNumberFormat="1" applyFont="1" applyFill="1" applyBorder="1"/>
    <xf numFmtId="167" fontId="32" fillId="0" borderId="0" xfId="0" applyNumberFormat="1" applyFont="1" applyFill="1" applyBorder="1"/>
    <xf numFmtId="0" fontId="31" fillId="13" borderId="0" xfId="0" applyFont="1" applyFill="1"/>
    <xf numFmtId="0" fontId="31" fillId="13" borderId="4" xfId="0" applyFont="1" applyFill="1" applyBorder="1"/>
    <xf numFmtId="167" fontId="32" fillId="13" borderId="6" xfId="3" applyNumberFormat="1" applyFont="1" applyFill="1" applyBorder="1"/>
    <xf numFmtId="0" fontId="32" fillId="13" borderId="6" xfId="0" applyFont="1" applyFill="1" applyBorder="1"/>
    <xf numFmtId="0" fontId="32" fillId="13" borderId="128" xfId="0" applyFont="1" applyFill="1" applyBorder="1"/>
    <xf numFmtId="0" fontId="32" fillId="13" borderId="103" xfId="0" applyFont="1" applyFill="1" applyBorder="1"/>
    <xf numFmtId="0" fontId="32" fillId="13" borderId="115" xfId="0" applyFont="1" applyFill="1" applyBorder="1"/>
    <xf numFmtId="167" fontId="32" fillId="13" borderId="103" xfId="3" applyNumberFormat="1" applyFont="1" applyFill="1" applyBorder="1"/>
    <xf numFmtId="167" fontId="32" fillId="13" borderId="115" xfId="3" applyNumberFormat="1" applyFont="1" applyFill="1" applyBorder="1"/>
    <xf numFmtId="167" fontId="32" fillId="13" borderId="114" xfId="3" applyNumberFormat="1" applyFont="1" applyFill="1" applyBorder="1"/>
    <xf numFmtId="167" fontId="32" fillId="13" borderId="91" xfId="3" applyNumberFormat="1" applyFont="1" applyFill="1" applyBorder="1"/>
    <xf numFmtId="167" fontId="32" fillId="13" borderId="117" xfId="3" applyNumberFormat="1" applyFont="1" applyFill="1" applyBorder="1"/>
    <xf numFmtId="0" fontId="32" fillId="13" borderId="38" xfId="0" applyFont="1" applyFill="1" applyBorder="1"/>
    <xf numFmtId="0" fontId="32" fillId="13" borderId="116" xfId="0" applyFont="1" applyFill="1" applyBorder="1"/>
    <xf numFmtId="167" fontId="32" fillId="13" borderId="38" xfId="3" applyNumberFormat="1" applyFont="1" applyFill="1" applyBorder="1"/>
    <xf numFmtId="167" fontId="32" fillId="13" borderId="90" xfId="3" applyNumberFormat="1" applyFont="1" applyFill="1" applyBorder="1"/>
    <xf numFmtId="0" fontId="32" fillId="13" borderId="0" xfId="0" applyFont="1" applyFill="1" applyBorder="1"/>
    <xf numFmtId="0" fontId="32" fillId="13" borderId="4" xfId="0" applyFont="1" applyFill="1" applyBorder="1"/>
    <xf numFmtId="167" fontId="32" fillId="13" borderId="0" xfId="3" applyNumberFormat="1" applyFont="1" applyFill="1" applyBorder="1"/>
    <xf numFmtId="167" fontId="32" fillId="13" borderId="55" xfId="3" applyNumberFormat="1" applyFont="1" applyFill="1" applyBorder="1"/>
    <xf numFmtId="0" fontId="39" fillId="17" borderId="6" xfId="0" applyFont="1" applyFill="1" applyBorder="1"/>
    <xf numFmtId="0" fontId="39" fillId="17" borderId="7" xfId="0" applyFont="1" applyFill="1" applyBorder="1"/>
    <xf numFmtId="167" fontId="34" fillId="17" borderId="6" xfId="3" applyNumberFormat="1" applyFont="1" applyFill="1" applyBorder="1"/>
    <xf numFmtId="0" fontId="34" fillId="17" borderId="6" xfId="0" applyFont="1" applyFill="1" applyBorder="1"/>
    <xf numFmtId="0" fontId="34" fillId="17" borderId="128" xfId="0" applyFont="1" applyFill="1" applyBorder="1"/>
    <xf numFmtId="167" fontId="34" fillId="17" borderId="0" xfId="3" applyNumberFormat="1" applyFont="1" applyFill="1" applyAlignment="1"/>
    <xf numFmtId="0" fontId="39" fillId="17" borderId="4" xfId="0" applyFont="1" applyFill="1" applyBorder="1"/>
    <xf numFmtId="167" fontId="34" fillId="17" borderId="0" xfId="3" applyNumberFormat="1" applyFont="1" applyFill="1" applyBorder="1"/>
    <xf numFmtId="167" fontId="34" fillId="17" borderId="10" xfId="3" applyNumberFormat="1" applyFont="1" applyFill="1" applyBorder="1"/>
    <xf numFmtId="167" fontId="34" fillId="17" borderId="3" xfId="3" applyNumberFormat="1" applyFont="1" applyFill="1" applyBorder="1"/>
    <xf numFmtId="167" fontId="34" fillId="17" borderId="18" xfId="3" applyNumberFormat="1" applyFont="1" applyFill="1" applyBorder="1"/>
    <xf numFmtId="167" fontId="34" fillId="17" borderId="51" xfId="3" applyNumberFormat="1" applyFont="1" applyFill="1" applyBorder="1"/>
    <xf numFmtId="0" fontId="39" fillId="0" borderId="0" xfId="0" applyFont="1" applyAlignment="1">
      <alignment vertical="center"/>
    </xf>
    <xf numFmtId="1" fontId="31" fillId="0" borderId="4" xfId="0" applyNumberFormat="1" applyFont="1" applyBorder="1"/>
    <xf numFmtId="167" fontId="35" fillId="0" borderId="71" xfId="0" applyNumberFormat="1" applyFont="1" applyFill="1" applyBorder="1" applyAlignment="1">
      <alignment horizontal="center"/>
    </xf>
    <xf numFmtId="167" fontId="35" fillId="0" borderId="3" xfId="0" applyNumberFormat="1" applyFont="1" applyFill="1" applyBorder="1" applyAlignment="1">
      <alignment horizontal="center"/>
    </xf>
    <xf numFmtId="167" fontId="36" fillId="0" borderId="0" xfId="0" applyNumberFormat="1" applyFont="1" applyBorder="1" applyAlignment="1">
      <alignment horizontal="left"/>
    </xf>
    <xf numFmtId="167" fontId="32" fillId="13" borderId="10" xfId="3" applyNumberFormat="1" applyFont="1" applyFill="1" applyBorder="1"/>
    <xf numFmtId="167" fontId="32" fillId="13" borderId="9" xfId="3" applyNumberFormat="1" applyFont="1" applyFill="1" applyBorder="1"/>
    <xf numFmtId="167" fontId="32" fillId="13" borderId="116" xfId="0" applyNumberFormat="1" applyFont="1" applyFill="1" applyBorder="1"/>
    <xf numFmtId="0" fontId="32" fillId="15" borderId="0" xfId="0" applyFont="1" applyFill="1"/>
    <xf numFmtId="167" fontId="34" fillId="17" borderId="94" xfId="3" applyNumberFormat="1" applyFont="1" applyFill="1" applyBorder="1"/>
    <xf numFmtId="167" fontId="34" fillId="17" borderId="90" xfId="3" applyNumberFormat="1" applyFont="1" applyFill="1" applyBorder="1"/>
    <xf numFmtId="167" fontId="34" fillId="17" borderId="38" xfId="3" applyNumberFormat="1" applyFont="1" applyFill="1" applyBorder="1"/>
    <xf numFmtId="167" fontId="34" fillId="17" borderId="116" xfId="3" applyNumberFormat="1" applyFont="1" applyFill="1" applyBorder="1"/>
    <xf numFmtId="0" fontId="34" fillId="17" borderId="0" xfId="0" applyFont="1" applyFill="1" applyBorder="1"/>
    <xf numFmtId="0" fontId="34" fillId="17" borderId="4" xfId="0" applyFont="1" applyFill="1" applyBorder="1"/>
    <xf numFmtId="0" fontId="34" fillId="17" borderId="38" xfId="0" applyFont="1" applyFill="1" applyBorder="1"/>
    <xf numFmtId="0" fontId="34" fillId="17" borderId="116" xfId="0" applyFont="1" applyFill="1" applyBorder="1"/>
    <xf numFmtId="167" fontId="34" fillId="17" borderId="138" xfId="3" applyNumberFormat="1" applyFont="1" applyFill="1" applyBorder="1"/>
    <xf numFmtId="0" fontId="34" fillId="17" borderId="3" xfId="0" applyFont="1" applyFill="1" applyBorder="1"/>
    <xf numFmtId="167" fontId="34" fillId="17" borderId="83" xfId="3" applyNumberFormat="1" applyFont="1" applyFill="1" applyBorder="1"/>
    <xf numFmtId="167" fontId="34" fillId="17" borderId="67" xfId="3" applyNumberFormat="1" applyFont="1" applyFill="1" applyBorder="1"/>
    <xf numFmtId="167" fontId="34" fillId="17" borderId="44" xfId="3" applyNumberFormat="1" applyFont="1" applyFill="1" applyBorder="1"/>
    <xf numFmtId="167" fontId="34" fillId="17" borderId="118" xfId="3" applyNumberFormat="1" applyFont="1" applyFill="1" applyBorder="1"/>
    <xf numFmtId="167" fontId="32" fillId="14" borderId="83" xfId="3" applyNumberFormat="1" applyFont="1" applyFill="1" applyBorder="1"/>
    <xf numFmtId="167" fontId="32" fillId="14" borderId="92" xfId="3" applyNumberFormat="1" applyFont="1" applyFill="1" applyBorder="1"/>
    <xf numFmtId="167" fontId="32" fillId="14" borderId="91" xfId="3" applyNumberFormat="1" applyFont="1" applyFill="1" applyBorder="1"/>
    <xf numFmtId="174" fontId="32" fillId="15" borderId="117" xfId="0" applyNumberFormat="1" applyFont="1" applyFill="1" applyBorder="1"/>
    <xf numFmtId="174" fontId="32" fillId="15" borderId="43" xfId="0" applyNumberFormat="1" applyFont="1" applyFill="1" applyBorder="1"/>
    <xf numFmtId="167" fontId="32" fillId="13" borderId="124" xfId="3" applyNumberFormat="1" applyFont="1" applyFill="1" applyBorder="1"/>
    <xf numFmtId="167" fontId="32" fillId="13" borderId="137" xfId="3" applyNumberFormat="1" applyFont="1" applyFill="1" applyBorder="1"/>
    <xf numFmtId="167" fontId="32" fillId="13" borderId="7" xfId="0" applyNumberFormat="1" applyFont="1" applyFill="1" applyBorder="1"/>
    <xf numFmtId="167" fontId="32" fillId="13" borderId="33" xfId="3" applyNumberFormat="1" applyFont="1" applyFill="1" applyBorder="1"/>
    <xf numFmtId="167" fontId="32" fillId="13" borderId="139" xfId="3" applyNumberFormat="1" applyFont="1" applyFill="1" applyBorder="1"/>
    <xf numFmtId="167" fontId="32" fillId="13" borderId="43" xfId="3" applyNumberFormat="1" applyFont="1" applyFill="1" applyBorder="1"/>
    <xf numFmtId="167" fontId="34" fillId="17" borderId="117" xfId="3" applyNumberFormat="1" applyFont="1" applyFill="1" applyBorder="1"/>
    <xf numFmtId="0" fontId="39" fillId="16" borderId="52" xfId="0" applyFont="1" applyFill="1" applyBorder="1"/>
    <xf numFmtId="0" fontId="39" fillId="16" borderId="68" xfId="0" applyFont="1" applyFill="1" applyBorder="1"/>
    <xf numFmtId="42" fontId="34" fillId="16" borderId="52" xfId="0" applyNumberFormat="1" applyFont="1" applyFill="1" applyBorder="1"/>
    <xf numFmtId="167" fontId="34" fillId="16" borderId="52" xfId="3" applyNumberFormat="1" applyFont="1" applyFill="1" applyBorder="1"/>
    <xf numFmtId="167" fontId="34" fillId="16" borderId="68" xfId="3" applyNumberFormat="1" applyFont="1" applyFill="1" applyBorder="1"/>
    <xf numFmtId="167" fontId="32" fillId="14" borderId="114" xfId="3" applyNumberFormat="1" applyFont="1" applyFill="1" applyBorder="1"/>
    <xf numFmtId="167" fontId="32" fillId="14" borderId="118" xfId="3" applyNumberFormat="1" applyFont="1" applyFill="1" applyBorder="1"/>
    <xf numFmtId="167" fontId="32" fillId="14" borderId="117" xfId="3" applyNumberFormat="1" applyFont="1" applyFill="1" applyBorder="1"/>
    <xf numFmtId="0" fontId="34" fillId="16" borderId="52" xfId="0" applyFont="1" applyFill="1" applyBorder="1"/>
    <xf numFmtId="0" fontId="34" fillId="16" borderId="38" xfId="0" applyFont="1" applyFill="1" applyBorder="1"/>
    <xf numFmtId="0" fontId="34" fillId="16" borderId="0" xfId="0" applyFont="1" applyFill="1" applyBorder="1"/>
    <xf numFmtId="0" fontId="34" fillId="5" borderId="9" xfId="0" applyFont="1" applyFill="1" applyBorder="1"/>
    <xf numFmtId="167" fontId="32" fillId="0" borderId="6" xfId="0" applyNumberFormat="1" applyFont="1" applyFill="1" applyBorder="1"/>
    <xf numFmtId="1" fontId="31" fillId="0" borderId="95" xfId="0" applyNumberFormat="1" applyFont="1" applyBorder="1"/>
    <xf numFmtId="0" fontId="38" fillId="14" borderId="0" xfId="0" applyFont="1" applyFill="1" applyBorder="1"/>
    <xf numFmtId="0" fontId="38" fillId="14" borderId="38" xfId="0" applyFont="1" applyFill="1" applyBorder="1"/>
    <xf numFmtId="0" fontId="39" fillId="5" borderId="38" xfId="0" applyFont="1" applyFill="1" applyBorder="1"/>
    <xf numFmtId="0" fontId="39" fillId="5" borderId="0" xfId="0" applyFont="1" applyFill="1" applyBorder="1"/>
    <xf numFmtId="0" fontId="34" fillId="16" borderId="103" xfId="0" applyFont="1" applyFill="1" applyBorder="1"/>
    <xf numFmtId="0" fontId="39" fillId="16" borderId="80" xfId="0" applyFont="1" applyFill="1" applyBorder="1"/>
    <xf numFmtId="0" fontId="39" fillId="0" borderId="0" xfId="0" applyFont="1" applyFill="1" applyBorder="1"/>
    <xf numFmtId="0" fontId="39" fillId="0" borderId="9" xfId="0" applyFont="1" applyFill="1" applyBorder="1"/>
    <xf numFmtId="0" fontId="39" fillId="0" borderId="103" xfId="0" applyFont="1" applyFill="1" applyBorder="1"/>
    <xf numFmtId="0" fontId="32" fillId="0" borderId="132" xfId="0" applyFont="1" applyBorder="1"/>
    <xf numFmtId="0" fontId="38" fillId="0" borderId="47" xfId="0" applyNumberFormat="1" applyFont="1" applyBorder="1"/>
    <xf numFmtId="0" fontId="38" fillId="0" borderId="0" xfId="0" applyNumberFormat="1" applyFont="1" applyBorder="1"/>
    <xf numFmtId="0" fontId="38" fillId="0" borderId="47" xfId="0" applyFont="1" applyBorder="1"/>
    <xf numFmtId="167" fontId="35" fillId="0" borderId="88" xfId="0" applyNumberFormat="1" applyFont="1" applyBorder="1"/>
    <xf numFmtId="0" fontId="34" fillId="16" borderId="5" xfId="0" applyFont="1" applyFill="1" applyBorder="1"/>
    <xf numFmtId="0" fontId="34" fillId="5" borderId="5" xfId="0" applyFont="1" applyFill="1" applyBorder="1"/>
    <xf numFmtId="0" fontId="34" fillId="17" borderId="8" xfId="0" applyFont="1" applyFill="1" applyBorder="1"/>
    <xf numFmtId="0" fontId="38" fillId="14" borderId="5" xfId="0" applyFont="1" applyFill="1" applyBorder="1"/>
    <xf numFmtId="0" fontId="38" fillId="15" borderId="3" xfId="0" applyFont="1" applyFill="1" applyBorder="1"/>
    <xf numFmtId="0" fontId="38" fillId="15" borderId="8" xfId="0" applyFont="1" applyFill="1" applyBorder="1"/>
    <xf numFmtId="0" fontId="38" fillId="15" borderId="90" xfId="0" applyFont="1" applyFill="1" applyBorder="1"/>
    <xf numFmtId="0" fontId="31" fillId="0" borderId="3" xfId="0" applyFont="1" applyBorder="1"/>
    <xf numFmtId="0" fontId="31" fillId="13" borderId="3" xfId="0" applyFont="1" applyFill="1" applyBorder="1"/>
    <xf numFmtId="0" fontId="32" fillId="13" borderId="8" xfId="0" applyFont="1" applyFill="1" applyBorder="1"/>
    <xf numFmtId="0" fontId="32" fillId="13" borderId="90" xfId="0" applyFont="1" applyFill="1" applyBorder="1"/>
    <xf numFmtId="0" fontId="32" fillId="13" borderId="3" xfId="0" applyFont="1" applyFill="1" applyBorder="1"/>
    <xf numFmtId="0" fontId="32" fillId="0" borderId="3" xfId="0" applyFont="1" applyFill="1" applyBorder="1"/>
    <xf numFmtId="0" fontId="39" fillId="17" borderId="5" xfId="0" applyFont="1" applyFill="1" applyBorder="1"/>
    <xf numFmtId="0" fontId="39" fillId="17" borderId="3" xfId="0" applyFont="1" applyFill="1" applyBorder="1"/>
    <xf numFmtId="0" fontId="34" fillId="17" borderId="90" xfId="0" applyFont="1" applyFill="1" applyBorder="1"/>
    <xf numFmtId="167" fontId="32" fillId="0" borderId="78" xfId="0" applyNumberFormat="1" applyFont="1" applyBorder="1"/>
    <xf numFmtId="167" fontId="35" fillId="0" borderId="140" xfId="0" applyNumberFormat="1" applyFont="1" applyFill="1" applyBorder="1" applyAlignment="1">
      <alignment horizontal="center"/>
    </xf>
    <xf numFmtId="167" fontId="35" fillId="0" borderId="141" xfId="0" applyNumberFormat="1" applyFont="1" applyFill="1" applyBorder="1" applyAlignment="1">
      <alignment horizontal="center"/>
    </xf>
    <xf numFmtId="167" fontId="32" fillId="0" borderId="5" xfId="0" applyNumberFormat="1" applyFont="1" applyBorder="1"/>
    <xf numFmtId="167" fontId="36" fillId="0" borderId="43" xfId="0" applyNumberFormat="1" applyFont="1" applyBorder="1" applyAlignment="1">
      <alignment horizontal="center"/>
    </xf>
    <xf numFmtId="167" fontId="32" fillId="0" borderId="118" xfId="0" applyNumberFormat="1" applyFont="1" applyBorder="1"/>
    <xf numFmtId="0" fontId="38" fillId="0" borderId="6" xfId="0" applyFont="1" applyFill="1" applyBorder="1"/>
    <xf numFmtId="0" fontId="32" fillId="5" borderId="1" xfId="0" applyFont="1" applyFill="1" applyBorder="1"/>
    <xf numFmtId="167" fontId="32" fillId="5" borderId="1" xfId="3152" applyNumberFormat="1" applyFont="1" applyFill="1" applyBorder="1"/>
    <xf numFmtId="167" fontId="32" fillId="5" borderId="1" xfId="0" applyNumberFormat="1" applyFont="1" applyFill="1" applyBorder="1"/>
    <xf numFmtId="167" fontId="32" fillId="5" borderId="87" xfId="0" applyNumberFormat="1" applyFont="1" applyFill="1" applyBorder="1"/>
    <xf numFmtId="0" fontId="32" fillId="5" borderId="131" xfId="0" applyFont="1" applyFill="1" applyBorder="1"/>
    <xf numFmtId="167" fontId="32" fillId="5" borderId="131" xfId="3152" applyNumberFormat="1" applyFont="1" applyFill="1" applyBorder="1"/>
    <xf numFmtId="167" fontId="32" fillId="5" borderId="76" xfId="0" applyNumberFormat="1" applyFont="1" applyFill="1" applyBorder="1"/>
    <xf numFmtId="167" fontId="32" fillId="15" borderId="2" xfId="3" applyNumberFormat="1" applyFont="1" applyFill="1" applyBorder="1"/>
    <xf numFmtId="42" fontId="34" fillId="15" borderId="2" xfId="0" applyNumberFormat="1" applyFont="1" applyFill="1" applyBorder="1"/>
    <xf numFmtId="42" fontId="34" fillId="15" borderId="44" xfId="0" applyNumberFormat="1" applyFont="1" applyFill="1" applyBorder="1"/>
    <xf numFmtId="42" fontId="34" fillId="15" borderId="43" xfId="0" applyNumberFormat="1" applyFont="1" applyFill="1" applyBorder="1"/>
    <xf numFmtId="167" fontId="32" fillId="13" borderId="2" xfId="3" applyNumberFormat="1" applyFont="1" applyFill="1" applyBorder="1"/>
    <xf numFmtId="42" fontId="34" fillId="13" borderId="2" xfId="0" applyNumberFormat="1" applyFont="1" applyFill="1" applyBorder="1"/>
    <xf numFmtId="42" fontId="34" fillId="13" borderId="44" xfId="0" applyNumberFormat="1" applyFont="1" applyFill="1" applyBorder="1"/>
    <xf numFmtId="166" fontId="34" fillId="19" borderId="0" xfId="0" applyNumberFormat="1" applyFont="1" applyFill="1"/>
    <xf numFmtId="175" fontId="34" fillId="0" borderId="65" xfId="3" applyNumberFormat="1" applyFont="1" applyFill="1" applyBorder="1"/>
    <xf numFmtId="167" fontId="34" fillId="0" borderId="55" xfId="3" applyNumberFormat="1" applyFont="1" applyFill="1" applyBorder="1"/>
    <xf numFmtId="167" fontId="34" fillId="0" borderId="43" xfId="3" applyNumberFormat="1" applyFont="1" applyFill="1" applyBorder="1"/>
    <xf numFmtId="167" fontId="34" fillId="0" borderId="91" xfId="3" applyNumberFormat="1" applyFont="1" applyFill="1" applyBorder="1"/>
    <xf numFmtId="167" fontId="34" fillId="0" borderId="137" xfId="3" applyNumberFormat="1" applyFont="1" applyFill="1" applyBorder="1"/>
    <xf numFmtId="167" fontId="34" fillId="0" borderId="74" xfId="3" applyNumberFormat="1" applyFont="1" applyFill="1" applyBorder="1"/>
    <xf numFmtId="167" fontId="34" fillId="0" borderId="142" xfId="3" applyNumberFormat="1" applyFont="1" applyFill="1" applyBorder="1"/>
    <xf numFmtId="175" fontId="34" fillId="0" borderId="72" xfId="3" applyNumberFormat="1" applyFont="1" applyFill="1" applyBorder="1"/>
    <xf numFmtId="175" fontId="34" fillId="0" borderId="143" xfId="3" applyNumberFormat="1" applyFont="1" applyFill="1" applyBorder="1"/>
    <xf numFmtId="167" fontId="34" fillId="0" borderId="72" xfId="3" applyNumberFormat="1" applyFont="1" applyFill="1" applyBorder="1"/>
    <xf numFmtId="167" fontId="34" fillId="0" borderId="143" xfId="3" applyNumberFormat="1" applyFont="1" applyFill="1" applyBorder="1"/>
    <xf numFmtId="1" fontId="36" fillId="0" borderId="0" xfId="0" applyNumberFormat="1" applyFont="1" applyBorder="1"/>
    <xf numFmtId="1" fontId="35" fillId="0" borderId="0" xfId="0" applyNumberFormat="1" applyFont="1" applyBorder="1"/>
    <xf numFmtId="0" fontId="34" fillId="0" borderId="0" xfId="0" applyFont="1" applyBorder="1"/>
    <xf numFmtId="0" fontId="34" fillId="0" borderId="6" xfId="0" applyFont="1" applyBorder="1"/>
    <xf numFmtId="0" fontId="34" fillId="16" borderId="80" xfId="0" applyFont="1" applyFill="1" applyBorder="1"/>
    <xf numFmtId="0" fontId="32" fillId="15" borderId="9" xfId="0" applyFont="1" applyFill="1" applyBorder="1"/>
    <xf numFmtId="0" fontId="32" fillId="15" borderId="38" xfId="0" applyFont="1" applyFill="1" applyBorder="1"/>
    <xf numFmtId="0" fontId="34" fillId="5" borderId="38" xfId="0" applyFont="1" applyFill="1" applyBorder="1"/>
    <xf numFmtId="167" fontId="34" fillId="16" borderId="137" xfId="3" applyNumberFormat="1" applyFont="1" applyFill="1" applyBorder="1"/>
    <xf numFmtId="167" fontId="34" fillId="16" borderId="41" xfId="3" applyNumberFormat="1" applyFont="1" applyFill="1" applyBorder="1"/>
    <xf numFmtId="167" fontId="34" fillId="16" borderId="118" xfId="3" applyNumberFormat="1" applyFont="1" applyFill="1" applyBorder="1"/>
    <xf numFmtId="167" fontId="34" fillId="16" borderId="117" xfId="3" applyNumberFormat="1" applyFont="1" applyFill="1" applyBorder="1"/>
    <xf numFmtId="1" fontId="31" fillId="18" borderId="95" xfId="0" applyNumberFormat="1" applyFont="1" applyFill="1" applyBorder="1"/>
    <xf numFmtId="167" fontId="35" fillId="18" borderId="0" xfId="0" applyNumberFormat="1" applyFont="1" applyFill="1" applyBorder="1" applyAlignment="1">
      <alignment horizontal="left"/>
    </xf>
    <xf numFmtId="44" fontId="35" fillId="18" borderId="0" xfId="0" applyNumberFormat="1" applyFont="1" applyFill="1" applyBorder="1"/>
    <xf numFmtId="167" fontId="35" fillId="18" borderId="0" xfId="0" applyNumberFormat="1" applyFont="1" applyFill="1" applyBorder="1"/>
    <xf numFmtId="44" fontId="32" fillId="18" borderId="0" xfId="0" applyNumberFormat="1" applyFont="1" applyFill="1" applyBorder="1"/>
    <xf numFmtId="44" fontId="32" fillId="18" borderId="6" xfId="0" applyNumberFormat="1" applyFont="1" applyFill="1" applyBorder="1"/>
    <xf numFmtId="0" fontId="31" fillId="18" borderId="0" xfId="0" applyFont="1" applyFill="1"/>
    <xf numFmtId="0" fontId="34" fillId="0" borderId="144" xfId="0" applyFont="1" applyFill="1" applyBorder="1"/>
    <xf numFmtId="0" fontId="34" fillId="0" borderId="145" xfId="0" applyFont="1" applyFill="1" applyBorder="1"/>
    <xf numFmtId="0" fontId="34" fillId="0" borderId="146" xfId="0" applyFont="1" applyFill="1" applyBorder="1"/>
    <xf numFmtId="167" fontId="35" fillId="0" borderId="0" xfId="0" applyNumberFormat="1" applyFont="1" applyFill="1" applyBorder="1" applyAlignment="1">
      <alignment horizontal="left"/>
    </xf>
    <xf numFmtId="0" fontId="51" fillId="0" borderId="0" xfId="0" applyFont="1" applyAlignment="1">
      <alignment vertical="center"/>
    </xf>
    <xf numFmtId="0" fontId="34" fillId="16" borderId="115" xfId="0" quotePrefix="1" applyFont="1" applyFill="1" applyBorder="1"/>
    <xf numFmtId="0" fontId="34" fillId="16" borderId="4" xfId="0" applyFont="1" applyFill="1" applyBorder="1" applyAlignment="1">
      <alignment horizontal="center"/>
    </xf>
    <xf numFmtId="167" fontId="32" fillId="14" borderId="103" xfId="3" applyNumberFormat="1" applyFont="1" applyFill="1" applyBorder="1"/>
    <xf numFmtId="0" fontId="38" fillId="14" borderId="115" xfId="0" applyFont="1" applyFill="1" applyBorder="1"/>
    <xf numFmtId="0" fontId="38" fillId="14" borderId="103" xfId="0" applyFont="1" applyFill="1" applyBorder="1"/>
    <xf numFmtId="167" fontId="32" fillId="14" borderId="115" xfId="3" applyNumberFormat="1" applyFont="1" applyFill="1" applyBorder="1"/>
    <xf numFmtId="42" fontId="32" fillId="0" borderId="21" xfId="0" applyNumberFormat="1" applyFont="1" applyFill="1" applyBorder="1" applyAlignment="1">
      <alignment horizontal="center"/>
    </xf>
    <xf numFmtId="42" fontId="32" fillId="0" borderId="0" xfId="0" applyNumberFormat="1" applyFont="1" applyFill="1" applyAlignment="1">
      <alignment horizontal="left"/>
    </xf>
    <xf numFmtId="0" fontId="38" fillId="0" borderId="11" xfId="0" applyFont="1" applyFill="1" applyBorder="1"/>
    <xf numFmtId="42" fontId="32" fillId="0" borderId="11" xfId="3" applyNumberFormat="1" applyFont="1" applyFill="1" applyBorder="1"/>
    <xf numFmtId="0" fontId="48" fillId="0" borderId="80" xfId="0" applyFont="1" applyFill="1" applyBorder="1" applyAlignment="1">
      <alignment vertical="center"/>
    </xf>
    <xf numFmtId="0" fontId="48" fillId="0" borderId="79" xfId="0" applyFont="1" applyFill="1" applyBorder="1" applyAlignment="1">
      <alignment vertical="center"/>
    </xf>
    <xf numFmtId="167" fontId="48" fillId="0" borderId="80" xfId="0" applyNumberFormat="1" applyFont="1" applyFill="1" applyBorder="1" applyAlignment="1">
      <alignment vertical="center"/>
    </xf>
    <xf numFmtId="167" fontId="48" fillId="0" borderId="79" xfId="0" applyNumberFormat="1" applyFont="1" applyFill="1" applyBorder="1" applyAlignment="1">
      <alignment vertical="center"/>
    </xf>
    <xf numFmtId="167" fontId="48" fillId="0" borderId="72" xfId="0" applyNumberFormat="1" applyFont="1" applyFill="1" applyBorder="1" applyAlignment="1">
      <alignment vertical="center"/>
    </xf>
    <xf numFmtId="167" fontId="48" fillId="0" borderId="43" xfId="0" applyNumberFormat="1" applyFont="1" applyFill="1" applyBorder="1" applyAlignment="1">
      <alignment vertical="center"/>
    </xf>
    <xf numFmtId="0" fontId="50" fillId="0" borderId="0" xfId="0" applyFont="1" applyFill="1" applyBorder="1" applyAlignment="1">
      <alignment horizontal="left" vertical="center"/>
    </xf>
    <xf numFmtId="0" fontId="48" fillId="0" borderId="0" xfId="0" applyFont="1" applyFill="1" applyBorder="1" applyAlignment="1">
      <alignment vertical="center"/>
    </xf>
    <xf numFmtId="0" fontId="39" fillId="0" borderId="1" xfId="0" applyFont="1" applyFill="1" applyBorder="1"/>
    <xf numFmtId="0" fontId="31" fillId="0" borderId="69" xfId="0" applyFont="1" applyFill="1" applyBorder="1"/>
    <xf numFmtId="0" fontId="31" fillId="0" borderId="1" xfId="0" applyFont="1" applyFill="1" applyBorder="1"/>
    <xf numFmtId="167" fontId="32" fillId="0" borderId="69" xfId="3" applyNumberFormat="1" applyFont="1" applyFill="1" applyBorder="1"/>
    <xf numFmtId="167" fontId="32" fillId="0" borderId="87" xfId="3" applyNumberFormat="1" applyFont="1" applyFill="1" applyBorder="1"/>
    <xf numFmtId="0" fontId="39" fillId="0" borderId="99" xfId="0" applyFont="1" applyFill="1" applyBorder="1" applyAlignment="1">
      <alignment horizontal="center"/>
    </xf>
    <xf numFmtId="0" fontId="39" fillId="0" borderId="100" xfId="0" applyFont="1" applyFill="1" applyBorder="1" applyAlignment="1">
      <alignment horizontal="center"/>
    </xf>
    <xf numFmtId="0" fontId="39" fillId="0" borderId="100" xfId="0" applyFont="1" applyFill="1" applyBorder="1"/>
    <xf numFmtId="0" fontId="32" fillId="0" borderId="4" xfId="0" applyNumberFormat="1" applyFont="1" applyFill="1" applyBorder="1"/>
    <xf numFmtId="10" fontId="32" fillId="0" borderId="47" xfId="0" applyNumberFormat="1" applyFont="1" applyFill="1" applyBorder="1"/>
    <xf numFmtId="10" fontId="32" fillId="0" borderId="93" xfId="0" applyNumberFormat="1" applyFont="1" applyFill="1" applyBorder="1"/>
    <xf numFmtId="167" fontId="32" fillId="0" borderId="71" xfId="0" applyNumberFormat="1" applyFont="1" applyFill="1" applyBorder="1"/>
    <xf numFmtId="0" fontId="32" fillId="0" borderId="0" xfId="0" applyNumberFormat="1" applyFont="1" applyFill="1" applyAlignment="1">
      <alignment horizontal="left"/>
    </xf>
    <xf numFmtId="0" fontId="47" fillId="0" borderId="0" xfId="0" applyFont="1" applyFill="1" applyAlignment="1">
      <alignment horizontal="left"/>
    </xf>
    <xf numFmtId="0" fontId="0" fillId="0" borderId="0" xfId="0" applyFill="1"/>
    <xf numFmtId="167" fontId="32" fillId="14" borderId="2" xfId="3" applyNumberFormat="1" applyFont="1" applyFill="1" applyBorder="1"/>
    <xf numFmtId="167" fontId="32" fillId="14" borderId="55" xfId="3" applyNumberFormat="1" applyFont="1" applyFill="1" applyBorder="1"/>
    <xf numFmtId="167" fontId="32" fillId="14" borderId="88" xfId="3" applyNumberFormat="1" applyFont="1" applyFill="1" applyBorder="1"/>
    <xf numFmtId="167" fontId="32" fillId="14" borderId="80" xfId="3" applyNumberFormat="1" applyFont="1" applyFill="1" applyBorder="1"/>
    <xf numFmtId="167" fontId="32" fillId="14" borderId="79" xfId="3" applyNumberFormat="1" applyFont="1" applyFill="1" applyBorder="1"/>
    <xf numFmtId="167" fontId="32" fillId="14" borderId="116" xfId="3" applyNumberFormat="1" applyFont="1" applyFill="1" applyBorder="1"/>
    <xf numFmtId="167" fontId="32" fillId="0" borderId="7" xfId="0" applyNumberFormat="1" applyFont="1" applyFill="1" applyBorder="1"/>
    <xf numFmtId="167" fontId="32" fillId="0" borderId="78" xfId="0" applyNumberFormat="1" applyFont="1" applyFill="1" applyBorder="1"/>
    <xf numFmtId="0" fontId="38" fillId="0" borderId="46" xfId="0" applyFont="1" applyFill="1" applyBorder="1"/>
    <xf numFmtId="42" fontId="38" fillId="0" borderId="21" xfId="0" applyNumberFormat="1" applyFont="1" applyFill="1" applyBorder="1" applyAlignment="1">
      <alignment horizontal="center"/>
    </xf>
    <xf numFmtId="1" fontId="35" fillId="0" borderId="0" xfId="0" applyNumberFormat="1" applyFont="1" applyFill="1" applyBorder="1"/>
    <xf numFmtId="1" fontId="31" fillId="0" borderId="4" xfId="0" applyNumberFormat="1" applyFont="1" applyFill="1" applyBorder="1"/>
    <xf numFmtId="44" fontId="35" fillId="0" borderId="0" xfId="0" applyNumberFormat="1" applyFont="1" applyFill="1" applyBorder="1"/>
    <xf numFmtId="167" fontId="35" fillId="0" borderId="0" xfId="0" applyNumberFormat="1" applyFont="1" applyFill="1" applyBorder="1" applyAlignment="1">
      <alignment horizontal="center"/>
    </xf>
    <xf numFmtId="167" fontId="32" fillId="0" borderId="4" xfId="0" applyNumberFormat="1" applyFont="1" applyFill="1" applyBorder="1"/>
    <xf numFmtId="167" fontId="36" fillId="0" borderId="43" xfId="0" applyNumberFormat="1" applyFont="1" applyFill="1" applyBorder="1" applyAlignment="1">
      <alignment horizontal="center"/>
    </xf>
    <xf numFmtId="167" fontId="36" fillId="0" borderId="0" xfId="0" applyNumberFormat="1" applyFont="1" applyFill="1" applyBorder="1" applyAlignment="1">
      <alignment horizontal="left"/>
    </xf>
    <xf numFmtId="0" fontId="34" fillId="0" borderId="0" xfId="0" applyFont="1" applyFill="1" applyAlignment="1">
      <alignment vertical="center"/>
    </xf>
    <xf numFmtId="171" fontId="34" fillId="0" borderId="0" xfId="3" applyNumberFormat="1" applyFont="1" applyAlignment="1">
      <alignment vertical="center"/>
    </xf>
    <xf numFmtId="0" fontId="34" fillId="20" borderId="0" xfId="0" applyFont="1" applyFill="1" applyAlignment="1">
      <alignment vertical="center"/>
    </xf>
    <xf numFmtId="171" fontId="34" fillId="20" borderId="0" xfId="3" applyNumberFormat="1" applyFont="1" applyFill="1" applyAlignment="1">
      <alignment vertical="center"/>
    </xf>
    <xf numFmtId="0" fontId="34" fillId="0" borderId="1" xfId="0" applyFont="1" applyBorder="1" applyAlignment="1">
      <alignment vertical="center"/>
    </xf>
    <xf numFmtId="0" fontId="34" fillId="0" borderId="1" xfId="0" applyFont="1" applyFill="1" applyBorder="1" applyAlignment="1">
      <alignment horizontal="center" vertical="center"/>
    </xf>
    <xf numFmtId="171" fontId="34" fillId="0" borderId="43" xfId="3" applyNumberFormat="1" applyFont="1" applyBorder="1" applyAlignment="1">
      <alignment vertical="center"/>
    </xf>
    <xf numFmtId="171" fontId="34" fillId="20" borderId="43" xfId="3" applyNumberFormat="1" applyFont="1" applyFill="1" applyBorder="1" applyAlignment="1">
      <alignment vertical="center"/>
    </xf>
    <xf numFmtId="0" fontId="34" fillId="0" borderId="43" xfId="0" applyFont="1" applyBorder="1" applyAlignment="1">
      <alignment vertical="center"/>
    </xf>
    <xf numFmtId="0" fontId="34" fillId="0" borderId="47" xfId="0" applyFont="1" applyBorder="1" applyAlignment="1">
      <alignment horizontal="right" vertical="center"/>
    </xf>
    <xf numFmtId="0" fontId="34" fillId="0" borderId="120" xfId="0" applyFont="1" applyBorder="1" applyAlignment="1">
      <alignment horizontal="right" vertical="center"/>
    </xf>
    <xf numFmtId="49" fontId="32" fillId="0" borderId="0" xfId="3152" applyNumberFormat="1" applyFont="1" applyFill="1" applyAlignment="1">
      <alignment horizontal="center"/>
    </xf>
    <xf numFmtId="167" fontId="34" fillId="0" borderId="0" xfId="3" applyNumberFormat="1" applyFont="1" applyAlignment="1">
      <alignment vertical="center"/>
    </xf>
    <xf numFmtId="167" fontId="34" fillId="20" borderId="0" xfId="3" applyNumberFormat="1" applyFont="1" applyFill="1" applyAlignment="1">
      <alignment vertical="center"/>
    </xf>
    <xf numFmtId="167" fontId="35" fillId="0" borderId="3" xfId="0" applyNumberFormat="1" applyFont="1" applyBorder="1" applyAlignment="1">
      <alignment horizontal="center"/>
    </xf>
    <xf numFmtId="167" fontId="35" fillId="0" borderId="71" xfId="0" applyNumberFormat="1" applyFont="1" applyBorder="1" applyAlignment="1">
      <alignment horizontal="center"/>
    </xf>
    <xf numFmtId="167" fontId="32" fillId="0" borderId="154" xfId="3" applyNumberFormat="1" applyFont="1" applyBorder="1"/>
    <xf numFmtId="167" fontId="32" fillId="0" borderId="155" xfId="3" applyNumberFormat="1" applyFont="1" applyBorder="1"/>
    <xf numFmtId="171" fontId="34" fillId="0" borderId="0" xfId="0" applyNumberFormat="1" applyFont="1" applyAlignment="1">
      <alignment vertical="center"/>
    </xf>
    <xf numFmtId="171" fontId="34" fillId="0" borderId="0" xfId="0" applyNumberFormat="1" applyFont="1" applyFill="1" applyAlignment="1">
      <alignment vertical="center"/>
    </xf>
    <xf numFmtId="171" fontId="53" fillId="0" borderId="0" xfId="0" applyNumberFormat="1" applyFont="1" applyAlignment="1">
      <alignment vertical="center"/>
    </xf>
    <xf numFmtId="0" fontId="54" fillId="0" borderId="0" xfId="0" applyFont="1" applyAlignment="1">
      <alignment vertical="center"/>
    </xf>
    <xf numFmtId="167" fontId="53" fillId="0" borderId="0" xfId="3" applyNumberFormat="1" applyFont="1" applyAlignment="1">
      <alignment vertical="center"/>
    </xf>
    <xf numFmtId="171" fontId="53" fillId="0" borderId="0" xfId="3" applyNumberFormat="1" applyFont="1" applyAlignment="1">
      <alignment vertical="center"/>
    </xf>
    <xf numFmtId="0" fontId="38" fillId="0" borderId="0" xfId="0" applyFont="1" applyFill="1" applyAlignment="1">
      <alignment horizontal="center"/>
    </xf>
    <xf numFmtId="0" fontId="32" fillId="0" borderId="132" xfId="0" applyFont="1" applyBorder="1" applyAlignment="1">
      <alignment horizontal="center"/>
    </xf>
    <xf numFmtId="0" fontId="32" fillId="0" borderId="11" xfId="0" applyFont="1" applyBorder="1"/>
    <xf numFmtId="167" fontId="32" fillId="0" borderId="132" xfId="0" applyNumberFormat="1" applyFont="1" applyBorder="1"/>
    <xf numFmtId="0" fontId="32" fillId="21" borderId="132" xfId="0" applyFont="1" applyFill="1" applyBorder="1"/>
    <xf numFmtId="167" fontId="32" fillId="21" borderId="132" xfId="3" applyNumberFormat="1" applyFont="1" applyFill="1" applyBorder="1"/>
    <xf numFmtId="0" fontId="32" fillId="22" borderId="132" xfId="0" applyFont="1" applyFill="1" applyBorder="1"/>
    <xf numFmtId="167" fontId="32" fillId="22" borderId="132" xfId="0" applyNumberFormat="1" applyFont="1" applyFill="1" applyBorder="1"/>
    <xf numFmtId="42" fontId="32" fillId="0" borderId="81" xfId="0" applyNumberFormat="1" applyFont="1" applyBorder="1"/>
    <xf numFmtId="42" fontId="32" fillId="0" borderId="13" xfId="0" applyNumberFormat="1" applyFont="1" applyBorder="1"/>
    <xf numFmtId="42" fontId="32" fillId="0" borderId="59" xfId="0" applyNumberFormat="1" applyFont="1" applyBorder="1"/>
    <xf numFmtId="42" fontId="32" fillId="0" borderId="53" xfId="0" applyNumberFormat="1" applyFont="1" applyBorder="1"/>
    <xf numFmtId="42" fontId="32" fillId="0" borderId="0" xfId="0" applyNumberFormat="1" applyFont="1" applyBorder="1"/>
    <xf numFmtId="42" fontId="32" fillId="0" borderId="41" xfId="0" applyNumberFormat="1" applyFont="1" applyBorder="1"/>
    <xf numFmtId="6" fontId="32" fillId="0" borderId="0" xfId="0" applyNumberFormat="1" applyFont="1"/>
    <xf numFmtId="42" fontId="32" fillId="0" borderId="82" xfId="0" applyNumberFormat="1" applyFont="1" applyBorder="1"/>
    <xf numFmtId="42" fontId="32" fillId="0" borderId="1" xfId="0" applyNumberFormat="1" applyFont="1" applyBorder="1"/>
    <xf numFmtId="42" fontId="32" fillId="0" borderId="42" xfId="0" applyNumberFormat="1" applyFont="1" applyBorder="1"/>
    <xf numFmtId="42" fontId="32" fillId="0" borderId="84" xfId="0" applyNumberFormat="1" applyFont="1" applyBorder="1"/>
    <xf numFmtId="42" fontId="32" fillId="0" borderId="52" xfId="0" applyNumberFormat="1" applyFont="1" applyBorder="1"/>
    <xf numFmtId="42" fontId="32" fillId="0" borderId="66" xfId="0" applyNumberFormat="1" applyFont="1" applyBorder="1"/>
    <xf numFmtId="42" fontId="32" fillId="0" borderId="49" xfId="0" applyNumberFormat="1" applyFont="1" applyBorder="1"/>
    <xf numFmtId="42" fontId="32" fillId="0" borderId="80" xfId="0" applyNumberFormat="1" applyFont="1" applyBorder="1"/>
    <xf numFmtId="42" fontId="32" fillId="0" borderId="45" xfId="0" applyNumberFormat="1" applyFont="1" applyBorder="1"/>
    <xf numFmtId="6" fontId="32" fillId="0" borderId="0" xfId="0" applyNumberFormat="1" applyFont="1" applyBorder="1"/>
    <xf numFmtId="0" fontId="32" fillId="0" borderId="21" xfId="0" applyFont="1" applyBorder="1"/>
    <xf numFmtId="0" fontId="32" fillId="0" borderId="46" xfId="0" applyNumberFormat="1" applyFont="1" applyBorder="1"/>
    <xf numFmtId="0" fontId="32" fillId="0" borderId="47" xfId="0" applyNumberFormat="1" applyFont="1" applyBorder="1"/>
    <xf numFmtId="0" fontId="32" fillId="0" borderId="48" xfId="0" applyNumberFormat="1" applyFont="1" applyBorder="1"/>
    <xf numFmtId="0" fontId="32" fillId="0" borderId="56" xfId="0" applyFont="1" applyBorder="1"/>
    <xf numFmtId="42" fontId="32" fillId="0" borderId="34" xfId="0" applyNumberFormat="1" applyFont="1" applyBorder="1"/>
    <xf numFmtId="42" fontId="32" fillId="0" borderId="3" xfId="0" applyNumberFormat="1" applyFont="1" applyBorder="1"/>
    <xf numFmtId="42" fontId="32" fillId="0" borderId="15" xfId="0" applyNumberFormat="1" applyFont="1" applyBorder="1"/>
    <xf numFmtId="42" fontId="32" fillId="0" borderId="21" xfId="0" applyNumberFormat="1" applyFont="1" applyBorder="1"/>
    <xf numFmtId="0" fontId="32" fillId="0" borderId="23" xfId="0" applyFont="1" applyBorder="1"/>
    <xf numFmtId="42" fontId="32" fillId="0" borderId="14" xfId="0" applyNumberFormat="1" applyFont="1" applyBorder="1"/>
    <xf numFmtId="0" fontId="32" fillId="0" borderId="25" xfId="0" applyFont="1" applyBorder="1"/>
    <xf numFmtId="42" fontId="32" fillId="0" borderId="70" xfId="0" applyNumberFormat="1" applyFont="1" applyBorder="1"/>
    <xf numFmtId="42" fontId="32" fillId="0" borderId="56" xfId="0" applyNumberFormat="1" applyFont="1" applyBorder="1"/>
    <xf numFmtId="8" fontId="58" fillId="0" borderId="0" xfId="107" applyFont="1" applyFill="1"/>
    <xf numFmtId="8" fontId="58" fillId="0" borderId="0" xfId="107" applyFont="1" applyFill="1" applyBorder="1"/>
    <xf numFmtId="0" fontId="58" fillId="0" borderId="0" xfId="108" applyFont="1" applyFill="1"/>
    <xf numFmtId="44" fontId="58" fillId="0" borderId="0" xfId="107" applyNumberFormat="1" applyFont="1" applyFill="1"/>
    <xf numFmtId="8" fontId="32" fillId="0" borderId="20" xfId="107" applyFont="1" applyFill="1" applyBorder="1"/>
    <xf numFmtId="49" fontId="33" fillId="0" borderId="20" xfId="107" applyNumberFormat="1" applyFont="1" applyFill="1" applyBorder="1"/>
    <xf numFmtId="49" fontId="33" fillId="0" borderId="20" xfId="108" applyNumberFormat="1" applyFont="1" applyFill="1" applyBorder="1"/>
    <xf numFmtId="49" fontId="33" fillId="0" borderId="20" xfId="107" applyNumberFormat="1" applyFont="1" applyFill="1" applyBorder="1" applyAlignment="1">
      <alignment horizontal="center"/>
    </xf>
    <xf numFmtId="49" fontId="33" fillId="0" borderId="113" xfId="107" applyNumberFormat="1" applyFont="1" applyFill="1" applyBorder="1" applyAlignment="1">
      <alignment horizontal="center"/>
    </xf>
    <xf numFmtId="49" fontId="36" fillId="0" borderId="112" xfId="107" applyNumberFormat="1" applyFont="1" applyFill="1" applyBorder="1" applyAlignment="1">
      <alignment horizontal="center"/>
    </xf>
    <xf numFmtId="8" fontId="32" fillId="0" borderId="0" xfId="107" applyFont="1" applyFill="1"/>
    <xf numFmtId="8" fontId="32" fillId="0" borderId="0" xfId="107" applyFont="1" applyFill="1" applyBorder="1"/>
    <xf numFmtId="49" fontId="33" fillId="0" borderId="0" xfId="107" applyNumberFormat="1" applyFont="1" applyFill="1" applyBorder="1"/>
    <xf numFmtId="49" fontId="33" fillId="0" borderId="0" xfId="108" applyNumberFormat="1" applyFont="1" applyFill="1" applyBorder="1"/>
    <xf numFmtId="49" fontId="33" fillId="0" borderId="0" xfId="107" applyNumberFormat="1" applyFont="1" applyFill="1" applyBorder="1" applyAlignment="1">
      <alignment horizontal="center"/>
    </xf>
    <xf numFmtId="49" fontId="33" fillId="0" borderId="106" xfId="107" applyNumberFormat="1" applyFont="1" applyFill="1" applyBorder="1" applyAlignment="1">
      <alignment horizontal="center"/>
    </xf>
    <xf numFmtId="49" fontId="33" fillId="0" borderId="107" xfId="107" applyNumberFormat="1" applyFont="1" applyFill="1" applyBorder="1" applyAlignment="1">
      <alignment horizontal="center"/>
    </xf>
    <xf numFmtId="49" fontId="36" fillId="0" borderId="41" xfId="107" applyNumberFormat="1" applyFont="1" applyFill="1" applyBorder="1" applyAlignment="1">
      <alignment horizontal="center"/>
    </xf>
    <xf numFmtId="49" fontId="33" fillId="0" borderId="0" xfId="107" applyNumberFormat="1" applyFont="1" applyFill="1"/>
    <xf numFmtId="49" fontId="33" fillId="0" borderId="0" xfId="108" applyNumberFormat="1" applyFont="1" applyFill="1"/>
    <xf numFmtId="0" fontId="33" fillId="0" borderId="0" xfId="107" applyNumberFormat="1" applyFont="1" applyFill="1"/>
    <xf numFmtId="39" fontId="36" fillId="0" borderId="0" xfId="107" applyNumberFormat="1" applyFont="1" applyFill="1"/>
    <xf numFmtId="14" fontId="36" fillId="0" borderId="0" xfId="107" applyNumberFormat="1" applyFont="1" applyFill="1" applyAlignment="1">
      <alignment horizontal="center"/>
    </xf>
    <xf numFmtId="39" fontId="36" fillId="0" borderId="0" xfId="107" applyNumberFormat="1" applyFont="1" applyFill="1" applyBorder="1"/>
    <xf numFmtId="39" fontId="36" fillId="0" borderId="107" xfId="107" applyNumberFormat="1" applyFont="1" applyFill="1" applyBorder="1"/>
    <xf numFmtId="39" fontId="36" fillId="0" borderId="41" xfId="107" applyNumberFormat="1" applyFont="1" applyFill="1" applyBorder="1"/>
    <xf numFmtId="0" fontId="35" fillId="0" borderId="0" xfId="0" applyFont="1" applyFill="1"/>
    <xf numFmtId="42" fontId="36" fillId="0" borderId="0" xfId="3" applyNumberFormat="1" applyFont="1" applyFill="1"/>
    <xf numFmtId="42" fontId="36" fillId="0" borderId="0" xfId="3" applyNumberFormat="1" applyFont="1" applyFill="1" applyBorder="1"/>
    <xf numFmtId="42" fontId="36" fillId="0" borderId="107" xfId="3" applyNumberFormat="1" applyFont="1" applyFill="1" applyBorder="1"/>
    <xf numFmtId="42" fontId="36" fillId="0" borderId="41" xfId="3" applyNumberFormat="1" applyFont="1" applyFill="1" applyBorder="1"/>
    <xf numFmtId="49" fontId="36" fillId="0" borderId="0" xfId="107" applyNumberFormat="1" applyFont="1" applyFill="1"/>
    <xf numFmtId="0" fontId="36" fillId="0" borderId="0" xfId="107" applyNumberFormat="1" applyFont="1" applyFill="1"/>
    <xf numFmtId="42" fontId="36" fillId="0" borderId="149" xfId="3" applyNumberFormat="1" applyFont="1" applyFill="1" applyBorder="1"/>
    <xf numFmtId="42" fontId="36" fillId="0" borderId="2" xfId="3" applyNumberFormat="1" applyFont="1" applyFill="1" applyBorder="1"/>
    <xf numFmtId="42" fontId="36" fillId="0" borderId="109" xfId="3" applyNumberFormat="1" applyFont="1" applyFill="1" applyBorder="1"/>
    <xf numFmtId="49" fontId="36" fillId="0" borderId="0" xfId="108" applyNumberFormat="1" applyFont="1" applyFill="1"/>
    <xf numFmtId="42" fontId="33" fillId="0" borderId="52" xfId="3" applyNumberFormat="1" applyFont="1" applyFill="1" applyBorder="1"/>
    <xf numFmtId="42" fontId="33" fillId="0" borderId="108" xfId="3" applyNumberFormat="1" applyFont="1" applyFill="1" applyBorder="1"/>
    <xf numFmtId="42" fontId="36" fillId="0" borderId="45" xfId="3" applyNumberFormat="1" applyFont="1" applyFill="1" applyBorder="1"/>
    <xf numFmtId="42" fontId="33" fillId="0" borderId="0" xfId="3" applyNumberFormat="1" applyFont="1" applyFill="1"/>
    <xf numFmtId="42" fontId="33" fillId="0" borderId="0" xfId="3" applyNumberFormat="1" applyFont="1" applyFill="1" applyBorder="1"/>
    <xf numFmtId="42" fontId="33" fillId="0" borderId="107" xfId="3" applyNumberFormat="1" applyFont="1" applyFill="1" applyBorder="1"/>
    <xf numFmtId="0" fontId="33" fillId="0" borderId="0" xfId="108" applyNumberFormat="1" applyFont="1" applyFill="1"/>
    <xf numFmtId="42" fontId="32" fillId="0" borderId="107" xfId="3" applyNumberFormat="1" applyFont="1" applyFill="1" applyBorder="1"/>
    <xf numFmtId="0" fontId="36" fillId="0" borderId="0" xfId="108" applyNumberFormat="1" applyFont="1" applyFill="1"/>
    <xf numFmtId="9" fontId="33" fillId="0" borderId="0" xfId="107" applyNumberFormat="1" applyFont="1" applyFill="1"/>
    <xf numFmtId="42" fontId="36" fillId="0" borderId="66" xfId="3" applyNumberFormat="1" applyFont="1" applyFill="1" applyBorder="1"/>
    <xf numFmtId="49" fontId="34" fillId="0" borderId="0" xfId="108" applyNumberFormat="1" applyFont="1" applyFill="1"/>
    <xf numFmtId="49" fontId="37" fillId="0" borderId="0" xfId="107" applyNumberFormat="1" applyFont="1" applyFill="1"/>
    <xf numFmtId="0" fontId="37" fillId="0" borderId="0" xfId="107" applyNumberFormat="1" applyFont="1" applyFill="1"/>
    <xf numFmtId="42" fontId="36" fillId="0" borderId="44" xfId="3" applyNumberFormat="1" applyFont="1" applyFill="1" applyBorder="1"/>
    <xf numFmtId="49" fontId="33" fillId="0" borderId="49" xfId="107" applyNumberFormat="1" applyFont="1" applyFill="1" applyBorder="1"/>
    <xf numFmtId="8" fontId="32" fillId="0" borderId="80" xfId="107" applyFont="1" applyFill="1" applyBorder="1"/>
    <xf numFmtId="49" fontId="33" fillId="0" borderId="80" xfId="108" applyNumberFormat="1" applyFont="1" applyFill="1" applyBorder="1"/>
    <xf numFmtId="49" fontId="33" fillId="0" borderId="80" xfId="107" applyNumberFormat="1" applyFont="1" applyFill="1" applyBorder="1"/>
    <xf numFmtId="0" fontId="33" fillId="0" borderId="45" xfId="107" applyNumberFormat="1" applyFont="1" applyFill="1" applyBorder="1"/>
    <xf numFmtId="42" fontId="33" fillId="0" borderId="49" xfId="3" applyNumberFormat="1" applyFont="1" applyFill="1" applyBorder="1"/>
    <xf numFmtId="42" fontId="33" fillId="0" borderId="80" xfId="3" applyNumberFormat="1" applyFont="1" applyFill="1" applyBorder="1"/>
    <xf numFmtId="42" fontId="33" fillId="0" borderId="110" xfId="3" applyNumberFormat="1" applyFont="1" applyFill="1" applyBorder="1"/>
    <xf numFmtId="0" fontId="33" fillId="0" borderId="0" xfId="107" applyNumberFormat="1" applyFont="1" applyFill="1" applyBorder="1"/>
    <xf numFmtId="8" fontId="38" fillId="0" borderId="0" xfId="107" applyFont="1" applyFill="1"/>
    <xf numFmtId="42" fontId="33" fillId="0" borderId="151" xfId="3" applyNumberFormat="1" applyFont="1" applyFill="1" applyBorder="1"/>
    <xf numFmtId="42" fontId="33" fillId="0" borderId="44" xfId="3" applyNumberFormat="1" applyFont="1" applyFill="1" applyBorder="1"/>
    <xf numFmtId="42" fontId="33" fillId="0" borderId="43" xfId="3" applyNumberFormat="1" applyFont="1" applyFill="1" applyBorder="1"/>
    <xf numFmtId="42" fontId="33" fillId="0" borderId="111" xfId="3" applyNumberFormat="1" applyFont="1" applyFill="1" applyBorder="1"/>
    <xf numFmtId="42" fontId="33" fillId="0" borderId="107" xfId="3" applyNumberFormat="1" applyFont="1" applyFill="1" applyBorder="1" applyAlignment="1">
      <alignment horizontal="center"/>
    </xf>
    <xf numFmtId="49" fontId="49" fillId="0" borderId="0" xfId="107" applyNumberFormat="1" applyFont="1" applyFill="1"/>
    <xf numFmtId="0" fontId="49" fillId="0" borderId="0" xfId="107" applyNumberFormat="1" applyFont="1" applyFill="1"/>
    <xf numFmtId="42" fontId="36" fillId="0" borderId="150" xfId="3" applyNumberFormat="1" applyFont="1" applyFill="1" applyBorder="1"/>
    <xf numFmtId="42" fontId="36" fillId="0" borderId="3" xfId="3" applyNumberFormat="1" applyFont="1" applyFill="1" applyBorder="1"/>
    <xf numFmtId="42" fontId="36" fillId="0" borderId="4" xfId="3" applyNumberFormat="1" applyFont="1" applyFill="1" applyBorder="1"/>
    <xf numFmtId="42" fontId="36" fillId="0" borderId="49" xfId="3" applyNumberFormat="1" applyFont="1" applyFill="1" applyBorder="1"/>
    <xf numFmtId="42" fontId="36" fillId="0" borderId="80" xfId="3" applyNumberFormat="1" applyFont="1" applyFill="1" applyBorder="1"/>
    <xf numFmtId="42" fontId="36" fillId="0" borderId="110" xfId="3" applyNumberFormat="1" applyFont="1" applyFill="1" applyBorder="1"/>
    <xf numFmtId="42" fontId="36" fillId="0" borderId="83" xfId="3" applyNumberFormat="1" applyFont="1" applyFill="1" applyBorder="1"/>
    <xf numFmtId="42" fontId="34" fillId="0" borderId="0" xfId="3" applyNumberFormat="1" applyFont="1" applyFill="1"/>
    <xf numFmtId="49" fontId="39" fillId="0" borderId="0" xfId="107" applyNumberFormat="1" applyFont="1" applyFill="1"/>
    <xf numFmtId="49" fontId="34" fillId="0" borderId="0" xfId="107" applyNumberFormat="1" applyFont="1" applyFill="1"/>
    <xf numFmtId="42" fontId="34" fillId="0" borderId="0" xfId="3" applyNumberFormat="1" applyFont="1" applyFill="1" applyBorder="1"/>
    <xf numFmtId="42" fontId="34" fillId="0" borderId="107" xfId="3" applyNumberFormat="1" applyFont="1" applyFill="1" applyBorder="1"/>
    <xf numFmtId="42" fontId="34" fillId="0" borderId="2" xfId="3" applyNumberFormat="1" applyFont="1" applyFill="1" applyBorder="1"/>
    <xf numFmtId="42" fontId="34" fillId="0" borderId="109" xfId="3" applyNumberFormat="1" applyFont="1" applyFill="1" applyBorder="1"/>
    <xf numFmtId="42" fontId="36" fillId="0" borderId="84" xfId="3" applyNumberFormat="1" applyFont="1" applyFill="1" applyBorder="1"/>
    <xf numFmtId="42" fontId="37" fillId="0" borderId="0" xfId="3" applyNumberFormat="1" applyFont="1" applyFill="1"/>
    <xf numFmtId="168" fontId="33" fillId="0" borderId="0" xfId="107" applyNumberFormat="1" applyFont="1" applyFill="1"/>
    <xf numFmtId="168" fontId="32" fillId="0" borderId="0" xfId="108" applyNumberFormat="1" applyFont="1" applyFill="1"/>
    <xf numFmtId="168" fontId="32" fillId="0" borderId="0" xfId="107" applyNumberFormat="1" applyFont="1" applyFill="1"/>
    <xf numFmtId="42" fontId="32" fillId="0" borderId="49" xfId="3" applyNumberFormat="1" applyFont="1" applyFill="1" applyBorder="1"/>
    <xf numFmtId="42" fontId="32" fillId="0" borderId="80" xfId="3" applyNumberFormat="1" applyFont="1" applyFill="1" applyBorder="1"/>
    <xf numFmtId="42" fontId="32" fillId="0" borderId="110" xfId="3" applyNumberFormat="1" applyFont="1" applyFill="1" applyBorder="1"/>
    <xf numFmtId="42" fontId="32" fillId="0" borderId="45" xfId="3" applyNumberFormat="1" applyFont="1" applyFill="1" applyBorder="1"/>
    <xf numFmtId="42" fontId="38" fillId="0" borderId="0" xfId="3" applyNumberFormat="1" applyFont="1" applyFill="1"/>
    <xf numFmtId="42" fontId="38" fillId="0" borderId="0" xfId="3" applyNumberFormat="1" applyFont="1" applyFill="1" applyBorder="1"/>
    <xf numFmtId="8" fontId="39" fillId="0" borderId="0" xfId="107" applyFont="1" applyFill="1"/>
    <xf numFmtId="0" fontId="34" fillId="0" borderId="0" xfId="108" applyFont="1" applyFill="1"/>
    <xf numFmtId="8" fontId="34" fillId="0" borderId="0" xfId="107" applyFont="1" applyFill="1"/>
    <xf numFmtId="6" fontId="39" fillId="0" borderId="0" xfId="107" applyNumberFormat="1" applyFont="1" applyFill="1"/>
    <xf numFmtId="6" fontId="39" fillId="0" borderId="0" xfId="107" applyNumberFormat="1" applyFont="1" applyFill="1" applyBorder="1"/>
    <xf numFmtId="39" fontId="36" fillId="0" borderId="51" xfId="107" applyNumberFormat="1" applyFont="1" applyFill="1" applyBorder="1"/>
    <xf numFmtId="6" fontId="32" fillId="0" borderId="0" xfId="107" applyNumberFormat="1" applyFont="1" applyFill="1"/>
    <xf numFmtId="0" fontId="38" fillId="0" borderId="0" xfId="3" applyNumberFormat="1" applyFont="1" applyFill="1" applyAlignment="1">
      <alignment horizontal="left"/>
    </xf>
    <xf numFmtId="3" fontId="38" fillId="0" borderId="0" xfId="107" applyNumberFormat="1" applyFont="1" applyFill="1"/>
    <xf numFmtId="3" fontId="38" fillId="0" borderId="0" xfId="107" applyNumberFormat="1" applyFont="1" applyFill="1" applyBorder="1"/>
    <xf numFmtId="8" fontId="34" fillId="0" borderId="0" xfId="107" applyNumberFormat="1" applyFont="1" applyFill="1"/>
    <xf numFmtId="6" fontId="34" fillId="0" borderId="0" xfId="107" applyNumberFormat="1" applyFont="1" applyFill="1"/>
    <xf numFmtId="37" fontId="36" fillId="0" borderId="0" xfId="107" applyNumberFormat="1" applyFont="1" applyFill="1"/>
    <xf numFmtId="0" fontId="38" fillId="0" borderId="0" xfId="3" applyNumberFormat="1" applyFont="1" applyFill="1"/>
    <xf numFmtId="0" fontId="32" fillId="0" borderId="0" xfId="107" applyNumberFormat="1" applyFont="1" applyFill="1"/>
    <xf numFmtId="0" fontId="32" fillId="0" borderId="0" xfId="107" applyNumberFormat="1" applyFont="1" applyFill="1" applyBorder="1"/>
    <xf numFmtId="37" fontId="32" fillId="0" borderId="0" xfId="107" applyNumberFormat="1" applyFont="1" applyFill="1"/>
    <xf numFmtId="3" fontId="32" fillId="0" borderId="0" xfId="107" applyNumberFormat="1" applyFont="1" applyFill="1"/>
    <xf numFmtId="6" fontId="32" fillId="0" borderId="0" xfId="107" applyNumberFormat="1" applyFont="1" applyFill="1" applyBorder="1"/>
    <xf numFmtId="3" fontId="32" fillId="0" borderId="0" xfId="107" applyNumberFormat="1" applyFont="1" applyFill="1" applyBorder="1"/>
    <xf numFmtId="9" fontId="32" fillId="0" borderId="0" xfId="107" applyNumberFormat="1" applyFont="1" applyFill="1"/>
    <xf numFmtId="3" fontId="33" fillId="0" borderId="0" xfId="107" applyNumberFormat="1" applyFont="1" applyFill="1"/>
    <xf numFmtId="8" fontId="33" fillId="0" borderId="0" xfId="0" applyNumberFormat="1" applyFont="1" applyFill="1"/>
    <xf numFmtId="0" fontId="32" fillId="0" borderId="0" xfId="108" applyFont="1" applyFill="1"/>
    <xf numFmtId="0" fontId="31" fillId="0" borderId="71" xfId="0" applyFont="1" applyBorder="1"/>
    <xf numFmtId="17" fontId="31" fillId="0" borderId="3" xfId="0" applyNumberFormat="1" applyFont="1" applyFill="1" applyBorder="1" applyAlignment="1">
      <alignment horizontal="center"/>
    </xf>
    <xf numFmtId="17" fontId="31" fillId="0" borderId="0" xfId="0" applyNumberFormat="1" applyFont="1" applyFill="1" applyBorder="1" applyAlignment="1">
      <alignment horizontal="center"/>
    </xf>
    <xf numFmtId="17" fontId="31" fillId="0" borderId="4" xfId="0" applyNumberFormat="1" applyFont="1" applyFill="1" applyBorder="1" applyAlignment="1">
      <alignment horizontal="center"/>
    </xf>
    <xf numFmtId="167" fontId="31" fillId="0" borderId="0" xfId="3" applyNumberFormat="1" applyFont="1" applyFill="1" applyBorder="1" applyAlignment="1">
      <alignment horizontal="center"/>
    </xf>
    <xf numFmtId="167" fontId="31" fillId="0" borderId="4" xfId="3" applyNumberFormat="1" applyFont="1" applyFill="1" applyBorder="1" applyAlignment="1">
      <alignment horizontal="center"/>
    </xf>
    <xf numFmtId="167" fontId="31" fillId="0" borderId="0" xfId="3" applyNumberFormat="1" applyFont="1" applyFill="1" applyAlignment="1">
      <alignment horizontal="center"/>
    </xf>
    <xf numFmtId="42" fontId="32" fillId="0" borderId="4" xfId="0" applyNumberFormat="1" applyFont="1" applyBorder="1"/>
    <xf numFmtId="42" fontId="32" fillId="0" borderId="153" xfId="0" applyNumberFormat="1" applyFont="1" applyBorder="1"/>
    <xf numFmtId="0" fontId="32" fillId="0" borderId="13" xfId="0" applyFont="1" applyBorder="1"/>
    <xf numFmtId="167" fontId="32" fillId="0" borderId="140" xfId="0" applyNumberFormat="1" applyFont="1" applyBorder="1"/>
    <xf numFmtId="167" fontId="32" fillId="0" borderId="141" xfId="3" applyNumberFormat="1" applyFont="1" applyBorder="1"/>
    <xf numFmtId="167" fontId="32" fillId="0" borderId="13" xfId="3" applyNumberFormat="1" applyFont="1" applyBorder="1"/>
    <xf numFmtId="167" fontId="32" fillId="0" borderId="78" xfId="3" applyNumberFormat="1" applyFont="1" applyBorder="1"/>
    <xf numFmtId="42" fontId="32" fillId="0" borderId="141" xfId="3" applyNumberFormat="1" applyFont="1" applyBorder="1"/>
    <xf numFmtId="42" fontId="32" fillId="0" borderId="13" xfId="3" applyNumberFormat="1" applyFont="1" applyBorder="1"/>
    <xf numFmtId="42" fontId="32" fillId="0" borderId="78" xfId="3" applyNumberFormat="1" applyFont="1" applyBorder="1"/>
    <xf numFmtId="167" fontId="38" fillId="0" borderId="4" xfId="3" applyNumberFormat="1" applyFont="1" applyBorder="1"/>
    <xf numFmtId="167" fontId="38" fillId="0" borderId="0" xfId="3" applyNumberFormat="1" applyFont="1" applyBorder="1"/>
    <xf numFmtId="42" fontId="32" fillId="0" borderId="3" xfId="3" applyNumberFormat="1" applyFont="1" applyBorder="1"/>
    <xf numFmtId="42" fontId="32" fillId="0" borderId="0" xfId="3" applyNumberFormat="1" applyFont="1" applyBorder="1"/>
    <xf numFmtId="42" fontId="38" fillId="0" borderId="4" xfId="3" applyNumberFormat="1" applyFont="1" applyBorder="1"/>
    <xf numFmtId="0" fontId="38" fillId="0" borderId="71" xfId="0" applyFont="1" applyFill="1" applyBorder="1"/>
    <xf numFmtId="42" fontId="32" fillId="0" borderId="4" xfId="3" applyNumberFormat="1" applyFont="1" applyBorder="1"/>
    <xf numFmtId="167" fontId="32" fillId="0" borderId="12" xfId="3" applyNumberFormat="1" applyFont="1" applyBorder="1"/>
    <xf numFmtId="0" fontId="32" fillId="0" borderId="140" xfId="0" applyFont="1" applyBorder="1"/>
    <xf numFmtId="167" fontId="32" fillId="0" borderId="152" xfId="3" applyNumberFormat="1" applyFont="1" applyBorder="1"/>
    <xf numFmtId="167" fontId="32" fillId="0" borderId="11" xfId="3" applyNumberFormat="1" applyFont="1" applyBorder="1"/>
    <xf numFmtId="167" fontId="36" fillId="0" borderId="71" xfId="3" applyNumberFormat="1" applyFont="1" applyBorder="1"/>
    <xf numFmtId="167" fontId="32" fillId="0" borderId="148" xfId="3" applyNumberFormat="1" applyFont="1" applyBorder="1"/>
    <xf numFmtId="0" fontId="38" fillId="0" borderId="0" xfId="0" applyFont="1"/>
    <xf numFmtId="0" fontId="38" fillId="0" borderId="71" xfId="0" applyFont="1" applyBorder="1"/>
    <xf numFmtId="167" fontId="38" fillId="0" borderId="4" xfId="3" applyNumberFormat="1" applyFont="1" applyFill="1" applyBorder="1"/>
    <xf numFmtId="167" fontId="32" fillId="0" borderId="4" xfId="3" applyNumberFormat="1" applyFont="1" applyFill="1" applyBorder="1"/>
    <xf numFmtId="42" fontId="32" fillId="0" borderId="3" xfId="3" applyNumberFormat="1" applyFont="1" applyFill="1" applyBorder="1"/>
    <xf numFmtId="42" fontId="32" fillId="0" borderId="4" xfId="3" applyNumberFormat="1" applyFont="1" applyFill="1" applyBorder="1"/>
    <xf numFmtId="167" fontId="32" fillId="0" borderId="140" xfId="0" applyNumberFormat="1" applyFont="1" applyFill="1" applyBorder="1"/>
    <xf numFmtId="167" fontId="32" fillId="0" borderId="141" xfId="3" applyNumberFormat="1" applyFont="1" applyFill="1" applyBorder="1"/>
    <xf numFmtId="167" fontId="32" fillId="0" borderId="13" xfId="3" applyNumberFormat="1" applyFont="1" applyFill="1" applyBorder="1"/>
    <xf numFmtId="167" fontId="32" fillId="0" borderId="78" xfId="3" applyNumberFormat="1" applyFont="1" applyFill="1" applyBorder="1"/>
    <xf numFmtId="167" fontId="32" fillId="0" borderId="47" xfId="3" applyNumberFormat="1" applyFont="1" applyFill="1" applyBorder="1"/>
    <xf numFmtId="167" fontId="32" fillId="0" borderId="93" xfId="3" applyNumberFormat="1" applyFont="1" applyFill="1" applyBorder="1"/>
    <xf numFmtId="167" fontId="32" fillId="0" borderId="148" xfId="3" applyNumberFormat="1" applyFont="1" applyFill="1" applyBorder="1"/>
    <xf numFmtId="167" fontId="32" fillId="0" borderId="11" xfId="3" applyNumberFormat="1" applyFont="1" applyFill="1" applyBorder="1"/>
    <xf numFmtId="167" fontId="32" fillId="0" borderId="12" xfId="3" applyNumberFormat="1" applyFont="1" applyFill="1" applyBorder="1"/>
    <xf numFmtId="42" fontId="32" fillId="0" borderId="148" xfId="0" applyNumberFormat="1" applyFont="1" applyBorder="1"/>
    <xf numFmtId="42" fontId="32" fillId="0" borderId="11" xfId="0" applyNumberFormat="1" applyFont="1" applyBorder="1"/>
    <xf numFmtId="42" fontId="32" fillId="0" borderId="12" xfId="0" applyNumberFormat="1" applyFont="1" applyBorder="1"/>
    <xf numFmtId="0" fontId="32" fillId="0" borderId="140" xfId="0" applyFont="1" applyFill="1" applyBorder="1"/>
    <xf numFmtId="42" fontId="32" fillId="0" borderId="141" xfId="3" applyNumberFormat="1" applyFont="1" applyFill="1" applyBorder="1"/>
    <xf numFmtId="42" fontId="32" fillId="0" borderId="13" xfId="3" applyNumberFormat="1" applyFont="1" applyFill="1" applyBorder="1"/>
    <xf numFmtId="42" fontId="32" fillId="0" borderId="78" xfId="3" applyNumberFormat="1" applyFont="1" applyFill="1" applyBorder="1"/>
    <xf numFmtId="167" fontId="32" fillId="0" borderId="147" xfId="0" applyNumberFormat="1" applyFont="1" applyBorder="1"/>
    <xf numFmtId="167" fontId="32" fillId="0" borderId="1" xfId="0" applyNumberFormat="1" applyFont="1" applyBorder="1"/>
    <xf numFmtId="167" fontId="32" fillId="0" borderId="69" xfId="0" applyNumberFormat="1" applyFont="1" applyBorder="1"/>
    <xf numFmtId="167" fontId="38" fillId="0" borderId="65" xfId="0" applyNumberFormat="1" applyFont="1" applyBorder="1"/>
    <xf numFmtId="9" fontId="32" fillId="0" borderId="0" xfId="5" applyFont="1"/>
    <xf numFmtId="0" fontId="38" fillId="0" borderId="21" xfId="0" applyFont="1" applyBorder="1"/>
    <xf numFmtId="0" fontId="32" fillId="2" borderId="0" xfId="0" applyFont="1" applyFill="1"/>
    <xf numFmtId="9" fontId="32" fillId="0" borderId="0" xfId="0" applyNumberFormat="1" applyFont="1" applyAlignment="1">
      <alignment horizontal="left"/>
    </xf>
    <xf numFmtId="6" fontId="32" fillId="0" borderId="0" xfId="0" applyNumberFormat="1" applyFont="1" applyAlignment="1">
      <alignment horizontal="left"/>
    </xf>
    <xf numFmtId="0" fontId="59" fillId="0" borderId="0" xfId="0" applyFont="1" applyFill="1"/>
    <xf numFmtId="0" fontId="32" fillId="0" borderId="3" xfId="0" applyFont="1" applyBorder="1" applyAlignment="1">
      <alignment horizontal="center"/>
    </xf>
    <xf numFmtId="167" fontId="32" fillId="0" borderId="3" xfId="0" applyNumberFormat="1" applyFont="1" applyFill="1" applyBorder="1"/>
    <xf numFmtId="0" fontId="31" fillId="0" borderId="156" xfId="0" applyNumberFormat="1" applyFont="1" applyFill="1" applyBorder="1" applyAlignment="1">
      <alignment horizontal="center"/>
    </xf>
    <xf numFmtId="0" fontId="0" fillId="0" borderId="0" xfId="0" applyFont="1" applyFill="1"/>
    <xf numFmtId="0" fontId="4" fillId="0" borderId="0" xfId="0" applyFont="1" applyFill="1"/>
    <xf numFmtId="0" fontId="55" fillId="0" borderId="0" xfId="0" applyFont="1" applyFill="1"/>
    <xf numFmtId="44" fontId="0" fillId="0" borderId="0" xfId="3" applyFont="1" applyFill="1" applyAlignment="1">
      <alignment horizontal="center"/>
    </xf>
    <xf numFmtId="165" fontId="0" fillId="0" borderId="0" xfId="4" applyNumberFormat="1" applyFont="1" applyFill="1"/>
    <xf numFmtId="165" fontId="56" fillId="0" borderId="0" xfId="4" applyNumberFormat="1" applyFont="1" applyFill="1"/>
    <xf numFmtId="165" fontId="57" fillId="0" borderId="0" xfId="4" applyNumberFormat="1" applyFont="1" applyFill="1"/>
    <xf numFmtId="0" fontId="39" fillId="0" borderId="0" xfId="0" applyFont="1" applyBorder="1" applyAlignment="1"/>
    <xf numFmtId="0" fontId="34" fillId="0" borderId="0" xfId="0" applyFont="1" applyBorder="1" applyAlignment="1"/>
    <xf numFmtId="0" fontId="38" fillId="0" borderId="34" xfId="0" applyFont="1" applyFill="1" applyBorder="1"/>
    <xf numFmtId="42" fontId="38" fillId="0" borderId="56" xfId="0" applyNumberFormat="1" applyFont="1" applyFill="1" applyBorder="1" applyAlignment="1">
      <alignment horizontal="center"/>
    </xf>
    <xf numFmtId="42" fontId="32" fillId="0" borderId="25" xfId="0" applyNumberFormat="1" applyFont="1" applyFill="1" applyBorder="1" applyAlignment="1">
      <alignment horizontal="center"/>
    </xf>
    <xf numFmtId="0" fontId="38" fillId="0" borderId="13" xfId="0" applyFont="1" applyFill="1" applyBorder="1"/>
    <xf numFmtId="42" fontId="38" fillId="0" borderId="13" xfId="0" applyNumberFormat="1" applyFont="1" applyFill="1" applyBorder="1" applyAlignment="1">
      <alignment horizontal="center"/>
    </xf>
    <xf numFmtId="0" fontId="32" fillId="0" borderId="0" xfId="3" applyNumberFormat="1" applyFont="1" applyBorder="1"/>
    <xf numFmtId="3" fontId="32" fillId="18" borderId="0" xfId="0" applyNumberFormat="1" applyFont="1" applyFill="1" applyBorder="1"/>
    <xf numFmtId="0" fontId="32" fillId="0" borderId="10" xfId="0" applyFont="1" applyBorder="1"/>
    <xf numFmtId="0" fontId="32" fillId="0" borderId="9" xfId="3" applyNumberFormat="1" applyFont="1" applyBorder="1"/>
    <xf numFmtId="0" fontId="32" fillId="0" borderId="0" xfId="0" applyFont="1" applyFill="1" applyAlignment="1">
      <alignment horizontal="left" wrapText="1"/>
    </xf>
    <xf numFmtId="0" fontId="38" fillId="0" borderId="0" xfId="0" applyFont="1" applyFill="1" applyAlignment="1">
      <alignment horizontal="left" wrapText="1"/>
    </xf>
    <xf numFmtId="0" fontId="45" fillId="0" borderId="0" xfId="0" applyFont="1" applyFill="1" applyAlignment="1">
      <alignment horizontal="left"/>
    </xf>
    <xf numFmtId="0" fontId="0" fillId="0" borderId="0" xfId="0" applyAlignment="1"/>
    <xf numFmtId="0" fontId="32" fillId="0" borderId="0" xfId="0" applyFont="1" applyFill="1" applyBorder="1" applyAlignment="1">
      <alignment horizontal="center"/>
    </xf>
    <xf numFmtId="0" fontId="38" fillId="0" borderId="0" xfId="0" applyFont="1" applyFill="1" applyAlignment="1">
      <alignment horizontal="center"/>
    </xf>
    <xf numFmtId="0" fontId="36" fillId="0" borderId="0" xfId="0" applyFont="1" applyFill="1" applyAlignment="1">
      <alignment horizontal="center"/>
    </xf>
    <xf numFmtId="0" fontId="18" fillId="0" borderId="98" xfId="4160" applyFont="1" applyBorder="1" applyAlignment="1"/>
    <xf numFmtId="0" fontId="14" fillId="0" borderId="99" xfId="4160" applyFont="1" applyBorder="1"/>
    <xf numFmtId="166" fontId="34" fillId="0" borderId="0" xfId="0" applyNumberFormat="1" applyFont="1" applyBorder="1"/>
  </cellXfs>
  <cellStyles count="4161">
    <cellStyle name="Comma" xfId="4" builtinId="3"/>
    <cellStyle name="Currency" xfId="3" builtinId="4"/>
    <cellStyle name="Currency 2" xfId="110" xr:uid="{00000000-0005-0000-0000-000002000000}"/>
    <cellStyle name="Currency 3" xfId="418" xr:uid="{00000000-0005-0000-0000-000003000000}"/>
    <cellStyle name="Currency 4" xfId="3152" xr:uid="{00000000-0005-0000-0000-000004000000}"/>
    <cellStyle name="Followed Hyperlink" xfId="2"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5" builtinId="9" hidden="1"/>
    <cellStyle name="Followed Hyperlink" xfId="3157" builtinId="9" hidden="1"/>
    <cellStyle name="Followed Hyperlink" xfId="3159" builtinId="9" hidden="1"/>
    <cellStyle name="Followed Hyperlink" xfId="3161" builtinId="9" hidden="1"/>
    <cellStyle name="Followed Hyperlink" xfId="3163" builtinId="9" hidden="1"/>
    <cellStyle name="Followed Hyperlink" xfId="3165" builtinId="9" hidden="1"/>
    <cellStyle name="Followed Hyperlink" xfId="3167" builtinId="9" hidden="1"/>
    <cellStyle name="Followed Hyperlink" xfId="3169" builtinId="9" hidden="1"/>
    <cellStyle name="Followed Hyperlink" xfId="3171" builtinId="9" hidden="1"/>
    <cellStyle name="Followed Hyperlink" xfId="3173" builtinId="9" hidden="1"/>
    <cellStyle name="Followed Hyperlink" xfId="3175" builtinId="9" hidden="1"/>
    <cellStyle name="Followed Hyperlink" xfId="3177" builtinId="9" hidden="1"/>
    <cellStyle name="Followed Hyperlink" xfId="3179" builtinId="9" hidden="1"/>
    <cellStyle name="Followed Hyperlink" xfId="3181" builtinId="9" hidden="1"/>
    <cellStyle name="Followed Hyperlink" xfId="3183" builtinId="9" hidden="1"/>
    <cellStyle name="Followed Hyperlink" xfId="3185" builtinId="9" hidden="1"/>
    <cellStyle name="Followed Hyperlink" xfId="3187" builtinId="9" hidden="1"/>
    <cellStyle name="Followed Hyperlink" xfId="3189" builtinId="9" hidden="1"/>
    <cellStyle name="Followed Hyperlink" xfId="3191" builtinId="9" hidden="1"/>
    <cellStyle name="Followed Hyperlink" xfId="3193" builtinId="9" hidden="1"/>
    <cellStyle name="Followed Hyperlink" xfId="3195" builtinId="9" hidden="1"/>
    <cellStyle name="Followed Hyperlink" xfId="3197" builtinId="9" hidden="1"/>
    <cellStyle name="Followed Hyperlink" xfId="3199" builtinId="9" hidden="1"/>
    <cellStyle name="Followed Hyperlink" xfId="3201" builtinId="9" hidden="1"/>
    <cellStyle name="Followed Hyperlink" xfId="3203" builtinId="9" hidden="1"/>
    <cellStyle name="Followed Hyperlink" xfId="3205" builtinId="9" hidden="1"/>
    <cellStyle name="Followed Hyperlink" xfId="3207" builtinId="9" hidden="1"/>
    <cellStyle name="Followed Hyperlink" xfId="3209" builtinId="9" hidden="1"/>
    <cellStyle name="Followed Hyperlink" xfId="3211" builtinId="9" hidden="1"/>
    <cellStyle name="Followed Hyperlink" xfId="3213" builtinId="9" hidden="1"/>
    <cellStyle name="Followed Hyperlink" xfId="3215" builtinId="9" hidden="1"/>
    <cellStyle name="Followed Hyperlink" xfId="3217" builtinId="9" hidden="1"/>
    <cellStyle name="Followed Hyperlink" xfId="3219" builtinId="9" hidden="1"/>
    <cellStyle name="Followed Hyperlink" xfId="3221" builtinId="9" hidden="1"/>
    <cellStyle name="Followed Hyperlink" xfId="3223" builtinId="9" hidden="1"/>
    <cellStyle name="Followed Hyperlink" xfId="3225" builtinId="9" hidden="1"/>
    <cellStyle name="Followed Hyperlink" xfId="3227" builtinId="9" hidden="1"/>
    <cellStyle name="Followed Hyperlink" xfId="3229" builtinId="9" hidden="1"/>
    <cellStyle name="Followed Hyperlink" xfId="3231" builtinId="9" hidden="1"/>
    <cellStyle name="Followed Hyperlink" xfId="3233" builtinId="9" hidden="1"/>
    <cellStyle name="Followed Hyperlink" xfId="3235" builtinId="9" hidden="1"/>
    <cellStyle name="Followed Hyperlink" xfId="3237" builtinId="9" hidden="1"/>
    <cellStyle name="Followed Hyperlink" xfId="3239" builtinId="9" hidden="1"/>
    <cellStyle name="Followed Hyperlink" xfId="3241" builtinId="9" hidden="1"/>
    <cellStyle name="Followed Hyperlink" xfId="3243" builtinId="9" hidden="1"/>
    <cellStyle name="Followed Hyperlink" xfId="3245" builtinId="9" hidden="1"/>
    <cellStyle name="Followed Hyperlink" xfId="3247" builtinId="9" hidden="1"/>
    <cellStyle name="Followed Hyperlink" xfId="3249" builtinId="9" hidden="1"/>
    <cellStyle name="Followed Hyperlink" xfId="3251" builtinId="9" hidden="1"/>
    <cellStyle name="Followed Hyperlink" xfId="3253" builtinId="9" hidden="1"/>
    <cellStyle name="Followed Hyperlink" xfId="3255" builtinId="9" hidden="1"/>
    <cellStyle name="Followed Hyperlink" xfId="3257" builtinId="9" hidden="1"/>
    <cellStyle name="Followed Hyperlink" xfId="3259" builtinId="9" hidden="1"/>
    <cellStyle name="Followed Hyperlink" xfId="3261" builtinId="9" hidden="1"/>
    <cellStyle name="Followed Hyperlink" xfId="3263" builtinId="9" hidden="1"/>
    <cellStyle name="Followed Hyperlink" xfId="3265" builtinId="9" hidden="1"/>
    <cellStyle name="Followed Hyperlink" xfId="3267" builtinId="9" hidden="1"/>
    <cellStyle name="Followed Hyperlink" xfId="3269" builtinId="9" hidden="1"/>
    <cellStyle name="Followed Hyperlink" xfId="3271" builtinId="9" hidden="1"/>
    <cellStyle name="Followed Hyperlink" xfId="3273" builtinId="9" hidden="1"/>
    <cellStyle name="Followed Hyperlink" xfId="3275" builtinId="9" hidden="1"/>
    <cellStyle name="Followed Hyperlink" xfId="3277" builtinId="9" hidden="1"/>
    <cellStyle name="Followed Hyperlink" xfId="3279" builtinId="9" hidden="1"/>
    <cellStyle name="Followed Hyperlink" xfId="3281" builtinId="9" hidden="1"/>
    <cellStyle name="Followed Hyperlink" xfId="3283" builtinId="9" hidden="1"/>
    <cellStyle name="Followed Hyperlink" xfId="3285" builtinId="9" hidden="1"/>
    <cellStyle name="Followed Hyperlink" xfId="3287" builtinId="9" hidden="1"/>
    <cellStyle name="Followed Hyperlink" xfId="3289" builtinId="9" hidden="1"/>
    <cellStyle name="Followed Hyperlink" xfId="3291" builtinId="9" hidden="1"/>
    <cellStyle name="Followed Hyperlink" xfId="3293" builtinId="9" hidden="1"/>
    <cellStyle name="Followed Hyperlink" xfId="3295" builtinId="9" hidden="1"/>
    <cellStyle name="Followed Hyperlink" xfId="3297" builtinId="9" hidden="1"/>
    <cellStyle name="Followed Hyperlink" xfId="3299" builtinId="9" hidden="1"/>
    <cellStyle name="Followed Hyperlink" xfId="3301" builtinId="9" hidden="1"/>
    <cellStyle name="Followed Hyperlink" xfId="3303" builtinId="9" hidden="1"/>
    <cellStyle name="Followed Hyperlink" xfId="3305" builtinId="9" hidden="1"/>
    <cellStyle name="Followed Hyperlink" xfId="3307" builtinId="9" hidden="1"/>
    <cellStyle name="Followed Hyperlink" xfId="3309" builtinId="9" hidden="1"/>
    <cellStyle name="Followed Hyperlink" xfId="3311" builtinId="9" hidden="1"/>
    <cellStyle name="Followed Hyperlink" xfId="3313" builtinId="9" hidden="1"/>
    <cellStyle name="Followed Hyperlink" xfId="3315" builtinId="9" hidden="1"/>
    <cellStyle name="Followed Hyperlink" xfId="3317" builtinId="9" hidden="1"/>
    <cellStyle name="Followed Hyperlink" xfId="3319" builtinId="9" hidden="1"/>
    <cellStyle name="Followed Hyperlink" xfId="3321" builtinId="9" hidden="1"/>
    <cellStyle name="Followed Hyperlink" xfId="3323" builtinId="9" hidden="1"/>
    <cellStyle name="Followed Hyperlink" xfId="3325" builtinId="9" hidden="1"/>
    <cellStyle name="Followed Hyperlink" xfId="3327" builtinId="9" hidden="1"/>
    <cellStyle name="Followed Hyperlink" xfId="3329" builtinId="9" hidden="1"/>
    <cellStyle name="Followed Hyperlink" xfId="3331" builtinId="9" hidden="1"/>
    <cellStyle name="Followed Hyperlink" xfId="3333" builtinId="9" hidden="1"/>
    <cellStyle name="Followed Hyperlink" xfId="3335" builtinId="9" hidden="1"/>
    <cellStyle name="Followed Hyperlink" xfId="3337" builtinId="9" hidden="1"/>
    <cellStyle name="Followed Hyperlink" xfId="3339" builtinId="9" hidden="1"/>
    <cellStyle name="Followed Hyperlink" xfId="3341" builtinId="9" hidden="1"/>
    <cellStyle name="Followed Hyperlink" xfId="3343" builtinId="9" hidden="1"/>
    <cellStyle name="Followed Hyperlink" xfId="3345" builtinId="9" hidden="1"/>
    <cellStyle name="Followed Hyperlink" xfId="3347" builtinId="9" hidden="1"/>
    <cellStyle name="Followed Hyperlink" xfId="3349" builtinId="9" hidden="1"/>
    <cellStyle name="Followed Hyperlink" xfId="3351" builtinId="9" hidden="1"/>
    <cellStyle name="Followed Hyperlink" xfId="3353" builtinId="9" hidden="1"/>
    <cellStyle name="Followed Hyperlink" xfId="3355" builtinId="9" hidden="1"/>
    <cellStyle name="Followed Hyperlink" xfId="3357" builtinId="9" hidden="1"/>
    <cellStyle name="Followed Hyperlink" xfId="3359" builtinId="9" hidden="1"/>
    <cellStyle name="Followed Hyperlink" xfId="3361" builtinId="9" hidden="1"/>
    <cellStyle name="Followed Hyperlink" xfId="3363" builtinId="9" hidden="1"/>
    <cellStyle name="Followed Hyperlink" xfId="3365" builtinId="9" hidden="1"/>
    <cellStyle name="Followed Hyperlink" xfId="3367" builtinId="9" hidden="1"/>
    <cellStyle name="Followed Hyperlink" xfId="3369" builtinId="9" hidden="1"/>
    <cellStyle name="Followed Hyperlink" xfId="3371" builtinId="9" hidden="1"/>
    <cellStyle name="Followed Hyperlink" xfId="3373" builtinId="9" hidden="1"/>
    <cellStyle name="Followed Hyperlink" xfId="3375" builtinId="9" hidden="1"/>
    <cellStyle name="Followed Hyperlink" xfId="3377" builtinId="9" hidden="1"/>
    <cellStyle name="Followed Hyperlink" xfId="3379" builtinId="9" hidden="1"/>
    <cellStyle name="Followed Hyperlink" xfId="3381" builtinId="9" hidden="1"/>
    <cellStyle name="Followed Hyperlink" xfId="3383" builtinId="9" hidden="1"/>
    <cellStyle name="Followed Hyperlink" xfId="3385" builtinId="9" hidden="1"/>
    <cellStyle name="Followed Hyperlink" xfId="3387" builtinId="9" hidden="1"/>
    <cellStyle name="Followed Hyperlink" xfId="3389" builtinId="9" hidden="1"/>
    <cellStyle name="Followed Hyperlink" xfId="3391" builtinId="9" hidden="1"/>
    <cellStyle name="Followed Hyperlink" xfId="3393" builtinId="9" hidden="1"/>
    <cellStyle name="Followed Hyperlink" xfId="3395" builtinId="9" hidden="1"/>
    <cellStyle name="Followed Hyperlink" xfId="3397" builtinId="9" hidden="1"/>
    <cellStyle name="Followed Hyperlink" xfId="3399" builtinId="9" hidden="1"/>
    <cellStyle name="Followed Hyperlink" xfId="3401" builtinId="9" hidden="1"/>
    <cellStyle name="Followed Hyperlink" xfId="3403" builtinId="9" hidden="1"/>
    <cellStyle name="Followed Hyperlink" xfId="3405" builtinId="9" hidden="1"/>
    <cellStyle name="Followed Hyperlink" xfId="3407" builtinId="9" hidden="1"/>
    <cellStyle name="Followed Hyperlink" xfId="3409" builtinId="9" hidden="1"/>
    <cellStyle name="Followed Hyperlink" xfId="3411" builtinId="9" hidden="1"/>
    <cellStyle name="Followed Hyperlink" xfId="3413" builtinId="9" hidden="1"/>
    <cellStyle name="Followed Hyperlink" xfId="3415" builtinId="9" hidden="1"/>
    <cellStyle name="Followed Hyperlink" xfId="3417" builtinId="9" hidden="1"/>
    <cellStyle name="Followed Hyperlink" xfId="3419" builtinId="9" hidden="1"/>
    <cellStyle name="Followed Hyperlink" xfId="3421" builtinId="9" hidden="1"/>
    <cellStyle name="Followed Hyperlink" xfId="3423" builtinId="9" hidden="1"/>
    <cellStyle name="Followed Hyperlink" xfId="3425" builtinId="9" hidden="1"/>
    <cellStyle name="Followed Hyperlink" xfId="3427" builtinId="9" hidden="1"/>
    <cellStyle name="Followed Hyperlink" xfId="3429" builtinId="9" hidden="1"/>
    <cellStyle name="Followed Hyperlink" xfId="3431" builtinId="9" hidden="1"/>
    <cellStyle name="Followed Hyperlink" xfId="3433" builtinId="9" hidden="1"/>
    <cellStyle name="Followed Hyperlink" xfId="3435" builtinId="9" hidden="1"/>
    <cellStyle name="Followed Hyperlink" xfId="3437" builtinId="9" hidden="1"/>
    <cellStyle name="Followed Hyperlink" xfId="3439" builtinId="9" hidden="1"/>
    <cellStyle name="Followed Hyperlink" xfId="3441" builtinId="9" hidden="1"/>
    <cellStyle name="Followed Hyperlink" xfId="3443" builtinId="9" hidden="1"/>
    <cellStyle name="Followed Hyperlink" xfId="3445" builtinId="9" hidden="1"/>
    <cellStyle name="Followed Hyperlink" xfId="3447" builtinId="9" hidden="1"/>
    <cellStyle name="Followed Hyperlink" xfId="3449" builtinId="9" hidden="1"/>
    <cellStyle name="Followed Hyperlink" xfId="3451" builtinId="9" hidden="1"/>
    <cellStyle name="Followed Hyperlink" xfId="3453" builtinId="9" hidden="1"/>
    <cellStyle name="Followed Hyperlink" xfId="3455" builtinId="9" hidden="1"/>
    <cellStyle name="Followed Hyperlink" xfId="3457" builtinId="9" hidden="1"/>
    <cellStyle name="Followed Hyperlink" xfId="3459" builtinId="9" hidden="1"/>
    <cellStyle name="Followed Hyperlink" xfId="3461" builtinId="9" hidden="1"/>
    <cellStyle name="Followed Hyperlink" xfId="3463" builtinId="9" hidden="1"/>
    <cellStyle name="Followed Hyperlink" xfId="3465" builtinId="9" hidden="1"/>
    <cellStyle name="Followed Hyperlink" xfId="3467" builtinId="9" hidden="1"/>
    <cellStyle name="Followed Hyperlink" xfId="3469" builtinId="9" hidden="1"/>
    <cellStyle name="Followed Hyperlink" xfId="3471" builtinId="9" hidden="1"/>
    <cellStyle name="Followed Hyperlink" xfId="3473" builtinId="9" hidden="1"/>
    <cellStyle name="Followed Hyperlink" xfId="3475" builtinId="9" hidden="1"/>
    <cellStyle name="Followed Hyperlink" xfId="3477" builtinId="9" hidden="1"/>
    <cellStyle name="Followed Hyperlink" xfId="3479" builtinId="9" hidden="1"/>
    <cellStyle name="Followed Hyperlink" xfId="3481" builtinId="9" hidden="1"/>
    <cellStyle name="Followed Hyperlink" xfId="3483" builtinId="9" hidden="1"/>
    <cellStyle name="Followed Hyperlink" xfId="3485" builtinId="9" hidden="1"/>
    <cellStyle name="Followed Hyperlink" xfId="3487" builtinId="9" hidden="1"/>
    <cellStyle name="Followed Hyperlink" xfId="3489" builtinId="9" hidden="1"/>
    <cellStyle name="Followed Hyperlink" xfId="3491" builtinId="9" hidden="1"/>
    <cellStyle name="Followed Hyperlink" xfId="3493" builtinId="9" hidden="1"/>
    <cellStyle name="Followed Hyperlink" xfId="3495" builtinId="9" hidden="1"/>
    <cellStyle name="Followed Hyperlink" xfId="3497" builtinId="9" hidden="1"/>
    <cellStyle name="Followed Hyperlink" xfId="3499" builtinId="9" hidden="1"/>
    <cellStyle name="Followed Hyperlink" xfId="3501" builtinId="9" hidden="1"/>
    <cellStyle name="Followed Hyperlink" xfId="3503" builtinId="9" hidden="1"/>
    <cellStyle name="Followed Hyperlink" xfId="3505" builtinId="9" hidden="1"/>
    <cellStyle name="Followed Hyperlink" xfId="3507" builtinId="9" hidden="1"/>
    <cellStyle name="Followed Hyperlink" xfId="3509" builtinId="9" hidden="1"/>
    <cellStyle name="Followed Hyperlink" xfId="3511" builtinId="9" hidden="1"/>
    <cellStyle name="Followed Hyperlink" xfId="3513" builtinId="9" hidden="1"/>
    <cellStyle name="Followed Hyperlink" xfId="3515" builtinId="9" hidden="1"/>
    <cellStyle name="Followed Hyperlink" xfId="3517" builtinId="9" hidden="1"/>
    <cellStyle name="Followed Hyperlink" xfId="3519" builtinId="9" hidden="1"/>
    <cellStyle name="Followed Hyperlink" xfId="3521" builtinId="9" hidden="1"/>
    <cellStyle name="Followed Hyperlink" xfId="3523" builtinId="9" hidden="1"/>
    <cellStyle name="Followed Hyperlink" xfId="3525" builtinId="9" hidden="1"/>
    <cellStyle name="Followed Hyperlink" xfId="3527" builtinId="9" hidden="1"/>
    <cellStyle name="Followed Hyperlink" xfId="3529" builtinId="9" hidden="1"/>
    <cellStyle name="Followed Hyperlink" xfId="3531" builtinId="9" hidden="1"/>
    <cellStyle name="Followed Hyperlink" xfId="3533" builtinId="9" hidden="1"/>
    <cellStyle name="Followed Hyperlink" xfId="3535" builtinId="9" hidden="1"/>
    <cellStyle name="Followed Hyperlink" xfId="3537" builtinId="9" hidden="1"/>
    <cellStyle name="Followed Hyperlink" xfId="3539" builtinId="9" hidden="1"/>
    <cellStyle name="Followed Hyperlink" xfId="3541" builtinId="9" hidden="1"/>
    <cellStyle name="Followed Hyperlink" xfId="3543" builtinId="9" hidden="1"/>
    <cellStyle name="Followed Hyperlink" xfId="3545" builtinId="9" hidden="1"/>
    <cellStyle name="Followed Hyperlink" xfId="3547" builtinId="9" hidden="1"/>
    <cellStyle name="Followed Hyperlink" xfId="3549" builtinId="9" hidden="1"/>
    <cellStyle name="Followed Hyperlink" xfId="3551" builtinId="9" hidden="1"/>
    <cellStyle name="Followed Hyperlink" xfId="3553" builtinId="9" hidden="1"/>
    <cellStyle name="Followed Hyperlink" xfId="3555" builtinId="9" hidden="1"/>
    <cellStyle name="Followed Hyperlink" xfId="3557" builtinId="9" hidden="1"/>
    <cellStyle name="Followed Hyperlink" xfId="3559" builtinId="9" hidden="1"/>
    <cellStyle name="Followed Hyperlink" xfId="3561" builtinId="9" hidden="1"/>
    <cellStyle name="Followed Hyperlink" xfId="3563" builtinId="9" hidden="1"/>
    <cellStyle name="Followed Hyperlink" xfId="3565" builtinId="9" hidden="1"/>
    <cellStyle name="Followed Hyperlink" xfId="3567" builtinId="9" hidden="1"/>
    <cellStyle name="Followed Hyperlink" xfId="3569" builtinId="9" hidden="1"/>
    <cellStyle name="Followed Hyperlink" xfId="3571" builtinId="9" hidden="1"/>
    <cellStyle name="Followed Hyperlink" xfId="3573" builtinId="9" hidden="1"/>
    <cellStyle name="Followed Hyperlink" xfId="3575" builtinId="9" hidden="1"/>
    <cellStyle name="Followed Hyperlink" xfId="3577" builtinId="9" hidden="1"/>
    <cellStyle name="Followed Hyperlink" xfId="3579" builtinId="9" hidden="1"/>
    <cellStyle name="Followed Hyperlink" xfId="3581" builtinId="9" hidden="1"/>
    <cellStyle name="Followed Hyperlink" xfId="3583" builtinId="9" hidden="1"/>
    <cellStyle name="Followed Hyperlink" xfId="3584" builtinId="9" hidden="1"/>
    <cellStyle name="Followed Hyperlink" xfId="3585" builtinId="9" hidden="1"/>
    <cellStyle name="Followed Hyperlink" xfId="3586" builtinId="9" hidden="1"/>
    <cellStyle name="Followed Hyperlink" xfId="3587" builtinId="9" hidden="1"/>
    <cellStyle name="Followed Hyperlink" xfId="3588" builtinId="9" hidden="1"/>
    <cellStyle name="Followed Hyperlink" xfId="3589" builtinId="9" hidden="1"/>
    <cellStyle name="Followed Hyperlink" xfId="3590" builtinId="9" hidden="1"/>
    <cellStyle name="Followed Hyperlink" xfId="3591" builtinId="9" hidden="1"/>
    <cellStyle name="Followed Hyperlink" xfId="3592" builtinId="9" hidden="1"/>
    <cellStyle name="Followed Hyperlink" xfId="3593" builtinId="9" hidden="1"/>
    <cellStyle name="Followed Hyperlink" xfId="3594" builtinId="9" hidden="1"/>
    <cellStyle name="Followed Hyperlink" xfId="3595" builtinId="9" hidden="1"/>
    <cellStyle name="Followed Hyperlink" xfId="3596" builtinId="9" hidden="1"/>
    <cellStyle name="Followed Hyperlink" xfId="3597" builtinId="9" hidden="1"/>
    <cellStyle name="Followed Hyperlink" xfId="3598" builtinId="9" hidden="1"/>
    <cellStyle name="Followed Hyperlink" xfId="3599" builtinId="9" hidden="1"/>
    <cellStyle name="Followed Hyperlink" xfId="3600" builtinId="9" hidden="1"/>
    <cellStyle name="Followed Hyperlink" xfId="3601" builtinId="9" hidden="1"/>
    <cellStyle name="Followed Hyperlink" xfId="3602" builtinId="9" hidden="1"/>
    <cellStyle name="Followed Hyperlink" xfId="3603" builtinId="9" hidden="1"/>
    <cellStyle name="Followed Hyperlink" xfId="3604" builtinId="9" hidden="1"/>
    <cellStyle name="Followed Hyperlink" xfId="3605" builtinId="9" hidden="1"/>
    <cellStyle name="Followed Hyperlink" xfId="3606" builtinId="9" hidden="1"/>
    <cellStyle name="Followed Hyperlink" xfId="3607" builtinId="9" hidden="1"/>
    <cellStyle name="Followed Hyperlink" xfId="3608" builtinId="9" hidden="1"/>
    <cellStyle name="Followed Hyperlink" xfId="3609" builtinId="9" hidden="1"/>
    <cellStyle name="Followed Hyperlink" xfId="3610" builtinId="9" hidden="1"/>
    <cellStyle name="Followed Hyperlink" xfId="3611" builtinId="9" hidden="1"/>
    <cellStyle name="Followed Hyperlink" xfId="3612" builtinId="9" hidden="1"/>
    <cellStyle name="Followed Hyperlink" xfId="3613" builtinId="9" hidden="1"/>
    <cellStyle name="Followed Hyperlink" xfId="3614" builtinId="9" hidden="1"/>
    <cellStyle name="Followed Hyperlink" xfId="3615" builtinId="9" hidden="1"/>
    <cellStyle name="Followed Hyperlink" xfId="3616" builtinId="9" hidden="1"/>
    <cellStyle name="Followed Hyperlink" xfId="3617" builtinId="9" hidden="1"/>
    <cellStyle name="Followed Hyperlink" xfId="3618" builtinId="9" hidden="1"/>
    <cellStyle name="Followed Hyperlink" xfId="3619" builtinId="9" hidden="1"/>
    <cellStyle name="Followed Hyperlink" xfId="3620" builtinId="9" hidden="1"/>
    <cellStyle name="Followed Hyperlink" xfId="3621" builtinId="9" hidden="1"/>
    <cellStyle name="Followed Hyperlink" xfId="3622" builtinId="9" hidden="1"/>
    <cellStyle name="Followed Hyperlink" xfId="3623" builtinId="9" hidden="1"/>
    <cellStyle name="Followed Hyperlink" xfId="3624" builtinId="9" hidden="1"/>
    <cellStyle name="Followed Hyperlink" xfId="3625" builtinId="9" hidden="1"/>
    <cellStyle name="Followed Hyperlink" xfId="3626" builtinId="9" hidden="1"/>
    <cellStyle name="Followed Hyperlink" xfId="3627" builtinId="9" hidden="1"/>
    <cellStyle name="Followed Hyperlink" xfId="3628" builtinId="9" hidden="1"/>
    <cellStyle name="Followed Hyperlink" xfId="3629" builtinId="9" hidden="1"/>
    <cellStyle name="Followed Hyperlink" xfId="3630" builtinId="9" hidden="1"/>
    <cellStyle name="Followed Hyperlink" xfId="3631" builtinId="9" hidden="1"/>
    <cellStyle name="Followed Hyperlink" xfId="3632" builtinId="9" hidden="1"/>
    <cellStyle name="Followed Hyperlink" xfId="3633" builtinId="9" hidden="1"/>
    <cellStyle name="Followed Hyperlink" xfId="3634" builtinId="9" hidden="1"/>
    <cellStyle name="Followed Hyperlink" xfId="3635" builtinId="9" hidden="1"/>
    <cellStyle name="Followed Hyperlink" xfId="3636" builtinId="9" hidden="1"/>
    <cellStyle name="Followed Hyperlink" xfId="3637" builtinId="9" hidden="1"/>
    <cellStyle name="Followed Hyperlink" xfId="3638" builtinId="9" hidden="1"/>
    <cellStyle name="Followed Hyperlink" xfId="3639" builtinId="9" hidden="1"/>
    <cellStyle name="Followed Hyperlink" xfId="3640" builtinId="9" hidden="1"/>
    <cellStyle name="Followed Hyperlink" xfId="3641" builtinId="9" hidden="1"/>
    <cellStyle name="Followed Hyperlink" xfId="3642" builtinId="9" hidden="1"/>
    <cellStyle name="Followed Hyperlink" xfId="3643" builtinId="9" hidden="1"/>
    <cellStyle name="Followed Hyperlink" xfId="3644" builtinId="9" hidden="1"/>
    <cellStyle name="Followed Hyperlink" xfId="3645" builtinId="9" hidden="1"/>
    <cellStyle name="Followed Hyperlink" xfId="3646" builtinId="9" hidden="1"/>
    <cellStyle name="Followed Hyperlink" xfId="3647" builtinId="9" hidden="1"/>
    <cellStyle name="Followed Hyperlink" xfId="3648" builtinId="9" hidden="1"/>
    <cellStyle name="Followed Hyperlink" xfId="3649" builtinId="9" hidden="1"/>
    <cellStyle name="Followed Hyperlink" xfId="3650" builtinId="9" hidden="1"/>
    <cellStyle name="Followed Hyperlink" xfId="3651" builtinId="9" hidden="1"/>
    <cellStyle name="Followed Hyperlink" xfId="3652" builtinId="9" hidden="1"/>
    <cellStyle name="Followed Hyperlink" xfId="3653" builtinId="9" hidden="1"/>
    <cellStyle name="Followed Hyperlink" xfId="3654" builtinId="9" hidden="1"/>
    <cellStyle name="Followed Hyperlink" xfId="3655" builtinId="9" hidden="1"/>
    <cellStyle name="Followed Hyperlink" xfId="3656" builtinId="9" hidden="1"/>
    <cellStyle name="Followed Hyperlink" xfId="3657" builtinId="9" hidden="1"/>
    <cellStyle name="Followed Hyperlink" xfId="3658" builtinId="9" hidden="1"/>
    <cellStyle name="Followed Hyperlink" xfId="3659" builtinId="9" hidden="1"/>
    <cellStyle name="Followed Hyperlink" xfId="3660" builtinId="9" hidden="1"/>
    <cellStyle name="Followed Hyperlink" xfId="3661" builtinId="9" hidden="1"/>
    <cellStyle name="Followed Hyperlink" xfId="3662" builtinId="9" hidden="1"/>
    <cellStyle name="Followed Hyperlink" xfId="3663" builtinId="9" hidden="1"/>
    <cellStyle name="Followed Hyperlink" xfId="3664" builtinId="9" hidden="1"/>
    <cellStyle name="Followed Hyperlink" xfId="3665" builtinId="9" hidden="1"/>
    <cellStyle name="Followed Hyperlink" xfId="3666" builtinId="9" hidden="1"/>
    <cellStyle name="Followed Hyperlink" xfId="3667" builtinId="9" hidden="1"/>
    <cellStyle name="Followed Hyperlink" xfId="3668" builtinId="9" hidden="1"/>
    <cellStyle name="Followed Hyperlink" xfId="3669" builtinId="9" hidden="1"/>
    <cellStyle name="Followed Hyperlink" xfId="3670" builtinId="9" hidden="1"/>
    <cellStyle name="Followed Hyperlink" xfId="3671" builtinId="9" hidden="1"/>
    <cellStyle name="Followed Hyperlink" xfId="3672" builtinId="9" hidden="1"/>
    <cellStyle name="Followed Hyperlink" xfId="3673" builtinId="9" hidden="1"/>
    <cellStyle name="Followed Hyperlink" xfId="3674" builtinId="9" hidden="1"/>
    <cellStyle name="Followed Hyperlink" xfId="3675" builtinId="9" hidden="1"/>
    <cellStyle name="Followed Hyperlink" xfId="3676" builtinId="9" hidden="1"/>
    <cellStyle name="Followed Hyperlink" xfId="3677" builtinId="9" hidden="1"/>
    <cellStyle name="Followed Hyperlink" xfId="3678" builtinId="9" hidden="1"/>
    <cellStyle name="Followed Hyperlink" xfId="3679" builtinId="9" hidden="1"/>
    <cellStyle name="Followed Hyperlink" xfId="3680" builtinId="9" hidden="1"/>
    <cellStyle name="Followed Hyperlink" xfId="3681" builtinId="9" hidden="1"/>
    <cellStyle name="Followed Hyperlink" xfId="3682" builtinId="9" hidden="1"/>
    <cellStyle name="Followed Hyperlink" xfId="3683" builtinId="9" hidden="1"/>
    <cellStyle name="Followed Hyperlink" xfId="3684" builtinId="9" hidden="1"/>
    <cellStyle name="Followed Hyperlink" xfId="3685" builtinId="9" hidden="1"/>
    <cellStyle name="Followed Hyperlink" xfId="3686" builtinId="9" hidden="1"/>
    <cellStyle name="Followed Hyperlink" xfId="3687" builtinId="9" hidden="1"/>
    <cellStyle name="Followed Hyperlink" xfId="3688" builtinId="9" hidden="1"/>
    <cellStyle name="Followed Hyperlink" xfId="3689" builtinId="9" hidden="1"/>
    <cellStyle name="Followed Hyperlink" xfId="3690" builtinId="9" hidden="1"/>
    <cellStyle name="Followed Hyperlink" xfId="3691" builtinId="9" hidden="1"/>
    <cellStyle name="Followed Hyperlink" xfId="3692" builtinId="9" hidden="1"/>
    <cellStyle name="Followed Hyperlink" xfId="3693" builtinId="9" hidden="1"/>
    <cellStyle name="Followed Hyperlink" xfId="3694" builtinId="9" hidden="1"/>
    <cellStyle name="Followed Hyperlink" xfId="3695" builtinId="9" hidden="1"/>
    <cellStyle name="Followed Hyperlink" xfId="3696" builtinId="9" hidden="1"/>
    <cellStyle name="Followed Hyperlink" xfId="3697" builtinId="9" hidden="1"/>
    <cellStyle name="Followed Hyperlink" xfId="3698" builtinId="9" hidden="1"/>
    <cellStyle name="Followed Hyperlink" xfId="3699" builtinId="9" hidden="1"/>
    <cellStyle name="Followed Hyperlink" xfId="3700" builtinId="9" hidden="1"/>
    <cellStyle name="Followed Hyperlink" xfId="3701" builtinId="9" hidden="1"/>
    <cellStyle name="Followed Hyperlink" xfId="3702" builtinId="9" hidden="1"/>
    <cellStyle name="Followed Hyperlink" xfId="3703" builtinId="9" hidden="1"/>
    <cellStyle name="Followed Hyperlink" xfId="3704" builtinId="9" hidden="1"/>
    <cellStyle name="Followed Hyperlink" xfId="3705" builtinId="9" hidden="1"/>
    <cellStyle name="Followed Hyperlink" xfId="3706" builtinId="9" hidden="1"/>
    <cellStyle name="Followed Hyperlink" xfId="3707" builtinId="9" hidden="1"/>
    <cellStyle name="Followed Hyperlink" xfId="3708" builtinId="9" hidden="1"/>
    <cellStyle name="Followed Hyperlink" xfId="3709" builtinId="9" hidden="1"/>
    <cellStyle name="Followed Hyperlink" xfId="3710" builtinId="9" hidden="1"/>
    <cellStyle name="Followed Hyperlink" xfId="3711" builtinId="9" hidden="1"/>
    <cellStyle name="Followed Hyperlink" xfId="3712" builtinId="9" hidden="1"/>
    <cellStyle name="Followed Hyperlink" xfId="3713" builtinId="9" hidden="1"/>
    <cellStyle name="Followed Hyperlink" xfId="3714" builtinId="9" hidden="1"/>
    <cellStyle name="Followed Hyperlink" xfId="3715" builtinId="9" hidden="1"/>
    <cellStyle name="Followed Hyperlink" xfId="3716" builtinId="9" hidden="1"/>
    <cellStyle name="Followed Hyperlink" xfId="3717" builtinId="9" hidden="1"/>
    <cellStyle name="Followed Hyperlink" xfId="3718" builtinId="9" hidden="1"/>
    <cellStyle name="Followed Hyperlink" xfId="3719" builtinId="9" hidden="1"/>
    <cellStyle name="Followed Hyperlink" xfId="3720" builtinId="9" hidden="1"/>
    <cellStyle name="Followed Hyperlink" xfId="3721" builtinId="9" hidden="1"/>
    <cellStyle name="Followed Hyperlink" xfId="3722" builtinId="9" hidden="1"/>
    <cellStyle name="Followed Hyperlink" xfId="3723" builtinId="9" hidden="1"/>
    <cellStyle name="Followed Hyperlink" xfId="3724" builtinId="9" hidden="1"/>
    <cellStyle name="Followed Hyperlink" xfId="3725" builtinId="9" hidden="1"/>
    <cellStyle name="Followed Hyperlink" xfId="3726" builtinId="9" hidden="1"/>
    <cellStyle name="Followed Hyperlink" xfId="3727" builtinId="9" hidden="1"/>
    <cellStyle name="Followed Hyperlink" xfId="3728" builtinId="9" hidden="1"/>
    <cellStyle name="Followed Hyperlink" xfId="3729" builtinId="9" hidden="1"/>
    <cellStyle name="Followed Hyperlink" xfId="3730" builtinId="9" hidden="1"/>
    <cellStyle name="Followed Hyperlink" xfId="3731" builtinId="9" hidden="1"/>
    <cellStyle name="Followed Hyperlink" xfId="3732" builtinId="9" hidden="1"/>
    <cellStyle name="Followed Hyperlink" xfId="3733" builtinId="9" hidden="1"/>
    <cellStyle name="Followed Hyperlink" xfId="3734" builtinId="9" hidden="1"/>
    <cellStyle name="Followed Hyperlink" xfId="3735" builtinId="9" hidden="1"/>
    <cellStyle name="Followed Hyperlink" xfId="3736" builtinId="9" hidden="1"/>
    <cellStyle name="Followed Hyperlink" xfId="3737" builtinId="9" hidden="1"/>
    <cellStyle name="Followed Hyperlink" xfId="3738" builtinId="9" hidden="1"/>
    <cellStyle name="Followed Hyperlink" xfId="3739" builtinId="9" hidden="1"/>
    <cellStyle name="Followed Hyperlink" xfId="3740" builtinId="9" hidden="1"/>
    <cellStyle name="Followed Hyperlink" xfId="3741" builtinId="9" hidden="1"/>
    <cellStyle name="Followed Hyperlink" xfId="3742" builtinId="9" hidden="1"/>
    <cellStyle name="Followed Hyperlink" xfId="3743" builtinId="9" hidden="1"/>
    <cellStyle name="Followed Hyperlink" xfId="3744" builtinId="9" hidden="1"/>
    <cellStyle name="Followed Hyperlink" xfId="3745" builtinId="9" hidden="1"/>
    <cellStyle name="Followed Hyperlink" xfId="3746" builtinId="9" hidden="1"/>
    <cellStyle name="Followed Hyperlink" xfId="3747" builtinId="9" hidden="1"/>
    <cellStyle name="Followed Hyperlink" xfId="3748" builtinId="9" hidden="1"/>
    <cellStyle name="Followed Hyperlink" xfId="3749" builtinId="9" hidden="1"/>
    <cellStyle name="Followed Hyperlink" xfId="3750" builtinId="9" hidden="1"/>
    <cellStyle name="Followed Hyperlink" xfId="3751" builtinId="9" hidden="1"/>
    <cellStyle name="Followed Hyperlink" xfId="3752" builtinId="9" hidden="1"/>
    <cellStyle name="Followed Hyperlink" xfId="3753" builtinId="9" hidden="1"/>
    <cellStyle name="Followed Hyperlink" xfId="3754" builtinId="9" hidden="1"/>
    <cellStyle name="Followed Hyperlink" xfId="3755" builtinId="9" hidden="1"/>
    <cellStyle name="Followed Hyperlink" xfId="3756" builtinId="9" hidden="1"/>
    <cellStyle name="Followed Hyperlink" xfId="3757" builtinId="9" hidden="1"/>
    <cellStyle name="Followed Hyperlink" xfId="3758" builtinId="9" hidden="1"/>
    <cellStyle name="Followed Hyperlink" xfId="3759" builtinId="9" hidden="1"/>
    <cellStyle name="Followed Hyperlink" xfId="3760" builtinId="9" hidden="1"/>
    <cellStyle name="Followed Hyperlink" xfId="3761" builtinId="9" hidden="1"/>
    <cellStyle name="Followed Hyperlink" xfId="3762" builtinId="9" hidden="1"/>
    <cellStyle name="Followed Hyperlink" xfId="3763" builtinId="9" hidden="1"/>
    <cellStyle name="Followed Hyperlink" xfId="3764" builtinId="9" hidden="1"/>
    <cellStyle name="Followed Hyperlink" xfId="3765" builtinId="9" hidden="1"/>
    <cellStyle name="Followed Hyperlink" xfId="3766" builtinId="9" hidden="1"/>
    <cellStyle name="Followed Hyperlink" xfId="3767" builtinId="9" hidden="1"/>
    <cellStyle name="Followed Hyperlink" xfId="3768" builtinId="9" hidden="1"/>
    <cellStyle name="Followed Hyperlink" xfId="3769" builtinId="9" hidden="1"/>
    <cellStyle name="Followed Hyperlink" xfId="3770" builtinId="9" hidden="1"/>
    <cellStyle name="Followed Hyperlink" xfId="3771" builtinId="9" hidden="1"/>
    <cellStyle name="Followed Hyperlink" xfId="3772" builtinId="9" hidden="1"/>
    <cellStyle name="Followed Hyperlink" xfId="3773" builtinId="9" hidden="1"/>
    <cellStyle name="Followed Hyperlink" xfId="3774" builtinId="9" hidden="1"/>
    <cellStyle name="Followed Hyperlink" xfId="3775" builtinId="9" hidden="1"/>
    <cellStyle name="Followed Hyperlink" xfId="3776" builtinId="9" hidden="1"/>
    <cellStyle name="Followed Hyperlink" xfId="3777" builtinId="9" hidden="1"/>
    <cellStyle name="Followed Hyperlink" xfId="3778" builtinId="9" hidden="1"/>
    <cellStyle name="Followed Hyperlink" xfId="3779" builtinId="9" hidden="1"/>
    <cellStyle name="Followed Hyperlink" xfId="3780" builtinId="9" hidden="1"/>
    <cellStyle name="Followed Hyperlink" xfId="3781" builtinId="9" hidden="1"/>
    <cellStyle name="Followed Hyperlink" xfId="3782" builtinId="9" hidden="1"/>
    <cellStyle name="Followed Hyperlink" xfId="3783" builtinId="9" hidden="1"/>
    <cellStyle name="Followed Hyperlink" xfId="3784" builtinId="9" hidden="1"/>
    <cellStyle name="Followed Hyperlink" xfId="3785" builtinId="9" hidden="1"/>
    <cellStyle name="Followed Hyperlink" xfId="3786" builtinId="9" hidden="1"/>
    <cellStyle name="Followed Hyperlink" xfId="3787" builtinId="9" hidden="1"/>
    <cellStyle name="Followed Hyperlink" xfId="3788" builtinId="9" hidden="1"/>
    <cellStyle name="Followed Hyperlink" xfId="3789" builtinId="9" hidden="1"/>
    <cellStyle name="Followed Hyperlink" xfId="3790" builtinId="9" hidden="1"/>
    <cellStyle name="Followed Hyperlink" xfId="3791" builtinId="9" hidden="1"/>
    <cellStyle name="Followed Hyperlink" xfId="3792" builtinId="9" hidden="1"/>
    <cellStyle name="Followed Hyperlink" xfId="3793" builtinId="9" hidden="1"/>
    <cellStyle name="Followed Hyperlink" xfId="3794" builtinId="9" hidden="1"/>
    <cellStyle name="Followed Hyperlink" xfId="3795" builtinId="9" hidden="1"/>
    <cellStyle name="Followed Hyperlink" xfId="3796" builtinId="9" hidden="1"/>
    <cellStyle name="Followed Hyperlink" xfId="3797" builtinId="9" hidden="1"/>
    <cellStyle name="Followed Hyperlink" xfId="3798" builtinId="9" hidden="1"/>
    <cellStyle name="Followed Hyperlink" xfId="3799" builtinId="9" hidden="1"/>
    <cellStyle name="Followed Hyperlink" xfId="3800" builtinId="9" hidden="1"/>
    <cellStyle name="Followed Hyperlink" xfId="3801" builtinId="9" hidden="1"/>
    <cellStyle name="Followed Hyperlink" xfId="3802" builtinId="9" hidden="1"/>
    <cellStyle name="Followed Hyperlink" xfId="3803" builtinId="9" hidden="1"/>
    <cellStyle name="Followed Hyperlink" xfId="3804" builtinId="9" hidden="1"/>
    <cellStyle name="Followed Hyperlink" xfId="3805" builtinId="9" hidden="1"/>
    <cellStyle name="Followed Hyperlink" xfId="3806" builtinId="9" hidden="1"/>
    <cellStyle name="Followed Hyperlink" xfId="3807" builtinId="9" hidden="1"/>
    <cellStyle name="Followed Hyperlink" xfId="3808" builtinId="9" hidden="1"/>
    <cellStyle name="Followed Hyperlink" xfId="3809" builtinId="9" hidden="1"/>
    <cellStyle name="Followed Hyperlink" xfId="3810" builtinId="9" hidden="1"/>
    <cellStyle name="Followed Hyperlink" xfId="3811" builtinId="9" hidden="1"/>
    <cellStyle name="Followed Hyperlink" xfId="3812" builtinId="9" hidden="1"/>
    <cellStyle name="Followed Hyperlink" xfId="3813" builtinId="9" hidden="1"/>
    <cellStyle name="Followed Hyperlink" xfId="3814" builtinId="9" hidden="1"/>
    <cellStyle name="Followed Hyperlink" xfId="3815" builtinId="9" hidden="1"/>
    <cellStyle name="Followed Hyperlink" xfId="3816" builtinId="9" hidden="1"/>
    <cellStyle name="Followed Hyperlink" xfId="3817" builtinId="9" hidden="1"/>
    <cellStyle name="Followed Hyperlink" xfId="3818" builtinId="9" hidden="1"/>
    <cellStyle name="Followed Hyperlink" xfId="3819" builtinId="9" hidden="1"/>
    <cellStyle name="Followed Hyperlink" xfId="3820" builtinId="9" hidden="1"/>
    <cellStyle name="Followed Hyperlink" xfId="3821" builtinId="9" hidden="1"/>
    <cellStyle name="Followed Hyperlink" xfId="3822" builtinId="9" hidden="1"/>
    <cellStyle name="Followed Hyperlink" xfId="3823" builtinId="9" hidden="1"/>
    <cellStyle name="Followed Hyperlink" xfId="3824" builtinId="9" hidden="1"/>
    <cellStyle name="Followed Hyperlink" xfId="3825" builtinId="9" hidden="1"/>
    <cellStyle name="Followed Hyperlink" xfId="3826" builtinId="9" hidden="1"/>
    <cellStyle name="Followed Hyperlink" xfId="3827" builtinId="9" hidden="1"/>
    <cellStyle name="Followed Hyperlink" xfId="3828" builtinId="9" hidden="1"/>
    <cellStyle name="Followed Hyperlink" xfId="3829" builtinId="9" hidden="1"/>
    <cellStyle name="Followed Hyperlink" xfId="3830" builtinId="9" hidden="1"/>
    <cellStyle name="Followed Hyperlink" xfId="3831" builtinId="9" hidden="1"/>
    <cellStyle name="Followed Hyperlink" xfId="3832" builtinId="9" hidden="1"/>
    <cellStyle name="Followed Hyperlink" xfId="3833" builtinId="9" hidden="1"/>
    <cellStyle name="Followed Hyperlink" xfId="3834" builtinId="9" hidden="1"/>
    <cellStyle name="Followed Hyperlink" xfId="3835" builtinId="9" hidden="1"/>
    <cellStyle name="Followed Hyperlink" xfId="3836" builtinId="9" hidden="1"/>
    <cellStyle name="Followed Hyperlink" xfId="3837" builtinId="9" hidden="1"/>
    <cellStyle name="Followed Hyperlink" xfId="3838" builtinId="9" hidden="1"/>
    <cellStyle name="Followed Hyperlink" xfId="3839" builtinId="9" hidden="1"/>
    <cellStyle name="Followed Hyperlink" xfId="3840" builtinId="9" hidden="1"/>
    <cellStyle name="Followed Hyperlink" xfId="3841" builtinId="9" hidden="1"/>
    <cellStyle name="Followed Hyperlink" xfId="3842" builtinId="9" hidden="1"/>
    <cellStyle name="Followed Hyperlink" xfId="3843" builtinId="9" hidden="1"/>
    <cellStyle name="Followed Hyperlink" xfId="3844" builtinId="9" hidden="1"/>
    <cellStyle name="Followed Hyperlink" xfId="3845" builtinId="9" hidden="1"/>
    <cellStyle name="Followed Hyperlink" xfId="3846" builtinId="9" hidden="1"/>
    <cellStyle name="Followed Hyperlink" xfId="3847" builtinId="9" hidden="1"/>
    <cellStyle name="Followed Hyperlink" xfId="3848" builtinId="9" hidden="1"/>
    <cellStyle name="Followed Hyperlink" xfId="3849" builtinId="9" hidden="1"/>
    <cellStyle name="Followed Hyperlink" xfId="3850" builtinId="9" hidden="1"/>
    <cellStyle name="Followed Hyperlink" xfId="3851" builtinId="9" hidden="1"/>
    <cellStyle name="Followed Hyperlink" xfId="3852" builtinId="9" hidden="1"/>
    <cellStyle name="Followed Hyperlink" xfId="3853" builtinId="9" hidden="1"/>
    <cellStyle name="Followed Hyperlink" xfId="3854" builtinId="9" hidden="1"/>
    <cellStyle name="Followed Hyperlink" xfId="3855" builtinId="9" hidden="1"/>
    <cellStyle name="Followed Hyperlink" xfId="3856" builtinId="9" hidden="1"/>
    <cellStyle name="Followed Hyperlink" xfId="3857" builtinId="9" hidden="1"/>
    <cellStyle name="Followed Hyperlink" xfId="3858" builtinId="9" hidden="1"/>
    <cellStyle name="Followed Hyperlink" xfId="3859" builtinId="9" hidden="1"/>
    <cellStyle name="Followed Hyperlink" xfId="3860" builtinId="9" hidden="1"/>
    <cellStyle name="Followed Hyperlink" xfId="3861" builtinId="9" hidden="1"/>
    <cellStyle name="Followed Hyperlink" xfId="3862" builtinId="9" hidden="1"/>
    <cellStyle name="Followed Hyperlink" xfId="3863" builtinId="9" hidden="1"/>
    <cellStyle name="Followed Hyperlink" xfId="3864" builtinId="9" hidden="1"/>
    <cellStyle name="Followed Hyperlink" xfId="3865" builtinId="9" hidden="1"/>
    <cellStyle name="Followed Hyperlink" xfId="3866" builtinId="9" hidden="1"/>
    <cellStyle name="Followed Hyperlink" xfId="3867" builtinId="9" hidden="1"/>
    <cellStyle name="Followed Hyperlink" xfId="3868" builtinId="9" hidden="1"/>
    <cellStyle name="Followed Hyperlink" xfId="3869" builtinId="9" hidden="1"/>
    <cellStyle name="Followed Hyperlink" xfId="3870" builtinId="9" hidden="1"/>
    <cellStyle name="Followed Hyperlink" xfId="3871" builtinId="9" hidden="1"/>
    <cellStyle name="Followed Hyperlink" xfId="3872" builtinId="9" hidden="1"/>
    <cellStyle name="Followed Hyperlink" xfId="3873" builtinId="9" hidden="1"/>
    <cellStyle name="Followed Hyperlink" xfId="3874" builtinId="9" hidden="1"/>
    <cellStyle name="Followed Hyperlink" xfId="3875" builtinId="9" hidden="1"/>
    <cellStyle name="Followed Hyperlink" xfId="3876" builtinId="9" hidden="1"/>
    <cellStyle name="Followed Hyperlink" xfId="3877" builtinId="9" hidden="1"/>
    <cellStyle name="Followed Hyperlink" xfId="3878" builtinId="9" hidden="1"/>
    <cellStyle name="Followed Hyperlink" xfId="3879" builtinId="9" hidden="1"/>
    <cellStyle name="Followed Hyperlink" xfId="3880" builtinId="9" hidden="1"/>
    <cellStyle name="Followed Hyperlink" xfId="3881" builtinId="9" hidden="1"/>
    <cellStyle name="Followed Hyperlink" xfId="3882" builtinId="9" hidden="1"/>
    <cellStyle name="Followed Hyperlink" xfId="3883" builtinId="9" hidden="1"/>
    <cellStyle name="Followed Hyperlink" xfId="3884" builtinId="9" hidden="1"/>
    <cellStyle name="Followed Hyperlink" xfId="3885" builtinId="9" hidden="1"/>
    <cellStyle name="Followed Hyperlink" xfId="3886" builtinId="9" hidden="1"/>
    <cellStyle name="Followed Hyperlink" xfId="3887" builtinId="9" hidden="1"/>
    <cellStyle name="Followed Hyperlink" xfId="3888" builtinId="9" hidden="1"/>
    <cellStyle name="Followed Hyperlink" xfId="3889" builtinId="9" hidden="1"/>
    <cellStyle name="Followed Hyperlink" xfId="3890" builtinId="9" hidden="1"/>
    <cellStyle name="Followed Hyperlink" xfId="3891" builtinId="9" hidden="1"/>
    <cellStyle name="Followed Hyperlink" xfId="3892" builtinId="9" hidden="1"/>
    <cellStyle name="Followed Hyperlink" xfId="3893" builtinId="9" hidden="1"/>
    <cellStyle name="Followed Hyperlink" xfId="3894" builtinId="9" hidden="1"/>
    <cellStyle name="Followed Hyperlink" xfId="3895" builtinId="9" hidden="1"/>
    <cellStyle name="Followed Hyperlink" xfId="3896" builtinId="9" hidden="1"/>
    <cellStyle name="Followed Hyperlink" xfId="3897" builtinId="9" hidden="1"/>
    <cellStyle name="Followed Hyperlink" xfId="3898" builtinId="9" hidden="1"/>
    <cellStyle name="Followed Hyperlink" xfId="3899" builtinId="9" hidden="1"/>
    <cellStyle name="Followed Hyperlink" xfId="3900" builtinId="9" hidden="1"/>
    <cellStyle name="Followed Hyperlink" xfId="3901" builtinId="9" hidden="1"/>
    <cellStyle name="Followed Hyperlink" xfId="3902" builtinId="9" hidden="1"/>
    <cellStyle name="Followed Hyperlink" xfId="3903" builtinId="9" hidden="1"/>
    <cellStyle name="Followed Hyperlink" xfId="3904" builtinId="9" hidden="1"/>
    <cellStyle name="Followed Hyperlink" xfId="3905" builtinId="9" hidden="1"/>
    <cellStyle name="Followed Hyperlink" xfId="3906" builtinId="9" hidden="1"/>
    <cellStyle name="Followed Hyperlink" xfId="3907" builtinId="9" hidden="1"/>
    <cellStyle name="Followed Hyperlink" xfId="3908" builtinId="9" hidden="1"/>
    <cellStyle name="Followed Hyperlink" xfId="3909" builtinId="9" hidden="1"/>
    <cellStyle name="Followed Hyperlink" xfId="3910" builtinId="9" hidden="1"/>
    <cellStyle name="Followed Hyperlink" xfId="3911" builtinId="9" hidden="1"/>
    <cellStyle name="Followed Hyperlink" xfId="3912" builtinId="9" hidden="1"/>
    <cellStyle name="Followed Hyperlink" xfId="3913" builtinId="9" hidden="1"/>
    <cellStyle name="Followed Hyperlink" xfId="3914" builtinId="9" hidden="1"/>
    <cellStyle name="Followed Hyperlink" xfId="3915" builtinId="9" hidden="1"/>
    <cellStyle name="Followed Hyperlink" xfId="3916" builtinId="9" hidden="1"/>
    <cellStyle name="Followed Hyperlink" xfId="3917" builtinId="9" hidden="1"/>
    <cellStyle name="Followed Hyperlink" xfId="3918" builtinId="9" hidden="1"/>
    <cellStyle name="Followed Hyperlink" xfId="3919" builtinId="9" hidden="1"/>
    <cellStyle name="Followed Hyperlink" xfId="3920" builtinId="9" hidden="1"/>
    <cellStyle name="Followed Hyperlink" xfId="3921" builtinId="9" hidden="1"/>
    <cellStyle name="Followed Hyperlink" xfId="3922" builtinId="9" hidden="1"/>
    <cellStyle name="Followed Hyperlink" xfId="3923" builtinId="9" hidden="1"/>
    <cellStyle name="Followed Hyperlink" xfId="3924" builtinId="9" hidden="1"/>
    <cellStyle name="Followed Hyperlink" xfId="3925" builtinId="9" hidden="1"/>
    <cellStyle name="Followed Hyperlink" xfId="3926" builtinId="9" hidden="1"/>
    <cellStyle name="Followed Hyperlink" xfId="3927" builtinId="9" hidden="1"/>
    <cellStyle name="Followed Hyperlink" xfId="3928" builtinId="9" hidden="1"/>
    <cellStyle name="Followed Hyperlink" xfId="3929" builtinId="9" hidden="1"/>
    <cellStyle name="Followed Hyperlink" xfId="3930" builtinId="9" hidden="1"/>
    <cellStyle name="Followed Hyperlink" xfId="3931" builtinId="9" hidden="1"/>
    <cellStyle name="Followed Hyperlink" xfId="3932" builtinId="9" hidden="1"/>
    <cellStyle name="Followed Hyperlink" xfId="3933" builtinId="9" hidden="1"/>
    <cellStyle name="Followed Hyperlink" xfId="3934" builtinId="9" hidden="1"/>
    <cellStyle name="Followed Hyperlink" xfId="3935" builtinId="9" hidden="1"/>
    <cellStyle name="Followed Hyperlink" xfId="3936" builtinId="9" hidden="1"/>
    <cellStyle name="Followed Hyperlink" xfId="3937" builtinId="9" hidden="1"/>
    <cellStyle name="Followed Hyperlink" xfId="3938" builtinId="9" hidden="1"/>
    <cellStyle name="Followed Hyperlink" xfId="3939" builtinId="9" hidden="1"/>
    <cellStyle name="Followed Hyperlink" xfId="3940" builtinId="9" hidden="1"/>
    <cellStyle name="Followed Hyperlink" xfId="3941" builtinId="9" hidden="1"/>
    <cellStyle name="Followed Hyperlink" xfId="3942" builtinId="9" hidden="1"/>
    <cellStyle name="Followed Hyperlink" xfId="3943" builtinId="9" hidden="1"/>
    <cellStyle name="Followed Hyperlink" xfId="3944" builtinId="9" hidden="1"/>
    <cellStyle name="Followed Hyperlink" xfId="3945" builtinId="9" hidden="1"/>
    <cellStyle name="Followed Hyperlink" xfId="3946" builtinId="9" hidden="1"/>
    <cellStyle name="Followed Hyperlink" xfId="3947" builtinId="9" hidden="1"/>
    <cellStyle name="Followed Hyperlink" xfId="3948" builtinId="9" hidden="1"/>
    <cellStyle name="Followed Hyperlink" xfId="3949" builtinId="9" hidden="1"/>
    <cellStyle name="Followed Hyperlink" xfId="3950" builtinId="9" hidden="1"/>
    <cellStyle name="Followed Hyperlink" xfId="3951" builtinId="9" hidden="1"/>
    <cellStyle name="Followed Hyperlink" xfId="3952" builtinId="9" hidden="1"/>
    <cellStyle name="Followed Hyperlink" xfId="3953" builtinId="9" hidden="1"/>
    <cellStyle name="Followed Hyperlink" xfId="3954" builtinId="9" hidden="1"/>
    <cellStyle name="Followed Hyperlink" xfId="3955" builtinId="9" hidden="1"/>
    <cellStyle name="Followed Hyperlink" xfId="3956" builtinId="9" hidden="1"/>
    <cellStyle name="Followed Hyperlink" xfId="3957" builtinId="9" hidden="1"/>
    <cellStyle name="Followed Hyperlink" xfId="3958" builtinId="9" hidden="1"/>
    <cellStyle name="Followed Hyperlink" xfId="3959" builtinId="9" hidden="1"/>
    <cellStyle name="Followed Hyperlink" xfId="3960" builtinId="9" hidden="1"/>
    <cellStyle name="Followed Hyperlink" xfId="3961" builtinId="9" hidden="1"/>
    <cellStyle name="Followed Hyperlink" xfId="3962" builtinId="9" hidden="1"/>
    <cellStyle name="Followed Hyperlink" xfId="3963" builtinId="9" hidden="1"/>
    <cellStyle name="Followed Hyperlink" xfId="3964" builtinId="9" hidden="1"/>
    <cellStyle name="Followed Hyperlink" xfId="3965" builtinId="9" hidden="1"/>
    <cellStyle name="Followed Hyperlink" xfId="3966" builtinId="9" hidden="1"/>
    <cellStyle name="Followed Hyperlink" xfId="3967" builtinId="9" hidden="1"/>
    <cellStyle name="Followed Hyperlink" xfId="3968" builtinId="9" hidden="1"/>
    <cellStyle name="Followed Hyperlink" xfId="3969" builtinId="9" hidden="1"/>
    <cellStyle name="Followed Hyperlink" xfId="3970" builtinId="9" hidden="1"/>
    <cellStyle name="Followed Hyperlink" xfId="3971" builtinId="9" hidden="1"/>
    <cellStyle name="Followed Hyperlink" xfId="3972" builtinId="9" hidden="1"/>
    <cellStyle name="Followed Hyperlink" xfId="3973" builtinId="9" hidden="1"/>
    <cellStyle name="Followed Hyperlink" xfId="3974" builtinId="9" hidden="1"/>
    <cellStyle name="Followed Hyperlink" xfId="3975" builtinId="9" hidden="1"/>
    <cellStyle name="Followed Hyperlink" xfId="3976" builtinId="9" hidden="1"/>
    <cellStyle name="Followed Hyperlink" xfId="3977" builtinId="9" hidden="1"/>
    <cellStyle name="Followed Hyperlink" xfId="3978" builtinId="9" hidden="1"/>
    <cellStyle name="Followed Hyperlink" xfId="3979" builtinId="9" hidden="1"/>
    <cellStyle name="Followed Hyperlink" xfId="3980" builtinId="9" hidden="1"/>
    <cellStyle name="Followed Hyperlink" xfId="3981" builtinId="9" hidden="1"/>
    <cellStyle name="Followed Hyperlink" xfId="3982" builtinId="9" hidden="1"/>
    <cellStyle name="Followed Hyperlink" xfId="3983" builtinId="9" hidden="1"/>
    <cellStyle name="Followed Hyperlink" xfId="3984" builtinId="9" hidden="1"/>
    <cellStyle name="Followed Hyperlink" xfId="3985" builtinId="9" hidden="1"/>
    <cellStyle name="Followed Hyperlink" xfId="3986" builtinId="9" hidden="1"/>
    <cellStyle name="Followed Hyperlink" xfId="3987" builtinId="9" hidden="1"/>
    <cellStyle name="Followed Hyperlink" xfId="3988" builtinId="9" hidden="1"/>
    <cellStyle name="Followed Hyperlink" xfId="3989" builtinId="9" hidden="1"/>
    <cellStyle name="Followed Hyperlink" xfId="3990" builtinId="9" hidden="1"/>
    <cellStyle name="Followed Hyperlink" xfId="3991" builtinId="9" hidden="1"/>
    <cellStyle name="Followed Hyperlink" xfId="3992" builtinId="9" hidden="1"/>
    <cellStyle name="Followed Hyperlink" xfId="3993" builtinId="9" hidden="1"/>
    <cellStyle name="Followed Hyperlink" xfId="3994" builtinId="9" hidden="1"/>
    <cellStyle name="Followed Hyperlink" xfId="3995" builtinId="9" hidden="1"/>
    <cellStyle name="Followed Hyperlink" xfId="3996" builtinId="9" hidden="1"/>
    <cellStyle name="Followed Hyperlink" xfId="3997" builtinId="9" hidden="1"/>
    <cellStyle name="Followed Hyperlink" xfId="3998" builtinId="9" hidden="1"/>
    <cellStyle name="Followed Hyperlink" xfId="3999" builtinId="9" hidden="1"/>
    <cellStyle name="Followed Hyperlink" xfId="4000" builtinId="9" hidden="1"/>
    <cellStyle name="Followed Hyperlink" xfId="4001" builtinId="9" hidden="1"/>
    <cellStyle name="Followed Hyperlink" xfId="4002" builtinId="9" hidden="1"/>
    <cellStyle name="Followed Hyperlink" xfId="4003" builtinId="9" hidden="1"/>
    <cellStyle name="Followed Hyperlink" xfId="4004" builtinId="9" hidden="1"/>
    <cellStyle name="Followed Hyperlink" xfId="4005" builtinId="9" hidden="1"/>
    <cellStyle name="Followed Hyperlink" xfId="4006" builtinId="9" hidden="1"/>
    <cellStyle name="Followed Hyperlink" xfId="4007" builtinId="9" hidden="1"/>
    <cellStyle name="Followed Hyperlink" xfId="4008" builtinId="9" hidden="1"/>
    <cellStyle name="Followed Hyperlink" xfId="4009" builtinId="9" hidden="1"/>
    <cellStyle name="Followed Hyperlink" xfId="4010" builtinId="9" hidden="1"/>
    <cellStyle name="Followed Hyperlink" xfId="4011" builtinId="9" hidden="1"/>
    <cellStyle name="Followed Hyperlink" xfId="4012" builtinId="9" hidden="1"/>
    <cellStyle name="Followed Hyperlink" xfId="4013" builtinId="9" hidden="1"/>
    <cellStyle name="Followed Hyperlink" xfId="4014" builtinId="9" hidden="1"/>
    <cellStyle name="Followed Hyperlink" xfId="4015" builtinId="9" hidden="1"/>
    <cellStyle name="Followed Hyperlink" xfId="4016" builtinId="9" hidden="1"/>
    <cellStyle name="Followed Hyperlink" xfId="4017" builtinId="9" hidden="1"/>
    <cellStyle name="Followed Hyperlink" xfId="4018" builtinId="9" hidden="1"/>
    <cellStyle name="Followed Hyperlink" xfId="4019" builtinId="9" hidden="1"/>
    <cellStyle name="Followed Hyperlink" xfId="4020" builtinId="9" hidden="1"/>
    <cellStyle name="Followed Hyperlink" xfId="4021" builtinId="9" hidden="1"/>
    <cellStyle name="Followed Hyperlink" xfId="4022" builtinId="9" hidden="1"/>
    <cellStyle name="Followed Hyperlink" xfId="4023" builtinId="9" hidden="1"/>
    <cellStyle name="Followed Hyperlink" xfId="4024" builtinId="9" hidden="1"/>
    <cellStyle name="Followed Hyperlink" xfId="4025" builtinId="9" hidden="1"/>
    <cellStyle name="Followed Hyperlink" xfId="4026" builtinId="9" hidden="1"/>
    <cellStyle name="Followed Hyperlink" xfId="4027" builtinId="9" hidden="1"/>
    <cellStyle name="Followed Hyperlink" xfId="4028" builtinId="9" hidden="1"/>
    <cellStyle name="Followed Hyperlink" xfId="4029" builtinId="9" hidden="1"/>
    <cellStyle name="Followed Hyperlink" xfId="4030" builtinId="9" hidden="1"/>
    <cellStyle name="Followed Hyperlink" xfId="4031" builtinId="9" hidden="1"/>
    <cellStyle name="Followed Hyperlink" xfId="4032" builtinId="9" hidden="1"/>
    <cellStyle name="Followed Hyperlink" xfId="4033" builtinId="9" hidden="1"/>
    <cellStyle name="Followed Hyperlink" xfId="4034" builtinId="9" hidden="1"/>
    <cellStyle name="Followed Hyperlink" xfId="4035" builtinId="9" hidden="1"/>
    <cellStyle name="Followed Hyperlink" xfId="4036" builtinId="9" hidden="1"/>
    <cellStyle name="Followed Hyperlink" xfId="4037" builtinId="9" hidden="1"/>
    <cellStyle name="Followed Hyperlink" xfId="4038" builtinId="9" hidden="1"/>
    <cellStyle name="Followed Hyperlink" xfId="4039" builtinId="9" hidden="1"/>
    <cellStyle name="Followed Hyperlink" xfId="4040" builtinId="9" hidden="1"/>
    <cellStyle name="Followed Hyperlink" xfId="4041" builtinId="9" hidden="1"/>
    <cellStyle name="Followed Hyperlink" xfId="4042" builtinId="9" hidden="1"/>
    <cellStyle name="Followed Hyperlink" xfId="4043" builtinId="9" hidden="1"/>
    <cellStyle name="Followed Hyperlink" xfId="4044" builtinId="9" hidden="1"/>
    <cellStyle name="Followed Hyperlink" xfId="4045" builtinId="9" hidden="1"/>
    <cellStyle name="Followed Hyperlink" xfId="4046" builtinId="9" hidden="1"/>
    <cellStyle name="Followed Hyperlink" xfId="4047" builtinId="9" hidden="1"/>
    <cellStyle name="Followed Hyperlink" xfId="4048" builtinId="9" hidden="1"/>
    <cellStyle name="Followed Hyperlink" xfId="4049" builtinId="9" hidden="1"/>
    <cellStyle name="Followed Hyperlink" xfId="4050" builtinId="9" hidden="1"/>
    <cellStyle name="Followed Hyperlink" xfId="4051" builtinId="9" hidden="1"/>
    <cellStyle name="Followed Hyperlink" xfId="4052" builtinId="9" hidden="1"/>
    <cellStyle name="Followed Hyperlink" xfId="4053" builtinId="9" hidden="1"/>
    <cellStyle name="Followed Hyperlink" xfId="4054" builtinId="9" hidden="1"/>
    <cellStyle name="Followed Hyperlink" xfId="4055" builtinId="9" hidden="1"/>
    <cellStyle name="Followed Hyperlink" xfId="4056" builtinId="9" hidden="1"/>
    <cellStyle name="Followed Hyperlink" xfId="4057" builtinId="9" hidden="1"/>
    <cellStyle name="Followed Hyperlink" xfId="4058" builtinId="9" hidden="1"/>
    <cellStyle name="Followed Hyperlink" xfId="4059" builtinId="9" hidden="1"/>
    <cellStyle name="Followed Hyperlink" xfId="4060" builtinId="9" hidden="1"/>
    <cellStyle name="Followed Hyperlink" xfId="4061" builtinId="9" hidden="1"/>
    <cellStyle name="Followed Hyperlink" xfId="4062" builtinId="9" hidden="1"/>
    <cellStyle name="Followed Hyperlink" xfId="4063" builtinId="9" hidden="1"/>
    <cellStyle name="Followed Hyperlink" xfId="4064" builtinId="9" hidden="1"/>
    <cellStyle name="Followed Hyperlink" xfId="4065" builtinId="9" hidden="1"/>
    <cellStyle name="Followed Hyperlink" xfId="4066" builtinId="9" hidden="1"/>
    <cellStyle name="Followed Hyperlink" xfId="4067" builtinId="9" hidden="1"/>
    <cellStyle name="Followed Hyperlink" xfId="4068" builtinId="9" hidden="1"/>
    <cellStyle name="Followed Hyperlink" xfId="4069" builtinId="9" hidden="1"/>
    <cellStyle name="Followed Hyperlink" xfId="4070" builtinId="9" hidden="1"/>
    <cellStyle name="Followed Hyperlink" xfId="4071" builtinId="9" hidden="1"/>
    <cellStyle name="Followed Hyperlink" xfId="4072" builtinId="9" hidden="1"/>
    <cellStyle name="Followed Hyperlink" xfId="4073" builtinId="9" hidden="1"/>
    <cellStyle name="Followed Hyperlink" xfId="4074" builtinId="9" hidden="1"/>
    <cellStyle name="Followed Hyperlink" xfId="4075" builtinId="9" hidden="1"/>
    <cellStyle name="Followed Hyperlink" xfId="4076" builtinId="9" hidden="1"/>
    <cellStyle name="Followed Hyperlink" xfId="4077" builtinId="9" hidden="1"/>
    <cellStyle name="Followed Hyperlink" xfId="4078" builtinId="9" hidden="1"/>
    <cellStyle name="Followed Hyperlink" xfId="4079" builtinId="9" hidden="1"/>
    <cellStyle name="Followed Hyperlink" xfId="4080" builtinId="9" hidden="1"/>
    <cellStyle name="Followed Hyperlink" xfId="4081" builtinId="9" hidden="1"/>
    <cellStyle name="Followed Hyperlink" xfId="4082" builtinId="9" hidden="1"/>
    <cellStyle name="Followed Hyperlink" xfId="4083" builtinId="9" hidden="1"/>
    <cellStyle name="Followed Hyperlink" xfId="4084" builtinId="9" hidden="1"/>
    <cellStyle name="Followed Hyperlink" xfId="4085" builtinId="9" hidden="1"/>
    <cellStyle name="Followed Hyperlink" xfId="4086" builtinId="9" hidden="1"/>
    <cellStyle name="Followed Hyperlink" xfId="4087" builtinId="9" hidden="1"/>
    <cellStyle name="Followed Hyperlink" xfId="4088" builtinId="9" hidden="1"/>
    <cellStyle name="Followed Hyperlink" xfId="4089" builtinId="9" hidden="1"/>
    <cellStyle name="Followed Hyperlink" xfId="4090" builtinId="9" hidden="1"/>
    <cellStyle name="Followed Hyperlink" xfId="4091" builtinId="9" hidden="1"/>
    <cellStyle name="Followed Hyperlink" xfId="4092" builtinId="9" hidden="1"/>
    <cellStyle name="Followed Hyperlink" xfId="4093" builtinId="9" hidden="1"/>
    <cellStyle name="Followed Hyperlink" xfId="4094" builtinId="9" hidden="1"/>
    <cellStyle name="Followed Hyperlink" xfId="4095" builtinId="9" hidden="1"/>
    <cellStyle name="Followed Hyperlink" xfId="4096" builtinId="9" hidden="1"/>
    <cellStyle name="Followed Hyperlink" xfId="4097" builtinId="9" hidden="1"/>
    <cellStyle name="Followed Hyperlink" xfId="4098" builtinId="9" hidden="1"/>
    <cellStyle name="Followed Hyperlink" xfId="4099" builtinId="9" hidden="1"/>
    <cellStyle name="Followed Hyperlink" xfId="4100" builtinId="9" hidden="1"/>
    <cellStyle name="Followed Hyperlink" xfId="4101" builtinId="9" hidden="1"/>
    <cellStyle name="Followed Hyperlink" xfId="4102" builtinId="9" hidden="1"/>
    <cellStyle name="Followed Hyperlink" xfId="4103" builtinId="9" hidden="1"/>
    <cellStyle name="Followed Hyperlink" xfId="4104" builtinId="9" hidden="1"/>
    <cellStyle name="Followed Hyperlink" xfId="4105" builtinId="9" hidden="1"/>
    <cellStyle name="Followed Hyperlink" xfId="4106" builtinId="9" hidden="1"/>
    <cellStyle name="Followed Hyperlink" xfId="4107" builtinId="9" hidden="1"/>
    <cellStyle name="Followed Hyperlink" xfId="4108" builtinId="9" hidden="1"/>
    <cellStyle name="Followed Hyperlink" xfId="4109" builtinId="9" hidden="1"/>
    <cellStyle name="Followed Hyperlink" xfId="4110" builtinId="9" hidden="1"/>
    <cellStyle name="Followed Hyperlink" xfId="4111" builtinId="9" hidden="1"/>
    <cellStyle name="Followed Hyperlink" xfId="4112" builtinId="9" hidden="1"/>
    <cellStyle name="Followed Hyperlink" xfId="4113" builtinId="9" hidden="1"/>
    <cellStyle name="Followed Hyperlink" xfId="4114" builtinId="9" hidden="1"/>
    <cellStyle name="Followed Hyperlink" xfId="4115" builtinId="9" hidden="1"/>
    <cellStyle name="Followed Hyperlink" xfId="4116" builtinId="9" hidden="1"/>
    <cellStyle name="Followed Hyperlink" xfId="4117" builtinId="9" hidden="1"/>
    <cellStyle name="Followed Hyperlink" xfId="4118" builtinId="9" hidden="1"/>
    <cellStyle name="Followed Hyperlink" xfId="4119" builtinId="9" hidden="1"/>
    <cellStyle name="Followed Hyperlink" xfId="4120" builtinId="9" hidden="1"/>
    <cellStyle name="Followed Hyperlink" xfId="4121" builtinId="9" hidden="1"/>
    <cellStyle name="Followed Hyperlink" xfId="4122" builtinId="9" hidden="1"/>
    <cellStyle name="Followed Hyperlink" xfId="4123" builtinId="9" hidden="1"/>
    <cellStyle name="Followed Hyperlink" xfId="4124" builtinId="9" hidden="1"/>
    <cellStyle name="Followed Hyperlink" xfId="4125" builtinId="9" hidden="1"/>
    <cellStyle name="Followed Hyperlink" xfId="4126" builtinId="9" hidden="1"/>
    <cellStyle name="Followed Hyperlink" xfId="4127" builtinId="9" hidden="1"/>
    <cellStyle name="Followed Hyperlink" xfId="4128" builtinId="9" hidden="1"/>
    <cellStyle name="Followed Hyperlink" xfId="4129" builtinId="9" hidden="1"/>
    <cellStyle name="Followed Hyperlink" xfId="4130" builtinId="9" hidden="1"/>
    <cellStyle name="Followed Hyperlink" xfId="4131" builtinId="9" hidden="1"/>
    <cellStyle name="Followed Hyperlink" xfId="4132" builtinId="9" hidden="1"/>
    <cellStyle name="Followed Hyperlink" xfId="4133" builtinId="9" hidden="1"/>
    <cellStyle name="Followed Hyperlink" xfId="4134" builtinId="9" hidden="1"/>
    <cellStyle name="Followed Hyperlink" xfId="4135" builtinId="9" hidden="1"/>
    <cellStyle name="Followed Hyperlink" xfId="4136" builtinId="9" hidden="1"/>
    <cellStyle name="Followed Hyperlink" xfId="4137" builtinId="9" hidden="1"/>
    <cellStyle name="Followed Hyperlink" xfId="4138" builtinId="9" hidden="1"/>
    <cellStyle name="Followed Hyperlink" xfId="4139" builtinId="9" hidden="1"/>
    <cellStyle name="Followed Hyperlink" xfId="4140" builtinId="9" hidden="1"/>
    <cellStyle name="Followed Hyperlink" xfId="4141" builtinId="9" hidden="1"/>
    <cellStyle name="Followed Hyperlink" xfId="4142" builtinId="9" hidden="1"/>
    <cellStyle name="Followed Hyperlink" xfId="4143" builtinId="9" hidden="1"/>
    <cellStyle name="Followed Hyperlink" xfId="4144" builtinId="9" hidden="1"/>
    <cellStyle name="Followed Hyperlink" xfId="4145" builtinId="9" hidden="1"/>
    <cellStyle name="Followed Hyperlink" xfId="4146" builtinId="9" hidden="1"/>
    <cellStyle name="Followed Hyperlink" xfId="4147" builtinId="9" hidden="1"/>
    <cellStyle name="Followed Hyperlink" xfId="4148" builtinId="9" hidden="1"/>
    <cellStyle name="Followed Hyperlink" xfId="4149" builtinId="9" hidden="1"/>
    <cellStyle name="Followed Hyperlink" xfId="4150" builtinId="9" hidden="1"/>
    <cellStyle name="Followed Hyperlink" xfId="4151" builtinId="9" hidden="1"/>
    <cellStyle name="Followed Hyperlink" xfId="4152" builtinId="9" hidden="1"/>
    <cellStyle name="Followed Hyperlink" xfId="4153" builtinId="9" hidden="1"/>
    <cellStyle name="Followed Hyperlink" xfId="4154" builtinId="9" hidden="1"/>
    <cellStyle name="Followed Hyperlink" xfId="4155" builtinId="9" hidden="1"/>
    <cellStyle name="Followed Hyperlink" xfId="4156" builtinId="9" hidden="1"/>
    <cellStyle name="Followed Hyperlink" xfId="4157" builtinId="9" hidden="1"/>
    <cellStyle name="Followed Hyperlink" xfId="4158" builtinId="9" hidden="1"/>
    <cellStyle name="Followed Hyperlink" xfId="4159" builtinId="9" hidden="1"/>
    <cellStyle name="Hyperlink" xfId="1"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9" builtinId="8" hidden="1"/>
    <cellStyle name="Hyperlink" xfId="101" builtinId="8" hidden="1"/>
    <cellStyle name="Hyperlink" xfId="103" builtinId="8" hidden="1"/>
    <cellStyle name="Hyperlink" xfId="105"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54" builtinId="8" hidden="1"/>
    <cellStyle name="Hyperlink" xfId="3156" builtinId="8" hidden="1"/>
    <cellStyle name="Hyperlink" xfId="3158" builtinId="8" hidden="1"/>
    <cellStyle name="Hyperlink" xfId="3160" builtinId="8" hidden="1"/>
    <cellStyle name="Hyperlink" xfId="3162" builtinId="8" hidden="1"/>
    <cellStyle name="Hyperlink" xfId="3164" builtinId="8" hidden="1"/>
    <cellStyle name="Hyperlink" xfId="3166" builtinId="8" hidden="1"/>
    <cellStyle name="Hyperlink" xfId="3168" builtinId="8" hidden="1"/>
    <cellStyle name="Hyperlink" xfId="3170" builtinId="8" hidden="1"/>
    <cellStyle name="Hyperlink" xfId="3172" builtinId="8" hidden="1"/>
    <cellStyle name="Hyperlink" xfId="3174" builtinId="8" hidden="1"/>
    <cellStyle name="Hyperlink" xfId="3176" builtinId="8" hidden="1"/>
    <cellStyle name="Hyperlink" xfId="3178" builtinId="8" hidden="1"/>
    <cellStyle name="Hyperlink" xfId="3180" builtinId="8" hidden="1"/>
    <cellStyle name="Hyperlink" xfId="3182" builtinId="8" hidden="1"/>
    <cellStyle name="Hyperlink" xfId="3184" builtinId="8" hidden="1"/>
    <cellStyle name="Hyperlink" xfId="3186" builtinId="8" hidden="1"/>
    <cellStyle name="Hyperlink" xfId="3188" builtinId="8" hidden="1"/>
    <cellStyle name="Hyperlink" xfId="3190" builtinId="8" hidden="1"/>
    <cellStyle name="Hyperlink" xfId="3192" builtinId="8" hidden="1"/>
    <cellStyle name="Hyperlink" xfId="3194" builtinId="8" hidden="1"/>
    <cellStyle name="Hyperlink" xfId="3196" builtinId="8" hidden="1"/>
    <cellStyle name="Hyperlink" xfId="3198" builtinId="8" hidden="1"/>
    <cellStyle name="Hyperlink" xfId="3200" builtinId="8" hidden="1"/>
    <cellStyle name="Hyperlink" xfId="3202" builtinId="8" hidden="1"/>
    <cellStyle name="Hyperlink" xfId="3204" builtinId="8" hidden="1"/>
    <cellStyle name="Hyperlink" xfId="3206" builtinId="8" hidden="1"/>
    <cellStyle name="Hyperlink" xfId="3208" builtinId="8" hidden="1"/>
    <cellStyle name="Hyperlink" xfId="3210" builtinId="8" hidden="1"/>
    <cellStyle name="Hyperlink" xfId="3212" builtinId="8" hidden="1"/>
    <cellStyle name="Hyperlink" xfId="3214" builtinId="8" hidden="1"/>
    <cellStyle name="Hyperlink" xfId="3216" builtinId="8" hidden="1"/>
    <cellStyle name="Hyperlink" xfId="3218" builtinId="8" hidden="1"/>
    <cellStyle name="Hyperlink" xfId="3220" builtinId="8" hidden="1"/>
    <cellStyle name="Hyperlink" xfId="3222" builtinId="8" hidden="1"/>
    <cellStyle name="Hyperlink" xfId="3224" builtinId="8" hidden="1"/>
    <cellStyle name="Hyperlink" xfId="3226" builtinId="8" hidden="1"/>
    <cellStyle name="Hyperlink" xfId="3228" builtinId="8" hidden="1"/>
    <cellStyle name="Hyperlink" xfId="3230" builtinId="8" hidden="1"/>
    <cellStyle name="Hyperlink" xfId="3232" builtinId="8" hidden="1"/>
    <cellStyle name="Hyperlink" xfId="3234" builtinId="8" hidden="1"/>
    <cellStyle name="Hyperlink" xfId="3236" builtinId="8" hidden="1"/>
    <cellStyle name="Hyperlink" xfId="3238" builtinId="8" hidden="1"/>
    <cellStyle name="Hyperlink" xfId="3240" builtinId="8" hidden="1"/>
    <cellStyle name="Hyperlink" xfId="3242" builtinId="8" hidden="1"/>
    <cellStyle name="Hyperlink" xfId="3244" builtinId="8" hidden="1"/>
    <cellStyle name="Hyperlink" xfId="3246" builtinId="8" hidden="1"/>
    <cellStyle name="Hyperlink" xfId="3248" builtinId="8" hidden="1"/>
    <cellStyle name="Hyperlink" xfId="3250" builtinId="8" hidden="1"/>
    <cellStyle name="Hyperlink" xfId="3252" builtinId="8" hidden="1"/>
    <cellStyle name="Hyperlink" xfId="3254" builtinId="8" hidden="1"/>
    <cellStyle name="Hyperlink" xfId="3256" builtinId="8" hidden="1"/>
    <cellStyle name="Hyperlink" xfId="3258" builtinId="8" hidden="1"/>
    <cellStyle name="Hyperlink" xfId="3260" builtinId="8" hidden="1"/>
    <cellStyle name="Hyperlink" xfId="3262" builtinId="8" hidden="1"/>
    <cellStyle name="Hyperlink" xfId="3264" builtinId="8" hidden="1"/>
    <cellStyle name="Hyperlink" xfId="3266" builtinId="8" hidden="1"/>
    <cellStyle name="Hyperlink" xfId="3268" builtinId="8" hidden="1"/>
    <cellStyle name="Hyperlink" xfId="3270" builtinId="8" hidden="1"/>
    <cellStyle name="Hyperlink" xfId="3272" builtinId="8" hidden="1"/>
    <cellStyle name="Hyperlink" xfId="3274" builtinId="8" hidden="1"/>
    <cellStyle name="Hyperlink" xfId="3276" builtinId="8" hidden="1"/>
    <cellStyle name="Hyperlink" xfId="3278" builtinId="8" hidden="1"/>
    <cellStyle name="Hyperlink" xfId="3280" builtinId="8" hidden="1"/>
    <cellStyle name="Hyperlink" xfId="3282" builtinId="8" hidden="1"/>
    <cellStyle name="Hyperlink" xfId="3284" builtinId="8" hidden="1"/>
    <cellStyle name="Hyperlink" xfId="3286" builtinId="8" hidden="1"/>
    <cellStyle name="Hyperlink" xfId="3288" builtinId="8" hidden="1"/>
    <cellStyle name="Hyperlink" xfId="3290" builtinId="8" hidden="1"/>
    <cellStyle name="Hyperlink" xfId="3292" builtinId="8" hidden="1"/>
    <cellStyle name="Hyperlink" xfId="3294" builtinId="8" hidden="1"/>
    <cellStyle name="Hyperlink" xfId="3296" builtinId="8" hidden="1"/>
    <cellStyle name="Hyperlink" xfId="3298" builtinId="8" hidden="1"/>
    <cellStyle name="Hyperlink" xfId="3300" builtinId="8" hidden="1"/>
    <cellStyle name="Hyperlink" xfId="3302" builtinId="8" hidden="1"/>
    <cellStyle name="Hyperlink" xfId="3304" builtinId="8" hidden="1"/>
    <cellStyle name="Hyperlink" xfId="3306" builtinId="8" hidden="1"/>
    <cellStyle name="Hyperlink" xfId="3308" builtinId="8" hidden="1"/>
    <cellStyle name="Hyperlink" xfId="3310" builtinId="8" hidden="1"/>
    <cellStyle name="Hyperlink" xfId="3312" builtinId="8" hidden="1"/>
    <cellStyle name="Hyperlink" xfId="3314" builtinId="8" hidden="1"/>
    <cellStyle name="Hyperlink" xfId="3316" builtinId="8" hidden="1"/>
    <cellStyle name="Hyperlink" xfId="3318" builtinId="8" hidden="1"/>
    <cellStyle name="Hyperlink" xfId="3320" builtinId="8" hidden="1"/>
    <cellStyle name="Hyperlink" xfId="3322" builtinId="8" hidden="1"/>
    <cellStyle name="Hyperlink" xfId="3324" builtinId="8" hidden="1"/>
    <cellStyle name="Hyperlink" xfId="3326" builtinId="8" hidden="1"/>
    <cellStyle name="Hyperlink" xfId="3328" builtinId="8" hidden="1"/>
    <cellStyle name="Hyperlink" xfId="3330" builtinId="8" hidden="1"/>
    <cellStyle name="Hyperlink" xfId="3332" builtinId="8" hidden="1"/>
    <cellStyle name="Hyperlink" xfId="3334" builtinId="8" hidden="1"/>
    <cellStyle name="Hyperlink" xfId="3336" builtinId="8" hidden="1"/>
    <cellStyle name="Hyperlink" xfId="3338" builtinId="8" hidden="1"/>
    <cellStyle name="Hyperlink" xfId="3340" builtinId="8" hidden="1"/>
    <cellStyle name="Hyperlink" xfId="3342" builtinId="8" hidden="1"/>
    <cellStyle name="Hyperlink" xfId="3344" builtinId="8" hidden="1"/>
    <cellStyle name="Hyperlink" xfId="3346" builtinId="8" hidden="1"/>
    <cellStyle name="Hyperlink" xfId="3348" builtinId="8" hidden="1"/>
    <cellStyle name="Hyperlink" xfId="3350" builtinId="8" hidden="1"/>
    <cellStyle name="Hyperlink" xfId="3352" builtinId="8" hidden="1"/>
    <cellStyle name="Hyperlink" xfId="3354" builtinId="8" hidden="1"/>
    <cellStyle name="Hyperlink" xfId="3356" builtinId="8" hidden="1"/>
    <cellStyle name="Hyperlink" xfId="3358" builtinId="8" hidden="1"/>
    <cellStyle name="Hyperlink" xfId="3360" builtinId="8" hidden="1"/>
    <cellStyle name="Hyperlink" xfId="3362" builtinId="8" hidden="1"/>
    <cellStyle name="Hyperlink" xfId="3364" builtinId="8" hidden="1"/>
    <cellStyle name="Hyperlink" xfId="3366" builtinId="8" hidden="1"/>
    <cellStyle name="Hyperlink" xfId="3368" builtinId="8" hidden="1"/>
    <cellStyle name="Hyperlink" xfId="3370" builtinId="8" hidden="1"/>
    <cellStyle name="Hyperlink" xfId="3372" builtinId="8" hidden="1"/>
    <cellStyle name="Hyperlink" xfId="3374" builtinId="8" hidden="1"/>
    <cellStyle name="Hyperlink" xfId="3376" builtinId="8" hidden="1"/>
    <cellStyle name="Hyperlink" xfId="3378" builtinId="8" hidden="1"/>
    <cellStyle name="Hyperlink" xfId="3380" builtinId="8" hidden="1"/>
    <cellStyle name="Hyperlink" xfId="3382" builtinId="8" hidden="1"/>
    <cellStyle name="Hyperlink" xfId="3384" builtinId="8" hidden="1"/>
    <cellStyle name="Hyperlink" xfId="3386" builtinId="8" hidden="1"/>
    <cellStyle name="Hyperlink" xfId="3388" builtinId="8" hidden="1"/>
    <cellStyle name="Hyperlink" xfId="3390" builtinId="8" hidden="1"/>
    <cellStyle name="Hyperlink" xfId="3392" builtinId="8" hidden="1"/>
    <cellStyle name="Hyperlink" xfId="3394" builtinId="8" hidden="1"/>
    <cellStyle name="Hyperlink" xfId="3396" builtinId="8" hidden="1"/>
    <cellStyle name="Hyperlink" xfId="3398" builtinId="8" hidden="1"/>
    <cellStyle name="Hyperlink" xfId="3400" builtinId="8" hidden="1"/>
    <cellStyle name="Hyperlink" xfId="3402" builtinId="8" hidden="1"/>
    <cellStyle name="Hyperlink" xfId="3404" builtinId="8" hidden="1"/>
    <cellStyle name="Hyperlink" xfId="3406" builtinId="8" hidden="1"/>
    <cellStyle name="Hyperlink" xfId="3408" builtinId="8" hidden="1"/>
    <cellStyle name="Hyperlink" xfId="3410" builtinId="8" hidden="1"/>
    <cellStyle name="Hyperlink" xfId="3412" builtinId="8" hidden="1"/>
    <cellStyle name="Hyperlink" xfId="3414" builtinId="8" hidden="1"/>
    <cellStyle name="Hyperlink" xfId="3416" builtinId="8" hidden="1"/>
    <cellStyle name="Hyperlink" xfId="3418" builtinId="8" hidden="1"/>
    <cellStyle name="Hyperlink" xfId="3420" builtinId="8" hidden="1"/>
    <cellStyle name="Hyperlink" xfId="3422" builtinId="8" hidden="1"/>
    <cellStyle name="Hyperlink" xfId="3424" builtinId="8" hidden="1"/>
    <cellStyle name="Hyperlink" xfId="3426" builtinId="8" hidden="1"/>
    <cellStyle name="Hyperlink" xfId="3428" builtinId="8" hidden="1"/>
    <cellStyle name="Hyperlink" xfId="3430" builtinId="8" hidden="1"/>
    <cellStyle name="Hyperlink" xfId="3432" builtinId="8" hidden="1"/>
    <cellStyle name="Hyperlink" xfId="3434" builtinId="8" hidden="1"/>
    <cellStyle name="Hyperlink" xfId="3436" builtinId="8" hidden="1"/>
    <cellStyle name="Hyperlink" xfId="3438" builtinId="8" hidden="1"/>
    <cellStyle name="Hyperlink" xfId="3440" builtinId="8" hidden="1"/>
    <cellStyle name="Hyperlink" xfId="3442" builtinId="8" hidden="1"/>
    <cellStyle name="Hyperlink" xfId="3444" builtinId="8" hidden="1"/>
    <cellStyle name="Hyperlink" xfId="3446" builtinId="8" hidden="1"/>
    <cellStyle name="Hyperlink" xfId="3448" builtinId="8" hidden="1"/>
    <cellStyle name="Hyperlink" xfId="3450" builtinId="8" hidden="1"/>
    <cellStyle name="Hyperlink" xfId="3452" builtinId="8" hidden="1"/>
    <cellStyle name="Hyperlink" xfId="3454" builtinId="8" hidden="1"/>
    <cellStyle name="Hyperlink" xfId="3456" builtinId="8" hidden="1"/>
    <cellStyle name="Hyperlink" xfId="3458" builtinId="8" hidden="1"/>
    <cellStyle name="Hyperlink" xfId="3460" builtinId="8" hidden="1"/>
    <cellStyle name="Hyperlink" xfId="3462" builtinId="8" hidden="1"/>
    <cellStyle name="Hyperlink" xfId="3464" builtinId="8" hidden="1"/>
    <cellStyle name="Hyperlink" xfId="3466" builtinId="8" hidden="1"/>
    <cellStyle name="Hyperlink" xfId="3468" builtinId="8" hidden="1"/>
    <cellStyle name="Hyperlink" xfId="3470" builtinId="8" hidden="1"/>
    <cellStyle name="Hyperlink" xfId="3472" builtinId="8" hidden="1"/>
    <cellStyle name="Hyperlink" xfId="3474" builtinId="8" hidden="1"/>
    <cellStyle name="Hyperlink" xfId="3476" builtinId="8" hidden="1"/>
    <cellStyle name="Hyperlink" xfId="3478" builtinId="8" hidden="1"/>
    <cellStyle name="Hyperlink" xfId="3480" builtinId="8" hidden="1"/>
    <cellStyle name="Hyperlink" xfId="3482" builtinId="8" hidden="1"/>
    <cellStyle name="Hyperlink" xfId="3484" builtinId="8" hidden="1"/>
    <cellStyle name="Hyperlink" xfId="3486" builtinId="8" hidden="1"/>
    <cellStyle name="Hyperlink" xfId="3488" builtinId="8" hidden="1"/>
    <cellStyle name="Hyperlink" xfId="3490" builtinId="8" hidden="1"/>
    <cellStyle name="Hyperlink" xfId="3492" builtinId="8" hidden="1"/>
    <cellStyle name="Hyperlink" xfId="3494" builtinId="8" hidden="1"/>
    <cellStyle name="Hyperlink" xfId="3496" builtinId="8" hidden="1"/>
    <cellStyle name="Hyperlink" xfId="3498" builtinId="8" hidden="1"/>
    <cellStyle name="Hyperlink" xfId="3500" builtinId="8" hidden="1"/>
    <cellStyle name="Hyperlink" xfId="3502" builtinId="8" hidden="1"/>
    <cellStyle name="Hyperlink" xfId="3504" builtinId="8" hidden="1"/>
    <cellStyle name="Hyperlink" xfId="3506" builtinId="8" hidden="1"/>
    <cellStyle name="Hyperlink" xfId="3508" builtinId="8" hidden="1"/>
    <cellStyle name="Hyperlink" xfId="3510" builtinId="8" hidden="1"/>
    <cellStyle name="Hyperlink" xfId="3512" builtinId="8" hidden="1"/>
    <cellStyle name="Hyperlink" xfId="3514" builtinId="8" hidden="1"/>
    <cellStyle name="Hyperlink" xfId="3516" builtinId="8" hidden="1"/>
    <cellStyle name="Hyperlink" xfId="3518" builtinId="8" hidden="1"/>
    <cellStyle name="Hyperlink" xfId="3520" builtinId="8" hidden="1"/>
    <cellStyle name="Hyperlink" xfId="3522" builtinId="8" hidden="1"/>
    <cellStyle name="Hyperlink" xfId="3524" builtinId="8" hidden="1"/>
    <cellStyle name="Hyperlink" xfId="3526" builtinId="8" hidden="1"/>
    <cellStyle name="Hyperlink" xfId="3528" builtinId="8" hidden="1"/>
    <cellStyle name="Hyperlink" xfId="3530" builtinId="8" hidden="1"/>
    <cellStyle name="Hyperlink" xfId="3532" builtinId="8" hidden="1"/>
    <cellStyle name="Hyperlink" xfId="3534" builtinId="8" hidden="1"/>
    <cellStyle name="Hyperlink" xfId="3536" builtinId="8" hidden="1"/>
    <cellStyle name="Hyperlink" xfId="3538" builtinId="8" hidden="1"/>
    <cellStyle name="Hyperlink" xfId="3540" builtinId="8" hidden="1"/>
    <cellStyle name="Hyperlink" xfId="3542" builtinId="8" hidden="1"/>
    <cellStyle name="Hyperlink" xfId="3544" builtinId="8" hidden="1"/>
    <cellStyle name="Hyperlink" xfId="3546" builtinId="8" hidden="1"/>
    <cellStyle name="Hyperlink" xfId="3548" builtinId="8" hidden="1"/>
    <cellStyle name="Hyperlink" xfId="3550" builtinId="8" hidden="1"/>
    <cellStyle name="Hyperlink" xfId="3552" builtinId="8" hidden="1"/>
    <cellStyle name="Hyperlink" xfId="3554" builtinId="8" hidden="1"/>
    <cellStyle name="Hyperlink" xfId="3556" builtinId="8" hidden="1"/>
    <cellStyle name="Hyperlink" xfId="3558" builtinId="8" hidden="1"/>
    <cellStyle name="Hyperlink" xfId="3560" builtinId="8" hidden="1"/>
    <cellStyle name="Hyperlink" xfId="3562" builtinId="8" hidden="1"/>
    <cellStyle name="Hyperlink" xfId="3564" builtinId="8" hidden="1"/>
    <cellStyle name="Hyperlink" xfId="3566" builtinId="8" hidden="1"/>
    <cellStyle name="Hyperlink" xfId="3568" builtinId="8" hidden="1"/>
    <cellStyle name="Hyperlink" xfId="3570" builtinId="8" hidden="1"/>
    <cellStyle name="Hyperlink" xfId="3572" builtinId="8" hidden="1"/>
    <cellStyle name="Hyperlink" xfId="3574" builtinId="8" hidden="1"/>
    <cellStyle name="Hyperlink" xfId="3576" builtinId="8" hidden="1"/>
    <cellStyle name="Hyperlink" xfId="3578" builtinId="8" hidden="1"/>
    <cellStyle name="Hyperlink" xfId="3580" builtinId="8" hidden="1"/>
    <cellStyle name="Hyperlink" xfId="3582" builtinId="8" hidden="1"/>
    <cellStyle name="Normal" xfId="0" builtinId="0"/>
    <cellStyle name="Normal 2" xfId="98" xr:uid="{00000000-0005-0000-0000-00002A100000}"/>
    <cellStyle name="Normal 2 2" xfId="108" xr:uid="{00000000-0005-0000-0000-00002B100000}"/>
    <cellStyle name="Normal 2 2 2" xfId="3150" xr:uid="{00000000-0005-0000-0000-00002C100000}"/>
    <cellStyle name="Normal 2 3" xfId="109" xr:uid="{00000000-0005-0000-0000-00002D100000}"/>
    <cellStyle name="Normal 3" xfId="107" xr:uid="{00000000-0005-0000-0000-00002E100000}"/>
    <cellStyle name="Normal 3 2" xfId="111" xr:uid="{00000000-0005-0000-0000-00002F100000}"/>
    <cellStyle name="Normal 3 3" xfId="119" xr:uid="{00000000-0005-0000-0000-000030100000}"/>
    <cellStyle name="Normal 4" xfId="112" xr:uid="{00000000-0005-0000-0000-000031100000}"/>
    <cellStyle name="Normal 4 2" xfId="113" xr:uid="{00000000-0005-0000-0000-000032100000}"/>
    <cellStyle name="Normal 5" xfId="114" xr:uid="{00000000-0005-0000-0000-000033100000}"/>
    <cellStyle name="Normal 5 2" xfId="2250" xr:uid="{00000000-0005-0000-0000-000034100000}"/>
    <cellStyle name="Normal 6" xfId="3153" xr:uid="{00000000-0005-0000-0000-000035100000}"/>
    <cellStyle name="Normal 7" xfId="3149" xr:uid="{00000000-0005-0000-0000-000036100000}"/>
    <cellStyle name="Normal 8" xfId="4160" xr:uid="{D06CA388-436F-DD41-8EEA-F975481E7201}"/>
    <cellStyle name="Percent" xfId="5" builtinId="5"/>
    <cellStyle name="Percent 2" xfId="115" xr:uid="{00000000-0005-0000-0000-000038100000}"/>
    <cellStyle name="Percent 2 2" xfId="116" xr:uid="{00000000-0005-0000-0000-000039100000}"/>
    <cellStyle name="Percent 2 2 2" xfId="117" xr:uid="{00000000-0005-0000-0000-00003A100000}"/>
    <cellStyle name="Percent 3" xfId="118" xr:uid="{00000000-0005-0000-0000-00003B100000}"/>
    <cellStyle name="Percent 4" xfId="419" xr:uid="{00000000-0005-0000-0000-00003C100000}"/>
    <cellStyle name="Percent 5" xfId="420" xr:uid="{00000000-0005-0000-0000-00003D100000}"/>
    <cellStyle name="Percent 6" xfId="421" xr:uid="{00000000-0005-0000-0000-00003E100000}"/>
    <cellStyle name="Percent 7" xfId="3151" xr:uid="{00000000-0005-0000-0000-00003F1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'xxYear to Year Overview'!$B$30</c:f>
              <c:strCache>
                <c:ptCount val="1"/>
                <c:pt idx="0">
                  <c:v>Revenue</c:v>
                </c:pt>
              </c:strCache>
            </c:strRef>
          </c:tx>
          <c:spPr>
            <a:solidFill>
              <a:schemeClr val="accent1"/>
            </a:solidFill>
            <a:ln>
              <a:noFill/>
            </a:ln>
            <a:effectLst/>
          </c:spPr>
          <c:invertIfNegative val="0"/>
          <c:cat>
            <c:strRef>
              <c:f>'xxYear to Year Overview'!$C$29:$G$29</c:f>
              <c:strCache>
                <c:ptCount val="5"/>
                <c:pt idx="0">
                  <c:v>Year One</c:v>
                </c:pt>
                <c:pt idx="1">
                  <c:v>Year Two</c:v>
                </c:pt>
                <c:pt idx="2">
                  <c:v>Year Three</c:v>
                </c:pt>
                <c:pt idx="3">
                  <c:v>Year Four</c:v>
                </c:pt>
                <c:pt idx="4">
                  <c:v>Year Five</c:v>
                </c:pt>
              </c:strCache>
            </c:strRef>
          </c:cat>
          <c:val>
            <c:numRef>
              <c:f>'xxYear to Year Overview'!$C$30:$G$30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32C-4049-BC88-E3B5D7EDDBEC}"/>
            </c:ext>
          </c:extLst>
        </c:ser>
        <c:ser>
          <c:idx val="1"/>
          <c:order val="1"/>
          <c:tx>
            <c:strRef>
              <c:f>'xxYear to Year Overview'!$B$31</c:f>
              <c:strCache>
                <c:ptCount val="1"/>
                <c:pt idx="0">
                  <c:v>Gross Profit</c:v>
                </c:pt>
              </c:strCache>
            </c:strRef>
          </c:tx>
          <c:spPr>
            <a:solidFill>
              <a:schemeClr val="accent2"/>
            </a:solidFill>
            <a:ln>
              <a:noFill/>
            </a:ln>
            <a:effectLst/>
          </c:spPr>
          <c:invertIfNegative val="0"/>
          <c:cat>
            <c:strRef>
              <c:f>'xxYear to Year Overview'!$C$29:$G$29</c:f>
              <c:strCache>
                <c:ptCount val="5"/>
                <c:pt idx="0">
                  <c:v>Year One</c:v>
                </c:pt>
                <c:pt idx="1">
                  <c:v>Year Two</c:v>
                </c:pt>
                <c:pt idx="2">
                  <c:v>Year Three</c:v>
                </c:pt>
                <c:pt idx="3">
                  <c:v>Year Four</c:v>
                </c:pt>
                <c:pt idx="4">
                  <c:v>Year Five</c:v>
                </c:pt>
              </c:strCache>
            </c:strRef>
          </c:cat>
          <c:val>
            <c:numRef>
              <c:f>'xxYear to Year Overview'!$C$31:$G$31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E32C-4049-BC88-E3B5D7EDDBEC}"/>
            </c:ext>
          </c:extLst>
        </c:ser>
        <c:dLbls>
          <c:showLegendKey val="0"/>
          <c:showVal val="0"/>
          <c:showCatName val="0"/>
          <c:showSerName val="0"/>
          <c:showPercent val="0"/>
          <c:showBubbleSize val="0"/>
        </c:dLbls>
        <c:gapWidth val="219"/>
        <c:overlap val="-27"/>
        <c:axId val="-1141704608"/>
        <c:axId val="-1141701856"/>
      </c:barChart>
      <c:lineChart>
        <c:grouping val="standard"/>
        <c:varyColors val="0"/>
        <c:ser>
          <c:idx val="2"/>
          <c:order val="2"/>
          <c:tx>
            <c:strRef>
              <c:f>'xxYear to Year Overview'!$B$32</c:f>
              <c:strCache>
                <c:ptCount val="1"/>
                <c:pt idx="0">
                  <c:v>EBIT %</c:v>
                </c:pt>
              </c:strCache>
            </c:strRef>
          </c:tx>
          <c:spPr>
            <a:ln w="28575" cap="rnd">
              <a:solidFill>
                <a:schemeClr val="accent3"/>
              </a:solidFill>
              <a:round/>
            </a:ln>
            <a:effectLst/>
          </c:spPr>
          <c:marker>
            <c:symbol val="none"/>
          </c:marker>
          <c:cat>
            <c:strRef>
              <c:f>'xxYear to Year Overview'!$C$29:$G$29</c:f>
              <c:strCache>
                <c:ptCount val="5"/>
                <c:pt idx="0">
                  <c:v>Year One</c:v>
                </c:pt>
                <c:pt idx="1">
                  <c:v>Year Two</c:v>
                </c:pt>
                <c:pt idx="2">
                  <c:v>Year Three</c:v>
                </c:pt>
                <c:pt idx="3">
                  <c:v>Year Four</c:v>
                </c:pt>
                <c:pt idx="4">
                  <c:v>Year Five</c:v>
                </c:pt>
              </c:strCache>
            </c:strRef>
          </c:cat>
          <c:val>
            <c:numRef>
              <c:f>'xxYear to Year Overview'!$C$32:$G$32</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E32C-4049-BC88-E3B5D7EDDBEC}"/>
            </c:ext>
          </c:extLst>
        </c:ser>
        <c:ser>
          <c:idx val="3"/>
          <c:order val="3"/>
          <c:tx>
            <c:strRef>
              <c:f>'xxYear to Year Overview'!$B$33</c:f>
              <c:strCache>
                <c:ptCount val="1"/>
                <c:pt idx="0">
                  <c:v>Rev YoY%</c:v>
                </c:pt>
              </c:strCache>
            </c:strRef>
          </c:tx>
          <c:spPr>
            <a:ln w="28575" cap="rnd">
              <a:solidFill>
                <a:schemeClr val="accent4"/>
              </a:solidFill>
              <a:round/>
            </a:ln>
            <a:effectLst/>
          </c:spPr>
          <c:marker>
            <c:symbol val="none"/>
          </c:marker>
          <c:cat>
            <c:strRef>
              <c:f>'xxYear to Year Overview'!$C$29:$G$29</c:f>
              <c:strCache>
                <c:ptCount val="5"/>
                <c:pt idx="0">
                  <c:v>Year One</c:v>
                </c:pt>
                <c:pt idx="1">
                  <c:v>Year Two</c:v>
                </c:pt>
                <c:pt idx="2">
                  <c:v>Year Three</c:v>
                </c:pt>
                <c:pt idx="3">
                  <c:v>Year Four</c:v>
                </c:pt>
                <c:pt idx="4">
                  <c:v>Year Five</c:v>
                </c:pt>
              </c:strCache>
            </c:strRef>
          </c:cat>
          <c:val>
            <c:numRef>
              <c:f>'xxYear to Year Overview'!$C$33:$G$33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E32C-4049-BC88-E3B5D7EDDBEC}"/>
            </c:ext>
          </c:extLst>
        </c:ser>
        <c:dLbls>
          <c:showLegendKey val="0"/>
          <c:showVal val="0"/>
          <c:showCatName val="0"/>
          <c:showSerName val="0"/>
          <c:showPercent val="0"/>
          <c:showBubbleSize val="0"/>
        </c:dLbls>
        <c:marker val="1"/>
        <c:smooth val="0"/>
        <c:axId val="-1141696896"/>
        <c:axId val="-1141699376"/>
      </c:lineChart>
      <c:catAx>
        <c:axId val="-114170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701856"/>
        <c:crosses val="autoZero"/>
        <c:auto val="1"/>
        <c:lblAlgn val="ctr"/>
        <c:lblOffset val="100"/>
        <c:noMultiLvlLbl val="0"/>
      </c:catAx>
      <c:valAx>
        <c:axId val="-11417018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704608"/>
        <c:crosses val="autoZero"/>
        <c:crossBetween val="between"/>
      </c:valAx>
      <c:valAx>
        <c:axId val="-1141699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696896"/>
        <c:crosses val="max"/>
        <c:crossBetween val="between"/>
      </c:valAx>
      <c:catAx>
        <c:axId val="-1141696896"/>
        <c:scaling>
          <c:orientation val="minMax"/>
        </c:scaling>
        <c:delete val="1"/>
        <c:axPos val="b"/>
        <c:numFmt formatCode="General" sourceLinked="1"/>
        <c:majorTickMark val="out"/>
        <c:minorTickMark val="none"/>
        <c:tickLblPos val="nextTo"/>
        <c:crossAx val="-114169937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351790</xdr:colOff>
      <xdr:row>0</xdr:row>
      <xdr:rowOff>1524000</xdr:rowOff>
    </xdr:to>
    <xdr:pic>
      <xdr:nvPicPr>
        <xdr:cNvPr id="4" name="Picture 3">
          <a:extLst>
            <a:ext uri="{FF2B5EF4-FFF2-40B4-BE49-F238E27FC236}">
              <a16:creationId xmlns:a16="http://schemas.microsoft.com/office/drawing/2014/main" id="{31D4310C-CF62-FB48-A897-D2B1B06B52A5}"/>
            </a:ext>
          </a:extLst>
        </xdr:cNvPr>
        <xdr:cNvPicPr>
          <a:picLocks noChangeAspect="1"/>
        </xdr:cNvPicPr>
      </xdr:nvPicPr>
      <xdr:blipFill>
        <a:blip xmlns:r="http://schemas.openxmlformats.org/officeDocument/2006/relationships" r:embed="rId1"/>
        <a:stretch>
          <a:fillRect/>
        </a:stretch>
      </xdr:blipFill>
      <xdr:spPr>
        <a:xfrm>
          <a:off x="279400" y="0"/>
          <a:ext cx="4546600" cy="1524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367145</xdr:colOff>
      <xdr:row>1</xdr:row>
      <xdr:rowOff>0</xdr:rowOff>
    </xdr:to>
    <xdr:pic>
      <xdr:nvPicPr>
        <xdr:cNvPr id="3" name="Picture 2">
          <a:extLst>
            <a:ext uri="{FF2B5EF4-FFF2-40B4-BE49-F238E27FC236}">
              <a16:creationId xmlns:a16="http://schemas.microsoft.com/office/drawing/2014/main" id="{56A829D2-10DC-5C42-A2AB-2F5605FBE7F8}"/>
            </a:ext>
          </a:extLst>
        </xdr:cNvPr>
        <xdr:cNvPicPr>
          <a:picLocks noChangeAspect="1"/>
        </xdr:cNvPicPr>
      </xdr:nvPicPr>
      <xdr:blipFill>
        <a:blip xmlns:r="http://schemas.openxmlformats.org/officeDocument/2006/relationships" r:embed="rId1"/>
        <a:stretch>
          <a:fillRect/>
        </a:stretch>
      </xdr:blipFill>
      <xdr:spPr>
        <a:xfrm>
          <a:off x="0" y="0"/>
          <a:ext cx="4546600" cy="1524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1206500</xdr:colOff>
      <xdr:row>1</xdr:row>
      <xdr:rowOff>0</xdr:rowOff>
    </xdr:to>
    <xdr:pic>
      <xdr:nvPicPr>
        <xdr:cNvPr id="2" name="Picture 1">
          <a:extLst>
            <a:ext uri="{FF2B5EF4-FFF2-40B4-BE49-F238E27FC236}">
              <a16:creationId xmlns:a16="http://schemas.microsoft.com/office/drawing/2014/main" id="{5AF4D128-A432-4C4E-9200-CC798C4A2848}"/>
            </a:ext>
          </a:extLst>
        </xdr:cNvPr>
        <xdr:cNvPicPr>
          <a:picLocks noChangeAspect="1"/>
        </xdr:cNvPicPr>
      </xdr:nvPicPr>
      <xdr:blipFill>
        <a:blip xmlns:r="http://schemas.openxmlformats.org/officeDocument/2006/relationships" r:embed="rId1"/>
        <a:stretch>
          <a:fillRect/>
        </a:stretch>
      </xdr:blipFill>
      <xdr:spPr>
        <a:xfrm>
          <a:off x="0" y="0"/>
          <a:ext cx="4546600" cy="152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12700</xdr:colOff>
      <xdr:row>1</xdr:row>
      <xdr:rowOff>0</xdr:rowOff>
    </xdr:to>
    <xdr:pic>
      <xdr:nvPicPr>
        <xdr:cNvPr id="2" name="Picture 1">
          <a:extLst>
            <a:ext uri="{FF2B5EF4-FFF2-40B4-BE49-F238E27FC236}">
              <a16:creationId xmlns:a16="http://schemas.microsoft.com/office/drawing/2014/main" id="{7AEE834E-E930-6646-97CF-E46414E85979}"/>
            </a:ext>
          </a:extLst>
        </xdr:cNvPr>
        <xdr:cNvPicPr>
          <a:picLocks noChangeAspect="1"/>
        </xdr:cNvPicPr>
      </xdr:nvPicPr>
      <xdr:blipFill>
        <a:blip xmlns:r="http://schemas.openxmlformats.org/officeDocument/2006/relationships" r:embed="rId1"/>
        <a:stretch>
          <a:fillRect/>
        </a:stretch>
      </xdr:blipFill>
      <xdr:spPr>
        <a:xfrm>
          <a:off x="0" y="0"/>
          <a:ext cx="4546600" cy="152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1206500</xdr:colOff>
      <xdr:row>1</xdr:row>
      <xdr:rowOff>0</xdr:rowOff>
    </xdr:to>
    <xdr:pic>
      <xdr:nvPicPr>
        <xdr:cNvPr id="3" name="Picture 2">
          <a:extLst>
            <a:ext uri="{FF2B5EF4-FFF2-40B4-BE49-F238E27FC236}">
              <a16:creationId xmlns:a16="http://schemas.microsoft.com/office/drawing/2014/main" id="{2D92A7E4-C250-D349-8624-0B6286E37C1A}"/>
            </a:ext>
          </a:extLst>
        </xdr:cNvPr>
        <xdr:cNvPicPr>
          <a:picLocks noChangeAspect="1"/>
        </xdr:cNvPicPr>
      </xdr:nvPicPr>
      <xdr:blipFill>
        <a:blip xmlns:r="http://schemas.openxmlformats.org/officeDocument/2006/relationships" r:embed="rId1"/>
        <a:stretch>
          <a:fillRect/>
        </a:stretch>
      </xdr:blipFill>
      <xdr:spPr>
        <a:xfrm>
          <a:off x="0" y="0"/>
          <a:ext cx="4546600" cy="152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126999</xdr:colOff>
      <xdr:row>34</xdr:row>
      <xdr:rowOff>19048</xdr:rowOff>
    </xdr:from>
    <xdr:to>
      <xdr:col>7</xdr:col>
      <xdr:colOff>0</xdr:colOff>
      <xdr:row>65</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25400</xdr:colOff>
      <xdr:row>2</xdr:row>
      <xdr:rowOff>12700</xdr:rowOff>
    </xdr:from>
    <xdr:to>
      <xdr:col>9</xdr:col>
      <xdr:colOff>812800</xdr:colOff>
      <xdr:row>3</xdr:row>
      <xdr:rowOff>25400</xdr:rowOff>
    </xdr:to>
    <xdr:sp macro="" textlink="">
      <xdr:nvSpPr>
        <xdr:cNvPr id="2" name="Rectangle 1">
          <a:extLst>
            <a:ext uri="{FF2B5EF4-FFF2-40B4-BE49-F238E27FC236}">
              <a16:creationId xmlns:a16="http://schemas.microsoft.com/office/drawing/2014/main" id="{257C06C7-6518-6140-9C99-4DE535C9EC3A}"/>
            </a:ext>
          </a:extLst>
        </xdr:cNvPr>
        <xdr:cNvSpPr/>
      </xdr:nvSpPr>
      <xdr:spPr>
        <a:xfrm>
          <a:off x="3327400" y="419100"/>
          <a:ext cx="4914900" cy="21590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11</xdr:col>
      <xdr:colOff>0</xdr:colOff>
      <xdr:row>2</xdr:row>
      <xdr:rowOff>0</xdr:rowOff>
    </xdr:from>
    <xdr:to>
      <xdr:col>24</xdr:col>
      <xdr:colOff>406400</xdr:colOff>
      <xdr:row>3</xdr:row>
      <xdr:rowOff>25400</xdr:rowOff>
    </xdr:to>
    <xdr:sp macro="" textlink="">
      <xdr:nvSpPr>
        <xdr:cNvPr id="3" name="Rectangle 2">
          <a:extLst>
            <a:ext uri="{FF2B5EF4-FFF2-40B4-BE49-F238E27FC236}">
              <a16:creationId xmlns:a16="http://schemas.microsoft.com/office/drawing/2014/main" id="{7D68A037-3CE5-1242-8321-DA1A23965D87}"/>
            </a:ext>
          </a:extLst>
        </xdr:cNvPr>
        <xdr:cNvSpPr/>
      </xdr:nvSpPr>
      <xdr:spPr>
        <a:xfrm>
          <a:off x="9080500" y="406400"/>
          <a:ext cx="11137900" cy="228600"/>
        </a:xfrm>
        <a:prstGeom prst="rect">
          <a:avLst/>
        </a:prstGeom>
        <a:solidFill>
          <a:schemeClr val="accent2"/>
        </a:solidFill>
        <a:ln>
          <a:solidFill>
            <a:srgbClr val="C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8</xdr:col>
      <xdr:colOff>12700</xdr:colOff>
      <xdr:row>3</xdr:row>
      <xdr:rowOff>50800</xdr:rowOff>
    </xdr:from>
    <xdr:to>
      <xdr:col>13</xdr:col>
      <xdr:colOff>800100</xdr:colOff>
      <xdr:row>4</xdr:row>
      <xdr:rowOff>63500</xdr:rowOff>
    </xdr:to>
    <xdr:sp macro="" textlink="">
      <xdr:nvSpPr>
        <xdr:cNvPr id="4" name="Rectangle 3">
          <a:extLst>
            <a:ext uri="{FF2B5EF4-FFF2-40B4-BE49-F238E27FC236}">
              <a16:creationId xmlns:a16="http://schemas.microsoft.com/office/drawing/2014/main" id="{DCD1DAAF-A887-6440-8324-A3F7C1744D15}"/>
            </a:ext>
          </a:extLst>
        </xdr:cNvPr>
        <xdr:cNvSpPr/>
      </xdr:nvSpPr>
      <xdr:spPr>
        <a:xfrm>
          <a:off x="6616700" y="660400"/>
          <a:ext cx="4914900" cy="21590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12</xdr:col>
      <xdr:colOff>12700</xdr:colOff>
      <xdr:row>4</xdr:row>
      <xdr:rowOff>88900</xdr:rowOff>
    </xdr:from>
    <xdr:to>
      <xdr:col>17</xdr:col>
      <xdr:colOff>800100</xdr:colOff>
      <xdr:row>5</xdr:row>
      <xdr:rowOff>101600</xdr:rowOff>
    </xdr:to>
    <xdr:sp macro="" textlink="">
      <xdr:nvSpPr>
        <xdr:cNvPr id="5" name="Rectangle 4">
          <a:extLst>
            <a:ext uri="{FF2B5EF4-FFF2-40B4-BE49-F238E27FC236}">
              <a16:creationId xmlns:a16="http://schemas.microsoft.com/office/drawing/2014/main" id="{7D049BD1-0759-8A48-B677-837973B0CA44}"/>
            </a:ext>
          </a:extLst>
        </xdr:cNvPr>
        <xdr:cNvSpPr/>
      </xdr:nvSpPr>
      <xdr:spPr>
        <a:xfrm>
          <a:off x="9918700" y="901700"/>
          <a:ext cx="4914900" cy="21590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16</xdr:col>
      <xdr:colOff>50800</xdr:colOff>
      <xdr:row>5</xdr:row>
      <xdr:rowOff>152400</xdr:rowOff>
    </xdr:from>
    <xdr:to>
      <xdr:col>22</xdr:col>
      <xdr:colOff>12700</xdr:colOff>
      <xdr:row>6</xdr:row>
      <xdr:rowOff>165100</xdr:rowOff>
    </xdr:to>
    <xdr:sp macro="" textlink="">
      <xdr:nvSpPr>
        <xdr:cNvPr id="6" name="Rectangle 5">
          <a:extLst>
            <a:ext uri="{FF2B5EF4-FFF2-40B4-BE49-F238E27FC236}">
              <a16:creationId xmlns:a16="http://schemas.microsoft.com/office/drawing/2014/main" id="{6700D680-B228-6F4D-85A7-5097F60B7CF3}"/>
            </a:ext>
          </a:extLst>
        </xdr:cNvPr>
        <xdr:cNvSpPr/>
      </xdr:nvSpPr>
      <xdr:spPr>
        <a:xfrm>
          <a:off x="13258800" y="1168400"/>
          <a:ext cx="4914900" cy="21590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15</xdr:col>
      <xdr:colOff>800100</xdr:colOff>
      <xdr:row>3</xdr:row>
      <xdr:rowOff>63500</xdr:rowOff>
    </xdr:from>
    <xdr:to>
      <xdr:col>29</xdr:col>
      <xdr:colOff>381000</xdr:colOff>
      <xdr:row>4</xdr:row>
      <xdr:rowOff>88900</xdr:rowOff>
    </xdr:to>
    <xdr:sp macro="" textlink="">
      <xdr:nvSpPr>
        <xdr:cNvPr id="8" name="Rectangle 7">
          <a:extLst>
            <a:ext uri="{FF2B5EF4-FFF2-40B4-BE49-F238E27FC236}">
              <a16:creationId xmlns:a16="http://schemas.microsoft.com/office/drawing/2014/main" id="{B03509E1-F5CC-7143-A4E8-B4D353CB3092}"/>
            </a:ext>
          </a:extLst>
        </xdr:cNvPr>
        <xdr:cNvSpPr/>
      </xdr:nvSpPr>
      <xdr:spPr>
        <a:xfrm>
          <a:off x="13182600" y="673100"/>
          <a:ext cx="11137900" cy="228600"/>
        </a:xfrm>
        <a:prstGeom prst="rect">
          <a:avLst/>
        </a:prstGeom>
        <a:solidFill>
          <a:schemeClr val="accent2"/>
        </a:solidFill>
        <a:ln>
          <a:solidFill>
            <a:srgbClr val="C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20</xdr:col>
      <xdr:colOff>12700</xdr:colOff>
      <xdr:row>4</xdr:row>
      <xdr:rowOff>101600</xdr:rowOff>
    </xdr:from>
    <xdr:to>
      <xdr:col>33</xdr:col>
      <xdr:colOff>419100</xdr:colOff>
      <xdr:row>5</xdr:row>
      <xdr:rowOff>127000</xdr:rowOff>
    </xdr:to>
    <xdr:sp macro="" textlink="">
      <xdr:nvSpPr>
        <xdr:cNvPr id="9" name="Rectangle 8">
          <a:extLst>
            <a:ext uri="{FF2B5EF4-FFF2-40B4-BE49-F238E27FC236}">
              <a16:creationId xmlns:a16="http://schemas.microsoft.com/office/drawing/2014/main" id="{7F33FF3A-57CE-054C-84BB-A35F89C14E4C}"/>
            </a:ext>
          </a:extLst>
        </xdr:cNvPr>
        <xdr:cNvSpPr/>
      </xdr:nvSpPr>
      <xdr:spPr>
        <a:xfrm>
          <a:off x="16522700" y="914400"/>
          <a:ext cx="11137900" cy="228600"/>
        </a:xfrm>
        <a:prstGeom prst="rect">
          <a:avLst/>
        </a:prstGeom>
        <a:solidFill>
          <a:schemeClr val="accent2"/>
        </a:solidFill>
        <a:ln>
          <a:solidFill>
            <a:srgbClr val="C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24</xdr:col>
      <xdr:colOff>12700</xdr:colOff>
      <xdr:row>5</xdr:row>
      <xdr:rowOff>139700</xdr:rowOff>
    </xdr:from>
    <xdr:to>
      <xdr:col>37</xdr:col>
      <xdr:colOff>419100</xdr:colOff>
      <xdr:row>6</xdr:row>
      <xdr:rowOff>165100</xdr:rowOff>
    </xdr:to>
    <xdr:sp macro="" textlink="">
      <xdr:nvSpPr>
        <xdr:cNvPr id="10" name="Rectangle 9">
          <a:extLst>
            <a:ext uri="{FF2B5EF4-FFF2-40B4-BE49-F238E27FC236}">
              <a16:creationId xmlns:a16="http://schemas.microsoft.com/office/drawing/2014/main" id="{F3CF3767-9753-7944-B4EE-CB85D3031AF3}"/>
            </a:ext>
          </a:extLst>
        </xdr:cNvPr>
        <xdr:cNvSpPr/>
      </xdr:nvSpPr>
      <xdr:spPr>
        <a:xfrm>
          <a:off x="19824700" y="1155700"/>
          <a:ext cx="11137900" cy="228600"/>
        </a:xfrm>
        <a:prstGeom prst="rect">
          <a:avLst/>
        </a:prstGeom>
        <a:solidFill>
          <a:schemeClr val="accent2"/>
        </a:solidFill>
        <a:ln>
          <a:solidFill>
            <a:srgbClr val="C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217510</xdr:colOff>
      <xdr:row>1</xdr:row>
      <xdr:rowOff>0</xdr:rowOff>
    </xdr:to>
    <xdr:pic>
      <xdr:nvPicPr>
        <xdr:cNvPr id="2" name="Picture 1">
          <a:extLst>
            <a:ext uri="{FF2B5EF4-FFF2-40B4-BE49-F238E27FC236}">
              <a16:creationId xmlns:a16="http://schemas.microsoft.com/office/drawing/2014/main" id="{554102AA-D48C-654F-B490-18B68327AA7C}"/>
            </a:ext>
          </a:extLst>
        </xdr:cNvPr>
        <xdr:cNvPicPr>
          <a:picLocks noChangeAspect="1"/>
        </xdr:cNvPicPr>
      </xdr:nvPicPr>
      <xdr:blipFill>
        <a:blip xmlns:r="http://schemas.openxmlformats.org/officeDocument/2006/relationships" r:embed="rId1"/>
        <a:stretch>
          <a:fillRect/>
        </a:stretch>
      </xdr:blipFill>
      <xdr:spPr>
        <a:xfrm>
          <a:off x="0" y="0"/>
          <a:ext cx="4535510" cy="152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2037843</xdr:colOff>
      <xdr:row>1</xdr:row>
      <xdr:rowOff>0</xdr:rowOff>
    </xdr:to>
    <xdr:pic>
      <xdr:nvPicPr>
        <xdr:cNvPr id="2" name="Picture 1">
          <a:extLst>
            <a:ext uri="{FF2B5EF4-FFF2-40B4-BE49-F238E27FC236}">
              <a16:creationId xmlns:a16="http://schemas.microsoft.com/office/drawing/2014/main" id="{2A673F89-90BF-2244-9B25-7013FA07951E}"/>
            </a:ext>
          </a:extLst>
        </xdr:cNvPr>
        <xdr:cNvPicPr>
          <a:picLocks noChangeAspect="1"/>
        </xdr:cNvPicPr>
      </xdr:nvPicPr>
      <xdr:blipFill>
        <a:blip xmlns:r="http://schemas.openxmlformats.org/officeDocument/2006/relationships" r:embed="rId1"/>
        <a:stretch>
          <a:fillRect/>
        </a:stretch>
      </xdr:blipFill>
      <xdr:spPr>
        <a:xfrm>
          <a:off x="0" y="0"/>
          <a:ext cx="4535510" cy="152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330200</xdr:colOff>
      <xdr:row>1</xdr:row>
      <xdr:rowOff>0</xdr:rowOff>
    </xdr:to>
    <xdr:pic>
      <xdr:nvPicPr>
        <xdr:cNvPr id="2" name="Picture 1">
          <a:extLst>
            <a:ext uri="{FF2B5EF4-FFF2-40B4-BE49-F238E27FC236}">
              <a16:creationId xmlns:a16="http://schemas.microsoft.com/office/drawing/2014/main" id="{5A10B095-8D5E-E845-8AF3-C4273FA53183}"/>
            </a:ext>
          </a:extLst>
        </xdr:cNvPr>
        <xdr:cNvPicPr>
          <a:picLocks noChangeAspect="1"/>
        </xdr:cNvPicPr>
      </xdr:nvPicPr>
      <xdr:blipFill>
        <a:blip xmlns:r="http://schemas.openxmlformats.org/officeDocument/2006/relationships" r:embed="rId1"/>
        <a:stretch>
          <a:fillRect/>
        </a:stretch>
      </xdr:blipFill>
      <xdr:spPr>
        <a:xfrm>
          <a:off x="0" y="0"/>
          <a:ext cx="4546600" cy="152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774700</xdr:colOff>
      <xdr:row>1</xdr:row>
      <xdr:rowOff>0</xdr:rowOff>
    </xdr:to>
    <xdr:pic>
      <xdr:nvPicPr>
        <xdr:cNvPr id="2" name="Picture 1">
          <a:extLst>
            <a:ext uri="{FF2B5EF4-FFF2-40B4-BE49-F238E27FC236}">
              <a16:creationId xmlns:a16="http://schemas.microsoft.com/office/drawing/2014/main" id="{C000D926-88C6-384E-A4FF-49A3E1FEEFF4}"/>
            </a:ext>
          </a:extLst>
        </xdr:cNvPr>
        <xdr:cNvPicPr>
          <a:picLocks noChangeAspect="1"/>
        </xdr:cNvPicPr>
      </xdr:nvPicPr>
      <xdr:blipFill>
        <a:blip xmlns:r="http://schemas.openxmlformats.org/officeDocument/2006/relationships" r:embed="rId1"/>
        <a:stretch>
          <a:fillRect/>
        </a:stretch>
      </xdr:blipFill>
      <xdr:spPr>
        <a:xfrm>
          <a:off x="0" y="0"/>
          <a:ext cx="4546600" cy="15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611210</xdr:colOff>
      <xdr:row>1</xdr:row>
      <xdr:rowOff>0</xdr:rowOff>
    </xdr:to>
    <xdr:pic>
      <xdr:nvPicPr>
        <xdr:cNvPr id="2" name="Picture 1">
          <a:extLst>
            <a:ext uri="{FF2B5EF4-FFF2-40B4-BE49-F238E27FC236}">
              <a16:creationId xmlns:a16="http://schemas.microsoft.com/office/drawing/2014/main" id="{4F3D38B1-633B-1142-8E9C-3C3424F97F3D}"/>
            </a:ext>
          </a:extLst>
        </xdr:cNvPr>
        <xdr:cNvPicPr>
          <a:picLocks noChangeAspect="1"/>
        </xdr:cNvPicPr>
      </xdr:nvPicPr>
      <xdr:blipFill>
        <a:blip xmlns:r="http://schemas.openxmlformats.org/officeDocument/2006/relationships" r:embed="rId1"/>
        <a:stretch>
          <a:fillRect/>
        </a:stretch>
      </xdr:blipFill>
      <xdr:spPr>
        <a:xfrm>
          <a:off x="0" y="0"/>
          <a:ext cx="4535510" cy="1524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268310</xdr:colOff>
      <xdr:row>1</xdr:row>
      <xdr:rowOff>0</xdr:rowOff>
    </xdr:to>
    <xdr:pic>
      <xdr:nvPicPr>
        <xdr:cNvPr id="2" name="Picture 1">
          <a:extLst>
            <a:ext uri="{FF2B5EF4-FFF2-40B4-BE49-F238E27FC236}">
              <a16:creationId xmlns:a16="http://schemas.microsoft.com/office/drawing/2014/main" id="{B2A540E2-468B-904C-88E9-AC7378DB4A80}"/>
            </a:ext>
          </a:extLst>
        </xdr:cNvPr>
        <xdr:cNvPicPr>
          <a:picLocks noChangeAspect="1"/>
        </xdr:cNvPicPr>
      </xdr:nvPicPr>
      <xdr:blipFill>
        <a:blip xmlns:r="http://schemas.openxmlformats.org/officeDocument/2006/relationships" r:embed="rId1"/>
        <a:stretch>
          <a:fillRect/>
        </a:stretch>
      </xdr:blipFill>
      <xdr:spPr>
        <a:xfrm>
          <a:off x="0" y="0"/>
          <a:ext cx="4535510" cy="152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1233510</xdr:colOff>
      <xdr:row>1</xdr:row>
      <xdr:rowOff>0</xdr:rowOff>
    </xdr:to>
    <xdr:pic>
      <xdr:nvPicPr>
        <xdr:cNvPr id="3" name="Picture 2">
          <a:extLst>
            <a:ext uri="{FF2B5EF4-FFF2-40B4-BE49-F238E27FC236}">
              <a16:creationId xmlns:a16="http://schemas.microsoft.com/office/drawing/2014/main" id="{B7802512-53F8-6A49-9D8B-893ED9F9F9F2}"/>
            </a:ext>
          </a:extLst>
        </xdr:cNvPr>
        <xdr:cNvPicPr>
          <a:picLocks noChangeAspect="1"/>
        </xdr:cNvPicPr>
      </xdr:nvPicPr>
      <xdr:blipFill>
        <a:blip xmlns:r="http://schemas.openxmlformats.org/officeDocument/2006/relationships" r:embed="rId1"/>
        <a:stretch>
          <a:fillRect/>
        </a:stretch>
      </xdr:blipFill>
      <xdr:spPr>
        <a:xfrm>
          <a:off x="0" y="0"/>
          <a:ext cx="4535510" cy="152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101600</xdr:colOff>
      <xdr:row>1</xdr:row>
      <xdr:rowOff>0</xdr:rowOff>
    </xdr:to>
    <xdr:pic>
      <xdr:nvPicPr>
        <xdr:cNvPr id="4" name="Picture 3">
          <a:extLst>
            <a:ext uri="{FF2B5EF4-FFF2-40B4-BE49-F238E27FC236}">
              <a16:creationId xmlns:a16="http://schemas.microsoft.com/office/drawing/2014/main" id="{3B0D4B34-3DC4-0B46-A732-55B58A43C7AE}"/>
            </a:ext>
          </a:extLst>
        </xdr:cNvPr>
        <xdr:cNvPicPr>
          <a:picLocks noChangeAspect="1"/>
        </xdr:cNvPicPr>
      </xdr:nvPicPr>
      <xdr:blipFill>
        <a:blip xmlns:r="http://schemas.openxmlformats.org/officeDocument/2006/relationships" r:embed="rId1"/>
        <a:stretch>
          <a:fillRect/>
        </a:stretch>
      </xdr:blipFill>
      <xdr:spPr>
        <a:xfrm>
          <a:off x="0" y="0"/>
          <a:ext cx="4546600" cy="152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79998168889431442"/>
    <pageSetUpPr fitToPage="1"/>
  </sheetPr>
  <dimension ref="A1:CF103"/>
  <sheetViews>
    <sheetView showGridLines="0" tabSelected="1" zoomScaleNormal="100" zoomScalePageLayoutView="120" workbookViewId="0">
      <selection activeCell="C11" sqref="C11"/>
    </sheetView>
  </sheetViews>
  <sheetFormatPr baseColWidth="10" defaultColWidth="10.83203125" defaultRowHeight="16"/>
  <cols>
    <col min="1" max="1" width="3.6640625" style="240" customWidth="1"/>
    <col min="2" max="2" width="55" style="240" customWidth="1"/>
    <col min="3" max="3" width="29.5" style="342" customWidth="1"/>
    <col min="4" max="4" width="21.6640625" style="240" customWidth="1"/>
    <col min="5" max="5" width="10.83203125" style="240"/>
    <col min="6" max="6" width="18" style="240" customWidth="1"/>
    <col min="7" max="7" width="29.33203125" style="240" customWidth="1"/>
    <col min="8" max="16384" width="10.83203125" style="240"/>
  </cols>
  <sheetData>
    <row r="1" spans="1:76" ht="122" customHeight="1">
      <c r="C1" s="240"/>
      <c r="BX1" s="370"/>
    </row>
    <row r="2" spans="1:76" ht="33">
      <c r="B2" s="358" t="str">
        <f>'Cash Summary - @ REVENUE'!A2</f>
        <v>Gramarye Media, Inc.</v>
      </c>
    </row>
    <row r="3" spans="1:76">
      <c r="B3" s="294" t="s">
        <v>594</v>
      </c>
    </row>
    <row r="4" spans="1:76">
      <c r="C4" s="345"/>
    </row>
    <row r="5" spans="1:76">
      <c r="B5" s="240" t="s">
        <v>618</v>
      </c>
    </row>
    <row r="6" spans="1:76">
      <c r="B6" s="301" t="s">
        <v>357</v>
      </c>
    </row>
    <row r="7" spans="1:76">
      <c r="B7" s="301" t="s">
        <v>358</v>
      </c>
    </row>
    <row r="8" spans="1:76">
      <c r="B8" s="301"/>
    </row>
    <row r="9" spans="1:76" ht="23" customHeight="1">
      <c r="B9" s="1277" t="s">
        <v>602</v>
      </c>
      <c r="C9" s="992"/>
    </row>
    <row r="10" spans="1:76" ht="10" customHeight="1">
      <c r="B10" s="295"/>
      <c r="C10" s="992"/>
    </row>
    <row r="11" spans="1:76" ht="17" customHeight="1">
      <c r="B11" s="302" t="str">
        <f>'Cash Summary - @ REVENUE'!A59</f>
        <v>Total Gross Revenue (ALL CHANNELS)</v>
      </c>
      <c r="C11" s="344">
        <f>'Cash Summary - @ REVENUE'!BV59</f>
        <v>6516596869.9342136</v>
      </c>
      <c r="F11" s="300"/>
      <c r="G11" s="300"/>
    </row>
    <row r="12" spans="1:76" ht="17" customHeight="1">
      <c r="B12" s="302" t="str">
        <f>'Cash Summary - @ REVENUE'!A61</f>
        <v>Total Gross Profit (ALL CHANNELS)</v>
      </c>
      <c r="C12" s="344">
        <f>'Cash Summary - @ REVENUE'!BV61</f>
        <v>3505235429.3590627</v>
      </c>
      <c r="F12" s="242"/>
      <c r="G12" s="300"/>
    </row>
    <row r="13" spans="1:76" ht="17" customHeight="1">
      <c r="B13" s="302" t="s">
        <v>615</v>
      </c>
      <c r="C13" s="344">
        <f>'Cash Summary - @ REVENUE'!BV91</f>
        <v>-732203663.75046206</v>
      </c>
      <c r="F13" s="242"/>
      <c r="G13" s="300"/>
    </row>
    <row r="14" spans="1:76" ht="17" customHeight="1">
      <c r="B14" s="302" t="s">
        <v>616</v>
      </c>
      <c r="C14" s="344">
        <f>'Cash Summary - @ REVENUE'!BV99</f>
        <v>3187862438.9817724</v>
      </c>
      <c r="F14" s="242"/>
      <c r="G14" s="300"/>
    </row>
    <row r="15" spans="1:76" ht="17" customHeight="1">
      <c r="A15" s="300"/>
      <c r="B15" s="300"/>
      <c r="C15" s="600"/>
      <c r="F15" s="242"/>
      <c r="G15" s="300"/>
    </row>
    <row r="16" spans="1:76" ht="17" customHeight="1">
      <c r="A16" s="300"/>
      <c r="B16" s="993" t="s">
        <v>657</v>
      </c>
      <c r="C16" s="994"/>
      <c r="F16" s="816"/>
      <c r="G16" s="300"/>
    </row>
    <row r="17" spans="1:7" ht="17" customHeight="1">
      <c r="B17" s="297" t="s">
        <v>590</v>
      </c>
      <c r="C17" s="991">
        <f>SUM('Cash Summary - @ REVENUE'!D5:M5)</f>
        <v>315000000</v>
      </c>
      <c r="F17" s="300"/>
      <c r="G17" s="300"/>
    </row>
    <row r="18" spans="1:7" ht="17" customHeight="1">
      <c r="B18" s="297" t="s">
        <v>656</v>
      </c>
      <c r="C18" s="991">
        <f>'Cash Summary - @ REVENUE'!H8</f>
        <v>175000000</v>
      </c>
      <c r="F18" s="300"/>
      <c r="G18" s="300"/>
    </row>
    <row r="19" spans="1:7" ht="17" customHeight="1">
      <c r="B19" s="297" t="s">
        <v>654</v>
      </c>
      <c r="C19" s="991">
        <f>'Cash Summary - @ REVENUE'!AN9</f>
        <v>105000000</v>
      </c>
      <c r="F19" s="300"/>
      <c r="G19" s="300"/>
    </row>
    <row r="20" spans="1:7" ht="17" customHeight="1">
      <c r="B20" s="1290" t="s">
        <v>12</v>
      </c>
      <c r="C20" s="1291">
        <f>SUM(C17:C19)</f>
        <v>595000000</v>
      </c>
      <c r="F20" s="300"/>
      <c r="G20" s="300"/>
    </row>
    <row r="21" spans="1:7" ht="17" customHeight="1">
      <c r="B21" s="1293"/>
      <c r="C21" s="1294"/>
      <c r="F21" s="300"/>
      <c r="G21" s="300"/>
    </row>
    <row r="22" spans="1:7" ht="17" customHeight="1">
      <c r="A22" s="300"/>
      <c r="B22" s="993" t="s">
        <v>647</v>
      </c>
      <c r="C22" s="994"/>
      <c r="F22" s="816"/>
      <c r="G22" s="300"/>
    </row>
    <row r="23" spans="1:7" ht="17" customHeight="1">
      <c r="B23" s="298" t="s">
        <v>344</v>
      </c>
      <c r="C23" s="1292">
        <f>SUM('Cash Summary - @ REVENUE'!D88:AL88)</f>
        <v>-38004926.208839484</v>
      </c>
      <c r="F23" s="300"/>
      <c r="G23" s="300"/>
    </row>
    <row r="24" spans="1:7" ht="17" customHeight="1">
      <c r="B24" s="298" t="s">
        <v>405</v>
      </c>
      <c r="C24" s="1292">
        <f>(SUM('Cash Summary - @ REVENUE'!D69:BK69))*-1</f>
        <v>-378000000</v>
      </c>
      <c r="F24" s="300"/>
      <c r="G24" s="300"/>
    </row>
    <row r="25" spans="1:7" ht="17" customHeight="1">
      <c r="B25" s="297" t="s">
        <v>648</v>
      </c>
      <c r="C25" s="991">
        <f>'Cash Summary - @ REVENUE'!BV72</f>
        <v>-7700000</v>
      </c>
    </row>
    <row r="26" spans="1:7" ht="17" customHeight="1">
      <c r="B26" s="297" t="s">
        <v>649</v>
      </c>
      <c r="C26" s="991">
        <f>'Cash Summary - @ REVENUE'!U32</f>
        <v>-200000000</v>
      </c>
    </row>
    <row r="27" spans="1:7" ht="17" customHeight="1">
      <c r="B27" s="297" t="s">
        <v>650</v>
      </c>
      <c r="C27" s="991">
        <f>SUM('Cash Summary - @ REVENUE'!D37:AM37)+'Cash Summary - @ REVENUE'!D36</f>
        <v>-54321459.999999978</v>
      </c>
    </row>
    <row r="28" spans="1:7" ht="17" customHeight="1">
      <c r="B28" s="297" t="s">
        <v>651</v>
      </c>
      <c r="C28" s="991">
        <f>'Cash Summary - @ REVENUE'!E42+'Cash Summary - @ REVENUE'!D42</f>
        <v>-4000000</v>
      </c>
    </row>
    <row r="29" spans="1:7" ht="17" customHeight="1">
      <c r="B29" s="297" t="s">
        <v>652</v>
      </c>
      <c r="C29" s="991">
        <f>SUM('Cash Summary - @ REVENUE'!D48:AX48)</f>
        <v>-950000</v>
      </c>
      <c r="F29" s="547"/>
    </row>
    <row r="30" spans="1:7" ht="17" customHeight="1">
      <c r="B30" s="1026" t="s">
        <v>12</v>
      </c>
      <c r="C30" s="1027">
        <f>SUM(C23:C29)</f>
        <v>-682976386.20883942</v>
      </c>
    </row>
    <row r="31" spans="1:7" ht="17" customHeight="1">
      <c r="B31" s="295"/>
      <c r="C31" s="350"/>
    </row>
    <row r="32" spans="1:7" ht="17" customHeight="1">
      <c r="A32" s="300"/>
      <c r="B32" s="993" t="s">
        <v>617</v>
      </c>
      <c r="C32" s="994"/>
    </row>
    <row r="33" spans="2:84" ht="17" customHeight="1">
      <c r="B33" s="297" t="str">
        <f>'Cash Summary - @ REVENUE'!A16</f>
        <v>1.1 - IP Incubation – E-books and Apps</v>
      </c>
      <c r="C33" s="991">
        <f>'Cash Summary - @ REVENUE'!BV17</f>
        <v>506616619.25431126</v>
      </c>
    </row>
    <row r="34" spans="2:84" ht="17" customHeight="1">
      <c r="B34" s="297" t="str">
        <f>'Cash Summary - @ REVENUE'!A21</f>
        <v>1.2 - IP Incubation – Books</v>
      </c>
      <c r="C34" s="991">
        <f>'Cash Summary - @ REVENUE'!BV22</f>
        <v>16059203.510841053</v>
      </c>
    </row>
    <row r="35" spans="2:84" ht="17" customHeight="1">
      <c r="B35" s="297" t="str">
        <f>'Cash Summary - @ REVENUE'!A26</f>
        <v>2 - Studio &amp; Real Estate</v>
      </c>
      <c r="C35" s="991">
        <f>'Cash Summary - @ REVENUE'!BV31</f>
        <v>2023405014.2463992</v>
      </c>
    </row>
    <row r="36" spans="2:84" ht="17" customHeight="1">
      <c r="B36" s="297" t="str">
        <f>'Cash Summary - @ REVENUE'!A35</f>
        <v>3 - Film &amp; Distribution</v>
      </c>
      <c r="C36" s="991">
        <f>'Cash Summary - @ REVENUE'!BV37</f>
        <v>753211281.64900005</v>
      </c>
    </row>
    <row r="37" spans="2:84" ht="17" customHeight="1">
      <c r="B37" s="297" t="str">
        <f>'Cash Summary - @ REVENUE'!A41</f>
        <v>4 - Story Plant Joint Venture</v>
      </c>
      <c r="C37" s="991">
        <f>'Cash Summary - @ REVENUE'!BV43</f>
        <v>30105147.5673193</v>
      </c>
    </row>
    <row r="38" spans="2:84" ht="17" customHeight="1">
      <c r="B38" s="297" t="str">
        <f>'Cash Summary - @ REVENUE'!A47</f>
        <v>5 - ConcentraQ Professional Services / Investment</v>
      </c>
      <c r="C38" s="991">
        <f>'Cash Summary - @ REVENUE'!BV48</f>
        <v>32267784.38719961</v>
      </c>
    </row>
    <row r="39" spans="2:84" ht="17" customHeight="1">
      <c r="B39" s="295"/>
      <c r="C39" s="350"/>
    </row>
    <row r="40" spans="2:84" ht="17" customHeight="1" thickBot="1">
      <c r="B40" s="934" t="s">
        <v>706</v>
      </c>
      <c r="C40" s="343"/>
    </row>
    <row r="41" spans="2:84" ht="17" customHeight="1">
      <c r="B41" s="296" t="s">
        <v>659</v>
      </c>
      <c r="C41" s="346">
        <f>'Cash Summary - @ REVENUE'!BV72</f>
        <v>-7700000</v>
      </c>
    </row>
    <row r="42" spans="2:84" ht="17" customHeight="1">
      <c r="B42" s="298" t="s">
        <v>660</v>
      </c>
      <c r="C42" s="347">
        <v>0</v>
      </c>
    </row>
    <row r="43" spans="2:84" ht="17" customHeight="1">
      <c r="B43" s="297" t="s">
        <v>658</v>
      </c>
      <c r="C43" s="299">
        <f>C26</f>
        <v>-200000000</v>
      </c>
    </row>
    <row r="44" spans="2:84" ht="17" customHeight="1">
      <c r="B44" s="297" t="s">
        <v>518</v>
      </c>
      <c r="C44" s="344">
        <f>'Cash Summary - @ REVENUE'!D42</f>
        <v>-1000000</v>
      </c>
    </row>
    <row r="45" spans="2:84" ht="17" customHeight="1">
      <c r="B45" s="297" t="s">
        <v>519</v>
      </c>
      <c r="C45" s="348">
        <v>0</v>
      </c>
    </row>
    <row r="46" spans="2:84">
      <c r="B46" s="300"/>
      <c r="C46" s="349"/>
    </row>
    <row r="47" spans="2:84">
      <c r="B47" s="300"/>
    </row>
    <row r="48" spans="2:84">
      <c r="B48" s="571" t="s">
        <v>714</v>
      </c>
      <c r="C48" s="571"/>
      <c r="D48" s="571"/>
      <c r="E48" s="571"/>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1"/>
      <c r="AH48" s="571"/>
      <c r="AI48" s="571"/>
      <c r="AJ48" s="571"/>
      <c r="AK48" s="571"/>
      <c r="AL48" s="571"/>
      <c r="AM48" s="571"/>
      <c r="AN48" s="571"/>
      <c r="AO48" s="571"/>
      <c r="AP48" s="571"/>
      <c r="AQ48" s="571"/>
      <c r="AR48" s="571"/>
      <c r="AS48" s="571"/>
      <c r="AT48" s="571"/>
      <c r="AU48" s="571"/>
      <c r="AV48" s="571"/>
      <c r="AW48" s="571"/>
      <c r="AX48" s="571"/>
      <c r="AY48" s="571"/>
      <c r="AZ48" s="571"/>
      <c r="BA48" s="571"/>
      <c r="BB48" s="571"/>
      <c r="BC48" s="571"/>
      <c r="BD48" s="571"/>
      <c r="BE48" s="571"/>
      <c r="BF48" s="571"/>
      <c r="BG48" s="571"/>
      <c r="BH48" s="571"/>
      <c r="BI48" s="571"/>
      <c r="BJ48" s="571"/>
      <c r="BK48" s="571"/>
      <c r="BL48" s="571"/>
      <c r="BM48" s="571"/>
      <c r="BN48" s="571"/>
      <c r="BO48" s="571"/>
      <c r="BP48" s="571"/>
      <c r="BQ48" s="571"/>
      <c r="BR48" s="571"/>
      <c r="BS48" s="571"/>
      <c r="BT48" s="571"/>
      <c r="BU48" s="571"/>
      <c r="BV48" s="571"/>
      <c r="BW48" s="576"/>
      <c r="BX48" s="571"/>
      <c r="BY48" s="571"/>
      <c r="BZ48" s="571"/>
      <c r="CA48" s="571"/>
      <c r="CB48" s="571"/>
      <c r="CC48" s="571"/>
      <c r="CD48" s="571"/>
      <c r="CE48" s="571"/>
      <c r="CF48" s="571"/>
    </row>
    <row r="49" spans="2:3">
      <c r="B49" s="300"/>
    </row>
    <row r="50" spans="2:3" ht="62" customHeight="1">
      <c r="B50" s="1299" t="s">
        <v>715</v>
      </c>
      <c r="C50" s="1299"/>
    </row>
    <row r="51" spans="2:3" ht="34" customHeight="1">
      <c r="B51" s="1300" t="s">
        <v>304</v>
      </c>
      <c r="C51" s="1300"/>
    </row>
    <row r="52" spans="2:3" ht="28" customHeight="1">
      <c r="B52" s="1299" t="s">
        <v>565</v>
      </c>
      <c r="C52" s="1299"/>
    </row>
    <row r="53" spans="2:3" ht="39" customHeight="1">
      <c r="B53" s="1299" t="s">
        <v>566</v>
      </c>
      <c r="C53" s="1299"/>
    </row>
    <row r="54" spans="2:3">
      <c r="B54" s="357"/>
    </row>
    <row r="55" spans="2:3" ht="20" customHeight="1">
      <c r="B55" s="1300" t="s">
        <v>298</v>
      </c>
      <c r="C55" s="1300"/>
    </row>
    <row r="56" spans="2:3" ht="51" customHeight="1">
      <c r="B56" s="1299" t="s">
        <v>589</v>
      </c>
      <c r="C56" s="1299"/>
    </row>
    <row r="58" spans="2:3">
      <c r="B58" s="295"/>
    </row>
    <row r="59" spans="2:3">
      <c r="B59" s="295"/>
    </row>
    <row r="61" spans="2:3" hidden="1">
      <c r="B61" s="295" t="s">
        <v>401</v>
      </c>
    </row>
    <row r="62" spans="2:3" hidden="1">
      <c r="B62" s="297" t="str">
        <f>'Cashflow Detailed'!C7</f>
        <v>Management</v>
      </c>
      <c r="C62" s="344">
        <f>SUM('Cashflow Detailed'!F7:O7)*-1</f>
        <v>-1857999.9999999998</v>
      </c>
    </row>
    <row r="63" spans="2:3" hidden="1">
      <c r="B63" s="297" t="str">
        <f>'Cashflow Detailed'!C8</f>
        <v>Office</v>
      </c>
      <c r="C63" s="344">
        <f>SUM('Cashflow Detailed'!F8:O8)*-1</f>
        <v>-327066.66666666674</v>
      </c>
    </row>
    <row r="64" spans="2:3" hidden="1">
      <c r="B64" s="297" t="str">
        <f>'Cashflow Detailed'!C9</f>
        <v>Content Department</v>
      </c>
      <c r="C64" s="344">
        <f>SUM('Cashflow Detailed'!F9:O9)*-1</f>
        <v>-358340</v>
      </c>
    </row>
    <row r="65" spans="2:3" hidden="1">
      <c r="B65" s="297" t="str">
        <f>'Cashflow Detailed'!C10</f>
        <v>Creative Department</v>
      </c>
      <c r="C65" s="344">
        <f>SUM('Cashflow Detailed'!F10:O10)*-1</f>
        <v>-350033.33333333343</v>
      </c>
    </row>
    <row r="66" spans="2:3" hidden="1">
      <c r="B66" s="303" t="str">
        <f>'Cashflow Detailed'!C12</f>
        <v>Development Department</v>
      </c>
      <c r="C66" s="351">
        <f>SUM('Cashflow Detailed'!F12:O12)*-1</f>
        <v>-363823.33333333337</v>
      </c>
    </row>
    <row r="67" spans="2:3" ht="17" hidden="1" thickBot="1">
      <c r="B67" s="304" t="s">
        <v>121</v>
      </c>
      <c r="C67" s="352" t="e">
        <f>SUM('Cashflow Detailed'!#REF!)*-1</f>
        <v>#REF!</v>
      </c>
    </row>
    <row r="68" spans="2:3" ht="17" hidden="1" thickTop="1">
      <c r="B68" s="246" t="s">
        <v>404</v>
      </c>
      <c r="C68" s="353">
        <f>'Cashflow Detailed'!Q114*-1</f>
        <v>-10555716.965068141</v>
      </c>
    </row>
    <row r="69" spans="2:3" hidden="1">
      <c r="B69" s="300"/>
      <c r="C69" s="354"/>
    </row>
    <row r="70" spans="2:3" hidden="1">
      <c r="B70" s="295" t="s">
        <v>473</v>
      </c>
    </row>
    <row r="71" spans="2:3" hidden="1">
      <c r="B71" s="302" t="s">
        <v>399</v>
      </c>
      <c r="C71" s="344">
        <f>'1.1 - IP Incubation E-book Apps'!G200</f>
        <v>-50000</v>
      </c>
    </row>
    <row r="72" spans="2:3" hidden="1">
      <c r="B72" s="302" t="s">
        <v>474</v>
      </c>
      <c r="C72" s="344">
        <f>'1.1 - IP Incubation E-book Apps'!G192</f>
        <v>-250000</v>
      </c>
    </row>
    <row r="73" spans="2:3" ht="17" hidden="1" thickBot="1">
      <c r="B73" s="302" t="s">
        <v>400</v>
      </c>
      <c r="C73" s="344">
        <f>'Per IP Marketing'!U14</f>
        <v>-249800</v>
      </c>
    </row>
    <row r="74" spans="2:3" ht="17" hidden="1" thickTop="1">
      <c r="B74" s="246" t="s">
        <v>402</v>
      </c>
      <c r="C74" s="353">
        <f>SUM(C71:C73)</f>
        <v>-549800</v>
      </c>
    </row>
    <row r="75" spans="2:3" ht="17" hidden="1" thickBot="1"/>
    <row r="76" spans="2:3" ht="18" hidden="1" thickTop="1" thickBot="1">
      <c r="B76" s="305" t="s">
        <v>403</v>
      </c>
      <c r="C76" s="355">
        <f>C68+C74</f>
        <v>-11105516.965068141</v>
      </c>
    </row>
    <row r="77" spans="2:3" ht="17" hidden="1" thickTop="1"/>
    <row r="78" spans="2:3" hidden="1"/>
    <row r="79" spans="2:3" hidden="1">
      <c r="C79" s="342">
        <v>-3400000</v>
      </c>
    </row>
    <row r="80" spans="2:3" hidden="1">
      <c r="C80" s="342">
        <f>C76+C79</f>
        <v>-14505516.965068141</v>
      </c>
    </row>
    <row r="81" spans="3:4" hidden="1"/>
    <row r="89" spans="3:4">
      <c r="C89" s="356"/>
      <c r="D89" s="306"/>
    </row>
    <row r="97" spans="3:3">
      <c r="C97" s="356"/>
    </row>
    <row r="103" spans="3:3">
      <c r="C103" s="356"/>
    </row>
  </sheetData>
  <mergeCells count="6">
    <mergeCell ref="B56:C56"/>
    <mergeCell ref="B50:C50"/>
    <mergeCell ref="B52:C52"/>
    <mergeCell ref="B53:C53"/>
    <mergeCell ref="B51:C51"/>
    <mergeCell ref="B55:C55"/>
  </mergeCells>
  <phoneticPr fontId="8" type="noConversion"/>
  <printOptions horizontalCentered="1"/>
  <pageMargins left="0.25" right="0.25" top="0.75" bottom="0.75" header="0.3" footer="0.3"/>
  <pageSetup scale="59" orientation="portrait" r:id="rId1"/>
  <headerFoot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FT14"/>
  <sheetViews>
    <sheetView zoomScale="110" zoomScaleNormal="110" workbookViewId="0">
      <pane xSplit="1" ySplit="4" topLeftCell="B5" activePane="bottomRight" state="frozen"/>
      <selection pane="topRight" activeCell="B1" sqref="B1"/>
      <selection pane="bottomLeft" activeCell="A5" sqref="A5"/>
      <selection pane="bottomRight" activeCell="F19" sqref="F19"/>
    </sheetView>
  </sheetViews>
  <sheetFormatPr baseColWidth="10" defaultColWidth="10.83203125" defaultRowHeight="16"/>
  <cols>
    <col min="1" max="1" width="21.6640625" customWidth="1"/>
    <col min="2" max="20" width="11" style="186" customWidth="1"/>
    <col min="21" max="21" width="11" customWidth="1"/>
  </cols>
  <sheetData>
    <row r="1" spans="1:176" s="240" customFormat="1" ht="120" customHeight="1">
      <c r="DX1" s="202"/>
      <c r="EJ1" s="202"/>
      <c r="EV1" s="202"/>
      <c r="FH1" s="202"/>
      <c r="FT1" s="202"/>
    </row>
    <row r="2" spans="1:176" s="622" customFormat="1" ht="31" customHeight="1">
      <c r="A2" s="623" t="s">
        <v>609</v>
      </c>
      <c r="B2" s="307"/>
      <c r="C2" s="307"/>
      <c r="D2" s="307"/>
      <c r="E2" s="307"/>
      <c r="F2" s="307"/>
    </row>
    <row r="3" spans="1:176">
      <c r="B3" s="186" t="s">
        <v>367</v>
      </c>
      <c r="H3" s="186" t="s">
        <v>366</v>
      </c>
    </row>
    <row r="4" spans="1:176" s="202" customFormat="1" ht="20" customHeight="1">
      <c r="A4" s="1084" t="s">
        <v>308</v>
      </c>
      <c r="B4" s="1085">
        <v>-6</v>
      </c>
      <c r="C4" s="1086">
        <f>B4+1</f>
        <v>-5</v>
      </c>
      <c r="D4" s="1086">
        <f t="shared" ref="D4:G4" si="0">C4+1</f>
        <v>-4</v>
      </c>
      <c r="E4" s="1086">
        <f t="shared" si="0"/>
        <v>-3</v>
      </c>
      <c r="F4" s="1086">
        <f t="shared" si="0"/>
        <v>-2</v>
      </c>
      <c r="G4" s="1086">
        <f t="shared" si="0"/>
        <v>-1</v>
      </c>
      <c r="H4" s="1086">
        <f t="shared" ref="H4" si="1">G4+1</f>
        <v>0</v>
      </c>
      <c r="I4" s="1086">
        <f t="shared" ref="I4" si="2">H4+1</f>
        <v>1</v>
      </c>
      <c r="J4" s="1086">
        <f t="shared" ref="J4" si="3">I4+1</f>
        <v>2</v>
      </c>
      <c r="K4" s="1086">
        <f t="shared" ref="K4" si="4">J4+1</f>
        <v>3</v>
      </c>
      <c r="L4" s="1086">
        <f t="shared" ref="L4" si="5">K4+1</f>
        <v>4</v>
      </c>
      <c r="M4" s="1086">
        <f t="shared" ref="M4" si="6">L4+1</f>
        <v>5</v>
      </c>
      <c r="N4" s="1086">
        <f t="shared" ref="N4" si="7">M4+1</f>
        <v>6</v>
      </c>
      <c r="O4" s="1086">
        <f t="shared" ref="O4" si="8">N4+1</f>
        <v>7</v>
      </c>
      <c r="P4" s="1086">
        <f t="shared" ref="P4" si="9">O4+1</f>
        <v>8</v>
      </c>
      <c r="Q4" s="1086">
        <f>P4+1</f>
        <v>9</v>
      </c>
      <c r="R4" s="1086">
        <f t="shared" ref="R4" si="10">Q4+1</f>
        <v>10</v>
      </c>
      <c r="S4" s="1087">
        <f t="shared" ref="S4" si="11">R4+1</f>
        <v>11</v>
      </c>
      <c r="T4" s="1087">
        <v>13</v>
      </c>
    </row>
    <row r="5" spans="1:176" s="202" customFormat="1" ht="20" customHeight="1">
      <c r="A5" s="1088" t="s">
        <v>418</v>
      </c>
      <c r="B5" s="1089">
        <v>-5000</v>
      </c>
      <c r="C5" s="1068">
        <v>-5000</v>
      </c>
      <c r="D5" s="1071">
        <v>0</v>
      </c>
      <c r="E5" s="1071">
        <v>0</v>
      </c>
      <c r="F5" s="1071">
        <v>0</v>
      </c>
      <c r="G5" s="1071">
        <v>0</v>
      </c>
      <c r="H5" s="1090">
        <v>0</v>
      </c>
      <c r="I5" s="1071">
        <v>0</v>
      </c>
      <c r="J5" s="1071">
        <v>0</v>
      </c>
      <c r="K5" s="1071">
        <v>0</v>
      </c>
      <c r="L5" s="1071">
        <v>0</v>
      </c>
      <c r="M5" s="1071">
        <v>0</v>
      </c>
      <c r="N5" s="1071">
        <v>0</v>
      </c>
      <c r="O5" s="1071">
        <v>0</v>
      </c>
      <c r="P5" s="1071">
        <v>0</v>
      </c>
      <c r="Q5" s="1071">
        <v>0</v>
      </c>
      <c r="R5" s="1071">
        <v>0</v>
      </c>
      <c r="S5" s="1071">
        <v>0</v>
      </c>
      <c r="T5" s="1091">
        <v>0</v>
      </c>
      <c r="U5" s="1092">
        <f t="shared" ref="U5:U13" si="12">SUM(B5:T5)</f>
        <v>-10000</v>
      </c>
    </row>
    <row r="6" spans="1:176" s="202" customFormat="1" ht="20" customHeight="1">
      <c r="A6" s="1093" t="s">
        <v>419</v>
      </c>
      <c r="B6" s="1094">
        <v>-2000</v>
      </c>
      <c r="C6" s="1071">
        <v>-2000</v>
      </c>
      <c r="D6" s="1071">
        <v>-2000</v>
      </c>
      <c r="E6" s="1071">
        <v>-2000</v>
      </c>
      <c r="F6" s="1071">
        <v>-2000</v>
      </c>
      <c r="G6" s="1071">
        <v>-2000</v>
      </c>
      <c r="H6" s="1090">
        <v>-2000</v>
      </c>
      <c r="I6" s="1071">
        <v>-2000</v>
      </c>
      <c r="J6" s="1071">
        <v>0</v>
      </c>
      <c r="K6" s="1071">
        <v>0</v>
      </c>
      <c r="L6" s="1071">
        <v>0</v>
      </c>
      <c r="M6" s="1071">
        <v>0</v>
      </c>
      <c r="N6" s="1071">
        <v>0</v>
      </c>
      <c r="O6" s="1071">
        <v>0</v>
      </c>
      <c r="P6" s="1071">
        <v>0</v>
      </c>
      <c r="Q6" s="1071">
        <v>0</v>
      </c>
      <c r="R6" s="1071">
        <v>0</v>
      </c>
      <c r="S6" s="1071">
        <v>0</v>
      </c>
      <c r="T6" s="1091">
        <v>0</v>
      </c>
      <c r="U6" s="1092">
        <f t="shared" si="12"/>
        <v>-16000</v>
      </c>
    </row>
    <row r="7" spans="1:176" s="202" customFormat="1" ht="20" customHeight="1">
      <c r="A7" s="1093" t="s">
        <v>422</v>
      </c>
      <c r="B7" s="1094">
        <v>-5000</v>
      </c>
      <c r="C7" s="1071">
        <v>-5000</v>
      </c>
      <c r="D7" s="1071">
        <v>0</v>
      </c>
      <c r="E7" s="1071">
        <v>0</v>
      </c>
      <c r="F7" s="1071">
        <v>0</v>
      </c>
      <c r="G7" s="1071">
        <v>0</v>
      </c>
      <c r="H7" s="1090">
        <v>0</v>
      </c>
      <c r="I7" s="1071">
        <v>0</v>
      </c>
      <c r="J7" s="1071">
        <v>0</v>
      </c>
      <c r="K7" s="1071">
        <v>0</v>
      </c>
      <c r="L7" s="1071">
        <v>0</v>
      </c>
      <c r="M7" s="1071">
        <v>0</v>
      </c>
      <c r="N7" s="1071">
        <v>0</v>
      </c>
      <c r="O7" s="1071">
        <v>0</v>
      </c>
      <c r="P7" s="1071">
        <v>0</v>
      </c>
      <c r="Q7" s="1071">
        <v>0</v>
      </c>
      <c r="R7" s="1071">
        <v>0</v>
      </c>
      <c r="S7" s="1071">
        <v>0</v>
      </c>
      <c r="T7" s="1091">
        <v>0</v>
      </c>
      <c r="U7" s="1092">
        <f t="shared" si="12"/>
        <v>-10000</v>
      </c>
    </row>
    <row r="8" spans="1:176" s="202" customFormat="1" ht="20" customHeight="1">
      <c r="A8" s="1093" t="s">
        <v>417</v>
      </c>
      <c r="B8" s="1094">
        <v>0</v>
      </c>
      <c r="C8" s="1071">
        <v>0</v>
      </c>
      <c r="D8" s="1071">
        <v>-5000</v>
      </c>
      <c r="E8" s="1071">
        <v>-5000</v>
      </c>
      <c r="F8" s="1071">
        <v>-5000</v>
      </c>
      <c r="G8" s="1071">
        <v>-5000</v>
      </c>
      <c r="H8" s="1090">
        <v>-5000</v>
      </c>
      <c r="I8" s="1071">
        <v>-5000</v>
      </c>
      <c r="J8" s="1071">
        <v>0</v>
      </c>
      <c r="K8" s="1071">
        <v>0</v>
      </c>
      <c r="L8" s="1071">
        <v>0</v>
      </c>
      <c r="M8" s="1071">
        <v>0</v>
      </c>
      <c r="N8" s="1071">
        <v>0</v>
      </c>
      <c r="O8" s="1071">
        <v>0</v>
      </c>
      <c r="P8" s="1071">
        <v>0</v>
      </c>
      <c r="Q8" s="1071">
        <v>0</v>
      </c>
      <c r="R8" s="1071">
        <v>0</v>
      </c>
      <c r="S8" s="1071">
        <v>0</v>
      </c>
      <c r="T8" s="1091">
        <v>0</v>
      </c>
      <c r="U8" s="1092">
        <f t="shared" si="12"/>
        <v>-30000</v>
      </c>
    </row>
    <row r="9" spans="1:176" s="202" customFormat="1" ht="20" customHeight="1">
      <c r="A9" s="1093" t="s">
        <v>423</v>
      </c>
      <c r="B9" s="1094">
        <v>-12000</v>
      </c>
      <c r="C9" s="1071">
        <v>-12000</v>
      </c>
      <c r="D9" s="1071">
        <v>-12000</v>
      </c>
      <c r="E9" s="1071">
        <v>-12000</v>
      </c>
      <c r="F9" s="1071">
        <v>-12000</v>
      </c>
      <c r="G9" s="1071">
        <v>-12000</v>
      </c>
      <c r="H9" s="1090">
        <v>-12000</v>
      </c>
      <c r="I9" s="1071">
        <v>0</v>
      </c>
      <c r="J9" s="1071">
        <v>0</v>
      </c>
      <c r="K9" s="1071">
        <v>0</v>
      </c>
      <c r="L9" s="1071">
        <v>0</v>
      </c>
      <c r="M9" s="1071">
        <v>0</v>
      </c>
      <c r="N9" s="1071">
        <v>0</v>
      </c>
      <c r="O9" s="1071">
        <v>0</v>
      </c>
      <c r="P9" s="1071">
        <v>0</v>
      </c>
      <c r="Q9" s="1071">
        <v>0</v>
      </c>
      <c r="R9" s="1071">
        <v>0</v>
      </c>
      <c r="S9" s="1071">
        <v>0</v>
      </c>
      <c r="T9" s="1091">
        <v>0</v>
      </c>
      <c r="U9" s="1092">
        <f t="shared" si="12"/>
        <v>-84000</v>
      </c>
    </row>
    <row r="10" spans="1:176" s="202" customFormat="1" ht="20" customHeight="1">
      <c r="A10" s="1093" t="s">
        <v>420</v>
      </c>
      <c r="B10" s="1094">
        <v>0</v>
      </c>
      <c r="C10" s="1071">
        <v>0</v>
      </c>
      <c r="D10" s="1071">
        <v>0</v>
      </c>
      <c r="E10" s="1071">
        <v>-5000</v>
      </c>
      <c r="F10" s="1071">
        <v>0</v>
      </c>
      <c r="G10" s="1071">
        <v>0</v>
      </c>
      <c r="H10" s="1090">
        <v>0</v>
      </c>
      <c r="I10" s="1071">
        <v>-5000</v>
      </c>
      <c r="J10" s="1071">
        <v>0</v>
      </c>
      <c r="K10" s="1071">
        <v>0</v>
      </c>
      <c r="L10" s="1071">
        <v>-5000</v>
      </c>
      <c r="M10" s="1071">
        <v>0</v>
      </c>
      <c r="N10" s="1071">
        <v>0</v>
      </c>
      <c r="O10" s="1071">
        <v>0</v>
      </c>
      <c r="P10" s="1071">
        <v>0</v>
      </c>
      <c r="Q10" s="1071">
        <v>0</v>
      </c>
      <c r="R10" s="1071">
        <v>0</v>
      </c>
      <c r="S10" s="1071">
        <v>0</v>
      </c>
      <c r="T10" s="1091">
        <v>0</v>
      </c>
      <c r="U10" s="1092">
        <f t="shared" si="12"/>
        <v>-15000</v>
      </c>
    </row>
    <row r="11" spans="1:176" s="202" customFormat="1" ht="20" customHeight="1">
      <c r="A11" s="1093" t="s">
        <v>424</v>
      </c>
      <c r="B11" s="1094">
        <v>0</v>
      </c>
      <c r="C11" s="1071">
        <v>0</v>
      </c>
      <c r="D11" s="1071">
        <v>0</v>
      </c>
      <c r="E11" s="1071">
        <v>-2500</v>
      </c>
      <c r="F11" s="1071">
        <v>-2500</v>
      </c>
      <c r="G11" s="1071">
        <v>-2500</v>
      </c>
      <c r="H11" s="1090">
        <v>-5000</v>
      </c>
      <c r="I11" s="1071">
        <v>-5000</v>
      </c>
      <c r="J11" s="1071">
        <v>-5000</v>
      </c>
      <c r="K11" s="1071">
        <v>-2500</v>
      </c>
      <c r="L11" s="1071">
        <v>0</v>
      </c>
      <c r="M11" s="1071">
        <v>0</v>
      </c>
      <c r="N11" s="1071">
        <v>0</v>
      </c>
      <c r="O11" s="1071">
        <v>0</v>
      </c>
      <c r="P11" s="1071">
        <v>0</v>
      </c>
      <c r="Q11" s="1071">
        <v>0</v>
      </c>
      <c r="R11" s="1071">
        <v>0</v>
      </c>
      <c r="S11" s="1071">
        <v>0</v>
      </c>
      <c r="T11" s="1091">
        <v>0</v>
      </c>
      <c r="U11" s="1092">
        <f t="shared" si="12"/>
        <v>-25000</v>
      </c>
    </row>
    <row r="12" spans="1:176" s="202" customFormat="1" ht="20" customHeight="1">
      <c r="A12" s="1093" t="s">
        <v>425</v>
      </c>
      <c r="B12" s="1094">
        <v>0</v>
      </c>
      <c r="C12" s="1071">
        <v>0</v>
      </c>
      <c r="D12" s="1071">
        <v>0</v>
      </c>
      <c r="E12" s="1071">
        <v>-2500</v>
      </c>
      <c r="F12" s="1071">
        <v>-5000</v>
      </c>
      <c r="G12" s="1071">
        <v>-5000</v>
      </c>
      <c r="H12" s="1090">
        <v>-7500</v>
      </c>
      <c r="I12" s="1071">
        <v>-7500</v>
      </c>
      <c r="J12" s="1071">
        <v>-5000</v>
      </c>
      <c r="K12" s="1071">
        <v>-5000</v>
      </c>
      <c r="L12" s="1071">
        <v>-2500</v>
      </c>
      <c r="M12" s="1071">
        <v>-1500</v>
      </c>
      <c r="N12" s="1071">
        <v>-500</v>
      </c>
      <c r="O12" s="1071">
        <v>-500</v>
      </c>
      <c r="P12" s="1071">
        <v>-500</v>
      </c>
      <c r="Q12" s="1071">
        <v>-500</v>
      </c>
      <c r="R12" s="1071">
        <v>-750</v>
      </c>
      <c r="S12" s="1071">
        <v>0</v>
      </c>
      <c r="T12" s="1091">
        <v>0</v>
      </c>
      <c r="U12" s="1092">
        <f t="shared" si="12"/>
        <v>-44250</v>
      </c>
    </row>
    <row r="13" spans="1:176" s="202" customFormat="1" ht="20" customHeight="1" thickBot="1">
      <c r="A13" s="1095" t="s">
        <v>421</v>
      </c>
      <c r="B13" s="1094">
        <v>0</v>
      </c>
      <c r="C13" s="1071">
        <v>0</v>
      </c>
      <c r="D13" s="1071">
        <v>0</v>
      </c>
      <c r="E13" s="1071">
        <v>0</v>
      </c>
      <c r="F13" s="1071">
        <v>0</v>
      </c>
      <c r="G13" s="1071">
        <v>-1200</v>
      </c>
      <c r="H13" s="1096">
        <v>-1200</v>
      </c>
      <c r="I13" s="1071">
        <v>-2500</v>
      </c>
      <c r="J13" s="1071">
        <v>-2500</v>
      </c>
      <c r="K13" s="1071">
        <v>-2500</v>
      </c>
      <c r="L13" s="1071">
        <v>-1750</v>
      </c>
      <c r="M13" s="1071">
        <v>-1200</v>
      </c>
      <c r="N13" s="1071">
        <v>-600</v>
      </c>
      <c r="O13" s="1071">
        <v>-600</v>
      </c>
      <c r="P13" s="1071">
        <v>-600</v>
      </c>
      <c r="Q13" s="1071">
        <v>-300</v>
      </c>
      <c r="R13" s="1071">
        <v>-300</v>
      </c>
      <c r="S13" s="1071">
        <v>-300</v>
      </c>
      <c r="T13" s="1091">
        <v>0</v>
      </c>
      <c r="U13" s="1097">
        <f t="shared" si="12"/>
        <v>-15550</v>
      </c>
    </row>
    <row r="14" spans="1:176" s="202" customFormat="1" ht="20" customHeight="1" thickTop="1">
      <c r="B14" s="1078">
        <f>SUM(B5:B13)</f>
        <v>-24000</v>
      </c>
      <c r="C14" s="1078">
        <f t="shared" ref="C14:T14" si="13">SUM(C5:C13)</f>
        <v>-24000</v>
      </c>
      <c r="D14" s="1078">
        <f t="shared" si="13"/>
        <v>-19000</v>
      </c>
      <c r="E14" s="1078">
        <f t="shared" si="13"/>
        <v>-29000</v>
      </c>
      <c r="F14" s="1078">
        <f t="shared" si="13"/>
        <v>-26500</v>
      </c>
      <c r="G14" s="1078">
        <f t="shared" si="13"/>
        <v>-27700</v>
      </c>
      <c r="H14" s="1078">
        <f t="shared" si="13"/>
        <v>-32700</v>
      </c>
      <c r="I14" s="1078">
        <f t="shared" si="13"/>
        <v>-27000</v>
      </c>
      <c r="J14" s="1078">
        <f t="shared" si="13"/>
        <v>-12500</v>
      </c>
      <c r="K14" s="1078">
        <f t="shared" si="13"/>
        <v>-10000</v>
      </c>
      <c r="L14" s="1078">
        <f t="shared" si="13"/>
        <v>-9250</v>
      </c>
      <c r="M14" s="1078">
        <f t="shared" si="13"/>
        <v>-2700</v>
      </c>
      <c r="N14" s="1078">
        <f t="shared" si="13"/>
        <v>-1100</v>
      </c>
      <c r="O14" s="1078">
        <f t="shared" si="13"/>
        <v>-1100</v>
      </c>
      <c r="P14" s="1078">
        <f t="shared" si="13"/>
        <v>-1100</v>
      </c>
      <c r="Q14" s="1078">
        <f t="shared" si="13"/>
        <v>-800</v>
      </c>
      <c r="R14" s="1078">
        <f t="shared" si="13"/>
        <v>-1050</v>
      </c>
      <c r="S14" s="1078">
        <f t="shared" si="13"/>
        <v>-300</v>
      </c>
      <c r="T14" s="1078">
        <f t="shared" si="13"/>
        <v>0</v>
      </c>
      <c r="U14" s="1078">
        <f>SUM(U5:U13)</f>
        <v>-249800</v>
      </c>
    </row>
  </sheetData>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85711-E4FE-994A-B400-47E7957F1557}">
  <sheetPr>
    <outlinePr summaryBelow="0" summaryRight="0"/>
  </sheetPr>
  <dimension ref="A1:W29"/>
  <sheetViews>
    <sheetView workbookViewId="0">
      <selection activeCell="F12" sqref="F12:F23"/>
    </sheetView>
  </sheetViews>
  <sheetFormatPr baseColWidth="10" defaultColWidth="14.5" defaultRowHeight="15.75" customHeight="1"/>
  <cols>
    <col min="1" max="10" width="14.5" style="188"/>
    <col min="11" max="14" width="15.83203125" style="188" customWidth="1"/>
    <col min="15" max="16384" width="14.5" style="188"/>
  </cols>
  <sheetData>
    <row r="1" spans="1:23" ht="20">
      <c r="A1" s="187" t="s">
        <v>510</v>
      </c>
    </row>
    <row r="3" spans="1:23" ht="17" thickTop="1">
      <c r="A3" s="1306" t="s">
        <v>479</v>
      </c>
      <c r="B3" s="1307"/>
      <c r="C3" s="189"/>
      <c r="D3" s="190"/>
      <c r="E3" s="191"/>
      <c r="F3" s="192" t="s">
        <v>480</v>
      </c>
      <c r="G3" s="193" t="s">
        <v>481</v>
      </c>
      <c r="H3" s="193" t="s">
        <v>482</v>
      </c>
      <c r="I3" s="193" t="s">
        <v>483</v>
      </c>
      <c r="J3" s="193" t="s">
        <v>484</v>
      </c>
      <c r="K3" s="193" t="s">
        <v>485</v>
      </c>
      <c r="L3" s="193" t="s">
        <v>486</v>
      </c>
      <c r="M3" s="193" t="s">
        <v>487</v>
      </c>
      <c r="N3" s="193" t="s">
        <v>488</v>
      </c>
      <c r="O3" s="189" t="s">
        <v>489</v>
      </c>
    </row>
    <row r="4" spans="1:23" ht="15.75" customHeight="1">
      <c r="A4" s="194" t="s">
        <v>492</v>
      </c>
      <c r="F4" s="195">
        <v>0</v>
      </c>
      <c r="G4" s="195">
        <v>15043200</v>
      </c>
      <c r="H4" s="195">
        <v>25573600</v>
      </c>
      <c r="I4" s="195">
        <v>171878200</v>
      </c>
      <c r="J4" s="195">
        <v>233266301</v>
      </c>
      <c r="K4" s="195">
        <v>226300800</v>
      </c>
      <c r="L4" s="195">
        <v>95199500</v>
      </c>
      <c r="M4" s="195">
        <v>37732500</v>
      </c>
      <c r="N4" s="195">
        <v>10560000</v>
      </c>
      <c r="O4" s="195">
        <f t="shared" ref="O4:O8" si="0">SUM(F4:N4)</f>
        <v>815554101</v>
      </c>
    </row>
    <row r="5" spans="1:23" ht="15.75" customHeight="1">
      <c r="A5" s="194" t="s">
        <v>493</v>
      </c>
      <c r="F5" s="195">
        <v>0</v>
      </c>
      <c r="G5" s="195">
        <v>3008640</v>
      </c>
      <c r="H5" s="195">
        <v>5114720</v>
      </c>
      <c r="I5" s="195">
        <v>14750640</v>
      </c>
      <c r="J5" s="195">
        <v>15703760</v>
      </c>
      <c r="K5" s="195">
        <v>9206160</v>
      </c>
      <c r="L5" s="195">
        <v>288000</v>
      </c>
      <c r="M5" s="195">
        <v>648000</v>
      </c>
      <c r="N5" s="195">
        <v>720000</v>
      </c>
      <c r="O5" s="195">
        <f t="shared" si="0"/>
        <v>49439920</v>
      </c>
      <c r="T5" s="195">
        <f>9206160</f>
        <v>9206160</v>
      </c>
      <c r="U5" s="195">
        <f>288000</f>
        <v>288000</v>
      </c>
      <c r="V5" s="195">
        <v>648000</v>
      </c>
      <c r="W5" s="195">
        <v>720000</v>
      </c>
    </row>
    <row r="6" spans="1:23" ht="15.75" customHeight="1">
      <c r="A6" s="194" t="s">
        <v>494</v>
      </c>
      <c r="F6" s="195">
        <v>0</v>
      </c>
      <c r="G6" s="195">
        <v>0</v>
      </c>
      <c r="H6" s="195">
        <v>0</v>
      </c>
      <c r="I6" s="195">
        <v>12265625</v>
      </c>
      <c r="J6" s="195">
        <v>18717188</v>
      </c>
      <c r="K6" s="195">
        <v>21907500</v>
      </c>
      <c r="L6" s="195">
        <v>10360938</v>
      </c>
      <c r="M6" s="195">
        <v>4311563</v>
      </c>
      <c r="N6" s="195">
        <v>870000</v>
      </c>
      <c r="O6" s="195">
        <f t="shared" si="0"/>
        <v>68432814</v>
      </c>
      <c r="T6" s="195">
        <v>21907500</v>
      </c>
      <c r="U6" s="195">
        <v>10360938</v>
      </c>
      <c r="V6" s="195">
        <v>4311563</v>
      </c>
      <c r="W6" s="195">
        <v>870000</v>
      </c>
    </row>
    <row r="7" spans="1:23" ht="15.75" customHeight="1">
      <c r="A7" s="194" t="s">
        <v>495</v>
      </c>
      <c r="F7" s="195">
        <v>690000</v>
      </c>
      <c r="G7" s="195">
        <v>1935000</v>
      </c>
      <c r="H7" s="195">
        <v>5690000</v>
      </c>
      <c r="I7" s="195">
        <v>5750000</v>
      </c>
      <c r="J7" s="195">
        <v>3185000</v>
      </c>
      <c r="K7" s="195">
        <v>0</v>
      </c>
      <c r="L7" s="195">
        <v>0</v>
      </c>
      <c r="M7" s="195">
        <v>0</v>
      </c>
      <c r="N7" s="195">
        <v>0</v>
      </c>
      <c r="O7" s="195">
        <f t="shared" si="0"/>
        <v>17250000</v>
      </c>
      <c r="T7" s="198"/>
      <c r="U7" s="198"/>
      <c r="V7" s="198"/>
      <c r="W7" s="198"/>
    </row>
    <row r="8" spans="1:23" ht="15.75" customHeight="1">
      <c r="A8" s="194" t="s">
        <v>496</v>
      </c>
      <c r="F8" s="196">
        <v>0</v>
      </c>
      <c r="G8" s="196">
        <v>3000000</v>
      </c>
      <c r="H8" s="196">
        <v>5000000</v>
      </c>
      <c r="I8" s="196">
        <v>23000000</v>
      </c>
      <c r="J8" s="196">
        <v>23000000</v>
      </c>
      <c r="K8" s="196">
        <v>15000000</v>
      </c>
      <c r="L8" s="196">
        <v>0</v>
      </c>
      <c r="M8" s="196">
        <v>0</v>
      </c>
      <c r="N8" s="196">
        <v>0</v>
      </c>
      <c r="O8" s="196">
        <f t="shared" si="0"/>
        <v>69000000</v>
      </c>
      <c r="T8" s="198"/>
      <c r="U8" s="198"/>
      <c r="V8" s="198"/>
      <c r="W8" s="198"/>
    </row>
    <row r="9" spans="1:23" ht="15.75" customHeight="1">
      <c r="A9" s="197" t="s">
        <v>490</v>
      </c>
      <c r="F9" s="195">
        <f t="shared" ref="F9:O9" si="1">SUM(F4:F8)</f>
        <v>690000</v>
      </c>
      <c r="G9" s="198">
        <f t="shared" si="1"/>
        <v>22986840</v>
      </c>
      <c r="H9" s="198">
        <f t="shared" si="1"/>
        <v>41378320</v>
      </c>
      <c r="I9" s="198">
        <f t="shared" si="1"/>
        <v>227644465</v>
      </c>
      <c r="J9" s="198">
        <f t="shared" si="1"/>
        <v>293872249</v>
      </c>
      <c r="K9" s="198">
        <f t="shared" si="1"/>
        <v>272414460</v>
      </c>
      <c r="L9" s="198">
        <f t="shared" si="1"/>
        <v>105848438</v>
      </c>
      <c r="M9" s="198">
        <f t="shared" si="1"/>
        <v>42692063</v>
      </c>
      <c r="N9" s="198">
        <f t="shared" si="1"/>
        <v>12150000</v>
      </c>
      <c r="O9" s="195">
        <f t="shared" si="1"/>
        <v>1019676835</v>
      </c>
      <c r="P9" s="198">
        <f>SUM(O4:O8)</f>
        <v>1019676835</v>
      </c>
      <c r="T9" s="198"/>
      <c r="U9" s="198"/>
      <c r="V9" s="198"/>
      <c r="W9" s="198"/>
    </row>
    <row r="10" spans="1:23" ht="15.75" customHeight="1">
      <c r="F10" s="198"/>
      <c r="G10" s="198"/>
      <c r="H10" s="198"/>
      <c r="I10" s="198"/>
      <c r="J10" s="198"/>
      <c r="K10" s="195"/>
      <c r="L10" s="195"/>
      <c r="M10" s="195"/>
      <c r="N10" s="195"/>
      <c r="O10" s="195"/>
      <c r="T10" s="198"/>
      <c r="U10" s="198"/>
      <c r="V10" s="198"/>
      <c r="W10" s="198"/>
    </row>
    <row r="11" spans="1:23" ht="16">
      <c r="A11" s="1306" t="s">
        <v>497</v>
      </c>
      <c r="B11" s="1307"/>
      <c r="F11" s="198"/>
      <c r="G11" s="198"/>
      <c r="H11" s="198"/>
      <c r="I11" s="198"/>
      <c r="J11" s="198"/>
      <c r="K11" s="195"/>
      <c r="L11" s="195"/>
      <c r="M11" s="195"/>
      <c r="N11" s="195"/>
      <c r="O11" s="195"/>
      <c r="T11" s="198"/>
      <c r="U11" s="198"/>
      <c r="V11" s="198"/>
      <c r="W11" s="198"/>
    </row>
    <row r="12" spans="1:23" ht="15.75" customHeight="1">
      <c r="A12" s="194" t="s">
        <v>498</v>
      </c>
      <c r="F12" s="195">
        <v>-13800000</v>
      </c>
      <c r="G12" s="195">
        <v>-38700000</v>
      </c>
      <c r="H12" s="195">
        <v>-113800000</v>
      </c>
      <c r="I12" s="195">
        <v>-115000000</v>
      </c>
      <c r="J12" s="195">
        <v>-63700000</v>
      </c>
      <c r="K12" s="195">
        <v>0</v>
      </c>
      <c r="L12" s="195">
        <v>0</v>
      </c>
      <c r="M12" s="195">
        <v>0</v>
      </c>
      <c r="N12" s="195">
        <v>0</v>
      </c>
      <c r="O12" s="195">
        <f t="shared" ref="O12:O16" si="2">SUM(F12:N12)</f>
        <v>-345000000</v>
      </c>
      <c r="T12" s="195">
        <f>-9206160</f>
        <v>-9206160</v>
      </c>
      <c r="U12" s="195">
        <f>-288000</f>
        <v>-288000</v>
      </c>
      <c r="V12" s="195">
        <v>-648000</v>
      </c>
      <c r="W12" s="195">
        <v>-720000</v>
      </c>
    </row>
    <row r="13" spans="1:23" ht="15.75" customHeight="1">
      <c r="A13" s="194" t="s">
        <v>499</v>
      </c>
      <c r="F13" s="195">
        <v>0</v>
      </c>
      <c r="G13" s="195">
        <v>-3008640</v>
      </c>
      <c r="H13" s="195">
        <v>-5114720</v>
      </c>
      <c r="I13" s="195">
        <v>-14750640</v>
      </c>
      <c r="J13" s="195">
        <v>-15703760</v>
      </c>
      <c r="K13" s="195">
        <v>-9206160</v>
      </c>
      <c r="L13" s="195">
        <v>-288000</v>
      </c>
      <c r="M13" s="195">
        <v>-648000</v>
      </c>
      <c r="N13" s="195">
        <v>-720000</v>
      </c>
      <c r="O13" s="195">
        <f t="shared" si="2"/>
        <v>-49439920</v>
      </c>
      <c r="T13" s="195">
        <v>-86174925</v>
      </c>
      <c r="U13" s="195">
        <v>-19837563</v>
      </c>
      <c r="V13" s="195">
        <v>-8370713</v>
      </c>
      <c r="W13" s="195">
        <v>-1078800</v>
      </c>
    </row>
    <row r="14" spans="1:23" ht="15.75" customHeight="1">
      <c r="A14" s="194" t="s">
        <v>500</v>
      </c>
      <c r="F14" s="195">
        <v>0</v>
      </c>
      <c r="G14" s="195">
        <v>0</v>
      </c>
      <c r="H14" s="195">
        <v>0</v>
      </c>
      <c r="I14" s="195">
        <v>-60279625</v>
      </c>
      <c r="J14" s="195">
        <v>-67159313</v>
      </c>
      <c r="K14" s="195">
        <v>-86174925</v>
      </c>
      <c r="L14" s="195">
        <v>-19837563</v>
      </c>
      <c r="M14" s="195">
        <v>-8370713</v>
      </c>
      <c r="N14" s="195">
        <v>-1078800</v>
      </c>
      <c r="O14" s="195">
        <f t="shared" si="2"/>
        <v>-242900939</v>
      </c>
      <c r="T14" s="198"/>
      <c r="U14" s="198"/>
      <c r="V14" s="198"/>
      <c r="W14" s="198"/>
    </row>
    <row r="15" spans="1:23" ht="15.75" customHeight="1">
      <c r="A15" s="194" t="s">
        <v>501</v>
      </c>
      <c r="F15" s="195">
        <v>-207000</v>
      </c>
      <c r="G15" s="195">
        <v>-580500</v>
      </c>
      <c r="H15" s="195">
        <v>-1707000</v>
      </c>
      <c r="I15" s="195">
        <v>-1725000</v>
      </c>
      <c r="J15" s="195">
        <v>-955500</v>
      </c>
      <c r="K15" s="195">
        <v>0</v>
      </c>
      <c r="L15" s="195">
        <v>0</v>
      </c>
      <c r="M15" s="195">
        <v>0</v>
      </c>
      <c r="N15" s="195">
        <v>0</v>
      </c>
      <c r="O15" s="195">
        <f t="shared" si="2"/>
        <v>-5175000</v>
      </c>
      <c r="T15" s="198"/>
      <c r="U15" s="198"/>
      <c r="V15" s="198"/>
      <c r="W15" s="198"/>
    </row>
    <row r="16" spans="1:23" ht="15.75" customHeight="1">
      <c r="A16" s="194" t="s">
        <v>502</v>
      </c>
      <c r="F16" s="196">
        <v>-69000</v>
      </c>
      <c r="G16" s="196">
        <v>-193500</v>
      </c>
      <c r="H16" s="196">
        <v>-569000</v>
      </c>
      <c r="I16" s="196">
        <v>-575000</v>
      </c>
      <c r="J16" s="196">
        <v>-318500</v>
      </c>
      <c r="K16" s="196">
        <v>0</v>
      </c>
      <c r="L16" s="196">
        <v>0</v>
      </c>
      <c r="M16" s="196">
        <v>0</v>
      </c>
      <c r="N16" s="196">
        <v>0</v>
      </c>
      <c r="O16" s="196">
        <f t="shared" si="2"/>
        <v>-1725000</v>
      </c>
      <c r="T16" s="198"/>
      <c r="U16" s="198"/>
      <c r="V16" s="198"/>
      <c r="W16" s="198"/>
    </row>
    <row r="17" spans="1:23" ht="15.75" customHeight="1">
      <c r="A17" s="199" t="s">
        <v>503</v>
      </c>
      <c r="F17" s="198">
        <f t="shared" ref="F17:O17" si="3">SUM(F12:F16)</f>
        <v>-14076000</v>
      </c>
      <c r="G17" s="198">
        <f t="shared" si="3"/>
        <v>-42482640</v>
      </c>
      <c r="H17" s="198">
        <f t="shared" si="3"/>
        <v>-121190720</v>
      </c>
      <c r="I17" s="198">
        <f t="shared" si="3"/>
        <v>-192330265</v>
      </c>
      <c r="J17" s="198">
        <f t="shared" si="3"/>
        <v>-147837073</v>
      </c>
      <c r="K17" s="198">
        <f t="shared" si="3"/>
        <v>-95381085</v>
      </c>
      <c r="L17" s="198">
        <f t="shared" si="3"/>
        <v>-20125563</v>
      </c>
      <c r="M17" s="198">
        <f t="shared" si="3"/>
        <v>-9018713</v>
      </c>
      <c r="N17" s="198">
        <f t="shared" si="3"/>
        <v>-1798800</v>
      </c>
      <c r="O17" s="198">
        <f t="shared" si="3"/>
        <v>-644240859</v>
      </c>
      <c r="P17" s="198">
        <f>SUM(O12:O16)</f>
        <v>-644240859</v>
      </c>
      <c r="T17" s="198"/>
      <c r="U17" s="198"/>
      <c r="V17" s="198"/>
      <c r="W17" s="198"/>
    </row>
    <row r="18" spans="1:23" ht="15.75" customHeight="1">
      <c r="A18" s="194"/>
      <c r="F18" s="198"/>
      <c r="G18" s="198"/>
      <c r="H18" s="198"/>
      <c r="I18" s="198"/>
      <c r="J18" s="198"/>
      <c r="K18" s="195"/>
      <c r="L18" s="195"/>
      <c r="M18" s="195"/>
      <c r="N18" s="195"/>
      <c r="O18" s="195"/>
      <c r="T18" s="198"/>
      <c r="U18" s="198"/>
      <c r="V18" s="198"/>
      <c r="W18" s="198"/>
    </row>
    <row r="19" spans="1:23" ht="16">
      <c r="A19" s="1306" t="s">
        <v>504</v>
      </c>
      <c r="B19" s="1307"/>
      <c r="F19" s="198">
        <f t="shared" ref="F19:O19" si="4">F9+F17</f>
        <v>-13386000</v>
      </c>
      <c r="G19" s="198">
        <f t="shared" si="4"/>
        <v>-19495800</v>
      </c>
      <c r="H19" s="198">
        <f t="shared" si="4"/>
        <v>-79812400</v>
      </c>
      <c r="I19" s="198">
        <f t="shared" si="4"/>
        <v>35314200</v>
      </c>
      <c r="J19" s="198">
        <f t="shared" si="4"/>
        <v>146035176</v>
      </c>
      <c r="K19" s="198">
        <f t="shared" si="4"/>
        <v>177033375</v>
      </c>
      <c r="L19" s="198">
        <f t="shared" si="4"/>
        <v>85722875</v>
      </c>
      <c r="M19" s="198">
        <f t="shared" si="4"/>
        <v>33673350</v>
      </c>
      <c r="N19" s="198">
        <f t="shared" si="4"/>
        <v>10351200</v>
      </c>
      <c r="O19" s="198">
        <f t="shared" si="4"/>
        <v>375435976</v>
      </c>
      <c r="T19" s="198"/>
      <c r="U19" s="198"/>
      <c r="V19" s="198"/>
      <c r="W19" s="198"/>
    </row>
    <row r="20" spans="1:23" ht="15.75" customHeight="1">
      <c r="A20" s="194"/>
      <c r="F20" s="198"/>
      <c r="G20" s="198"/>
      <c r="H20" s="198"/>
      <c r="I20" s="198"/>
      <c r="J20" s="198"/>
      <c r="K20" s="195"/>
      <c r="L20" s="195"/>
      <c r="M20" s="195"/>
      <c r="N20" s="195"/>
      <c r="O20" s="195"/>
      <c r="T20" s="198"/>
      <c r="U20" s="198"/>
      <c r="V20" s="198"/>
      <c r="W20" s="198"/>
    </row>
    <row r="21" spans="1:23" ht="16">
      <c r="A21" s="1306" t="s">
        <v>505</v>
      </c>
      <c r="B21" s="1307"/>
      <c r="F21" s="195">
        <f>SUM(-6750000-19431968)</f>
        <v>-26181968</v>
      </c>
      <c r="G21" s="195">
        <v>-7584128</v>
      </c>
      <c r="H21" s="195">
        <v>-7910648</v>
      </c>
      <c r="I21" s="195">
        <v>-18679003</v>
      </c>
      <c r="J21" s="195">
        <v>-23038720</v>
      </c>
      <c r="K21" s="195">
        <v>-23078008</v>
      </c>
      <c r="L21" s="195">
        <v>-13920530</v>
      </c>
      <c r="M21" s="195">
        <v>-10380905</v>
      </c>
      <c r="N21" s="195">
        <v>-8333968</v>
      </c>
      <c r="O21" s="195">
        <f>SUM(F21:N21)</f>
        <v>-139107878</v>
      </c>
      <c r="T21" s="198"/>
      <c r="U21" s="198"/>
      <c r="V21" s="198"/>
      <c r="W21" s="198"/>
    </row>
    <row r="22" spans="1:23" ht="15.75" customHeight="1">
      <c r="A22" s="194"/>
      <c r="F22" s="198"/>
      <c r="G22" s="198"/>
      <c r="H22" s="198"/>
      <c r="I22" s="198"/>
      <c r="J22" s="198"/>
      <c r="K22" s="195"/>
      <c r="L22" s="195"/>
      <c r="M22" s="195"/>
      <c r="N22" s="195"/>
      <c r="O22" s="195"/>
    </row>
    <row r="23" spans="1:23" ht="16">
      <c r="A23" s="1306" t="s">
        <v>506</v>
      </c>
      <c r="B23" s="1307"/>
      <c r="F23" s="198">
        <f t="shared" ref="F23:O23" si="5">F19+F21</f>
        <v>-39567968</v>
      </c>
      <c r="G23" s="198">
        <f t="shared" si="5"/>
        <v>-27079928</v>
      </c>
      <c r="H23" s="198">
        <f t="shared" si="5"/>
        <v>-87723048</v>
      </c>
      <c r="I23" s="198">
        <f t="shared" si="5"/>
        <v>16635197</v>
      </c>
      <c r="J23" s="198">
        <f t="shared" si="5"/>
        <v>122996456</v>
      </c>
      <c r="K23" s="198">
        <f t="shared" si="5"/>
        <v>153955367</v>
      </c>
      <c r="L23" s="198">
        <f t="shared" si="5"/>
        <v>71802345</v>
      </c>
      <c r="M23" s="198">
        <f t="shared" si="5"/>
        <v>23292445</v>
      </c>
      <c r="N23" s="198">
        <f t="shared" si="5"/>
        <v>2017232</v>
      </c>
      <c r="O23" s="198">
        <f t="shared" si="5"/>
        <v>236328098</v>
      </c>
    </row>
    <row r="24" spans="1:23" ht="15.75" customHeight="1">
      <c r="A24" s="194"/>
      <c r="F24" s="198"/>
      <c r="G24" s="198"/>
      <c r="H24" s="198"/>
      <c r="I24" s="198"/>
      <c r="J24" s="198"/>
      <c r="K24" s="195"/>
      <c r="L24" s="195"/>
      <c r="M24" s="195"/>
      <c r="N24" s="195"/>
      <c r="O24" s="195"/>
    </row>
    <row r="25" spans="1:23" ht="15.75" customHeight="1">
      <c r="F25" s="198"/>
      <c r="G25" s="198"/>
      <c r="H25" s="198"/>
      <c r="I25" s="198"/>
      <c r="J25" s="198"/>
      <c r="K25" s="195"/>
      <c r="L25" s="195"/>
      <c r="M25" s="195"/>
      <c r="N25" s="195"/>
      <c r="O25" s="195"/>
    </row>
    <row r="26" spans="1:23" ht="15.75" customHeight="1">
      <c r="A26" s="194" t="s">
        <v>491</v>
      </c>
      <c r="F26" s="198"/>
      <c r="G26" s="198"/>
      <c r="H26" s="198"/>
      <c r="I26" s="198"/>
      <c r="J26" s="198"/>
      <c r="K26" s="195"/>
      <c r="L26" s="195"/>
      <c r="M26" s="195"/>
      <c r="N26" s="195"/>
      <c r="O26" s="195"/>
    </row>
    <row r="27" spans="1:23" ht="15.75" customHeight="1">
      <c r="A27" s="194" t="s">
        <v>507</v>
      </c>
      <c r="F27" s="198"/>
      <c r="G27" s="198"/>
      <c r="H27" s="198"/>
      <c r="I27" s="198"/>
      <c r="J27" s="198"/>
      <c r="K27" s="195"/>
      <c r="L27" s="195"/>
      <c r="M27" s="195"/>
      <c r="N27" s="195"/>
      <c r="O27" s="195"/>
    </row>
    <row r="28" spans="1:23" ht="15.75" customHeight="1">
      <c r="A28" s="200" t="s">
        <v>508</v>
      </c>
      <c r="F28" s="198"/>
      <c r="G28" s="198"/>
      <c r="H28" s="198"/>
      <c r="I28" s="198"/>
      <c r="J28" s="198"/>
      <c r="K28" s="195"/>
      <c r="L28" s="195"/>
      <c r="M28" s="195"/>
      <c r="N28" s="195"/>
      <c r="O28" s="195"/>
    </row>
    <row r="29" spans="1:23" ht="15.75" customHeight="1">
      <c r="A29" s="194" t="s">
        <v>509</v>
      </c>
      <c r="F29" s="198"/>
      <c r="G29" s="198"/>
      <c r="H29" s="198"/>
      <c r="I29" s="198"/>
      <c r="J29" s="198"/>
      <c r="K29" s="195"/>
      <c r="L29" s="195"/>
      <c r="M29" s="195"/>
      <c r="N29" s="195"/>
      <c r="O29" s="195"/>
    </row>
  </sheetData>
  <mergeCells count="5">
    <mergeCell ref="A3:B3"/>
    <mergeCell ref="A11:B11"/>
    <mergeCell ref="A19:B19"/>
    <mergeCell ref="A21:B21"/>
    <mergeCell ref="A23:B2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P134"/>
  <sheetViews>
    <sheetView zoomScaleNormal="100" zoomScalePageLayoutView="120" workbookViewId="0">
      <pane xSplit="5" ySplit="3" topLeftCell="F4" activePane="bottomRight" state="frozen"/>
      <selection activeCell="A2" sqref="A2"/>
      <selection pane="topRight" activeCell="F2" sqref="F2"/>
      <selection pane="bottomLeft" activeCell="A4" sqref="A4"/>
      <selection pane="bottomRight"/>
    </sheetView>
  </sheetViews>
  <sheetFormatPr baseColWidth="10" defaultColWidth="10.83203125" defaultRowHeight="16"/>
  <cols>
    <col min="1" max="1" width="10.83203125" style="1098"/>
    <col min="2" max="2" width="11.1640625" style="1098" customWidth="1"/>
    <col min="3" max="3" width="10.83203125" style="1100"/>
    <col min="4" max="4" width="11" style="1098" bestFit="1" customWidth="1"/>
    <col min="5" max="5" width="22.1640625" style="1098" customWidth="1"/>
    <col min="6" max="6" width="11.1640625" style="1098" bestFit="1" customWidth="1"/>
    <col min="7" max="8" width="11.5" style="1098" bestFit="1" customWidth="1"/>
    <col min="9" max="14" width="12.1640625" style="1098" bestFit="1" customWidth="1"/>
    <col min="15" max="15" width="12.1640625" style="1099" bestFit="1" customWidth="1"/>
    <col min="16" max="16" width="12.1640625" style="1098" bestFit="1" customWidth="1"/>
    <col min="17" max="33" width="12.5" style="1098" bestFit="1" customWidth="1"/>
    <col min="34" max="35" width="13" style="1098" bestFit="1" customWidth="1"/>
    <col min="36" max="36" width="11.1640625" style="1098" customWidth="1"/>
    <col min="37" max="38" width="13" style="1098" bestFit="1" customWidth="1"/>
    <col min="39" max="39" width="11.1640625" style="1098" customWidth="1"/>
    <col min="40" max="65" width="13" style="1098" bestFit="1" customWidth="1"/>
    <col min="66" max="66" width="17.6640625" style="1108" customWidth="1"/>
    <col min="67" max="67" width="10.83203125" style="1098"/>
    <col min="68" max="68" width="13.6640625" style="1098" bestFit="1" customWidth="1"/>
    <col min="69" max="16384" width="10.83203125" style="1098"/>
  </cols>
  <sheetData>
    <row r="1" spans="1:66" s="240" customFormat="1" ht="120" customHeight="1"/>
    <row r="2" spans="1:66" s="572" customFormat="1" ht="31" thickBot="1">
      <c r="A2" s="1016" t="s">
        <v>608</v>
      </c>
      <c r="B2" s="1046"/>
      <c r="C2" s="1046"/>
      <c r="D2" s="1046"/>
      <c r="E2" s="1046"/>
      <c r="F2" s="1046"/>
    </row>
    <row r="3" spans="1:66" s="1108" customFormat="1" ht="18" thickTop="1" thickBot="1">
      <c r="A3" s="1102"/>
      <c r="B3" s="1103"/>
      <c r="C3" s="1104"/>
      <c r="D3" s="1103"/>
      <c r="E3" s="1103"/>
      <c r="F3" s="1105" t="s">
        <v>99</v>
      </c>
      <c r="G3" s="1105" t="s">
        <v>40</v>
      </c>
      <c r="H3" s="1105" t="s">
        <v>41</v>
      </c>
      <c r="I3" s="1105" t="s">
        <v>42</v>
      </c>
      <c r="J3" s="1105" t="s">
        <v>27</v>
      </c>
      <c r="K3" s="1105" t="s">
        <v>28</v>
      </c>
      <c r="L3" s="1105" t="s">
        <v>29</v>
      </c>
      <c r="M3" s="1105" t="s">
        <v>30</v>
      </c>
      <c r="N3" s="1105" t="s">
        <v>31</v>
      </c>
      <c r="O3" s="1105" t="s">
        <v>32</v>
      </c>
      <c r="P3" s="1105" t="s">
        <v>33</v>
      </c>
      <c r="Q3" s="1105" t="s">
        <v>34</v>
      </c>
      <c r="R3" s="1105" t="s">
        <v>35</v>
      </c>
      <c r="S3" s="1105" t="s">
        <v>36</v>
      </c>
      <c r="T3" s="1105" t="s">
        <v>20</v>
      </c>
      <c r="U3" s="1105" t="s">
        <v>21</v>
      </c>
      <c r="V3" s="1105" t="s">
        <v>22</v>
      </c>
      <c r="W3" s="1105" t="s">
        <v>23</v>
      </c>
      <c r="X3" s="1105" t="s">
        <v>24</v>
      </c>
      <c r="Y3" s="1105" t="s">
        <v>38</v>
      </c>
      <c r="Z3" s="1105" t="s">
        <v>123</v>
      </c>
      <c r="AA3" s="1105" t="s">
        <v>124</v>
      </c>
      <c r="AB3" s="1105" t="s">
        <v>125</v>
      </c>
      <c r="AC3" s="1105" t="s">
        <v>126</v>
      </c>
      <c r="AD3" s="1105" t="s">
        <v>129</v>
      </c>
      <c r="AE3" s="1105" t="s">
        <v>130</v>
      </c>
      <c r="AF3" s="1105" t="s">
        <v>131</v>
      </c>
      <c r="AG3" s="1105" t="s">
        <v>132</v>
      </c>
      <c r="AH3" s="1105" t="s">
        <v>133</v>
      </c>
      <c r="AI3" s="1105" t="s">
        <v>134</v>
      </c>
      <c r="AJ3" s="1105" t="s">
        <v>135</v>
      </c>
      <c r="AK3" s="1105" t="s">
        <v>136</v>
      </c>
      <c r="AL3" s="1105" t="s">
        <v>137</v>
      </c>
      <c r="AM3" s="1105" t="s">
        <v>138</v>
      </c>
      <c r="AN3" s="1105" t="s">
        <v>139</v>
      </c>
      <c r="AO3" s="1105" t="s">
        <v>140</v>
      </c>
      <c r="AP3" s="1105" t="s">
        <v>141</v>
      </c>
      <c r="AQ3" s="1105" t="s">
        <v>142</v>
      </c>
      <c r="AR3" s="1105" t="s">
        <v>143</v>
      </c>
      <c r="AS3" s="1105" t="s">
        <v>144</v>
      </c>
      <c r="AT3" s="1105" t="s">
        <v>145</v>
      </c>
      <c r="AU3" s="1105" t="s">
        <v>146</v>
      </c>
      <c r="AV3" s="1105" t="s">
        <v>147</v>
      </c>
      <c r="AW3" s="1105" t="s">
        <v>148</v>
      </c>
      <c r="AX3" s="1105" t="s">
        <v>149</v>
      </c>
      <c r="AY3" s="1105" t="s">
        <v>150</v>
      </c>
      <c r="AZ3" s="1105" t="s">
        <v>151</v>
      </c>
      <c r="BA3" s="1105" t="s">
        <v>152</v>
      </c>
      <c r="BB3" s="1105" t="s">
        <v>153</v>
      </c>
      <c r="BC3" s="1105" t="s">
        <v>154</v>
      </c>
      <c r="BD3" s="1105" t="s">
        <v>155</v>
      </c>
      <c r="BE3" s="1105" t="s">
        <v>156</v>
      </c>
      <c r="BF3" s="1105" t="s">
        <v>157</v>
      </c>
      <c r="BG3" s="1105" t="s">
        <v>158</v>
      </c>
      <c r="BH3" s="1105" t="s">
        <v>159</v>
      </c>
      <c r="BI3" s="1105" t="s">
        <v>160</v>
      </c>
      <c r="BJ3" s="1105" t="s">
        <v>161</v>
      </c>
      <c r="BK3" s="1105" t="s">
        <v>162</v>
      </c>
      <c r="BL3" s="1105" t="s">
        <v>163</v>
      </c>
      <c r="BM3" s="1106" t="s">
        <v>164</v>
      </c>
      <c r="BN3" s="1107" t="s">
        <v>46</v>
      </c>
    </row>
    <row r="4" spans="1:66" s="1108" customFormat="1" ht="17" thickTop="1">
      <c r="A4" s="1109"/>
      <c r="B4" s="1110"/>
      <c r="C4" s="1111"/>
      <c r="D4" s="1110"/>
      <c r="E4" s="1110"/>
      <c r="F4" s="1112"/>
      <c r="G4" s="1112"/>
      <c r="H4" s="1112"/>
      <c r="I4" s="1112"/>
      <c r="J4" s="1112"/>
      <c r="K4" s="1112"/>
      <c r="L4" s="1112"/>
      <c r="M4" s="1112"/>
      <c r="N4" s="1112"/>
      <c r="O4" s="1112"/>
      <c r="P4" s="1112"/>
      <c r="Q4" s="1113"/>
      <c r="R4" s="1112"/>
      <c r="S4" s="1112"/>
      <c r="T4" s="1112"/>
      <c r="U4" s="1112"/>
      <c r="V4" s="1112"/>
      <c r="W4" s="1112"/>
      <c r="X4" s="1112"/>
      <c r="Y4" s="1112"/>
      <c r="Z4" s="1112"/>
      <c r="AA4" s="1112"/>
      <c r="AB4" s="1112"/>
      <c r="AC4" s="1113"/>
      <c r="AD4" s="1112"/>
      <c r="AE4" s="1112"/>
      <c r="AF4" s="1112"/>
      <c r="AG4" s="1112"/>
      <c r="AH4" s="1112"/>
      <c r="AI4" s="1112"/>
      <c r="AJ4" s="1112"/>
      <c r="AK4" s="1112"/>
      <c r="AL4" s="1112"/>
      <c r="AM4" s="1112"/>
      <c r="AN4" s="1112"/>
      <c r="AO4" s="1113"/>
      <c r="AP4" s="1112"/>
      <c r="AQ4" s="1112"/>
      <c r="AR4" s="1112"/>
      <c r="AS4" s="1112"/>
      <c r="AT4" s="1112"/>
      <c r="AU4" s="1112"/>
      <c r="AV4" s="1112"/>
      <c r="AW4" s="1112"/>
      <c r="AX4" s="1112"/>
      <c r="AY4" s="1112"/>
      <c r="AZ4" s="1112"/>
      <c r="BA4" s="1113"/>
      <c r="BB4" s="1112"/>
      <c r="BC4" s="1112"/>
      <c r="BD4" s="1112"/>
      <c r="BE4" s="1112"/>
      <c r="BF4" s="1112"/>
      <c r="BG4" s="1112"/>
      <c r="BH4" s="1112"/>
      <c r="BI4" s="1112"/>
      <c r="BJ4" s="1112"/>
      <c r="BK4" s="1112"/>
      <c r="BL4" s="1112"/>
      <c r="BM4" s="1114"/>
      <c r="BN4" s="1115"/>
    </row>
    <row r="5" spans="1:66" s="1108" customFormat="1">
      <c r="A5" s="1116" t="s">
        <v>467</v>
      </c>
      <c r="B5" s="1116"/>
      <c r="C5" s="1117"/>
      <c r="D5" s="1116"/>
      <c r="E5" s="1116"/>
      <c r="F5" s="1112"/>
      <c r="G5" s="1112"/>
      <c r="H5" s="1112"/>
      <c r="I5" s="1112"/>
      <c r="J5" s="1112"/>
      <c r="K5" s="1112"/>
      <c r="L5" s="1112"/>
      <c r="M5" s="1112"/>
      <c r="N5" s="1112"/>
      <c r="O5" s="1112"/>
      <c r="P5" s="1112"/>
      <c r="Q5" s="1114"/>
      <c r="R5" s="1112"/>
      <c r="S5" s="1112"/>
      <c r="T5" s="1112"/>
      <c r="U5" s="1112"/>
      <c r="V5" s="1112"/>
      <c r="W5" s="1112"/>
      <c r="X5" s="1112"/>
      <c r="Y5" s="1112"/>
      <c r="Z5" s="1112"/>
      <c r="AA5" s="1112"/>
      <c r="AB5" s="1112"/>
      <c r="AC5" s="1114"/>
      <c r="AD5" s="1112"/>
      <c r="AE5" s="1112"/>
      <c r="AF5" s="1112"/>
      <c r="AG5" s="1112"/>
      <c r="AH5" s="1112"/>
      <c r="AI5" s="1112"/>
      <c r="AJ5" s="1112"/>
      <c r="AK5" s="1112"/>
      <c r="AL5" s="1112"/>
      <c r="AM5" s="1112"/>
      <c r="AN5" s="1112"/>
      <c r="AO5" s="1114"/>
      <c r="AP5" s="1112"/>
      <c r="AQ5" s="1112"/>
      <c r="AR5" s="1112"/>
      <c r="AS5" s="1112"/>
      <c r="AT5" s="1112"/>
      <c r="AU5" s="1112"/>
      <c r="AV5" s="1112"/>
      <c r="AW5" s="1112"/>
      <c r="AX5" s="1112"/>
      <c r="AY5" s="1112"/>
      <c r="AZ5" s="1112"/>
      <c r="BA5" s="1114"/>
      <c r="BB5" s="1112"/>
      <c r="BC5" s="1112"/>
      <c r="BD5" s="1112"/>
      <c r="BE5" s="1112"/>
      <c r="BF5" s="1112"/>
      <c r="BG5" s="1112"/>
      <c r="BH5" s="1112"/>
      <c r="BI5" s="1112"/>
      <c r="BJ5" s="1112"/>
      <c r="BK5" s="1112"/>
      <c r="BL5" s="1112"/>
      <c r="BM5" s="1114"/>
      <c r="BN5" s="1115"/>
    </row>
    <row r="6" spans="1:66" s="1108" customFormat="1">
      <c r="B6" s="1116" t="s">
        <v>375</v>
      </c>
      <c r="C6" s="1117"/>
      <c r="D6" s="1118"/>
      <c r="E6" s="1118"/>
      <c r="F6" s="1119"/>
      <c r="G6" s="1119"/>
      <c r="H6" s="1120"/>
      <c r="I6" s="1119"/>
      <c r="J6" s="1119"/>
      <c r="K6" s="1119"/>
      <c r="L6" s="1119"/>
      <c r="M6" s="1119"/>
      <c r="N6" s="1119"/>
      <c r="O6" s="1121"/>
      <c r="P6" s="1119"/>
      <c r="Q6" s="1122"/>
      <c r="R6" s="1119"/>
      <c r="S6" s="1119"/>
      <c r="T6" s="1119"/>
      <c r="U6" s="1119"/>
      <c r="V6" s="1119"/>
      <c r="W6" s="1119"/>
      <c r="X6" s="1119"/>
      <c r="Y6" s="1119"/>
      <c r="Z6" s="1119"/>
      <c r="AA6" s="1119"/>
      <c r="AB6" s="1119"/>
      <c r="AC6" s="1122"/>
      <c r="AD6" s="1119"/>
      <c r="AE6" s="1119"/>
      <c r="AF6" s="1119"/>
      <c r="AG6" s="1119"/>
      <c r="AH6" s="1119"/>
      <c r="AI6" s="1119"/>
      <c r="AJ6" s="1119"/>
      <c r="AK6" s="1119"/>
      <c r="AL6" s="1119"/>
      <c r="AM6" s="1119"/>
      <c r="AN6" s="1119"/>
      <c r="AO6" s="1122"/>
      <c r="AP6" s="1119"/>
      <c r="AQ6" s="1119"/>
      <c r="AR6" s="1119"/>
      <c r="AS6" s="1119"/>
      <c r="AT6" s="1119"/>
      <c r="AU6" s="1119"/>
      <c r="AV6" s="1119"/>
      <c r="AW6" s="1119"/>
      <c r="AX6" s="1119"/>
      <c r="AY6" s="1119"/>
      <c r="AZ6" s="1119"/>
      <c r="BA6" s="1122"/>
      <c r="BB6" s="1119"/>
      <c r="BC6" s="1119"/>
      <c r="BD6" s="1119"/>
      <c r="BE6" s="1119"/>
      <c r="BF6" s="1119"/>
      <c r="BG6" s="1119"/>
      <c r="BH6" s="1119"/>
      <c r="BI6" s="1119"/>
      <c r="BJ6" s="1119"/>
      <c r="BK6" s="1119"/>
      <c r="BL6" s="1119"/>
      <c r="BM6" s="1122"/>
      <c r="BN6" s="1123"/>
    </row>
    <row r="7" spans="1:66" s="1108" customFormat="1">
      <c r="B7" s="1116"/>
      <c r="C7" s="1124" t="s">
        <v>368</v>
      </c>
      <c r="D7" s="1118"/>
      <c r="E7" s="1118"/>
      <c r="F7" s="1125">
        <f>'Staff Requirements'!C13</f>
        <v>185799.99999999997</v>
      </c>
      <c r="G7" s="1125">
        <f>'Staff Requirements'!D13</f>
        <v>185799.99999999997</v>
      </c>
      <c r="H7" s="1125">
        <f>'Staff Requirements'!E13</f>
        <v>185799.99999999997</v>
      </c>
      <c r="I7" s="1125">
        <f>'Staff Requirements'!F13</f>
        <v>185799.99999999997</v>
      </c>
      <c r="J7" s="1125">
        <f>'Staff Requirements'!G13</f>
        <v>185799.99999999997</v>
      </c>
      <c r="K7" s="1125">
        <f>'Staff Requirements'!H13</f>
        <v>185799.99999999997</v>
      </c>
      <c r="L7" s="1125">
        <f>'Staff Requirements'!I13</f>
        <v>185799.99999999997</v>
      </c>
      <c r="M7" s="1125">
        <f>'Staff Requirements'!J13</f>
        <v>185799.99999999997</v>
      </c>
      <c r="N7" s="1125">
        <f>'Staff Requirements'!K13</f>
        <v>185799.99999999997</v>
      </c>
      <c r="O7" s="1126">
        <f>'Staff Requirements'!L13</f>
        <v>185799.99999999997</v>
      </c>
      <c r="P7" s="1125">
        <f>'Staff Requirements'!M13</f>
        <v>185799.99999999997</v>
      </c>
      <c r="Q7" s="1127">
        <f>'Staff Requirements'!N13</f>
        <v>185799.99999999997</v>
      </c>
      <c r="R7" s="1125">
        <f>'Staff Requirements'!O13</f>
        <v>185799.99999999997</v>
      </c>
      <c r="S7" s="1125">
        <f>'Staff Requirements'!P13</f>
        <v>185799.99999999997</v>
      </c>
      <c r="T7" s="1125">
        <f>'Staff Requirements'!Q13</f>
        <v>185799.99999999997</v>
      </c>
      <c r="U7" s="1125">
        <f>'Staff Requirements'!R13</f>
        <v>185799.99999999997</v>
      </c>
      <c r="V7" s="1125">
        <f>'Staff Requirements'!S13</f>
        <v>185799.99999999997</v>
      </c>
      <c r="W7" s="1125">
        <f>'Staff Requirements'!T13</f>
        <v>185799.99999999997</v>
      </c>
      <c r="X7" s="1125">
        <f>'Staff Requirements'!U13</f>
        <v>185799.99999999997</v>
      </c>
      <c r="Y7" s="1125">
        <f>'Staff Requirements'!V13</f>
        <v>185799.99999999997</v>
      </c>
      <c r="Z7" s="1125">
        <f>'Staff Requirements'!W13</f>
        <v>185799.99999999997</v>
      </c>
      <c r="AA7" s="1125">
        <f>'Staff Requirements'!X13</f>
        <v>185799.99999999997</v>
      </c>
      <c r="AB7" s="1125">
        <f>'Staff Requirements'!Y13</f>
        <v>185799.99999999997</v>
      </c>
      <c r="AC7" s="1127">
        <f>'Staff Requirements'!Z13</f>
        <v>185799.99999999997</v>
      </c>
      <c r="AD7" s="1125">
        <f>'Staff Requirements'!AA13</f>
        <v>195090</v>
      </c>
      <c r="AE7" s="1125">
        <f>'Staff Requirements'!AB13</f>
        <v>195090</v>
      </c>
      <c r="AF7" s="1125">
        <f>'Staff Requirements'!AC13</f>
        <v>195090</v>
      </c>
      <c r="AG7" s="1125">
        <f>'Staff Requirements'!AD13</f>
        <v>195090</v>
      </c>
      <c r="AH7" s="1125">
        <f>'Staff Requirements'!AE13</f>
        <v>195090</v>
      </c>
      <c r="AI7" s="1125">
        <f>'Staff Requirements'!AF13</f>
        <v>195090</v>
      </c>
      <c r="AJ7" s="1125">
        <f>'Staff Requirements'!AG13</f>
        <v>195090</v>
      </c>
      <c r="AK7" s="1125">
        <f>'Staff Requirements'!AH13</f>
        <v>195090</v>
      </c>
      <c r="AL7" s="1125">
        <f>'Staff Requirements'!AI13</f>
        <v>195090</v>
      </c>
      <c r="AM7" s="1125">
        <f>'Staff Requirements'!AJ13</f>
        <v>195090</v>
      </c>
      <c r="AN7" s="1125">
        <f>'Staff Requirements'!AK13</f>
        <v>195090</v>
      </c>
      <c r="AO7" s="1127">
        <f>'Staff Requirements'!AL13</f>
        <v>195090</v>
      </c>
      <c r="AP7" s="1125">
        <f>'Staff Requirements'!AM13</f>
        <v>204380.00000000003</v>
      </c>
      <c r="AQ7" s="1125">
        <f>'Staff Requirements'!AN13</f>
        <v>204380.00000000003</v>
      </c>
      <c r="AR7" s="1125">
        <f>'Staff Requirements'!AO13</f>
        <v>204380.00000000003</v>
      </c>
      <c r="AS7" s="1125">
        <f>'Staff Requirements'!AP13</f>
        <v>204380.00000000003</v>
      </c>
      <c r="AT7" s="1125">
        <f>'Staff Requirements'!AQ13</f>
        <v>204380.00000000003</v>
      </c>
      <c r="AU7" s="1125">
        <f>'Staff Requirements'!AR13</f>
        <v>204380.00000000003</v>
      </c>
      <c r="AV7" s="1125">
        <f>'Staff Requirements'!AS13</f>
        <v>204380.00000000003</v>
      </c>
      <c r="AW7" s="1125">
        <f>'Staff Requirements'!AT13</f>
        <v>204380.00000000003</v>
      </c>
      <c r="AX7" s="1125">
        <f>'Staff Requirements'!AU13</f>
        <v>204380.00000000003</v>
      </c>
      <c r="AY7" s="1125">
        <f>'Staff Requirements'!AV13</f>
        <v>204380.00000000003</v>
      </c>
      <c r="AZ7" s="1125">
        <f>'Staff Requirements'!AW13</f>
        <v>204380.00000000003</v>
      </c>
      <c r="BA7" s="1127">
        <f>'Staff Requirements'!AX13</f>
        <v>204380.00000000003</v>
      </c>
      <c r="BB7" s="1125">
        <f>'Staff Requirements'!AY13</f>
        <v>213669.99999999997</v>
      </c>
      <c r="BC7" s="1125">
        <f>'Staff Requirements'!AZ13</f>
        <v>213669.99999999997</v>
      </c>
      <c r="BD7" s="1125">
        <f>'Staff Requirements'!BA13</f>
        <v>213669.99999999997</v>
      </c>
      <c r="BE7" s="1125">
        <f>'Staff Requirements'!BB13</f>
        <v>213669.99999999997</v>
      </c>
      <c r="BF7" s="1125">
        <f>'Staff Requirements'!BC13</f>
        <v>213669.99999999997</v>
      </c>
      <c r="BG7" s="1125">
        <f>'Staff Requirements'!BD13</f>
        <v>213669.99999999997</v>
      </c>
      <c r="BH7" s="1125">
        <f>'Staff Requirements'!BE13</f>
        <v>213669.99999999997</v>
      </c>
      <c r="BI7" s="1125">
        <f>'Staff Requirements'!BF13</f>
        <v>213669.99999999997</v>
      </c>
      <c r="BJ7" s="1125">
        <f>'Staff Requirements'!BG13</f>
        <v>213669.99999999997</v>
      </c>
      <c r="BK7" s="1125">
        <f>'Staff Requirements'!BH13</f>
        <v>213669.99999999997</v>
      </c>
      <c r="BL7" s="1125">
        <f>'Staff Requirements'!BI13</f>
        <v>213669.99999999997</v>
      </c>
      <c r="BM7" s="1127">
        <f>'Staff Requirements'!BJ13</f>
        <v>213669.99999999997</v>
      </c>
      <c r="BN7" s="1128"/>
    </row>
    <row r="8" spans="1:66" s="1108" customFormat="1">
      <c r="B8" s="1116"/>
      <c r="C8" s="1124" t="str">
        <f>'Staff Requirements'!A15</f>
        <v>Office</v>
      </c>
      <c r="D8" s="1118"/>
      <c r="E8" s="1118"/>
      <c r="F8" s="1125">
        <f>'Staff Requirements'!C21</f>
        <v>32066.666666666668</v>
      </c>
      <c r="G8" s="1125">
        <f>'Staff Requirements'!D21</f>
        <v>32066.666666666668</v>
      </c>
      <c r="H8" s="1125">
        <f>'Staff Requirements'!E21</f>
        <v>32066.666666666668</v>
      </c>
      <c r="I8" s="1125">
        <f>'Staff Requirements'!F21</f>
        <v>32066.666666666668</v>
      </c>
      <c r="J8" s="1125">
        <f>'Staff Requirements'!G21</f>
        <v>32066.666666666668</v>
      </c>
      <c r="K8" s="1125">
        <f>'Staff Requirements'!H21</f>
        <v>32066.666666666668</v>
      </c>
      <c r="L8" s="1125">
        <f>'Staff Requirements'!I21</f>
        <v>33666.666666666672</v>
      </c>
      <c r="M8" s="1125">
        <f>'Staff Requirements'!J21</f>
        <v>33666.666666666672</v>
      </c>
      <c r="N8" s="1125">
        <f>'Staff Requirements'!K21</f>
        <v>33666.666666666672</v>
      </c>
      <c r="O8" s="1126">
        <f>'Staff Requirements'!L21</f>
        <v>33666.666666666672</v>
      </c>
      <c r="P8" s="1125">
        <f>'Staff Requirements'!M21</f>
        <v>33666.666666666672</v>
      </c>
      <c r="Q8" s="1127">
        <f>'Staff Requirements'!N21</f>
        <v>33666.666666666672</v>
      </c>
      <c r="R8" s="1125">
        <f>'Staff Requirements'!O21</f>
        <v>33666.666666666672</v>
      </c>
      <c r="S8" s="1125">
        <f>'Staff Requirements'!P21</f>
        <v>33666.666666666672</v>
      </c>
      <c r="T8" s="1125">
        <f>'Staff Requirements'!Q21</f>
        <v>33666.666666666672</v>
      </c>
      <c r="U8" s="1125">
        <f>'Staff Requirements'!R21</f>
        <v>33666.666666666672</v>
      </c>
      <c r="V8" s="1125">
        <f>'Staff Requirements'!S21</f>
        <v>33666.666666666672</v>
      </c>
      <c r="W8" s="1125">
        <f>'Staff Requirements'!T21</f>
        <v>33666.666666666672</v>
      </c>
      <c r="X8" s="1125">
        <f>'Staff Requirements'!U21</f>
        <v>36166.666666666672</v>
      </c>
      <c r="Y8" s="1125">
        <f>'Staff Requirements'!V21</f>
        <v>36166.666666666672</v>
      </c>
      <c r="Z8" s="1125">
        <f>'Staff Requirements'!W21</f>
        <v>36166.666666666672</v>
      </c>
      <c r="AA8" s="1125">
        <f>'Staff Requirements'!X21</f>
        <v>36166.666666666672</v>
      </c>
      <c r="AB8" s="1125">
        <f>'Staff Requirements'!Y21</f>
        <v>36166.666666666672</v>
      </c>
      <c r="AC8" s="1127">
        <f>'Staff Requirements'!Z21</f>
        <v>36166.666666666672</v>
      </c>
      <c r="AD8" s="1125">
        <f>'Staff Requirements'!AA21</f>
        <v>37975</v>
      </c>
      <c r="AE8" s="1125">
        <f>'Staff Requirements'!AB21</f>
        <v>37975</v>
      </c>
      <c r="AF8" s="1125">
        <f>'Staff Requirements'!AC21</f>
        <v>37975</v>
      </c>
      <c r="AG8" s="1125">
        <f>'Staff Requirements'!AD21</f>
        <v>37975</v>
      </c>
      <c r="AH8" s="1125">
        <f>'Staff Requirements'!AE21</f>
        <v>37975</v>
      </c>
      <c r="AI8" s="1125">
        <f>'Staff Requirements'!AF21</f>
        <v>37975</v>
      </c>
      <c r="AJ8" s="1125">
        <f>'Staff Requirements'!AG21</f>
        <v>37975</v>
      </c>
      <c r="AK8" s="1125">
        <f>'Staff Requirements'!AH21</f>
        <v>37975</v>
      </c>
      <c r="AL8" s="1125">
        <f>'Staff Requirements'!AI21</f>
        <v>37975</v>
      </c>
      <c r="AM8" s="1125">
        <f>'Staff Requirements'!AJ21</f>
        <v>37975</v>
      </c>
      <c r="AN8" s="1125">
        <f>'Staff Requirements'!AK21</f>
        <v>37975</v>
      </c>
      <c r="AO8" s="1127">
        <f>'Staff Requirements'!AL21</f>
        <v>37975</v>
      </c>
      <c r="AP8" s="1125">
        <f>'Staff Requirements'!AM21</f>
        <v>37033.333333333336</v>
      </c>
      <c r="AQ8" s="1125">
        <f>'Staff Requirements'!AN21</f>
        <v>37033.333333333336</v>
      </c>
      <c r="AR8" s="1125">
        <f>'Staff Requirements'!AO21</f>
        <v>37033.333333333336</v>
      </c>
      <c r="AS8" s="1125">
        <f>'Staff Requirements'!AP21</f>
        <v>37033.333333333336</v>
      </c>
      <c r="AT8" s="1125">
        <f>'Staff Requirements'!AQ21</f>
        <v>37033.333333333336</v>
      </c>
      <c r="AU8" s="1125">
        <f>'Staff Requirements'!AR21</f>
        <v>37033.333333333336</v>
      </c>
      <c r="AV8" s="1125">
        <f>'Staff Requirements'!AS21</f>
        <v>39783.333333333336</v>
      </c>
      <c r="AW8" s="1125">
        <f>'Staff Requirements'!AT21</f>
        <v>39783.333333333336</v>
      </c>
      <c r="AX8" s="1125">
        <f>'Staff Requirements'!AU21</f>
        <v>39783.333333333336</v>
      </c>
      <c r="AY8" s="1125">
        <f>'Staff Requirements'!AV21</f>
        <v>39783.333333333336</v>
      </c>
      <c r="AZ8" s="1125">
        <f>'Staff Requirements'!AW21</f>
        <v>39783.333333333336</v>
      </c>
      <c r="BA8" s="1127">
        <f>'Staff Requirements'!AX21</f>
        <v>39783.333333333336</v>
      </c>
      <c r="BB8" s="1125">
        <f>'Staff Requirements'!AY21</f>
        <v>38716.666666666672</v>
      </c>
      <c r="BC8" s="1125">
        <f>'Staff Requirements'!AZ21</f>
        <v>38716.666666666672</v>
      </c>
      <c r="BD8" s="1125">
        <f>'Staff Requirements'!BA21</f>
        <v>38716.666666666672</v>
      </c>
      <c r="BE8" s="1125">
        <f>'Staff Requirements'!BB21</f>
        <v>38716.666666666672</v>
      </c>
      <c r="BF8" s="1125">
        <f>'Staff Requirements'!BC21</f>
        <v>38716.666666666672</v>
      </c>
      <c r="BG8" s="1125">
        <f>'Staff Requirements'!BD21</f>
        <v>38716.666666666672</v>
      </c>
      <c r="BH8" s="1125">
        <f>'Staff Requirements'!BE21</f>
        <v>41591.666666666672</v>
      </c>
      <c r="BI8" s="1125">
        <f>'Staff Requirements'!BF21</f>
        <v>41591.666666666672</v>
      </c>
      <c r="BJ8" s="1125">
        <f>'Staff Requirements'!BG21</f>
        <v>41591.666666666672</v>
      </c>
      <c r="BK8" s="1125">
        <f>'Staff Requirements'!BH21</f>
        <v>41591.666666666672</v>
      </c>
      <c r="BL8" s="1125">
        <f>'Staff Requirements'!BI21</f>
        <v>41591.666666666672</v>
      </c>
      <c r="BM8" s="1127">
        <f>'Staff Requirements'!BJ21</f>
        <v>41591.666666666672</v>
      </c>
      <c r="BN8" s="1128"/>
    </row>
    <row r="9" spans="1:66" s="1108" customFormat="1">
      <c r="B9" s="1116"/>
      <c r="C9" s="240" t="str">
        <f>'Staff Requirements'!A23</f>
        <v>Content Department</v>
      </c>
      <c r="D9" s="1129"/>
      <c r="E9" s="1130"/>
      <c r="F9" s="1126">
        <f>'Staff Requirements'!C30</f>
        <v>35034</v>
      </c>
      <c r="G9" s="1126">
        <f>'Staff Requirements'!D30</f>
        <v>35034</v>
      </c>
      <c r="H9" s="1126">
        <f>'Staff Requirements'!E30</f>
        <v>36034</v>
      </c>
      <c r="I9" s="1126">
        <f>'Staff Requirements'!F30</f>
        <v>36034</v>
      </c>
      <c r="J9" s="1126">
        <f>'Staff Requirements'!G30</f>
        <v>36034</v>
      </c>
      <c r="K9" s="1126">
        <f>'Staff Requirements'!H30</f>
        <v>36034</v>
      </c>
      <c r="L9" s="1126">
        <f>'Staff Requirements'!I30</f>
        <v>36034</v>
      </c>
      <c r="M9" s="1126">
        <f>'Staff Requirements'!J30</f>
        <v>36034</v>
      </c>
      <c r="N9" s="1126">
        <f>'Staff Requirements'!K30</f>
        <v>36034</v>
      </c>
      <c r="O9" s="1126">
        <f>'Staff Requirements'!L30</f>
        <v>36034</v>
      </c>
      <c r="P9" s="1126">
        <f>'Staff Requirements'!M30</f>
        <v>36034</v>
      </c>
      <c r="Q9" s="1127">
        <f>'Staff Requirements'!N30</f>
        <v>36034</v>
      </c>
      <c r="R9" s="1126">
        <f>'Staff Requirements'!O30</f>
        <v>36034</v>
      </c>
      <c r="S9" s="1126">
        <f>'Staff Requirements'!P30</f>
        <v>36034</v>
      </c>
      <c r="T9" s="1126">
        <f>'Staff Requirements'!Q30</f>
        <v>36034</v>
      </c>
      <c r="U9" s="1126">
        <f>'Staff Requirements'!R30</f>
        <v>36034</v>
      </c>
      <c r="V9" s="1126">
        <f>'Staff Requirements'!S30</f>
        <v>36034</v>
      </c>
      <c r="W9" s="1126">
        <f>'Staff Requirements'!T30</f>
        <v>36034</v>
      </c>
      <c r="X9" s="1126">
        <f>'Staff Requirements'!U30</f>
        <v>36034</v>
      </c>
      <c r="Y9" s="1126">
        <f>'Staff Requirements'!V30</f>
        <v>36034</v>
      </c>
      <c r="Z9" s="1126">
        <f>'Staff Requirements'!W30</f>
        <v>36034</v>
      </c>
      <c r="AA9" s="1126">
        <f>'Staff Requirements'!X30</f>
        <v>36034</v>
      </c>
      <c r="AB9" s="1126">
        <f>'Staff Requirements'!Y30</f>
        <v>36034</v>
      </c>
      <c r="AC9" s="1127">
        <f>'Staff Requirements'!Z30</f>
        <v>36034</v>
      </c>
      <c r="AD9" s="1126">
        <f>'Staff Requirements'!AA30</f>
        <v>37835.699999999997</v>
      </c>
      <c r="AE9" s="1126">
        <f>'Staff Requirements'!AB30</f>
        <v>37835.699999999997</v>
      </c>
      <c r="AF9" s="1126">
        <f>'Staff Requirements'!AC30</f>
        <v>37835.699999999997</v>
      </c>
      <c r="AG9" s="1126">
        <f>'Staff Requirements'!AD30</f>
        <v>37835.699999999997</v>
      </c>
      <c r="AH9" s="1126">
        <f>'Staff Requirements'!AE30</f>
        <v>37835.699999999997</v>
      </c>
      <c r="AI9" s="1126">
        <f>'Staff Requirements'!AF30</f>
        <v>37835.699999999997</v>
      </c>
      <c r="AJ9" s="1126">
        <f>'Staff Requirements'!AG30</f>
        <v>37835.699999999997</v>
      </c>
      <c r="AK9" s="1126">
        <f>'Staff Requirements'!AH30</f>
        <v>37835.699999999997</v>
      </c>
      <c r="AL9" s="1126">
        <f>'Staff Requirements'!AI30</f>
        <v>37835.699999999997</v>
      </c>
      <c r="AM9" s="1126">
        <f>'Staff Requirements'!AJ30</f>
        <v>37835.699999999997</v>
      </c>
      <c r="AN9" s="1126">
        <f>'Staff Requirements'!AK30</f>
        <v>37835.699999999997</v>
      </c>
      <c r="AO9" s="1127">
        <f>'Staff Requirements'!AL30</f>
        <v>37835.699999999997</v>
      </c>
      <c r="AP9" s="1126">
        <f>'Staff Requirements'!AM30</f>
        <v>39637.4</v>
      </c>
      <c r="AQ9" s="1126">
        <f>'Staff Requirements'!AN30</f>
        <v>39637.4</v>
      </c>
      <c r="AR9" s="1126">
        <f>'Staff Requirements'!AO30</f>
        <v>39637.4</v>
      </c>
      <c r="AS9" s="1126">
        <f>'Staff Requirements'!AP30</f>
        <v>39637.4</v>
      </c>
      <c r="AT9" s="1126">
        <f>'Staff Requirements'!AQ30</f>
        <v>39637.4</v>
      </c>
      <c r="AU9" s="1126">
        <f>'Staff Requirements'!AR30</f>
        <v>39637.4</v>
      </c>
      <c r="AV9" s="1126">
        <f>'Staff Requirements'!AS30</f>
        <v>39637.4</v>
      </c>
      <c r="AW9" s="1126">
        <f>'Staff Requirements'!AT30</f>
        <v>39637.4</v>
      </c>
      <c r="AX9" s="1126">
        <f>'Staff Requirements'!AU30</f>
        <v>39637.4</v>
      </c>
      <c r="AY9" s="1126">
        <f>'Staff Requirements'!AV30</f>
        <v>39637.4</v>
      </c>
      <c r="AZ9" s="1126">
        <f>'Staff Requirements'!AW30</f>
        <v>39637.4</v>
      </c>
      <c r="BA9" s="1127">
        <f>'Staff Requirements'!AX30</f>
        <v>39637.4</v>
      </c>
      <c r="BB9" s="1126">
        <f>'Staff Requirements'!AY30</f>
        <v>41439.1</v>
      </c>
      <c r="BC9" s="1126">
        <f>'Staff Requirements'!AZ30</f>
        <v>41439.1</v>
      </c>
      <c r="BD9" s="1126">
        <f>'Staff Requirements'!BA30</f>
        <v>41439.1</v>
      </c>
      <c r="BE9" s="1126">
        <f>'Staff Requirements'!BB30</f>
        <v>41439.1</v>
      </c>
      <c r="BF9" s="1126">
        <f>'Staff Requirements'!BC30</f>
        <v>41439.1</v>
      </c>
      <c r="BG9" s="1126">
        <f>'Staff Requirements'!BD30</f>
        <v>41439.1</v>
      </c>
      <c r="BH9" s="1126">
        <f>'Staff Requirements'!BE30</f>
        <v>41439.1</v>
      </c>
      <c r="BI9" s="1126">
        <f>'Staff Requirements'!BF30</f>
        <v>41439.1</v>
      </c>
      <c r="BJ9" s="1126">
        <f>'Staff Requirements'!BG30</f>
        <v>41439.1</v>
      </c>
      <c r="BK9" s="1126">
        <f>'Staff Requirements'!BH30</f>
        <v>41439.1</v>
      </c>
      <c r="BL9" s="1126">
        <f>'Staff Requirements'!BI30</f>
        <v>41439.1</v>
      </c>
      <c r="BM9" s="1127">
        <f>'Staff Requirements'!BJ30</f>
        <v>41439.1</v>
      </c>
      <c r="BN9" s="1128">
        <f>SUM(F9:BM9)</f>
        <v>2289762.3999999994</v>
      </c>
    </row>
    <row r="10" spans="1:66" s="1108" customFormat="1">
      <c r="B10" s="1116"/>
      <c r="C10" s="240" t="str">
        <f>'Staff Requirements'!A32</f>
        <v>Creative Department</v>
      </c>
      <c r="D10" s="1129"/>
      <c r="E10" s="1130"/>
      <c r="F10" s="1126">
        <f>'Staff Requirements'!C39</f>
        <v>26150</v>
      </c>
      <c r="G10" s="1126">
        <f>'Staff Requirements'!D39</f>
        <v>26150</v>
      </c>
      <c r="H10" s="1126">
        <f>'Staff Requirements'!E39</f>
        <v>37216.666666666672</v>
      </c>
      <c r="I10" s="1126">
        <f>'Staff Requirements'!F39</f>
        <v>37216.666666666672</v>
      </c>
      <c r="J10" s="1126">
        <f>'Staff Requirements'!G39</f>
        <v>37216.666666666672</v>
      </c>
      <c r="K10" s="1126">
        <f>'Staff Requirements'!H39</f>
        <v>37216.666666666672</v>
      </c>
      <c r="L10" s="1126">
        <f>'Staff Requirements'!I39</f>
        <v>37216.666666666672</v>
      </c>
      <c r="M10" s="1126">
        <f>'Staff Requirements'!J39</f>
        <v>37216.666666666672</v>
      </c>
      <c r="N10" s="1126">
        <f>'Staff Requirements'!K39</f>
        <v>37216.666666666672</v>
      </c>
      <c r="O10" s="1126">
        <f>'Staff Requirements'!L39</f>
        <v>37216.666666666672</v>
      </c>
      <c r="P10" s="1126">
        <f>'Staff Requirements'!M39</f>
        <v>37216.666666666672</v>
      </c>
      <c r="Q10" s="1127">
        <f>'Staff Requirements'!N39</f>
        <v>37216.666666666672</v>
      </c>
      <c r="R10" s="1126">
        <f>'Staff Requirements'!O39</f>
        <v>40800.000000000007</v>
      </c>
      <c r="S10" s="1126">
        <f>'Staff Requirements'!P39</f>
        <v>40800.000000000007</v>
      </c>
      <c r="T10" s="1126">
        <f>'Staff Requirements'!Q39</f>
        <v>40800.000000000007</v>
      </c>
      <c r="U10" s="1126">
        <f>'Staff Requirements'!R39</f>
        <v>40800.000000000007</v>
      </c>
      <c r="V10" s="1126">
        <f>'Staff Requirements'!S39</f>
        <v>40800.000000000007</v>
      </c>
      <c r="W10" s="1126">
        <f>'Staff Requirements'!T39</f>
        <v>40800.000000000007</v>
      </c>
      <c r="X10" s="1126">
        <f>'Staff Requirements'!U39</f>
        <v>40800.000000000007</v>
      </c>
      <c r="Y10" s="1126">
        <f>'Staff Requirements'!V39</f>
        <v>40800.000000000007</v>
      </c>
      <c r="Z10" s="1126">
        <f>'Staff Requirements'!W39</f>
        <v>40800.000000000007</v>
      </c>
      <c r="AA10" s="1126">
        <f>'Staff Requirements'!X39</f>
        <v>40800.000000000007</v>
      </c>
      <c r="AB10" s="1126">
        <f>'Staff Requirements'!Y39</f>
        <v>40800.000000000007</v>
      </c>
      <c r="AC10" s="1127">
        <f>'Staff Requirements'!Z39</f>
        <v>40800.000000000007</v>
      </c>
      <c r="AD10" s="1126">
        <f>'Staff Requirements'!AA39</f>
        <v>46602.5</v>
      </c>
      <c r="AE10" s="1126">
        <f>'Staff Requirements'!AB39</f>
        <v>46602.5</v>
      </c>
      <c r="AF10" s="1126">
        <f>'Staff Requirements'!AC39</f>
        <v>46602.5</v>
      </c>
      <c r="AG10" s="1126">
        <f>'Staff Requirements'!AD39</f>
        <v>46602.5</v>
      </c>
      <c r="AH10" s="1126">
        <f>'Staff Requirements'!AE39</f>
        <v>46602.5</v>
      </c>
      <c r="AI10" s="1126">
        <f>'Staff Requirements'!AF39</f>
        <v>46602.5</v>
      </c>
      <c r="AJ10" s="1126">
        <f>'Staff Requirements'!AG39</f>
        <v>46602.5</v>
      </c>
      <c r="AK10" s="1126">
        <f>'Staff Requirements'!AH39</f>
        <v>46602.5</v>
      </c>
      <c r="AL10" s="1126">
        <f>'Staff Requirements'!AI39</f>
        <v>46602.5</v>
      </c>
      <c r="AM10" s="1126">
        <f>'Staff Requirements'!AJ39</f>
        <v>46602.5</v>
      </c>
      <c r="AN10" s="1126">
        <f>'Staff Requirements'!AK39</f>
        <v>46602.5</v>
      </c>
      <c r="AO10" s="1127">
        <f>'Staff Requirements'!AL39</f>
        <v>46602.5</v>
      </c>
      <c r="AP10" s="1126">
        <f>'Staff Requirements'!AM39</f>
        <v>48821.666666666672</v>
      </c>
      <c r="AQ10" s="1126">
        <f>'Staff Requirements'!AN39</f>
        <v>48821.666666666672</v>
      </c>
      <c r="AR10" s="1126">
        <f>'Staff Requirements'!AO39</f>
        <v>48821.666666666672</v>
      </c>
      <c r="AS10" s="1126">
        <f>'Staff Requirements'!AP39</f>
        <v>48821.666666666672</v>
      </c>
      <c r="AT10" s="1126">
        <f>'Staff Requirements'!AQ39</f>
        <v>48821.666666666672</v>
      </c>
      <c r="AU10" s="1126">
        <f>'Staff Requirements'!AR39</f>
        <v>48821.666666666672</v>
      </c>
      <c r="AV10" s="1126">
        <f>'Staff Requirements'!AS39</f>
        <v>48821.666666666672</v>
      </c>
      <c r="AW10" s="1126">
        <f>'Staff Requirements'!AT39</f>
        <v>48821.666666666672</v>
      </c>
      <c r="AX10" s="1126">
        <f>'Staff Requirements'!AU39</f>
        <v>48821.666666666672</v>
      </c>
      <c r="AY10" s="1126">
        <f>'Staff Requirements'!AV39</f>
        <v>48821.666666666672</v>
      </c>
      <c r="AZ10" s="1126">
        <f>'Staff Requirements'!AW39</f>
        <v>48821.666666666672</v>
      </c>
      <c r="BA10" s="1127">
        <f>'Staff Requirements'!AX39</f>
        <v>48821.666666666672</v>
      </c>
      <c r="BB10" s="1126">
        <f>'Staff Requirements'!AY39</f>
        <v>51040.833333333328</v>
      </c>
      <c r="BC10" s="1126">
        <f>'Staff Requirements'!AZ39</f>
        <v>51040.833333333328</v>
      </c>
      <c r="BD10" s="1126">
        <f>'Staff Requirements'!BA39</f>
        <v>51040.833333333328</v>
      </c>
      <c r="BE10" s="1126">
        <f>'Staff Requirements'!BB39</f>
        <v>51040.833333333328</v>
      </c>
      <c r="BF10" s="1126">
        <f>'Staff Requirements'!BC39</f>
        <v>51040.833333333328</v>
      </c>
      <c r="BG10" s="1126">
        <f>'Staff Requirements'!BD39</f>
        <v>51040.833333333328</v>
      </c>
      <c r="BH10" s="1126">
        <f>'Staff Requirements'!BE39</f>
        <v>51040.833333333328</v>
      </c>
      <c r="BI10" s="1126">
        <f>'Staff Requirements'!BF39</f>
        <v>51040.833333333328</v>
      </c>
      <c r="BJ10" s="1126">
        <f>'Staff Requirements'!BG39</f>
        <v>51040.833333333328</v>
      </c>
      <c r="BK10" s="1126">
        <f>'Staff Requirements'!BH39</f>
        <v>51040.833333333328</v>
      </c>
      <c r="BL10" s="1126">
        <f>'Staff Requirements'!BI39</f>
        <v>51040.833333333328</v>
      </c>
      <c r="BM10" s="1127">
        <f>'Staff Requirements'!BJ39</f>
        <v>51040.833333333328</v>
      </c>
      <c r="BN10" s="1128"/>
    </row>
    <row r="11" spans="1:66" s="1108" customFormat="1" ht="17" thickBot="1">
      <c r="B11" s="1116"/>
      <c r="C11" s="240" t="s">
        <v>637</v>
      </c>
      <c r="D11" s="1129"/>
      <c r="E11" s="1130"/>
      <c r="F11" s="1126">
        <f>'Staff Requirements'!C84</f>
        <v>173333.33333333334</v>
      </c>
      <c r="G11" s="1126">
        <f>'Staff Requirements'!D84</f>
        <v>179583.33333333334</v>
      </c>
      <c r="H11" s="1126">
        <f>'Staff Requirements'!E84</f>
        <v>179583.33333333334</v>
      </c>
      <c r="I11" s="1126">
        <f>'Staff Requirements'!F84</f>
        <v>192083.33333333334</v>
      </c>
      <c r="J11" s="1126">
        <f>'Staff Requirements'!G84</f>
        <v>204583.33333333334</v>
      </c>
      <c r="K11" s="1126">
        <f>'Staff Requirements'!H84</f>
        <v>204583.33333333334</v>
      </c>
      <c r="L11" s="1126">
        <f>'Staff Requirements'!I84</f>
        <v>207500</v>
      </c>
      <c r="M11" s="1126">
        <f>'Staff Requirements'!J84</f>
        <v>304583.33333333337</v>
      </c>
      <c r="N11" s="1126">
        <f>'Staff Requirements'!K84</f>
        <v>304583.33333333337</v>
      </c>
      <c r="O11" s="1126">
        <f>'Staff Requirements'!L84</f>
        <v>312083.33333333331</v>
      </c>
      <c r="P11" s="1126">
        <f>'Staff Requirements'!M84</f>
        <v>317499.99999999994</v>
      </c>
      <c r="Q11" s="1126">
        <f>'Staff Requirements'!N84</f>
        <v>392916.66666666669</v>
      </c>
      <c r="R11" s="1131">
        <f>'Staff Requirements'!O84</f>
        <v>392916.66666666669</v>
      </c>
      <c r="S11" s="1132">
        <f>'Staff Requirements'!P84</f>
        <v>392916.66666666669</v>
      </c>
      <c r="T11" s="1132">
        <f>'Staff Requirements'!Q84</f>
        <v>392916.66666666669</v>
      </c>
      <c r="U11" s="1132">
        <f>'Staff Requirements'!R84</f>
        <v>392916.66666666669</v>
      </c>
      <c r="V11" s="1132">
        <f>'Staff Requirements'!S84</f>
        <v>392916.66666666669</v>
      </c>
      <c r="W11" s="1132">
        <f>'Staff Requirements'!T84</f>
        <v>392916.66666666669</v>
      </c>
      <c r="X11" s="1132">
        <f>'Staff Requirements'!U84</f>
        <v>392916.66666666669</v>
      </c>
      <c r="Y11" s="1132">
        <f>'Staff Requirements'!V84</f>
        <v>392916.66666666669</v>
      </c>
      <c r="Z11" s="1132">
        <f>'Staff Requirements'!W84</f>
        <v>392916.66666666669</v>
      </c>
      <c r="AA11" s="1132">
        <f>'Staff Requirements'!X84</f>
        <v>392916.66666666669</v>
      </c>
      <c r="AB11" s="1132">
        <f>'Staff Requirements'!Y84</f>
        <v>392916.66666666669</v>
      </c>
      <c r="AC11" s="1133">
        <f>'Staff Requirements'!Z84</f>
        <v>392916.66666666669</v>
      </c>
      <c r="AD11" s="1131">
        <f>'Staff Requirements'!AA84</f>
        <v>412562.5</v>
      </c>
      <c r="AE11" s="1132">
        <f>'Staff Requirements'!AB84</f>
        <v>412562.5</v>
      </c>
      <c r="AF11" s="1132">
        <f>'Staff Requirements'!AC84</f>
        <v>412562.5</v>
      </c>
      <c r="AG11" s="1132">
        <f>'Staff Requirements'!AD84</f>
        <v>412562.5</v>
      </c>
      <c r="AH11" s="1132">
        <f>'Staff Requirements'!AE84</f>
        <v>412562.5</v>
      </c>
      <c r="AI11" s="1132">
        <f>'Staff Requirements'!AF84</f>
        <v>412562.5</v>
      </c>
      <c r="AJ11" s="1132">
        <f>'Staff Requirements'!AG84</f>
        <v>412562.5</v>
      </c>
      <c r="AK11" s="1132">
        <f>'Staff Requirements'!AH84</f>
        <v>412562.5</v>
      </c>
      <c r="AL11" s="1132">
        <f>'Staff Requirements'!AI84</f>
        <v>412562.5</v>
      </c>
      <c r="AM11" s="1132">
        <f>'Staff Requirements'!AJ84</f>
        <v>412562.5</v>
      </c>
      <c r="AN11" s="1132">
        <f>'Staff Requirements'!AK84</f>
        <v>412562.5</v>
      </c>
      <c r="AO11" s="1133">
        <f>'Staff Requirements'!AL84</f>
        <v>412562.5</v>
      </c>
      <c r="AP11" s="1131">
        <f>'Staff Requirements'!AM84</f>
        <v>432208.33333333331</v>
      </c>
      <c r="AQ11" s="1132">
        <f>'Staff Requirements'!AN84</f>
        <v>432208.33333333331</v>
      </c>
      <c r="AR11" s="1132">
        <f>'Staff Requirements'!AO84</f>
        <v>432208.33333333331</v>
      </c>
      <c r="AS11" s="1132">
        <f>'Staff Requirements'!AP84</f>
        <v>432208.33333333331</v>
      </c>
      <c r="AT11" s="1132">
        <f>'Staff Requirements'!AQ84</f>
        <v>432208.33333333331</v>
      </c>
      <c r="AU11" s="1132">
        <f>'Staff Requirements'!AR84</f>
        <v>432208.33333333331</v>
      </c>
      <c r="AV11" s="1132">
        <f>'Staff Requirements'!AS84</f>
        <v>432208.33333333331</v>
      </c>
      <c r="AW11" s="1132">
        <f>'Staff Requirements'!AT84</f>
        <v>432208.33333333331</v>
      </c>
      <c r="AX11" s="1132">
        <f>'Staff Requirements'!AU84</f>
        <v>432208.33333333331</v>
      </c>
      <c r="AY11" s="1132">
        <f>'Staff Requirements'!AV84</f>
        <v>432208.33333333331</v>
      </c>
      <c r="AZ11" s="1132">
        <f>'Staff Requirements'!AW84</f>
        <v>432208.33333333331</v>
      </c>
      <c r="BA11" s="1133">
        <f>'Staff Requirements'!AX84</f>
        <v>432208.33333333331</v>
      </c>
      <c r="BB11" s="1131">
        <f>'Staff Requirements'!AY84</f>
        <v>451854.16666666669</v>
      </c>
      <c r="BC11" s="1132">
        <f>'Staff Requirements'!AZ84</f>
        <v>451854.16666666669</v>
      </c>
      <c r="BD11" s="1132">
        <f>'Staff Requirements'!BA84</f>
        <v>451854.16666666669</v>
      </c>
      <c r="BE11" s="1132">
        <f>'Staff Requirements'!BB84</f>
        <v>451854.16666666669</v>
      </c>
      <c r="BF11" s="1132">
        <f>'Staff Requirements'!BC84</f>
        <v>451854.16666666669</v>
      </c>
      <c r="BG11" s="1132">
        <f>'Staff Requirements'!BD84</f>
        <v>451854.16666666669</v>
      </c>
      <c r="BH11" s="1132">
        <f>'Staff Requirements'!BE84</f>
        <v>451854.16666666669</v>
      </c>
      <c r="BI11" s="1132">
        <f>'Staff Requirements'!BF84</f>
        <v>451854.16666666669</v>
      </c>
      <c r="BJ11" s="1132">
        <f>'Staff Requirements'!BG84</f>
        <v>451854.16666666669</v>
      </c>
      <c r="BK11" s="1132">
        <f>'Staff Requirements'!BH84</f>
        <v>451854.16666666669</v>
      </c>
      <c r="BL11" s="1132">
        <f>'Staff Requirements'!BI84</f>
        <v>451854.16666666669</v>
      </c>
      <c r="BM11" s="1133">
        <f>'Staff Requirements'!BJ84</f>
        <v>451854.16666666669</v>
      </c>
      <c r="BN11" s="1128"/>
    </row>
    <row r="12" spans="1:66" s="1108" customFormat="1" ht="18" thickTop="1" thickBot="1">
      <c r="B12" s="1116"/>
      <c r="C12" s="240" t="str">
        <f>'Staff Requirements'!A41</f>
        <v>Development Department</v>
      </c>
      <c r="D12" s="1129"/>
      <c r="E12" s="1130"/>
      <c r="F12" s="1126">
        <f>'Staff Requirements'!C53</f>
        <v>15434</v>
      </c>
      <c r="G12" s="1126">
        <f>'Staff Requirements'!D53</f>
        <v>25034</v>
      </c>
      <c r="H12" s="1126">
        <f>'Staff Requirements'!E53</f>
        <v>34634</v>
      </c>
      <c r="I12" s="1126">
        <f>'Staff Requirements'!F53</f>
        <v>34634</v>
      </c>
      <c r="J12" s="1126">
        <f>'Staff Requirements'!G53</f>
        <v>37834</v>
      </c>
      <c r="K12" s="1126">
        <f>'Staff Requirements'!H53</f>
        <v>43250.666666666664</v>
      </c>
      <c r="L12" s="1126">
        <f>'Staff Requirements'!I53</f>
        <v>43250.666666666664</v>
      </c>
      <c r="M12" s="1126">
        <f>'Staff Requirements'!J53</f>
        <v>43250.666666666664</v>
      </c>
      <c r="N12" s="1126">
        <f>'Staff Requirements'!K53</f>
        <v>43250.666666666664</v>
      </c>
      <c r="O12" s="1126">
        <f>'Staff Requirements'!L53</f>
        <v>43250.666666666664</v>
      </c>
      <c r="P12" s="1126">
        <f>'Staff Requirements'!M53</f>
        <v>43250.666666666664</v>
      </c>
      <c r="Q12" s="1127">
        <f>'Staff Requirements'!N53</f>
        <v>43250.666666666664</v>
      </c>
      <c r="R12" s="1126">
        <f>'Staff Requirements'!O53</f>
        <v>54917.333333333328</v>
      </c>
      <c r="S12" s="1126">
        <f>'Staff Requirements'!P53</f>
        <v>54917.333333333328</v>
      </c>
      <c r="T12" s="1126">
        <f>'Staff Requirements'!Q53</f>
        <v>54917.333333333328</v>
      </c>
      <c r="U12" s="1126">
        <f>'Staff Requirements'!R53</f>
        <v>54917.333333333328</v>
      </c>
      <c r="V12" s="1126">
        <f>'Staff Requirements'!S53</f>
        <v>54917.333333333328</v>
      </c>
      <c r="W12" s="1126">
        <f>'Staff Requirements'!T53</f>
        <v>54917.333333333328</v>
      </c>
      <c r="X12" s="1126">
        <f>'Staff Requirements'!U53</f>
        <v>60333.999999999993</v>
      </c>
      <c r="Y12" s="1126">
        <f>'Staff Requirements'!V53</f>
        <v>60333.999999999993</v>
      </c>
      <c r="Z12" s="1126">
        <f>'Staff Requirements'!W53</f>
        <v>60333.999999999993</v>
      </c>
      <c r="AA12" s="1126">
        <f>'Staff Requirements'!X53</f>
        <v>60333.999999999993</v>
      </c>
      <c r="AB12" s="1126">
        <f>'Staff Requirements'!Y53</f>
        <v>60333.999999999993</v>
      </c>
      <c r="AC12" s="1127">
        <f>'Staff Requirements'!Z53</f>
        <v>60333.999999999993</v>
      </c>
      <c r="AD12" s="1126">
        <f>'Staff Requirements'!AA53</f>
        <v>63350.7</v>
      </c>
      <c r="AE12" s="1126">
        <f>'Staff Requirements'!AB53</f>
        <v>63350.7</v>
      </c>
      <c r="AF12" s="1126">
        <f>'Staff Requirements'!AC53</f>
        <v>63350.7</v>
      </c>
      <c r="AG12" s="1126">
        <f>'Staff Requirements'!AD53</f>
        <v>63350.7</v>
      </c>
      <c r="AH12" s="1126">
        <f>'Staff Requirements'!AE53</f>
        <v>63350.7</v>
      </c>
      <c r="AI12" s="1126">
        <f>'Staff Requirements'!AF53</f>
        <v>63350.7</v>
      </c>
      <c r="AJ12" s="1126">
        <f>'Staff Requirements'!AG53</f>
        <v>63350.7</v>
      </c>
      <c r="AK12" s="1126">
        <f>'Staff Requirements'!AH53</f>
        <v>63350.7</v>
      </c>
      <c r="AL12" s="1126">
        <f>'Staff Requirements'!AI53</f>
        <v>63350.7</v>
      </c>
      <c r="AM12" s="1126">
        <f>'Staff Requirements'!AJ53</f>
        <v>63350.7</v>
      </c>
      <c r="AN12" s="1126">
        <f>'Staff Requirements'!AK53</f>
        <v>63350.7</v>
      </c>
      <c r="AO12" s="1127">
        <f>'Staff Requirements'!AL53</f>
        <v>63350.7</v>
      </c>
      <c r="AP12" s="1126">
        <f>'Staff Requirements'!AM53</f>
        <v>60409.066666666673</v>
      </c>
      <c r="AQ12" s="1126">
        <f>'Staff Requirements'!AN53</f>
        <v>60409.066666666673</v>
      </c>
      <c r="AR12" s="1126">
        <f>'Staff Requirements'!AO53</f>
        <v>60409.066666666673</v>
      </c>
      <c r="AS12" s="1126">
        <f>'Staff Requirements'!AP53</f>
        <v>60409.066666666673</v>
      </c>
      <c r="AT12" s="1126">
        <f>'Staff Requirements'!AQ53</f>
        <v>60409.066666666673</v>
      </c>
      <c r="AU12" s="1126">
        <f>'Staff Requirements'!AR53</f>
        <v>60409.066666666673</v>
      </c>
      <c r="AV12" s="1126">
        <f>'Staff Requirements'!AS53</f>
        <v>66367.400000000009</v>
      </c>
      <c r="AW12" s="1126">
        <f>'Staff Requirements'!AT53</f>
        <v>66367.400000000009</v>
      </c>
      <c r="AX12" s="1126">
        <f>'Staff Requirements'!AU53</f>
        <v>66367.400000000009</v>
      </c>
      <c r="AY12" s="1126">
        <f>'Staff Requirements'!AV53</f>
        <v>66367.400000000009</v>
      </c>
      <c r="AZ12" s="1126">
        <f>'Staff Requirements'!AW53</f>
        <v>66367.400000000009</v>
      </c>
      <c r="BA12" s="1127">
        <f>'Staff Requirements'!AX53</f>
        <v>66367.400000000009</v>
      </c>
      <c r="BB12" s="1126">
        <f>'Staff Requirements'!AY53</f>
        <v>63154.933333333327</v>
      </c>
      <c r="BC12" s="1126">
        <f>'Staff Requirements'!AZ53</f>
        <v>63154.933333333327</v>
      </c>
      <c r="BD12" s="1126">
        <f>'Staff Requirements'!BA53</f>
        <v>63154.933333333327</v>
      </c>
      <c r="BE12" s="1126">
        <f>'Staff Requirements'!BB53</f>
        <v>63154.933333333327</v>
      </c>
      <c r="BF12" s="1126">
        <f>'Staff Requirements'!BC53</f>
        <v>63154.933333333327</v>
      </c>
      <c r="BG12" s="1126">
        <f>'Staff Requirements'!BD53</f>
        <v>63154.933333333327</v>
      </c>
      <c r="BH12" s="1126">
        <f>'Staff Requirements'!BE53</f>
        <v>69384.099999999991</v>
      </c>
      <c r="BI12" s="1126">
        <f>'Staff Requirements'!BF53</f>
        <v>69384.099999999991</v>
      </c>
      <c r="BJ12" s="1126">
        <f>'Staff Requirements'!BG53</f>
        <v>69384.099999999991</v>
      </c>
      <c r="BK12" s="1126">
        <f>'Staff Requirements'!BH53</f>
        <v>69384.099999999991</v>
      </c>
      <c r="BL12" s="1126">
        <f>'Staff Requirements'!BI53</f>
        <v>69384.099999999991</v>
      </c>
      <c r="BM12" s="1127">
        <f>'Staff Requirements'!BJ53</f>
        <v>69384.099999999991</v>
      </c>
      <c r="BN12" s="1128"/>
    </row>
    <row r="13" spans="1:66" s="1108" customFormat="1" ht="18" thickTop="1" thickBot="1">
      <c r="B13" s="1116"/>
      <c r="C13" s="1134"/>
      <c r="D13" s="1116"/>
      <c r="E13" s="1118" t="s">
        <v>49</v>
      </c>
      <c r="F13" s="1135">
        <f t="shared" ref="F13:AK13" si="0">SUM(F7:F12)</f>
        <v>467818</v>
      </c>
      <c r="G13" s="1135">
        <f t="shared" si="0"/>
        <v>483668</v>
      </c>
      <c r="H13" s="1135">
        <f t="shared" si="0"/>
        <v>505334.66666666663</v>
      </c>
      <c r="I13" s="1135">
        <f t="shared" si="0"/>
        <v>517834.66666666663</v>
      </c>
      <c r="J13" s="1135">
        <f t="shared" si="0"/>
        <v>533534.66666666663</v>
      </c>
      <c r="K13" s="1135">
        <f t="shared" si="0"/>
        <v>538951.33333333326</v>
      </c>
      <c r="L13" s="1135">
        <f t="shared" si="0"/>
        <v>543468</v>
      </c>
      <c r="M13" s="1135">
        <f t="shared" si="0"/>
        <v>640551.33333333337</v>
      </c>
      <c r="N13" s="1135">
        <f t="shared" si="0"/>
        <v>640551.33333333337</v>
      </c>
      <c r="O13" s="1135">
        <f t="shared" si="0"/>
        <v>648051.33333333326</v>
      </c>
      <c r="P13" s="1135">
        <f t="shared" si="0"/>
        <v>653467.99999999988</v>
      </c>
      <c r="Q13" s="1136">
        <f t="shared" si="0"/>
        <v>728884.66666666663</v>
      </c>
      <c r="R13" s="1135">
        <f t="shared" si="0"/>
        <v>744134.66666666663</v>
      </c>
      <c r="S13" s="1135">
        <f t="shared" si="0"/>
        <v>744134.66666666663</v>
      </c>
      <c r="T13" s="1135">
        <f t="shared" si="0"/>
        <v>744134.66666666663</v>
      </c>
      <c r="U13" s="1135">
        <f t="shared" si="0"/>
        <v>744134.66666666663</v>
      </c>
      <c r="V13" s="1135">
        <f t="shared" si="0"/>
        <v>744134.66666666663</v>
      </c>
      <c r="W13" s="1135">
        <f t="shared" si="0"/>
        <v>744134.66666666663</v>
      </c>
      <c r="X13" s="1135">
        <f t="shared" si="0"/>
        <v>752051.33333333326</v>
      </c>
      <c r="Y13" s="1135">
        <f t="shared" si="0"/>
        <v>752051.33333333326</v>
      </c>
      <c r="Z13" s="1135">
        <f t="shared" si="0"/>
        <v>752051.33333333326</v>
      </c>
      <c r="AA13" s="1135">
        <f t="shared" si="0"/>
        <v>752051.33333333326</v>
      </c>
      <c r="AB13" s="1135">
        <f t="shared" si="0"/>
        <v>752051.33333333326</v>
      </c>
      <c r="AC13" s="1136">
        <f t="shared" si="0"/>
        <v>752051.33333333326</v>
      </c>
      <c r="AD13" s="1135">
        <f t="shared" si="0"/>
        <v>793416.39999999991</v>
      </c>
      <c r="AE13" s="1135">
        <f t="shared" si="0"/>
        <v>793416.39999999991</v>
      </c>
      <c r="AF13" s="1135">
        <f t="shared" si="0"/>
        <v>793416.39999999991</v>
      </c>
      <c r="AG13" s="1135">
        <f t="shared" si="0"/>
        <v>793416.39999999991</v>
      </c>
      <c r="AH13" s="1135">
        <f t="shared" si="0"/>
        <v>793416.39999999991</v>
      </c>
      <c r="AI13" s="1135">
        <f t="shared" si="0"/>
        <v>793416.39999999991</v>
      </c>
      <c r="AJ13" s="1135">
        <f t="shared" si="0"/>
        <v>793416.39999999991</v>
      </c>
      <c r="AK13" s="1135">
        <f t="shared" si="0"/>
        <v>793416.39999999991</v>
      </c>
      <c r="AL13" s="1135">
        <f t="shared" ref="AL13:BM13" si="1">SUM(AL7:AL12)</f>
        <v>793416.39999999991</v>
      </c>
      <c r="AM13" s="1135">
        <f t="shared" si="1"/>
        <v>793416.39999999991</v>
      </c>
      <c r="AN13" s="1135">
        <f t="shared" si="1"/>
        <v>793416.39999999991</v>
      </c>
      <c r="AO13" s="1136">
        <f t="shared" si="1"/>
        <v>793416.39999999991</v>
      </c>
      <c r="AP13" s="1135">
        <f t="shared" si="1"/>
        <v>822489.8</v>
      </c>
      <c r="AQ13" s="1135">
        <f t="shared" si="1"/>
        <v>822489.8</v>
      </c>
      <c r="AR13" s="1135">
        <f t="shared" si="1"/>
        <v>822489.8</v>
      </c>
      <c r="AS13" s="1135">
        <f t="shared" si="1"/>
        <v>822489.8</v>
      </c>
      <c r="AT13" s="1135">
        <f t="shared" si="1"/>
        <v>822489.8</v>
      </c>
      <c r="AU13" s="1135">
        <f t="shared" si="1"/>
        <v>822489.8</v>
      </c>
      <c r="AV13" s="1135">
        <f t="shared" si="1"/>
        <v>831198.13333333342</v>
      </c>
      <c r="AW13" s="1135">
        <f t="shared" si="1"/>
        <v>831198.13333333342</v>
      </c>
      <c r="AX13" s="1135">
        <f t="shared" si="1"/>
        <v>831198.13333333342</v>
      </c>
      <c r="AY13" s="1135">
        <f t="shared" si="1"/>
        <v>831198.13333333342</v>
      </c>
      <c r="AZ13" s="1135">
        <f t="shared" si="1"/>
        <v>831198.13333333342</v>
      </c>
      <c r="BA13" s="1136">
        <f t="shared" si="1"/>
        <v>831198.13333333342</v>
      </c>
      <c r="BB13" s="1135">
        <f t="shared" si="1"/>
        <v>859875.7</v>
      </c>
      <c r="BC13" s="1135">
        <f t="shared" si="1"/>
        <v>859875.7</v>
      </c>
      <c r="BD13" s="1135">
        <f t="shared" si="1"/>
        <v>859875.7</v>
      </c>
      <c r="BE13" s="1135">
        <f t="shared" si="1"/>
        <v>859875.7</v>
      </c>
      <c r="BF13" s="1135">
        <f t="shared" si="1"/>
        <v>859875.7</v>
      </c>
      <c r="BG13" s="1135">
        <f t="shared" si="1"/>
        <v>859875.7</v>
      </c>
      <c r="BH13" s="1135">
        <f t="shared" si="1"/>
        <v>868979.86666666658</v>
      </c>
      <c r="BI13" s="1135">
        <f t="shared" si="1"/>
        <v>868979.86666666658</v>
      </c>
      <c r="BJ13" s="1135">
        <f t="shared" si="1"/>
        <v>868979.86666666658</v>
      </c>
      <c r="BK13" s="1135">
        <f t="shared" si="1"/>
        <v>868979.86666666658</v>
      </c>
      <c r="BL13" s="1135">
        <f t="shared" si="1"/>
        <v>868979.86666666658</v>
      </c>
      <c r="BM13" s="1136">
        <f t="shared" si="1"/>
        <v>868979.86666666658</v>
      </c>
      <c r="BN13" s="1137">
        <f>SUM(F13:BM13)</f>
        <v>45695489.800000012</v>
      </c>
    </row>
    <row r="14" spans="1:66" s="1108" customFormat="1" ht="17" thickTop="1">
      <c r="B14" s="1116"/>
      <c r="C14" s="1117"/>
      <c r="D14" s="1116"/>
      <c r="E14" s="1118"/>
      <c r="F14" s="1138"/>
      <c r="G14" s="1138"/>
      <c r="H14" s="1138"/>
      <c r="I14" s="1138"/>
      <c r="J14" s="1138"/>
      <c r="K14" s="1138"/>
      <c r="L14" s="1138"/>
      <c r="M14" s="1138"/>
      <c r="N14" s="1138"/>
      <c r="O14" s="1139"/>
      <c r="P14" s="1138"/>
      <c r="Q14" s="1140"/>
      <c r="R14" s="1138"/>
      <c r="S14" s="1138"/>
      <c r="T14" s="1138"/>
      <c r="U14" s="1138"/>
      <c r="V14" s="1138"/>
      <c r="W14" s="1138"/>
      <c r="X14" s="1138"/>
      <c r="Y14" s="1138"/>
      <c r="Z14" s="1138"/>
      <c r="AA14" s="1138"/>
      <c r="AB14" s="1138"/>
      <c r="AC14" s="1140"/>
      <c r="AD14" s="1138"/>
      <c r="AE14" s="1138"/>
      <c r="AF14" s="1138"/>
      <c r="AG14" s="1138"/>
      <c r="AH14" s="1138"/>
      <c r="AI14" s="1138"/>
      <c r="AJ14" s="1138"/>
      <c r="AK14" s="1138"/>
      <c r="AL14" s="1138"/>
      <c r="AM14" s="1138"/>
      <c r="AN14" s="1138"/>
      <c r="AO14" s="1140"/>
      <c r="AP14" s="1138"/>
      <c r="AQ14" s="1138"/>
      <c r="AR14" s="1138"/>
      <c r="AS14" s="1138"/>
      <c r="AT14" s="1138"/>
      <c r="AU14" s="1138"/>
      <c r="AV14" s="1138"/>
      <c r="AW14" s="1138"/>
      <c r="AX14" s="1138"/>
      <c r="AY14" s="1138"/>
      <c r="AZ14" s="1138"/>
      <c r="BA14" s="1140"/>
      <c r="BB14" s="1138"/>
      <c r="BC14" s="1138"/>
      <c r="BD14" s="1138"/>
      <c r="BE14" s="1138"/>
      <c r="BF14" s="1138"/>
      <c r="BG14" s="1138"/>
      <c r="BH14" s="1138"/>
      <c r="BI14" s="1138"/>
      <c r="BJ14" s="1138"/>
      <c r="BK14" s="1138"/>
      <c r="BL14" s="1138"/>
      <c r="BM14" s="1140"/>
      <c r="BN14" s="1125"/>
    </row>
    <row r="15" spans="1:66" s="1108" customFormat="1" ht="17" thickBot="1">
      <c r="B15" s="1118" t="s">
        <v>321</v>
      </c>
      <c r="C15" s="1141"/>
      <c r="D15" s="1118"/>
      <c r="E15" s="1118"/>
      <c r="F15" s="345"/>
      <c r="G15" s="345"/>
      <c r="H15" s="345"/>
      <c r="I15" s="345"/>
      <c r="J15" s="345"/>
      <c r="K15" s="345"/>
      <c r="L15" s="345"/>
      <c r="M15" s="345"/>
      <c r="N15" s="345"/>
      <c r="O15" s="600"/>
      <c r="P15" s="345"/>
      <c r="Q15" s="1142"/>
      <c r="R15" s="345"/>
      <c r="S15" s="345"/>
      <c r="T15" s="345"/>
      <c r="U15" s="345"/>
      <c r="V15" s="345"/>
      <c r="W15" s="345"/>
      <c r="X15" s="345"/>
      <c r="Y15" s="345"/>
      <c r="Z15" s="345"/>
      <c r="AA15" s="345"/>
      <c r="AB15" s="345"/>
      <c r="AC15" s="1142"/>
      <c r="AD15" s="345"/>
      <c r="AE15" s="345"/>
      <c r="AF15" s="345"/>
      <c r="AG15" s="345"/>
      <c r="AH15" s="345"/>
      <c r="AI15" s="345"/>
      <c r="AJ15" s="345"/>
      <c r="AK15" s="345"/>
      <c r="AL15" s="345"/>
      <c r="AM15" s="345"/>
      <c r="AN15" s="345"/>
      <c r="AO15" s="1142"/>
      <c r="AP15" s="345"/>
      <c r="AQ15" s="345"/>
      <c r="AR15" s="345"/>
      <c r="AS15" s="345"/>
      <c r="AT15" s="345"/>
      <c r="AU15" s="345"/>
      <c r="AV15" s="345"/>
      <c r="AW15" s="345"/>
      <c r="AX15" s="345"/>
      <c r="AY15" s="345"/>
      <c r="AZ15" s="345"/>
      <c r="BA15" s="1142"/>
      <c r="BB15" s="345"/>
      <c r="BC15" s="345"/>
      <c r="BD15" s="345"/>
      <c r="BE15" s="345"/>
      <c r="BF15" s="345"/>
      <c r="BG15" s="345"/>
      <c r="BH15" s="345"/>
      <c r="BI15" s="345"/>
      <c r="BJ15" s="345"/>
      <c r="BK15" s="345"/>
      <c r="BL15" s="345"/>
      <c r="BM15" s="1142"/>
      <c r="BN15" s="345"/>
    </row>
    <row r="16" spans="1:66" s="1108" customFormat="1" ht="17" thickTop="1">
      <c r="B16" s="1118"/>
      <c r="C16" s="1143" t="s">
        <v>320</v>
      </c>
      <c r="D16" s="1144">
        <v>0.25</v>
      </c>
      <c r="E16" s="1118"/>
      <c r="F16" s="345">
        <f t="shared" ref="F16:AK16" si="2">F13*$D$16</f>
        <v>116954.5</v>
      </c>
      <c r="G16" s="345">
        <f t="shared" si="2"/>
        <v>120917</v>
      </c>
      <c r="H16" s="345">
        <f t="shared" si="2"/>
        <v>126333.66666666666</v>
      </c>
      <c r="I16" s="345">
        <f t="shared" si="2"/>
        <v>129458.66666666666</v>
      </c>
      <c r="J16" s="345">
        <f t="shared" si="2"/>
        <v>133383.66666666666</v>
      </c>
      <c r="K16" s="345">
        <f t="shared" si="2"/>
        <v>134737.83333333331</v>
      </c>
      <c r="L16" s="345">
        <f t="shared" si="2"/>
        <v>135867</v>
      </c>
      <c r="M16" s="345">
        <f t="shared" si="2"/>
        <v>160137.83333333334</v>
      </c>
      <c r="N16" s="345">
        <f t="shared" si="2"/>
        <v>160137.83333333334</v>
      </c>
      <c r="O16" s="600">
        <f t="shared" si="2"/>
        <v>162012.83333333331</v>
      </c>
      <c r="P16" s="345">
        <f t="shared" si="2"/>
        <v>163366.99999999997</v>
      </c>
      <c r="Q16" s="1142">
        <f t="shared" si="2"/>
        <v>182221.16666666666</v>
      </c>
      <c r="R16" s="345">
        <f t="shared" si="2"/>
        <v>186033.66666666666</v>
      </c>
      <c r="S16" s="345">
        <f t="shared" si="2"/>
        <v>186033.66666666666</v>
      </c>
      <c r="T16" s="345">
        <f t="shared" si="2"/>
        <v>186033.66666666666</v>
      </c>
      <c r="U16" s="345">
        <f t="shared" si="2"/>
        <v>186033.66666666666</v>
      </c>
      <c r="V16" s="345">
        <f t="shared" si="2"/>
        <v>186033.66666666666</v>
      </c>
      <c r="W16" s="345">
        <f t="shared" si="2"/>
        <v>186033.66666666666</v>
      </c>
      <c r="X16" s="345">
        <f t="shared" si="2"/>
        <v>188012.83333333331</v>
      </c>
      <c r="Y16" s="345">
        <f t="shared" si="2"/>
        <v>188012.83333333331</v>
      </c>
      <c r="Z16" s="345">
        <f t="shared" si="2"/>
        <v>188012.83333333331</v>
      </c>
      <c r="AA16" s="345">
        <f t="shared" si="2"/>
        <v>188012.83333333331</v>
      </c>
      <c r="AB16" s="345">
        <f t="shared" si="2"/>
        <v>188012.83333333331</v>
      </c>
      <c r="AC16" s="1142">
        <f t="shared" si="2"/>
        <v>188012.83333333331</v>
      </c>
      <c r="AD16" s="345">
        <f t="shared" si="2"/>
        <v>198354.09999999998</v>
      </c>
      <c r="AE16" s="345">
        <f t="shared" si="2"/>
        <v>198354.09999999998</v>
      </c>
      <c r="AF16" s="345">
        <f t="shared" si="2"/>
        <v>198354.09999999998</v>
      </c>
      <c r="AG16" s="345">
        <f t="shared" si="2"/>
        <v>198354.09999999998</v>
      </c>
      <c r="AH16" s="345">
        <f t="shared" si="2"/>
        <v>198354.09999999998</v>
      </c>
      <c r="AI16" s="345">
        <f t="shared" si="2"/>
        <v>198354.09999999998</v>
      </c>
      <c r="AJ16" s="345">
        <f t="shared" si="2"/>
        <v>198354.09999999998</v>
      </c>
      <c r="AK16" s="345">
        <f t="shared" si="2"/>
        <v>198354.09999999998</v>
      </c>
      <c r="AL16" s="345">
        <f t="shared" ref="AL16:BM16" si="3">AL13*$D$16</f>
        <v>198354.09999999998</v>
      </c>
      <c r="AM16" s="345">
        <f t="shared" si="3"/>
        <v>198354.09999999998</v>
      </c>
      <c r="AN16" s="345">
        <f t="shared" si="3"/>
        <v>198354.09999999998</v>
      </c>
      <c r="AO16" s="1142">
        <f t="shared" si="3"/>
        <v>198354.09999999998</v>
      </c>
      <c r="AP16" s="345">
        <f t="shared" si="3"/>
        <v>205622.45</v>
      </c>
      <c r="AQ16" s="345">
        <f t="shared" si="3"/>
        <v>205622.45</v>
      </c>
      <c r="AR16" s="345">
        <f t="shared" si="3"/>
        <v>205622.45</v>
      </c>
      <c r="AS16" s="345">
        <f t="shared" si="3"/>
        <v>205622.45</v>
      </c>
      <c r="AT16" s="345">
        <f t="shared" si="3"/>
        <v>205622.45</v>
      </c>
      <c r="AU16" s="345">
        <f t="shared" si="3"/>
        <v>205622.45</v>
      </c>
      <c r="AV16" s="345">
        <f t="shared" si="3"/>
        <v>207799.53333333335</v>
      </c>
      <c r="AW16" s="345">
        <f t="shared" si="3"/>
        <v>207799.53333333335</v>
      </c>
      <c r="AX16" s="345">
        <f t="shared" si="3"/>
        <v>207799.53333333335</v>
      </c>
      <c r="AY16" s="345">
        <f t="shared" si="3"/>
        <v>207799.53333333335</v>
      </c>
      <c r="AZ16" s="345">
        <f t="shared" si="3"/>
        <v>207799.53333333335</v>
      </c>
      <c r="BA16" s="1142">
        <f t="shared" si="3"/>
        <v>207799.53333333335</v>
      </c>
      <c r="BB16" s="345">
        <f t="shared" si="3"/>
        <v>214968.92499999999</v>
      </c>
      <c r="BC16" s="345">
        <f t="shared" si="3"/>
        <v>214968.92499999999</v>
      </c>
      <c r="BD16" s="345">
        <f t="shared" si="3"/>
        <v>214968.92499999999</v>
      </c>
      <c r="BE16" s="345">
        <f t="shared" si="3"/>
        <v>214968.92499999999</v>
      </c>
      <c r="BF16" s="345">
        <f t="shared" si="3"/>
        <v>214968.92499999999</v>
      </c>
      <c r="BG16" s="345">
        <f t="shared" si="3"/>
        <v>214968.92499999999</v>
      </c>
      <c r="BH16" s="345">
        <f t="shared" si="3"/>
        <v>217244.96666666665</v>
      </c>
      <c r="BI16" s="345">
        <f t="shared" si="3"/>
        <v>217244.96666666665</v>
      </c>
      <c r="BJ16" s="345">
        <f t="shared" si="3"/>
        <v>217244.96666666665</v>
      </c>
      <c r="BK16" s="345">
        <f t="shared" si="3"/>
        <v>217244.96666666665</v>
      </c>
      <c r="BL16" s="345">
        <f t="shared" si="3"/>
        <v>217244.96666666665</v>
      </c>
      <c r="BM16" s="1142">
        <f t="shared" si="3"/>
        <v>217244.96666666665</v>
      </c>
      <c r="BN16" s="1145">
        <f t="shared" ref="BN16" si="4">SUM(F16:BM16)</f>
        <v>11423872.450000003</v>
      </c>
    </row>
    <row r="17" spans="1:66" s="1108" customFormat="1">
      <c r="B17" s="1116"/>
      <c r="C17" s="1134" t="s">
        <v>52</v>
      </c>
      <c r="D17" s="1129"/>
      <c r="E17" s="1130"/>
      <c r="F17" s="1125">
        <v>1500</v>
      </c>
      <c r="G17" s="1125">
        <f>F17</f>
        <v>1500</v>
      </c>
      <c r="H17" s="1125">
        <f t="shared" ref="H17:Q17" si="5">G17</f>
        <v>1500</v>
      </c>
      <c r="I17" s="1125">
        <f t="shared" si="5"/>
        <v>1500</v>
      </c>
      <c r="J17" s="1125">
        <f t="shared" si="5"/>
        <v>1500</v>
      </c>
      <c r="K17" s="1125">
        <f t="shared" si="5"/>
        <v>1500</v>
      </c>
      <c r="L17" s="1125">
        <f t="shared" si="5"/>
        <v>1500</v>
      </c>
      <c r="M17" s="1125">
        <f t="shared" si="5"/>
        <v>1500</v>
      </c>
      <c r="N17" s="1125">
        <f t="shared" si="5"/>
        <v>1500</v>
      </c>
      <c r="O17" s="1126">
        <f t="shared" si="5"/>
        <v>1500</v>
      </c>
      <c r="P17" s="1125">
        <f t="shared" si="5"/>
        <v>1500</v>
      </c>
      <c r="Q17" s="1127">
        <f t="shared" si="5"/>
        <v>1500</v>
      </c>
      <c r="R17" s="1125">
        <f>Q17</f>
        <v>1500</v>
      </c>
      <c r="S17" s="1125">
        <f>R17</f>
        <v>1500</v>
      </c>
      <c r="T17" s="1125">
        <f t="shared" ref="T17:AC17" si="6">S17</f>
        <v>1500</v>
      </c>
      <c r="U17" s="1125">
        <f t="shared" si="6"/>
        <v>1500</v>
      </c>
      <c r="V17" s="1125">
        <f t="shared" si="6"/>
        <v>1500</v>
      </c>
      <c r="W17" s="1125">
        <f t="shared" si="6"/>
        <v>1500</v>
      </c>
      <c r="X17" s="1125">
        <f t="shared" si="6"/>
        <v>1500</v>
      </c>
      <c r="Y17" s="1125">
        <f t="shared" si="6"/>
        <v>1500</v>
      </c>
      <c r="Z17" s="1125">
        <f t="shared" si="6"/>
        <v>1500</v>
      </c>
      <c r="AA17" s="1125">
        <f t="shared" si="6"/>
        <v>1500</v>
      </c>
      <c r="AB17" s="1125">
        <f t="shared" si="6"/>
        <v>1500</v>
      </c>
      <c r="AC17" s="1127">
        <f t="shared" si="6"/>
        <v>1500</v>
      </c>
      <c r="AD17" s="1125">
        <f t="shared" ref="AD17:AM21" si="7">R17*1.1</f>
        <v>1650.0000000000002</v>
      </c>
      <c r="AE17" s="1125">
        <f t="shared" si="7"/>
        <v>1650.0000000000002</v>
      </c>
      <c r="AF17" s="1125">
        <f t="shared" si="7"/>
        <v>1650.0000000000002</v>
      </c>
      <c r="AG17" s="1125">
        <f t="shared" si="7"/>
        <v>1650.0000000000002</v>
      </c>
      <c r="AH17" s="1125">
        <f t="shared" si="7"/>
        <v>1650.0000000000002</v>
      </c>
      <c r="AI17" s="1125">
        <f t="shared" si="7"/>
        <v>1650.0000000000002</v>
      </c>
      <c r="AJ17" s="1125">
        <f t="shared" si="7"/>
        <v>1650.0000000000002</v>
      </c>
      <c r="AK17" s="1125">
        <f t="shared" si="7"/>
        <v>1650.0000000000002</v>
      </c>
      <c r="AL17" s="1125">
        <f t="shared" si="7"/>
        <v>1650.0000000000002</v>
      </c>
      <c r="AM17" s="1125">
        <f t="shared" si="7"/>
        <v>1650.0000000000002</v>
      </c>
      <c r="AN17" s="1125">
        <f t="shared" ref="AN17:AW21" si="8">AB17*1.1</f>
        <v>1650.0000000000002</v>
      </c>
      <c r="AO17" s="1127">
        <f t="shared" si="8"/>
        <v>1650.0000000000002</v>
      </c>
      <c r="AP17" s="1125">
        <f t="shared" si="8"/>
        <v>1815.0000000000005</v>
      </c>
      <c r="AQ17" s="1125">
        <f t="shared" si="8"/>
        <v>1815.0000000000005</v>
      </c>
      <c r="AR17" s="1125">
        <f t="shared" si="8"/>
        <v>1815.0000000000005</v>
      </c>
      <c r="AS17" s="1125">
        <f t="shared" si="8"/>
        <v>1815.0000000000005</v>
      </c>
      <c r="AT17" s="1125">
        <f t="shared" si="8"/>
        <v>1815.0000000000005</v>
      </c>
      <c r="AU17" s="1125">
        <f t="shared" si="8"/>
        <v>1815.0000000000005</v>
      </c>
      <c r="AV17" s="1125">
        <f t="shared" si="8"/>
        <v>1815.0000000000005</v>
      </c>
      <c r="AW17" s="1125">
        <f t="shared" si="8"/>
        <v>1815.0000000000005</v>
      </c>
      <c r="AX17" s="1125">
        <f t="shared" ref="AX17:BG21" si="9">AL17*1.1</f>
        <v>1815.0000000000005</v>
      </c>
      <c r="AY17" s="1125">
        <f t="shared" si="9"/>
        <v>1815.0000000000005</v>
      </c>
      <c r="AZ17" s="1125">
        <f t="shared" si="9"/>
        <v>1815.0000000000005</v>
      </c>
      <c r="BA17" s="1127">
        <f t="shared" si="9"/>
        <v>1815.0000000000005</v>
      </c>
      <c r="BB17" s="1125">
        <f t="shared" si="9"/>
        <v>1996.5000000000007</v>
      </c>
      <c r="BC17" s="1125">
        <f t="shared" si="9"/>
        <v>1996.5000000000007</v>
      </c>
      <c r="BD17" s="1125">
        <f t="shared" si="9"/>
        <v>1996.5000000000007</v>
      </c>
      <c r="BE17" s="1125">
        <f t="shared" si="9"/>
        <v>1996.5000000000007</v>
      </c>
      <c r="BF17" s="1125">
        <f t="shared" si="9"/>
        <v>1996.5000000000007</v>
      </c>
      <c r="BG17" s="1125">
        <f t="shared" si="9"/>
        <v>1996.5000000000007</v>
      </c>
      <c r="BH17" s="1125">
        <f t="shared" ref="BH17:BM21" si="10">AV17*1.1</f>
        <v>1996.5000000000007</v>
      </c>
      <c r="BI17" s="1125">
        <f t="shared" si="10"/>
        <v>1996.5000000000007</v>
      </c>
      <c r="BJ17" s="1125">
        <f t="shared" si="10"/>
        <v>1996.5000000000007</v>
      </c>
      <c r="BK17" s="1125">
        <f t="shared" si="10"/>
        <v>1996.5000000000007</v>
      </c>
      <c r="BL17" s="1125">
        <f t="shared" si="10"/>
        <v>1996.5000000000007</v>
      </c>
      <c r="BM17" s="1127">
        <f t="shared" si="10"/>
        <v>1996.5000000000007</v>
      </c>
      <c r="BN17" s="1128">
        <f t="shared" ref="BN17:BN22" si="11">SUM(F17:BM17)</f>
        <v>101538</v>
      </c>
    </row>
    <row r="18" spans="1:66" s="1108" customFormat="1">
      <c r="B18" s="1116"/>
      <c r="C18" s="1146" t="s">
        <v>114</v>
      </c>
      <c r="D18" s="1147"/>
      <c r="E18" s="1148"/>
      <c r="F18" s="1125">
        <v>1500</v>
      </c>
      <c r="G18" s="1125">
        <f t="shared" ref="G18:Q21" si="12">F18</f>
        <v>1500</v>
      </c>
      <c r="H18" s="1125">
        <f t="shared" si="12"/>
        <v>1500</v>
      </c>
      <c r="I18" s="1125">
        <f t="shared" si="12"/>
        <v>1500</v>
      </c>
      <c r="J18" s="1125">
        <f t="shared" si="12"/>
        <v>1500</v>
      </c>
      <c r="K18" s="1125">
        <f t="shared" si="12"/>
        <v>1500</v>
      </c>
      <c r="L18" s="1125">
        <f t="shared" si="12"/>
        <v>1500</v>
      </c>
      <c r="M18" s="1125">
        <f t="shared" si="12"/>
        <v>1500</v>
      </c>
      <c r="N18" s="1125">
        <f t="shared" si="12"/>
        <v>1500</v>
      </c>
      <c r="O18" s="1126">
        <f t="shared" si="12"/>
        <v>1500</v>
      </c>
      <c r="P18" s="1125">
        <f t="shared" si="12"/>
        <v>1500</v>
      </c>
      <c r="Q18" s="1127">
        <f t="shared" si="12"/>
        <v>1500</v>
      </c>
      <c r="R18" s="1125">
        <f>Q18</f>
        <v>1500</v>
      </c>
      <c r="S18" s="1125">
        <f t="shared" ref="S18:AC21" si="13">R18</f>
        <v>1500</v>
      </c>
      <c r="T18" s="1125">
        <f t="shared" si="13"/>
        <v>1500</v>
      </c>
      <c r="U18" s="1125">
        <f t="shared" si="13"/>
        <v>1500</v>
      </c>
      <c r="V18" s="1125">
        <f t="shared" si="13"/>
        <v>1500</v>
      </c>
      <c r="W18" s="1125">
        <f t="shared" si="13"/>
        <v>1500</v>
      </c>
      <c r="X18" s="1125">
        <f t="shared" si="13"/>
        <v>1500</v>
      </c>
      <c r="Y18" s="1125">
        <f t="shared" si="13"/>
        <v>1500</v>
      </c>
      <c r="Z18" s="1125">
        <f t="shared" si="13"/>
        <v>1500</v>
      </c>
      <c r="AA18" s="1125">
        <f t="shared" si="13"/>
        <v>1500</v>
      </c>
      <c r="AB18" s="1125">
        <f t="shared" si="13"/>
        <v>1500</v>
      </c>
      <c r="AC18" s="1127">
        <f t="shared" si="13"/>
        <v>1500</v>
      </c>
      <c r="AD18" s="1125">
        <f t="shared" si="7"/>
        <v>1650.0000000000002</v>
      </c>
      <c r="AE18" s="1125">
        <f t="shared" si="7"/>
        <v>1650.0000000000002</v>
      </c>
      <c r="AF18" s="1125">
        <f t="shared" si="7"/>
        <v>1650.0000000000002</v>
      </c>
      <c r="AG18" s="1125">
        <f t="shared" si="7"/>
        <v>1650.0000000000002</v>
      </c>
      <c r="AH18" s="1125">
        <f t="shared" si="7"/>
        <v>1650.0000000000002</v>
      </c>
      <c r="AI18" s="1125">
        <f t="shared" si="7"/>
        <v>1650.0000000000002</v>
      </c>
      <c r="AJ18" s="1125">
        <f t="shared" si="7"/>
        <v>1650.0000000000002</v>
      </c>
      <c r="AK18" s="1125">
        <f t="shared" si="7"/>
        <v>1650.0000000000002</v>
      </c>
      <c r="AL18" s="1125">
        <f t="shared" si="7"/>
        <v>1650.0000000000002</v>
      </c>
      <c r="AM18" s="1125">
        <f t="shared" si="7"/>
        <v>1650.0000000000002</v>
      </c>
      <c r="AN18" s="1125">
        <f t="shared" si="8"/>
        <v>1650.0000000000002</v>
      </c>
      <c r="AO18" s="1127">
        <f t="shared" si="8"/>
        <v>1650.0000000000002</v>
      </c>
      <c r="AP18" s="1125">
        <f t="shared" si="8"/>
        <v>1815.0000000000005</v>
      </c>
      <c r="AQ18" s="1125">
        <f t="shared" si="8"/>
        <v>1815.0000000000005</v>
      </c>
      <c r="AR18" s="1125">
        <f t="shared" si="8"/>
        <v>1815.0000000000005</v>
      </c>
      <c r="AS18" s="1125">
        <f t="shared" si="8"/>
        <v>1815.0000000000005</v>
      </c>
      <c r="AT18" s="1125">
        <f t="shared" si="8"/>
        <v>1815.0000000000005</v>
      </c>
      <c r="AU18" s="1125">
        <f t="shared" si="8"/>
        <v>1815.0000000000005</v>
      </c>
      <c r="AV18" s="1125">
        <f t="shared" si="8"/>
        <v>1815.0000000000005</v>
      </c>
      <c r="AW18" s="1125">
        <f t="shared" si="8"/>
        <v>1815.0000000000005</v>
      </c>
      <c r="AX18" s="1125">
        <f t="shared" si="9"/>
        <v>1815.0000000000005</v>
      </c>
      <c r="AY18" s="1125">
        <f t="shared" si="9"/>
        <v>1815.0000000000005</v>
      </c>
      <c r="AZ18" s="1125">
        <f t="shared" si="9"/>
        <v>1815.0000000000005</v>
      </c>
      <c r="BA18" s="1127">
        <f t="shared" si="9"/>
        <v>1815.0000000000005</v>
      </c>
      <c r="BB18" s="1125">
        <f t="shared" si="9"/>
        <v>1996.5000000000007</v>
      </c>
      <c r="BC18" s="1125">
        <f t="shared" si="9"/>
        <v>1996.5000000000007</v>
      </c>
      <c r="BD18" s="1125">
        <f t="shared" si="9"/>
        <v>1996.5000000000007</v>
      </c>
      <c r="BE18" s="1125">
        <f t="shared" si="9"/>
        <v>1996.5000000000007</v>
      </c>
      <c r="BF18" s="1125">
        <f t="shared" si="9"/>
        <v>1996.5000000000007</v>
      </c>
      <c r="BG18" s="1125">
        <f t="shared" si="9"/>
        <v>1996.5000000000007</v>
      </c>
      <c r="BH18" s="1125">
        <f t="shared" si="10"/>
        <v>1996.5000000000007</v>
      </c>
      <c r="BI18" s="1125">
        <f t="shared" si="10"/>
        <v>1996.5000000000007</v>
      </c>
      <c r="BJ18" s="1125">
        <f t="shared" si="10"/>
        <v>1996.5000000000007</v>
      </c>
      <c r="BK18" s="1125">
        <f t="shared" si="10"/>
        <v>1996.5000000000007</v>
      </c>
      <c r="BL18" s="1125">
        <f t="shared" si="10"/>
        <v>1996.5000000000007</v>
      </c>
      <c r="BM18" s="1127">
        <f t="shared" si="10"/>
        <v>1996.5000000000007</v>
      </c>
      <c r="BN18" s="1128">
        <f t="shared" si="11"/>
        <v>101538</v>
      </c>
    </row>
    <row r="19" spans="1:66" s="1108" customFormat="1">
      <c r="B19" s="1116"/>
      <c r="C19" s="1134" t="s">
        <v>169</v>
      </c>
      <c r="D19" s="1129"/>
      <c r="E19" s="1130"/>
      <c r="F19" s="1125">
        <v>500</v>
      </c>
      <c r="G19" s="1125">
        <f t="shared" si="12"/>
        <v>500</v>
      </c>
      <c r="H19" s="1125">
        <f t="shared" si="12"/>
        <v>500</v>
      </c>
      <c r="I19" s="1125">
        <f t="shared" si="12"/>
        <v>500</v>
      </c>
      <c r="J19" s="1125">
        <f t="shared" si="12"/>
        <v>500</v>
      </c>
      <c r="K19" s="1125">
        <f t="shared" si="12"/>
        <v>500</v>
      </c>
      <c r="L19" s="1125">
        <f t="shared" si="12"/>
        <v>500</v>
      </c>
      <c r="M19" s="1125">
        <f t="shared" si="12"/>
        <v>500</v>
      </c>
      <c r="N19" s="1125">
        <f t="shared" si="12"/>
        <v>500</v>
      </c>
      <c r="O19" s="1126">
        <f t="shared" si="12"/>
        <v>500</v>
      </c>
      <c r="P19" s="1125">
        <f t="shared" si="12"/>
        <v>500</v>
      </c>
      <c r="Q19" s="1127">
        <f t="shared" si="12"/>
        <v>500</v>
      </c>
      <c r="R19" s="1125">
        <f>Q19</f>
        <v>500</v>
      </c>
      <c r="S19" s="1125">
        <f t="shared" si="13"/>
        <v>500</v>
      </c>
      <c r="T19" s="1125">
        <f t="shared" si="13"/>
        <v>500</v>
      </c>
      <c r="U19" s="1125">
        <f t="shared" si="13"/>
        <v>500</v>
      </c>
      <c r="V19" s="1125">
        <f t="shared" si="13"/>
        <v>500</v>
      </c>
      <c r="W19" s="1125">
        <f t="shared" si="13"/>
        <v>500</v>
      </c>
      <c r="X19" s="1125">
        <f t="shared" si="13"/>
        <v>500</v>
      </c>
      <c r="Y19" s="1125">
        <f t="shared" si="13"/>
        <v>500</v>
      </c>
      <c r="Z19" s="1125">
        <f t="shared" si="13"/>
        <v>500</v>
      </c>
      <c r="AA19" s="1125">
        <f t="shared" si="13"/>
        <v>500</v>
      </c>
      <c r="AB19" s="1125">
        <f t="shared" si="13"/>
        <v>500</v>
      </c>
      <c r="AC19" s="1127">
        <f t="shared" si="13"/>
        <v>500</v>
      </c>
      <c r="AD19" s="1125">
        <f t="shared" si="7"/>
        <v>550</v>
      </c>
      <c r="AE19" s="1125">
        <f t="shared" si="7"/>
        <v>550</v>
      </c>
      <c r="AF19" s="1125">
        <f t="shared" si="7"/>
        <v>550</v>
      </c>
      <c r="AG19" s="1125">
        <f t="shared" si="7"/>
        <v>550</v>
      </c>
      <c r="AH19" s="1125">
        <f t="shared" si="7"/>
        <v>550</v>
      </c>
      <c r="AI19" s="1125">
        <f t="shared" si="7"/>
        <v>550</v>
      </c>
      <c r="AJ19" s="1125">
        <f t="shared" si="7"/>
        <v>550</v>
      </c>
      <c r="AK19" s="1125">
        <f t="shared" si="7"/>
        <v>550</v>
      </c>
      <c r="AL19" s="1125">
        <f t="shared" si="7"/>
        <v>550</v>
      </c>
      <c r="AM19" s="1125">
        <f t="shared" si="7"/>
        <v>550</v>
      </c>
      <c r="AN19" s="1125">
        <f t="shared" si="8"/>
        <v>550</v>
      </c>
      <c r="AO19" s="1127">
        <f t="shared" si="8"/>
        <v>550</v>
      </c>
      <c r="AP19" s="1125">
        <f t="shared" si="8"/>
        <v>605</v>
      </c>
      <c r="AQ19" s="1125">
        <f t="shared" si="8"/>
        <v>605</v>
      </c>
      <c r="AR19" s="1125">
        <f t="shared" si="8"/>
        <v>605</v>
      </c>
      <c r="AS19" s="1125">
        <f t="shared" si="8"/>
        <v>605</v>
      </c>
      <c r="AT19" s="1125">
        <f t="shared" si="8"/>
        <v>605</v>
      </c>
      <c r="AU19" s="1125">
        <f t="shared" si="8"/>
        <v>605</v>
      </c>
      <c r="AV19" s="1125">
        <f t="shared" si="8"/>
        <v>605</v>
      </c>
      <c r="AW19" s="1125">
        <f t="shared" si="8"/>
        <v>605</v>
      </c>
      <c r="AX19" s="1125">
        <f t="shared" si="9"/>
        <v>605</v>
      </c>
      <c r="AY19" s="1125">
        <f t="shared" si="9"/>
        <v>605</v>
      </c>
      <c r="AZ19" s="1125">
        <f t="shared" si="9"/>
        <v>605</v>
      </c>
      <c r="BA19" s="1127">
        <f t="shared" si="9"/>
        <v>605</v>
      </c>
      <c r="BB19" s="1125">
        <f t="shared" si="9"/>
        <v>665.5</v>
      </c>
      <c r="BC19" s="1125">
        <f t="shared" si="9"/>
        <v>665.5</v>
      </c>
      <c r="BD19" s="1125">
        <f t="shared" si="9"/>
        <v>665.5</v>
      </c>
      <c r="BE19" s="1125">
        <f t="shared" si="9"/>
        <v>665.5</v>
      </c>
      <c r="BF19" s="1125">
        <f t="shared" si="9"/>
        <v>665.5</v>
      </c>
      <c r="BG19" s="1125">
        <f t="shared" si="9"/>
        <v>665.5</v>
      </c>
      <c r="BH19" s="1125">
        <f t="shared" si="10"/>
        <v>665.5</v>
      </c>
      <c r="BI19" s="1125">
        <f t="shared" si="10"/>
        <v>665.5</v>
      </c>
      <c r="BJ19" s="1125">
        <f t="shared" si="10"/>
        <v>665.5</v>
      </c>
      <c r="BK19" s="1125">
        <f t="shared" si="10"/>
        <v>665.5</v>
      </c>
      <c r="BL19" s="1125">
        <f t="shared" si="10"/>
        <v>665.5</v>
      </c>
      <c r="BM19" s="1127">
        <f t="shared" si="10"/>
        <v>665.5</v>
      </c>
      <c r="BN19" s="1128">
        <f t="shared" si="11"/>
        <v>33846</v>
      </c>
    </row>
    <row r="20" spans="1:66" s="1108" customFormat="1">
      <c r="B20" s="1116"/>
      <c r="C20" s="1134" t="s">
        <v>53</v>
      </c>
      <c r="D20" s="1129"/>
      <c r="E20" s="1130"/>
      <c r="F20" s="1125">
        <v>500</v>
      </c>
      <c r="G20" s="1125">
        <f t="shared" si="12"/>
        <v>500</v>
      </c>
      <c r="H20" s="1125">
        <f t="shared" si="12"/>
        <v>500</v>
      </c>
      <c r="I20" s="1125">
        <f t="shared" si="12"/>
        <v>500</v>
      </c>
      <c r="J20" s="1125">
        <f t="shared" si="12"/>
        <v>500</v>
      </c>
      <c r="K20" s="1125">
        <f t="shared" si="12"/>
        <v>500</v>
      </c>
      <c r="L20" s="1125">
        <f t="shared" si="12"/>
        <v>500</v>
      </c>
      <c r="M20" s="1125">
        <f t="shared" si="12"/>
        <v>500</v>
      </c>
      <c r="N20" s="1125">
        <f t="shared" si="12"/>
        <v>500</v>
      </c>
      <c r="O20" s="1126">
        <f t="shared" si="12"/>
        <v>500</v>
      </c>
      <c r="P20" s="1125">
        <f t="shared" si="12"/>
        <v>500</v>
      </c>
      <c r="Q20" s="1127">
        <f t="shared" si="12"/>
        <v>500</v>
      </c>
      <c r="R20" s="1125">
        <f>Q20</f>
        <v>500</v>
      </c>
      <c r="S20" s="1125">
        <f t="shared" si="13"/>
        <v>500</v>
      </c>
      <c r="T20" s="1125">
        <f t="shared" si="13"/>
        <v>500</v>
      </c>
      <c r="U20" s="1125">
        <f t="shared" si="13"/>
        <v>500</v>
      </c>
      <c r="V20" s="1125">
        <f t="shared" si="13"/>
        <v>500</v>
      </c>
      <c r="W20" s="1125">
        <f t="shared" si="13"/>
        <v>500</v>
      </c>
      <c r="X20" s="1125">
        <f t="shared" si="13"/>
        <v>500</v>
      </c>
      <c r="Y20" s="1125">
        <f t="shared" si="13"/>
        <v>500</v>
      </c>
      <c r="Z20" s="1125">
        <f t="shared" si="13"/>
        <v>500</v>
      </c>
      <c r="AA20" s="1125">
        <f t="shared" si="13"/>
        <v>500</v>
      </c>
      <c r="AB20" s="1125">
        <f t="shared" si="13"/>
        <v>500</v>
      </c>
      <c r="AC20" s="1127">
        <f t="shared" si="13"/>
        <v>500</v>
      </c>
      <c r="AD20" s="1125">
        <f t="shared" si="7"/>
        <v>550</v>
      </c>
      <c r="AE20" s="1125">
        <f t="shared" si="7"/>
        <v>550</v>
      </c>
      <c r="AF20" s="1125">
        <f t="shared" si="7"/>
        <v>550</v>
      </c>
      <c r="AG20" s="1125">
        <f t="shared" si="7"/>
        <v>550</v>
      </c>
      <c r="AH20" s="1125">
        <f t="shared" si="7"/>
        <v>550</v>
      </c>
      <c r="AI20" s="1125">
        <f t="shared" si="7"/>
        <v>550</v>
      </c>
      <c r="AJ20" s="1125">
        <f t="shared" si="7"/>
        <v>550</v>
      </c>
      <c r="AK20" s="1125">
        <f t="shared" si="7"/>
        <v>550</v>
      </c>
      <c r="AL20" s="1125">
        <f t="shared" si="7"/>
        <v>550</v>
      </c>
      <c r="AM20" s="1125">
        <f t="shared" si="7"/>
        <v>550</v>
      </c>
      <c r="AN20" s="1125">
        <f t="shared" si="8"/>
        <v>550</v>
      </c>
      <c r="AO20" s="1127">
        <f t="shared" si="8"/>
        <v>550</v>
      </c>
      <c r="AP20" s="1125">
        <f t="shared" si="8"/>
        <v>605</v>
      </c>
      <c r="AQ20" s="1125">
        <f t="shared" si="8"/>
        <v>605</v>
      </c>
      <c r="AR20" s="1125">
        <f t="shared" si="8"/>
        <v>605</v>
      </c>
      <c r="AS20" s="1125">
        <f t="shared" si="8"/>
        <v>605</v>
      </c>
      <c r="AT20" s="1125">
        <f t="shared" si="8"/>
        <v>605</v>
      </c>
      <c r="AU20" s="1125">
        <f t="shared" si="8"/>
        <v>605</v>
      </c>
      <c r="AV20" s="1125">
        <f t="shared" si="8"/>
        <v>605</v>
      </c>
      <c r="AW20" s="1125">
        <f t="shared" si="8"/>
        <v>605</v>
      </c>
      <c r="AX20" s="1125">
        <f t="shared" si="9"/>
        <v>605</v>
      </c>
      <c r="AY20" s="1125">
        <f t="shared" si="9"/>
        <v>605</v>
      </c>
      <c r="AZ20" s="1125">
        <f t="shared" si="9"/>
        <v>605</v>
      </c>
      <c r="BA20" s="1127">
        <f t="shared" si="9"/>
        <v>605</v>
      </c>
      <c r="BB20" s="1125">
        <f t="shared" si="9"/>
        <v>665.5</v>
      </c>
      <c r="BC20" s="1125">
        <f t="shared" si="9"/>
        <v>665.5</v>
      </c>
      <c r="BD20" s="1125">
        <f t="shared" si="9"/>
        <v>665.5</v>
      </c>
      <c r="BE20" s="1125">
        <f t="shared" si="9"/>
        <v>665.5</v>
      </c>
      <c r="BF20" s="1125">
        <f t="shared" si="9"/>
        <v>665.5</v>
      </c>
      <c r="BG20" s="1125">
        <f t="shared" si="9"/>
        <v>665.5</v>
      </c>
      <c r="BH20" s="1125">
        <f t="shared" si="10"/>
        <v>665.5</v>
      </c>
      <c r="BI20" s="1125">
        <f t="shared" si="10"/>
        <v>665.5</v>
      </c>
      <c r="BJ20" s="1125">
        <f t="shared" si="10"/>
        <v>665.5</v>
      </c>
      <c r="BK20" s="1125">
        <f t="shared" si="10"/>
        <v>665.5</v>
      </c>
      <c r="BL20" s="1125">
        <f t="shared" si="10"/>
        <v>665.5</v>
      </c>
      <c r="BM20" s="1127">
        <f t="shared" si="10"/>
        <v>665.5</v>
      </c>
      <c r="BN20" s="1128">
        <f t="shared" si="11"/>
        <v>33846</v>
      </c>
    </row>
    <row r="21" spans="1:66" s="1108" customFormat="1" ht="17" thickBot="1">
      <c r="B21" s="1116"/>
      <c r="C21" s="1134" t="s">
        <v>170</v>
      </c>
      <c r="D21" s="1129"/>
      <c r="E21" s="1130"/>
      <c r="F21" s="1132">
        <v>500</v>
      </c>
      <c r="G21" s="1132">
        <f t="shared" si="12"/>
        <v>500</v>
      </c>
      <c r="H21" s="1132">
        <f t="shared" si="12"/>
        <v>500</v>
      </c>
      <c r="I21" s="1132">
        <f t="shared" si="12"/>
        <v>500</v>
      </c>
      <c r="J21" s="1132">
        <f t="shared" si="12"/>
        <v>500</v>
      </c>
      <c r="K21" s="1132">
        <f t="shared" si="12"/>
        <v>500</v>
      </c>
      <c r="L21" s="1132">
        <f t="shared" si="12"/>
        <v>500</v>
      </c>
      <c r="M21" s="1132">
        <f t="shared" si="12"/>
        <v>500</v>
      </c>
      <c r="N21" s="1132">
        <f t="shared" si="12"/>
        <v>500</v>
      </c>
      <c r="O21" s="1132">
        <f t="shared" si="12"/>
        <v>500</v>
      </c>
      <c r="P21" s="1132">
        <f t="shared" si="12"/>
        <v>500</v>
      </c>
      <c r="Q21" s="1133">
        <f t="shared" si="12"/>
        <v>500</v>
      </c>
      <c r="R21" s="1132">
        <f>Q21</f>
        <v>500</v>
      </c>
      <c r="S21" s="1132">
        <f t="shared" si="13"/>
        <v>500</v>
      </c>
      <c r="T21" s="1132">
        <f t="shared" si="13"/>
        <v>500</v>
      </c>
      <c r="U21" s="1132">
        <f t="shared" si="13"/>
        <v>500</v>
      </c>
      <c r="V21" s="1132">
        <f t="shared" si="13"/>
        <v>500</v>
      </c>
      <c r="W21" s="1132">
        <f t="shared" si="13"/>
        <v>500</v>
      </c>
      <c r="X21" s="1132">
        <f t="shared" si="13"/>
        <v>500</v>
      </c>
      <c r="Y21" s="1132">
        <f t="shared" si="13"/>
        <v>500</v>
      </c>
      <c r="Z21" s="1132">
        <f t="shared" si="13"/>
        <v>500</v>
      </c>
      <c r="AA21" s="1132">
        <f t="shared" si="13"/>
        <v>500</v>
      </c>
      <c r="AB21" s="1132">
        <f t="shared" si="13"/>
        <v>500</v>
      </c>
      <c r="AC21" s="1133">
        <f t="shared" si="13"/>
        <v>500</v>
      </c>
      <c r="AD21" s="1132">
        <f t="shared" si="7"/>
        <v>550</v>
      </c>
      <c r="AE21" s="1132">
        <f t="shared" si="7"/>
        <v>550</v>
      </c>
      <c r="AF21" s="1132">
        <f t="shared" si="7"/>
        <v>550</v>
      </c>
      <c r="AG21" s="1132">
        <f t="shared" si="7"/>
        <v>550</v>
      </c>
      <c r="AH21" s="1132">
        <f t="shared" si="7"/>
        <v>550</v>
      </c>
      <c r="AI21" s="1132">
        <f t="shared" si="7"/>
        <v>550</v>
      </c>
      <c r="AJ21" s="1132">
        <f t="shared" si="7"/>
        <v>550</v>
      </c>
      <c r="AK21" s="1132">
        <f t="shared" si="7"/>
        <v>550</v>
      </c>
      <c r="AL21" s="1132">
        <f t="shared" si="7"/>
        <v>550</v>
      </c>
      <c r="AM21" s="1132">
        <f t="shared" si="7"/>
        <v>550</v>
      </c>
      <c r="AN21" s="1132">
        <f t="shared" si="8"/>
        <v>550</v>
      </c>
      <c r="AO21" s="1133">
        <f t="shared" si="8"/>
        <v>550</v>
      </c>
      <c r="AP21" s="1132">
        <f t="shared" si="8"/>
        <v>605</v>
      </c>
      <c r="AQ21" s="1132">
        <f t="shared" si="8"/>
        <v>605</v>
      </c>
      <c r="AR21" s="1132">
        <f t="shared" si="8"/>
        <v>605</v>
      </c>
      <c r="AS21" s="1132">
        <f t="shared" si="8"/>
        <v>605</v>
      </c>
      <c r="AT21" s="1132">
        <f t="shared" si="8"/>
        <v>605</v>
      </c>
      <c r="AU21" s="1132">
        <f t="shared" si="8"/>
        <v>605</v>
      </c>
      <c r="AV21" s="1132">
        <f t="shared" si="8"/>
        <v>605</v>
      </c>
      <c r="AW21" s="1132">
        <f t="shared" si="8"/>
        <v>605</v>
      </c>
      <c r="AX21" s="1132">
        <f t="shared" si="9"/>
        <v>605</v>
      </c>
      <c r="AY21" s="1132">
        <f t="shared" si="9"/>
        <v>605</v>
      </c>
      <c r="AZ21" s="1132">
        <f t="shared" si="9"/>
        <v>605</v>
      </c>
      <c r="BA21" s="1133">
        <f t="shared" si="9"/>
        <v>605</v>
      </c>
      <c r="BB21" s="1132">
        <f t="shared" si="9"/>
        <v>665.5</v>
      </c>
      <c r="BC21" s="1132">
        <f t="shared" si="9"/>
        <v>665.5</v>
      </c>
      <c r="BD21" s="1132">
        <f t="shared" si="9"/>
        <v>665.5</v>
      </c>
      <c r="BE21" s="1132">
        <f t="shared" si="9"/>
        <v>665.5</v>
      </c>
      <c r="BF21" s="1132">
        <f t="shared" si="9"/>
        <v>665.5</v>
      </c>
      <c r="BG21" s="1132">
        <f t="shared" si="9"/>
        <v>665.5</v>
      </c>
      <c r="BH21" s="1132">
        <f t="shared" si="10"/>
        <v>665.5</v>
      </c>
      <c r="BI21" s="1132">
        <f t="shared" si="10"/>
        <v>665.5</v>
      </c>
      <c r="BJ21" s="1132">
        <f t="shared" si="10"/>
        <v>665.5</v>
      </c>
      <c r="BK21" s="1132">
        <f t="shared" si="10"/>
        <v>665.5</v>
      </c>
      <c r="BL21" s="1132">
        <f t="shared" si="10"/>
        <v>665.5</v>
      </c>
      <c r="BM21" s="1133">
        <f t="shared" si="10"/>
        <v>665.5</v>
      </c>
      <c r="BN21" s="1149">
        <f t="shared" si="11"/>
        <v>33846</v>
      </c>
    </row>
    <row r="22" spans="1:66" s="1108" customFormat="1" ht="18" thickTop="1" thickBot="1">
      <c r="B22" s="1116"/>
      <c r="C22" s="1117"/>
      <c r="D22" s="1116"/>
      <c r="E22" s="1118" t="s">
        <v>54</v>
      </c>
      <c r="F22" s="1139">
        <f>SUM(F16:F21)</f>
        <v>121454.5</v>
      </c>
      <c r="G22" s="1139">
        <f t="shared" ref="G22:Q22" si="14">SUM(G16:G21)</f>
        <v>125417</v>
      </c>
      <c r="H22" s="1139">
        <f t="shared" si="14"/>
        <v>130833.66666666666</v>
      </c>
      <c r="I22" s="1139">
        <f t="shared" si="14"/>
        <v>133958.66666666666</v>
      </c>
      <c r="J22" s="1139">
        <f t="shared" si="14"/>
        <v>137883.66666666666</v>
      </c>
      <c r="K22" s="1139">
        <f t="shared" si="14"/>
        <v>139237.83333333331</v>
      </c>
      <c r="L22" s="1139">
        <f t="shared" si="14"/>
        <v>140367</v>
      </c>
      <c r="M22" s="1139">
        <f t="shared" si="14"/>
        <v>164637.83333333334</v>
      </c>
      <c r="N22" s="1139">
        <f t="shared" si="14"/>
        <v>164637.83333333334</v>
      </c>
      <c r="O22" s="1139">
        <f t="shared" si="14"/>
        <v>166512.83333333331</v>
      </c>
      <c r="P22" s="1139">
        <f t="shared" si="14"/>
        <v>167866.99999999997</v>
      </c>
      <c r="Q22" s="1140">
        <f t="shared" si="14"/>
        <v>186721.16666666666</v>
      </c>
      <c r="R22" s="1139">
        <f t="shared" ref="R22:AC22" si="15">SUM(R16:R21)</f>
        <v>190533.66666666666</v>
      </c>
      <c r="S22" s="1139">
        <f t="shared" si="15"/>
        <v>190533.66666666666</v>
      </c>
      <c r="T22" s="1139">
        <f t="shared" si="15"/>
        <v>190533.66666666666</v>
      </c>
      <c r="U22" s="1139">
        <f t="shared" si="15"/>
        <v>190533.66666666666</v>
      </c>
      <c r="V22" s="1139">
        <f t="shared" si="15"/>
        <v>190533.66666666666</v>
      </c>
      <c r="W22" s="1139">
        <f t="shared" si="15"/>
        <v>190533.66666666666</v>
      </c>
      <c r="X22" s="1139">
        <f t="shared" si="15"/>
        <v>192512.83333333331</v>
      </c>
      <c r="Y22" s="1139">
        <f t="shared" si="15"/>
        <v>192512.83333333331</v>
      </c>
      <c r="Z22" s="1139">
        <f t="shared" si="15"/>
        <v>192512.83333333331</v>
      </c>
      <c r="AA22" s="1139">
        <f t="shared" si="15"/>
        <v>192512.83333333331</v>
      </c>
      <c r="AB22" s="1139">
        <f t="shared" si="15"/>
        <v>192512.83333333331</v>
      </c>
      <c r="AC22" s="1140">
        <f t="shared" si="15"/>
        <v>192512.83333333331</v>
      </c>
      <c r="AD22" s="1139">
        <f t="shared" ref="AD22:AO22" si="16">SUM(AD16:AD21)</f>
        <v>203304.09999999998</v>
      </c>
      <c r="AE22" s="1139">
        <f t="shared" si="16"/>
        <v>203304.09999999998</v>
      </c>
      <c r="AF22" s="1139">
        <f t="shared" si="16"/>
        <v>203304.09999999998</v>
      </c>
      <c r="AG22" s="1139">
        <f t="shared" si="16"/>
        <v>203304.09999999998</v>
      </c>
      <c r="AH22" s="1139">
        <f t="shared" si="16"/>
        <v>203304.09999999998</v>
      </c>
      <c r="AI22" s="1139">
        <f t="shared" si="16"/>
        <v>203304.09999999998</v>
      </c>
      <c r="AJ22" s="1139">
        <f t="shared" si="16"/>
        <v>203304.09999999998</v>
      </c>
      <c r="AK22" s="1139">
        <f t="shared" si="16"/>
        <v>203304.09999999998</v>
      </c>
      <c r="AL22" s="1139">
        <f t="shared" si="16"/>
        <v>203304.09999999998</v>
      </c>
      <c r="AM22" s="1139">
        <f t="shared" si="16"/>
        <v>203304.09999999998</v>
      </c>
      <c r="AN22" s="1139">
        <f t="shared" si="16"/>
        <v>203304.09999999998</v>
      </c>
      <c r="AO22" s="1140">
        <f t="shared" si="16"/>
        <v>203304.09999999998</v>
      </c>
      <c r="AP22" s="1139">
        <f t="shared" ref="AP22:BA22" si="17">SUM(AP16:AP21)</f>
        <v>211067.45</v>
      </c>
      <c r="AQ22" s="1139">
        <f t="shared" si="17"/>
        <v>211067.45</v>
      </c>
      <c r="AR22" s="1139">
        <f t="shared" si="17"/>
        <v>211067.45</v>
      </c>
      <c r="AS22" s="1139">
        <f t="shared" si="17"/>
        <v>211067.45</v>
      </c>
      <c r="AT22" s="1139">
        <f t="shared" si="17"/>
        <v>211067.45</v>
      </c>
      <c r="AU22" s="1139">
        <f t="shared" si="17"/>
        <v>211067.45</v>
      </c>
      <c r="AV22" s="1139">
        <f t="shared" si="17"/>
        <v>213244.53333333335</v>
      </c>
      <c r="AW22" s="1139">
        <f t="shared" si="17"/>
        <v>213244.53333333335</v>
      </c>
      <c r="AX22" s="1139">
        <f t="shared" si="17"/>
        <v>213244.53333333335</v>
      </c>
      <c r="AY22" s="1139">
        <f t="shared" si="17"/>
        <v>213244.53333333335</v>
      </c>
      <c r="AZ22" s="1139">
        <f t="shared" si="17"/>
        <v>213244.53333333335</v>
      </c>
      <c r="BA22" s="1140">
        <f t="shared" si="17"/>
        <v>213244.53333333335</v>
      </c>
      <c r="BB22" s="1139">
        <f t="shared" ref="BB22:BM22" si="18">SUM(BB16:BB21)</f>
        <v>220958.42499999999</v>
      </c>
      <c r="BC22" s="1139">
        <f t="shared" si="18"/>
        <v>220958.42499999999</v>
      </c>
      <c r="BD22" s="1139">
        <f t="shared" si="18"/>
        <v>220958.42499999999</v>
      </c>
      <c r="BE22" s="1139">
        <f t="shared" si="18"/>
        <v>220958.42499999999</v>
      </c>
      <c r="BF22" s="1139">
        <f t="shared" si="18"/>
        <v>220958.42499999999</v>
      </c>
      <c r="BG22" s="1139">
        <f t="shared" si="18"/>
        <v>220958.42499999999</v>
      </c>
      <c r="BH22" s="1139">
        <f t="shared" si="18"/>
        <v>223234.46666666665</v>
      </c>
      <c r="BI22" s="1139">
        <f t="shared" si="18"/>
        <v>223234.46666666665</v>
      </c>
      <c r="BJ22" s="1139">
        <f t="shared" si="18"/>
        <v>223234.46666666665</v>
      </c>
      <c r="BK22" s="1139">
        <f t="shared" si="18"/>
        <v>223234.46666666665</v>
      </c>
      <c r="BL22" s="1139">
        <f t="shared" si="18"/>
        <v>223234.46666666665</v>
      </c>
      <c r="BM22" s="1140">
        <f t="shared" si="18"/>
        <v>223234.46666666665</v>
      </c>
      <c r="BN22" s="1137">
        <f t="shared" si="11"/>
        <v>11728486.450000001</v>
      </c>
    </row>
    <row r="23" spans="1:66" s="1108" customFormat="1" ht="18" thickTop="1" thickBot="1">
      <c r="B23" s="1116"/>
      <c r="C23" s="1117"/>
      <c r="D23" s="1116"/>
      <c r="E23" s="1118"/>
      <c r="F23" s="1139"/>
      <c r="G23" s="1139"/>
      <c r="H23" s="1139"/>
      <c r="I23" s="1139"/>
      <c r="J23" s="1139"/>
      <c r="K23" s="1139"/>
      <c r="L23" s="1139"/>
      <c r="M23" s="1139"/>
      <c r="N23" s="1139"/>
      <c r="O23" s="1139"/>
      <c r="P23" s="1139"/>
      <c r="Q23" s="1140"/>
      <c r="R23" s="1139"/>
      <c r="S23" s="1139"/>
      <c r="T23" s="1139"/>
      <c r="U23" s="1139"/>
      <c r="V23" s="1139"/>
      <c r="W23" s="1139"/>
      <c r="X23" s="1139"/>
      <c r="Y23" s="1139"/>
      <c r="Z23" s="1139"/>
      <c r="AA23" s="1139"/>
      <c r="AB23" s="1139"/>
      <c r="AC23" s="1140"/>
      <c r="AD23" s="1139"/>
      <c r="AE23" s="1139"/>
      <c r="AF23" s="1139"/>
      <c r="AG23" s="1139"/>
      <c r="AH23" s="1139"/>
      <c r="AI23" s="1139"/>
      <c r="AJ23" s="1139"/>
      <c r="AK23" s="1139"/>
      <c r="AL23" s="1139"/>
      <c r="AM23" s="1139"/>
      <c r="AN23" s="1139"/>
      <c r="AO23" s="1140"/>
      <c r="AP23" s="1139"/>
      <c r="AQ23" s="1139"/>
      <c r="AR23" s="1139"/>
      <c r="AS23" s="1139"/>
      <c r="AT23" s="1139"/>
      <c r="AU23" s="1139"/>
      <c r="AV23" s="1139"/>
      <c r="AW23" s="1139"/>
      <c r="AX23" s="1139"/>
      <c r="AY23" s="1139"/>
      <c r="AZ23" s="1139"/>
      <c r="BA23" s="1140"/>
      <c r="BB23" s="1139"/>
      <c r="BC23" s="1139"/>
      <c r="BD23" s="1139"/>
      <c r="BE23" s="1139"/>
      <c r="BF23" s="1139"/>
      <c r="BG23" s="1139"/>
      <c r="BH23" s="1139"/>
      <c r="BI23" s="1139"/>
      <c r="BJ23" s="1139"/>
      <c r="BK23" s="1139"/>
      <c r="BL23" s="1139"/>
      <c r="BM23" s="1140"/>
      <c r="BN23" s="1126"/>
    </row>
    <row r="24" spans="1:66" s="1108" customFormat="1" ht="18" customHeight="1" thickTop="1" thickBot="1">
      <c r="A24" s="1150" t="s">
        <v>433</v>
      </c>
      <c r="B24" s="1151"/>
      <c r="C24" s="1152"/>
      <c r="D24" s="1153"/>
      <c r="E24" s="1154"/>
      <c r="F24" s="1155">
        <f>F22+F13</f>
        <v>589272.5</v>
      </c>
      <c r="G24" s="1156">
        <f t="shared" ref="G24:BM24" si="19">G22+G13</f>
        <v>609085</v>
      </c>
      <c r="H24" s="1156">
        <f t="shared" si="19"/>
        <v>636168.33333333326</v>
      </c>
      <c r="I24" s="1156">
        <f t="shared" si="19"/>
        <v>651793.33333333326</v>
      </c>
      <c r="J24" s="1156">
        <f t="shared" si="19"/>
        <v>671418.33333333326</v>
      </c>
      <c r="K24" s="1156">
        <f t="shared" si="19"/>
        <v>678189.16666666651</v>
      </c>
      <c r="L24" s="1156">
        <f t="shared" si="19"/>
        <v>683835</v>
      </c>
      <c r="M24" s="1156">
        <f t="shared" si="19"/>
        <v>805189.16666666674</v>
      </c>
      <c r="N24" s="1156">
        <f t="shared" si="19"/>
        <v>805189.16666666674</v>
      </c>
      <c r="O24" s="1156">
        <f t="shared" si="19"/>
        <v>814564.16666666651</v>
      </c>
      <c r="P24" s="1156">
        <f t="shared" si="19"/>
        <v>821334.99999999988</v>
      </c>
      <c r="Q24" s="1157">
        <f t="shared" si="19"/>
        <v>915605.83333333326</v>
      </c>
      <c r="R24" s="1156">
        <f t="shared" si="19"/>
        <v>934668.33333333326</v>
      </c>
      <c r="S24" s="1156">
        <f t="shared" si="19"/>
        <v>934668.33333333326</v>
      </c>
      <c r="T24" s="1156">
        <f t="shared" si="19"/>
        <v>934668.33333333326</v>
      </c>
      <c r="U24" s="1156">
        <f t="shared" si="19"/>
        <v>934668.33333333326</v>
      </c>
      <c r="V24" s="1156">
        <f t="shared" si="19"/>
        <v>934668.33333333326</v>
      </c>
      <c r="W24" s="1156">
        <f t="shared" si="19"/>
        <v>934668.33333333326</v>
      </c>
      <c r="X24" s="1156">
        <f t="shared" si="19"/>
        <v>944564.16666666651</v>
      </c>
      <c r="Y24" s="1156">
        <f t="shared" si="19"/>
        <v>944564.16666666651</v>
      </c>
      <c r="Z24" s="1156">
        <f t="shared" si="19"/>
        <v>944564.16666666651</v>
      </c>
      <c r="AA24" s="1156">
        <f t="shared" si="19"/>
        <v>944564.16666666651</v>
      </c>
      <c r="AB24" s="1156">
        <f t="shared" si="19"/>
        <v>944564.16666666651</v>
      </c>
      <c r="AC24" s="1157">
        <f t="shared" si="19"/>
        <v>944564.16666666651</v>
      </c>
      <c r="AD24" s="1156">
        <f t="shared" si="19"/>
        <v>996720.49999999988</v>
      </c>
      <c r="AE24" s="1156">
        <f t="shared" si="19"/>
        <v>996720.49999999988</v>
      </c>
      <c r="AF24" s="1156">
        <f t="shared" si="19"/>
        <v>996720.49999999988</v>
      </c>
      <c r="AG24" s="1156">
        <f t="shared" si="19"/>
        <v>996720.49999999988</v>
      </c>
      <c r="AH24" s="1156">
        <f t="shared" si="19"/>
        <v>996720.49999999988</v>
      </c>
      <c r="AI24" s="1156">
        <f t="shared" si="19"/>
        <v>996720.49999999988</v>
      </c>
      <c r="AJ24" s="1156">
        <f t="shared" si="19"/>
        <v>996720.49999999988</v>
      </c>
      <c r="AK24" s="1156">
        <f t="shared" si="19"/>
        <v>996720.49999999988</v>
      </c>
      <c r="AL24" s="1156">
        <f t="shared" si="19"/>
        <v>996720.49999999988</v>
      </c>
      <c r="AM24" s="1156">
        <f t="shared" si="19"/>
        <v>996720.49999999988</v>
      </c>
      <c r="AN24" s="1156">
        <f t="shared" si="19"/>
        <v>996720.49999999988</v>
      </c>
      <c r="AO24" s="1157">
        <f t="shared" si="19"/>
        <v>996720.49999999988</v>
      </c>
      <c r="AP24" s="1156">
        <f t="shared" si="19"/>
        <v>1033557.25</v>
      </c>
      <c r="AQ24" s="1156">
        <f t="shared" si="19"/>
        <v>1033557.25</v>
      </c>
      <c r="AR24" s="1156">
        <f t="shared" si="19"/>
        <v>1033557.25</v>
      </c>
      <c r="AS24" s="1156">
        <f t="shared" si="19"/>
        <v>1033557.25</v>
      </c>
      <c r="AT24" s="1156">
        <f t="shared" si="19"/>
        <v>1033557.25</v>
      </c>
      <c r="AU24" s="1156">
        <f t="shared" si="19"/>
        <v>1033557.25</v>
      </c>
      <c r="AV24" s="1156">
        <f t="shared" si="19"/>
        <v>1044442.6666666667</v>
      </c>
      <c r="AW24" s="1156">
        <f t="shared" si="19"/>
        <v>1044442.6666666667</v>
      </c>
      <c r="AX24" s="1156">
        <f t="shared" si="19"/>
        <v>1044442.6666666667</v>
      </c>
      <c r="AY24" s="1156">
        <f t="shared" si="19"/>
        <v>1044442.6666666667</v>
      </c>
      <c r="AZ24" s="1156">
        <f t="shared" si="19"/>
        <v>1044442.6666666667</v>
      </c>
      <c r="BA24" s="1157">
        <f t="shared" si="19"/>
        <v>1044442.6666666667</v>
      </c>
      <c r="BB24" s="1156">
        <f t="shared" si="19"/>
        <v>1080834.125</v>
      </c>
      <c r="BC24" s="1156">
        <f t="shared" si="19"/>
        <v>1080834.125</v>
      </c>
      <c r="BD24" s="1156">
        <f t="shared" si="19"/>
        <v>1080834.125</v>
      </c>
      <c r="BE24" s="1156">
        <f t="shared" si="19"/>
        <v>1080834.125</v>
      </c>
      <c r="BF24" s="1156">
        <f t="shared" si="19"/>
        <v>1080834.125</v>
      </c>
      <c r="BG24" s="1156">
        <f t="shared" si="19"/>
        <v>1080834.125</v>
      </c>
      <c r="BH24" s="1156">
        <f t="shared" si="19"/>
        <v>1092214.3333333333</v>
      </c>
      <c r="BI24" s="1156">
        <f t="shared" si="19"/>
        <v>1092214.3333333333</v>
      </c>
      <c r="BJ24" s="1156">
        <f t="shared" si="19"/>
        <v>1092214.3333333333</v>
      </c>
      <c r="BK24" s="1156">
        <f t="shared" si="19"/>
        <v>1092214.3333333333</v>
      </c>
      <c r="BL24" s="1156">
        <f t="shared" si="19"/>
        <v>1092214.3333333333</v>
      </c>
      <c r="BM24" s="1157">
        <f t="shared" si="19"/>
        <v>1092214.3333333333</v>
      </c>
      <c r="BN24" s="1126">
        <f>SUM(F24:BM24)</f>
        <v>57423976.250000007</v>
      </c>
    </row>
    <row r="25" spans="1:66" s="1108" customFormat="1" ht="18" customHeight="1" thickTop="1">
      <c r="A25" s="1110" t="s">
        <v>412</v>
      </c>
      <c r="B25" s="1109"/>
      <c r="C25" s="1111"/>
      <c r="D25" s="1110"/>
      <c r="E25" s="1158"/>
      <c r="F25" s="1139">
        <f>F24</f>
        <v>589272.5</v>
      </c>
      <c r="G25" s="1139">
        <f>G24+F25</f>
        <v>1198357.5</v>
      </c>
      <c r="H25" s="1139">
        <f t="shared" ref="H25:O25" si="20">H24+G25</f>
        <v>1834525.8333333333</v>
      </c>
      <c r="I25" s="1139">
        <f t="shared" si="20"/>
        <v>2486319.1666666665</v>
      </c>
      <c r="J25" s="1139">
        <f t="shared" si="20"/>
        <v>3157737.5</v>
      </c>
      <c r="K25" s="1139">
        <f t="shared" si="20"/>
        <v>3835926.6666666665</v>
      </c>
      <c r="L25" s="1139">
        <f t="shared" si="20"/>
        <v>4519761.666666666</v>
      </c>
      <c r="M25" s="1139">
        <f t="shared" si="20"/>
        <v>5324950.833333333</v>
      </c>
      <c r="N25" s="1139">
        <f t="shared" si="20"/>
        <v>6130140</v>
      </c>
      <c r="O25" s="1139">
        <f t="shared" si="20"/>
        <v>6944704.166666666</v>
      </c>
      <c r="P25" s="1139">
        <f t="shared" ref="P25" si="21">P24+O25</f>
        <v>7766039.166666666</v>
      </c>
      <c r="Q25" s="1140">
        <f t="shared" ref="Q25" si="22">Q24+P25</f>
        <v>8681645</v>
      </c>
      <c r="R25" s="1139">
        <f t="shared" ref="R25" si="23">R24+Q25</f>
        <v>9616313.333333334</v>
      </c>
      <c r="S25" s="1139">
        <f t="shared" ref="S25" si="24">S24+R25</f>
        <v>10550981.666666668</v>
      </c>
      <c r="T25" s="1139">
        <f t="shared" ref="T25" si="25">T24+S25</f>
        <v>11485650.000000002</v>
      </c>
      <c r="U25" s="1139">
        <f t="shared" ref="U25" si="26">U24+T25</f>
        <v>12420318.333333336</v>
      </c>
      <c r="V25" s="1139">
        <f t="shared" ref="V25" si="27">V24+U25</f>
        <v>13354986.66666667</v>
      </c>
      <c r="W25" s="1139">
        <f t="shared" ref="W25" si="28">W24+V25</f>
        <v>14289655.000000004</v>
      </c>
      <c r="X25" s="1139">
        <f t="shared" ref="X25" si="29">X24+W25</f>
        <v>15234219.16666667</v>
      </c>
      <c r="Y25" s="1139">
        <f t="shared" ref="Y25" si="30">Y24+X25</f>
        <v>16178783.333333336</v>
      </c>
      <c r="Z25" s="1139">
        <f t="shared" ref="Z25" si="31">Z24+Y25</f>
        <v>17123347.500000004</v>
      </c>
      <c r="AA25" s="1139">
        <f t="shared" ref="AA25" si="32">AA24+Z25</f>
        <v>18067911.666666672</v>
      </c>
      <c r="AB25" s="1139">
        <f t="shared" ref="AB25" si="33">AB24+AA25</f>
        <v>19012475.83333334</v>
      </c>
      <c r="AC25" s="1140">
        <f t="shared" ref="AC25" si="34">AC24+AB25</f>
        <v>19957040.000000007</v>
      </c>
      <c r="AD25" s="1139">
        <f t="shared" ref="AD25" si="35">AD24+AC25</f>
        <v>20953760.500000007</v>
      </c>
      <c r="AE25" s="1139">
        <f t="shared" ref="AE25" si="36">AE24+AD25</f>
        <v>21950481.000000007</v>
      </c>
      <c r="AF25" s="1139">
        <f t="shared" ref="AF25" si="37">AF24+AE25</f>
        <v>22947201.500000007</v>
      </c>
      <c r="AG25" s="1139">
        <f t="shared" ref="AG25" si="38">AG24+AF25</f>
        <v>23943922.000000007</v>
      </c>
      <c r="AH25" s="1139">
        <f t="shared" ref="AH25" si="39">AH24+AG25</f>
        <v>24940642.500000007</v>
      </c>
      <c r="AI25" s="1139">
        <f t="shared" ref="AI25" si="40">AI24+AH25</f>
        <v>25937363.000000007</v>
      </c>
      <c r="AJ25" s="1139">
        <f t="shared" ref="AJ25" si="41">AJ24+AI25</f>
        <v>26934083.500000007</v>
      </c>
      <c r="AK25" s="1139">
        <f t="shared" ref="AK25" si="42">AK24+AJ25</f>
        <v>27930804.000000007</v>
      </c>
      <c r="AL25" s="1139">
        <f t="shared" ref="AL25" si="43">AL24+AK25</f>
        <v>28927524.500000007</v>
      </c>
      <c r="AM25" s="1139">
        <f t="shared" ref="AM25" si="44">AM24+AL25</f>
        <v>29924245.000000007</v>
      </c>
      <c r="AN25" s="1139">
        <f t="shared" ref="AN25" si="45">AN24+AM25</f>
        <v>30920965.500000007</v>
      </c>
      <c r="AO25" s="1140">
        <f t="shared" ref="AO25" si="46">AO24+AN25</f>
        <v>31917686.000000007</v>
      </c>
      <c r="AP25" s="1139">
        <f t="shared" ref="AP25" si="47">AP24+AO25</f>
        <v>32951243.250000007</v>
      </c>
      <c r="AQ25" s="1139">
        <f t="shared" ref="AQ25" si="48">AQ24+AP25</f>
        <v>33984800.500000007</v>
      </c>
      <c r="AR25" s="1139">
        <f t="shared" ref="AR25" si="49">AR24+AQ25</f>
        <v>35018357.750000007</v>
      </c>
      <c r="AS25" s="1139">
        <f t="shared" ref="AS25" si="50">AS24+AR25</f>
        <v>36051915.000000007</v>
      </c>
      <c r="AT25" s="1139">
        <f t="shared" ref="AT25" si="51">AT24+AS25</f>
        <v>37085472.250000007</v>
      </c>
      <c r="AU25" s="1139">
        <f t="shared" ref="AU25" si="52">AU24+AT25</f>
        <v>38119029.500000007</v>
      </c>
      <c r="AV25" s="1139">
        <f t="shared" ref="AV25" si="53">AV24+AU25</f>
        <v>39163472.166666672</v>
      </c>
      <c r="AW25" s="1139">
        <f t="shared" ref="AW25" si="54">AW24+AV25</f>
        <v>40207914.833333336</v>
      </c>
      <c r="AX25" s="1139">
        <f t="shared" ref="AX25" si="55">AX24+AW25</f>
        <v>41252357.5</v>
      </c>
      <c r="AY25" s="1139">
        <f t="shared" ref="AY25" si="56">AY24+AX25</f>
        <v>42296800.166666664</v>
      </c>
      <c r="AZ25" s="1139">
        <f t="shared" ref="AZ25" si="57">AZ24+AY25</f>
        <v>43341242.833333328</v>
      </c>
      <c r="BA25" s="1140">
        <f t="shared" ref="BA25" si="58">BA24+AZ25</f>
        <v>44385685.499999993</v>
      </c>
      <c r="BB25" s="1139">
        <f t="shared" ref="BB25" si="59">BB24+BA25</f>
        <v>45466519.624999993</v>
      </c>
      <c r="BC25" s="1139">
        <f t="shared" ref="BC25" si="60">BC24+BB25</f>
        <v>46547353.749999993</v>
      </c>
      <c r="BD25" s="1139">
        <f t="shared" ref="BD25" si="61">BD24+BC25</f>
        <v>47628187.874999993</v>
      </c>
      <c r="BE25" s="1139">
        <f t="shared" ref="BE25" si="62">BE24+BD25</f>
        <v>48709021.999999993</v>
      </c>
      <c r="BF25" s="1139">
        <f t="shared" ref="BF25" si="63">BF24+BE25</f>
        <v>49789856.124999993</v>
      </c>
      <c r="BG25" s="1139">
        <f t="shared" ref="BG25" si="64">BG24+BF25</f>
        <v>50870690.249999993</v>
      </c>
      <c r="BH25" s="1139">
        <f t="shared" ref="BH25" si="65">BH24+BG25</f>
        <v>51962904.583333328</v>
      </c>
      <c r="BI25" s="1139">
        <f t="shared" ref="BI25" si="66">BI24+BH25</f>
        <v>53055118.916666664</v>
      </c>
      <c r="BJ25" s="1139">
        <f t="shared" ref="BJ25" si="67">BJ24+BI25</f>
        <v>54147333.25</v>
      </c>
      <c r="BK25" s="1139">
        <f t="shared" ref="BK25" si="68">BK24+BJ25</f>
        <v>55239547.583333336</v>
      </c>
      <c r="BL25" s="1139">
        <f t="shared" ref="BL25" si="69">BL24+BK25</f>
        <v>56331761.916666672</v>
      </c>
      <c r="BM25" s="1140">
        <f t="shared" ref="BM25" si="70">BM24+BL25</f>
        <v>57423976.250000007</v>
      </c>
      <c r="BN25" s="1126"/>
    </row>
    <row r="26" spans="1:66" s="1108" customFormat="1">
      <c r="B26" s="1116"/>
      <c r="C26" s="1117"/>
      <c r="D26" s="1116"/>
      <c r="E26" s="1118"/>
      <c r="F26" s="1139"/>
      <c r="G26" s="1139"/>
      <c r="H26" s="1139"/>
      <c r="I26" s="1139"/>
      <c r="J26" s="1139"/>
      <c r="K26" s="1139"/>
      <c r="L26" s="1139"/>
      <c r="M26" s="1139"/>
      <c r="N26" s="1139"/>
      <c r="O26" s="1139"/>
      <c r="P26" s="1139"/>
      <c r="Q26" s="1140"/>
      <c r="R26" s="1139"/>
      <c r="S26" s="1139"/>
      <c r="T26" s="1139"/>
      <c r="U26" s="1139"/>
      <c r="V26" s="1139"/>
      <c r="W26" s="1139"/>
      <c r="X26" s="1139"/>
      <c r="Y26" s="1139"/>
      <c r="Z26" s="1139"/>
      <c r="AA26" s="1139"/>
      <c r="AB26" s="1139"/>
      <c r="AC26" s="1140"/>
      <c r="AD26" s="1139"/>
      <c r="AE26" s="1139"/>
      <c r="AF26" s="1139"/>
      <c r="AG26" s="1139"/>
      <c r="AH26" s="1139"/>
      <c r="AI26" s="1139"/>
      <c r="AJ26" s="1139"/>
      <c r="AK26" s="1139"/>
      <c r="AL26" s="1139"/>
      <c r="AM26" s="1139"/>
      <c r="AN26" s="1139"/>
      <c r="AO26" s="1140"/>
      <c r="AP26" s="1139"/>
      <c r="AQ26" s="1139"/>
      <c r="AR26" s="1139"/>
      <c r="AS26" s="1139"/>
      <c r="AT26" s="1139"/>
      <c r="AU26" s="1139"/>
      <c r="AV26" s="1139"/>
      <c r="AW26" s="1139"/>
      <c r="AX26" s="1139"/>
      <c r="AY26" s="1139"/>
      <c r="AZ26" s="1139"/>
      <c r="BA26" s="1140"/>
      <c r="BB26" s="1139"/>
      <c r="BC26" s="1139"/>
      <c r="BD26" s="1139"/>
      <c r="BE26" s="1139"/>
      <c r="BF26" s="1139"/>
      <c r="BG26" s="1139"/>
      <c r="BH26" s="1139"/>
      <c r="BI26" s="1139"/>
      <c r="BJ26" s="1139"/>
      <c r="BK26" s="1139"/>
      <c r="BL26" s="1139"/>
      <c r="BM26" s="1140"/>
      <c r="BN26" s="1126"/>
    </row>
    <row r="27" spans="1:66" s="1108" customFormat="1">
      <c r="A27" s="1159" t="s">
        <v>414</v>
      </c>
      <c r="B27" s="1116"/>
      <c r="C27" s="1117"/>
      <c r="D27" s="1116"/>
      <c r="E27" s="1118"/>
      <c r="F27" s="1139"/>
      <c r="G27" s="1139"/>
      <c r="H27" s="1139"/>
      <c r="I27" s="1139"/>
      <c r="J27" s="1139"/>
      <c r="K27" s="1139"/>
      <c r="L27" s="1139"/>
      <c r="M27" s="1139"/>
      <c r="N27" s="1139"/>
      <c r="O27" s="1139"/>
      <c r="P27" s="1139"/>
      <c r="Q27" s="1140"/>
      <c r="R27" s="1139"/>
      <c r="S27" s="1139"/>
      <c r="T27" s="1139"/>
      <c r="U27" s="1139"/>
      <c r="V27" s="1139"/>
      <c r="W27" s="1139"/>
      <c r="X27" s="1139"/>
      <c r="Y27" s="1139"/>
      <c r="Z27" s="1139"/>
      <c r="AA27" s="1139"/>
      <c r="AB27" s="1139"/>
      <c r="AC27" s="1140"/>
      <c r="AD27" s="1139"/>
      <c r="AE27" s="1139"/>
      <c r="AF27" s="1139"/>
      <c r="AG27" s="1139"/>
      <c r="AH27" s="1139"/>
      <c r="AI27" s="1139"/>
      <c r="AJ27" s="1139"/>
      <c r="AK27" s="1139"/>
      <c r="AL27" s="1139"/>
      <c r="AM27" s="1139"/>
      <c r="AN27" s="1139"/>
      <c r="AO27" s="1140"/>
      <c r="AP27" s="1139"/>
      <c r="AQ27" s="1139"/>
      <c r="AR27" s="1139"/>
      <c r="AS27" s="1139"/>
      <c r="AT27" s="1139"/>
      <c r="AU27" s="1139"/>
      <c r="AV27" s="1139"/>
      <c r="AW27" s="1139"/>
      <c r="AX27" s="1139"/>
      <c r="AY27" s="1139"/>
      <c r="AZ27" s="1139"/>
      <c r="BA27" s="1140"/>
      <c r="BB27" s="1139"/>
      <c r="BC27" s="1139"/>
      <c r="BD27" s="1139"/>
      <c r="BE27" s="1139"/>
      <c r="BF27" s="1139"/>
      <c r="BG27" s="1139"/>
      <c r="BH27" s="1139"/>
      <c r="BI27" s="1139"/>
      <c r="BJ27" s="1139"/>
      <c r="BK27" s="1139"/>
      <c r="BL27" s="1139"/>
      <c r="BM27" s="1140"/>
      <c r="BN27" s="1139"/>
    </row>
    <row r="28" spans="1:66" s="1108" customFormat="1" ht="17" thickBot="1">
      <c r="B28" s="1116" t="s">
        <v>50</v>
      </c>
      <c r="C28" s="1117"/>
      <c r="D28" s="1116"/>
      <c r="E28" s="1118"/>
      <c r="F28" s="1125"/>
      <c r="G28" s="1125"/>
      <c r="H28" s="1125"/>
      <c r="I28" s="1125"/>
      <c r="J28" s="1125"/>
      <c r="K28" s="1125"/>
      <c r="L28" s="1125"/>
      <c r="M28" s="1125"/>
      <c r="N28" s="1125"/>
      <c r="O28" s="1126"/>
      <c r="P28" s="1125"/>
      <c r="Q28" s="1127"/>
      <c r="R28" s="1125"/>
      <c r="S28" s="1125"/>
      <c r="T28" s="1125"/>
      <c r="U28" s="1125"/>
      <c r="V28" s="1125"/>
      <c r="W28" s="1125"/>
      <c r="X28" s="1125"/>
      <c r="Y28" s="1125"/>
      <c r="Z28" s="1125"/>
      <c r="AA28" s="1125"/>
      <c r="AB28" s="1125"/>
      <c r="AC28" s="1127"/>
      <c r="AD28" s="1125"/>
      <c r="AE28" s="1125"/>
      <c r="AF28" s="1125"/>
      <c r="AG28" s="1125"/>
      <c r="AH28" s="1125"/>
      <c r="AI28" s="1125"/>
      <c r="AJ28" s="1125"/>
      <c r="AK28" s="1125"/>
      <c r="AL28" s="1125"/>
      <c r="AM28" s="1125"/>
      <c r="AN28" s="1125"/>
      <c r="AO28" s="1127"/>
      <c r="AP28" s="1125"/>
      <c r="AQ28" s="1125"/>
      <c r="AR28" s="1125"/>
      <c r="AS28" s="1125"/>
      <c r="AT28" s="1125"/>
      <c r="AU28" s="1125"/>
      <c r="AV28" s="1125"/>
      <c r="AW28" s="1125"/>
      <c r="AX28" s="1125"/>
      <c r="AY28" s="1125"/>
      <c r="AZ28" s="1125"/>
      <c r="BA28" s="1127"/>
      <c r="BB28" s="1125"/>
      <c r="BC28" s="1125"/>
      <c r="BD28" s="1125"/>
      <c r="BE28" s="1125"/>
      <c r="BF28" s="1125"/>
      <c r="BG28" s="1125"/>
      <c r="BH28" s="1125"/>
      <c r="BI28" s="1125"/>
      <c r="BJ28" s="1125"/>
      <c r="BK28" s="1125"/>
      <c r="BL28" s="1125"/>
      <c r="BM28" s="1127"/>
      <c r="BN28" s="1125"/>
    </row>
    <row r="29" spans="1:66" s="1108" customFormat="1" ht="18" thickTop="1" thickBot="1">
      <c r="B29" s="1116"/>
      <c r="C29" s="1134" t="s">
        <v>100</v>
      </c>
      <c r="D29" s="1129"/>
      <c r="E29" s="1130"/>
      <c r="F29" s="1132">
        <v>8250</v>
      </c>
      <c r="G29" s="1132">
        <f>F29</f>
        <v>8250</v>
      </c>
      <c r="H29" s="1132">
        <f t="shared" ref="H29:Q29" si="71">G29</f>
        <v>8250</v>
      </c>
      <c r="I29" s="1132">
        <f t="shared" si="71"/>
        <v>8250</v>
      </c>
      <c r="J29" s="1132">
        <f t="shared" si="71"/>
        <v>8250</v>
      </c>
      <c r="K29" s="1132">
        <f t="shared" si="71"/>
        <v>8250</v>
      </c>
      <c r="L29" s="1132">
        <f t="shared" si="71"/>
        <v>8250</v>
      </c>
      <c r="M29" s="1132">
        <f t="shared" si="71"/>
        <v>8250</v>
      </c>
      <c r="N29" s="1132">
        <f t="shared" si="71"/>
        <v>8250</v>
      </c>
      <c r="O29" s="1132">
        <f t="shared" si="71"/>
        <v>8250</v>
      </c>
      <c r="P29" s="1132">
        <f t="shared" si="71"/>
        <v>8250</v>
      </c>
      <c r="Q29" s="1133">
        <f t="shared" si="71"/>
        <v>8250</v>
      </c>
      <c r="R29" s="1132">
        <f>Q29</f>
        <v>8250</v>
      </c>
      <c r="S29" s="1132">
        <f>R29</f>
        <v>8250</v>
      </c>
      <c r="T29" s="1132">
        <f t="shared" ref="T29:AC29" si="72">S29</f>
        <v>8250</v>
      </c>
      <c r="U29" s="1132">
        <f t="shared" si="72"/>
        <v>8250</v>
      </c>
      <c r="V29" s="1132">
        <f t="shared" si="72"/>
        <v>8250</v>
      </c>
      <c r="W29" s="1132">
        <f t="shared" si="72"/>
        <v>8250</v>
      </c>
      <c r="X29" s="1132">
        <f t="shared" si="72"/>
        <v>8250</v>
      </c>
      <c r="Y29" s="1132">
        <f t="shared" si="72"/>
        <v>8250</v>
      </c>
      <c r="Z29" s="1132">
        <f t="shared" si="72"/>
        <v>8250</v>
      </c>
      <c r="AA29" s="1132">
        <f t="shared" si="72"/>
        <v>8250</v>
      </c>
      <c r="AB29" s="1132">
        <f t="shared" si="72"/>
        <v>8250</v>
      </c>
      <c r="AC29" s="1133">
        <f t="shared" si="72"/>
        <v>8250</v>
      </c>
      <c r="AD29" s="1132">
        <f t="shared" ref="AD29:BM29" si="73">R29*1.05</f>
        <v>8662.5</v>
      </c>
      <c r="AE29" s="1132">
        <f t="shared" si="73"/>
        <v>8662.5</v>
      </c>
      <c r="AF29" s="1132">
        <f t="shared" si="73"/>
        <v>8662.5</v>
      </c>
      <c r="AG29" s="1132">
        <f t="shared" si="73"/>
        <v>8662.5</v>
      </c>
      <c r="AH29" s="1132">
        <f t="shared" si="73"/>
        <v>8662.5</v>
      </c>
      <c r="AI29" s="1132">
        <f t="shared" si="73"/>
        <v>8662.5</v>
      </c>
      <c r="AJ29" s="1132">
        <f t="shared" si="73"/>
        <v>8662.5</v>
      </c>
      <c r="AK29" s="1132">
        <f t="shared" si="73"/>
        <v>8662.5</v>
      </c>
      <c r="AL29" s="1132">
        <f t="shared" si="73"/>
        <v>8662.5</v>
      </c>
      <c r="AM29" s="1132">
        <f t="shared" si="73"/>
        <v>8662.5</v>
      </c>
      <c r="AN29" s="1132">
        <f t="shared" si="73"/>
        <v>8662.5</v>
      </c>
      <c r="AO29" s="1133">
        <f t="shared" si="73"/>
        <v>8662.5</v>
      </c>
      <c r="AP29" s="1132">
        <f t="shared" si="73"/>
        <v>9095.625</v>
      </c>
      <c r="AQ29" s="1132">
        <f t="shared" si="73"/>
        <v>9095.625</v>
      </c>
      <c r="AR29" s="1132">
        <f t="shared" si="73"/>
        <v>9095.625</v>
      </c>
      <c r="AS29" s="1132">
        <f t="shared" si="73"/>
        <v>9095.625</v>
      </c>
      <c r="AT29" s="1132">
        <f t="shared" si="73"/>
        <v>9095.625</v>
      </c>
      <c r="AU29" s="1132">
        <f t="shared" si="73"/>
        <v>9095.625</v>
      </c>
      <c r="AV29" s="1132">
        <f t="shared" si="73"/>
        <v>9095.625</v>
      </c>
      <c r="AW29" s="1132">
        <f t="shared" si="73"/>
        <v>9095.625</v>
      </c>
      <c r="AX29" s="1132">
        <f t="shared" si="73"/>
        <v>9095.625</v>
      </c>
      <c r="AY29" s="1132">
        <f t="shared" si="73"/>
        <v>9095.625</v>
      </c>
      <c r="AZ29" s="1132">
        <f t="shared" si="73"/>
        <v>9095.625</v>
      </c>
      <c r="BA29" s="1133">
        <f t="shared" si="73"/>
        <v>9095.625</v>
      </c>
      <c r="BB29" s="1132">
        <f t="shared" si="73"/>
        <v>9550.40625</v>
      </c>
      <c r="BC29" s="1132">
        <f t="shared" si="73"/>
        <v>9550.40625</v>
      </c>
      <c r="BD29" s="1132">
        <f t="shared" si="73"/>
        <v>9550.40625</v>
      </c>
      <c r="BE29" s="1132">
        <f t="shared" si="73"/>
        <v>9550.40625</v>
      </c>
      <c r="BF29" s="1132">
        <f t="shared" si="73"/>
        <v>9550.40625</v>
      </c>
      <c r="BG29" s="1132">
        <f t="shared" si="73"/>
        <v>9550.40625</v>
      </c>
      <c r="BH29" s="1132">
        <f t="shared" si="73"/>
        <v>9550.40625</v>
      </c>
      <c r="BI29" s="1132">
        <f t="shared" si="73"/>
        <v>9550.40625</v>
      </c>
      <c r="BJ29" s="1132">
        <f t="shared" si="73"/>
        <v>9550.40625</v>
      </c>
      <c r="BK29" s="1132">
        <f t="shared" si="73"/>
        <v>9550.40625</v>
      </c>
      <c r="BL29" s="1132">
        <f t="shared" si="73"/>
        <v>9550.40625</v>
      </c>
      <c r="BM29" s="1133">
        <f t="shared" si="73"/>
        <v>9550.40625</v>
      </c>
      <c r="BN29" s="1145">
        <f t="shared" ref="BN29" si="74">SUM(F29:BM29)</f>
        <v>525702.375</v>
      </c>
    </row>
    <row r="30" spans="1:66" s="1108" customFormat="1" ht="18" thickTop="1" thickBot="1">
      <c r="B30" s="1116"/>
      <c r="C30" s="1134" t="s">
        <v>643</v>
      </c>
      <c r="D30" s="1129"/>
      <c r="E30" s="1130"/>
      <c r="F30" s="1132">
        <v>8250</v>
      </c>
      <c r="G30" s="1132">
        <f>F30</f>
        <v>8250</v>
      </c>
      <c r="H30" s="1132">
        <f t="shared" ref="H30" si="75">G30</f>
        <v>8250</v>
      </c>
      <c r="I30" s="1132">
        <f t="shared" ref="I30" si="76">H30</f>
        <v>8250</v>
      </c>
      <c r="J30" s="1132">
        <f t="shared" ref="J30" si="77">I30</f>
        <v>8250</v>
      </c>
      <c r="K30" s="1132">
        <f t="shared" ref="K30" si="78">J30</f>
        <v>8250</v>
      </c>
      <c r="L30" s="1132">
        <f t="shared" ref="L30" si="79">K30</f>
        <v>8250</v>
      </c>
      <c r="M30" s="1132">
        <f t="shared" ref="M30" si="80">L30</f>
        <v>8250</v>
      </c>
      <c r="N30" s="1132">
        <f t="shared" ref="N30" si="81">M30</f>
        <v>8250</v>
      </c>
      <c r="O30" s="1132">
        <f t="shared" ref="O30" si="82">N30</f>
        <v>8250</v>
      </c>
      <c r="P30" s="1132">
        <f t="shared" ref="P30" si="83">O30</f>
        <v>8250</v>
      </c>
      <c r="Q30" s="1133">
        <f t="shared" ref="Q30" si="84">P30</f>
        <v>8250</v>
      </c>
      <c r="R30" s="1132">
        <f>Q30</f>
        <v>8250</v>
      </c>
      <c r="S30" s="1132">
        <f>R30</f>
        <v>8250</v>
      </c>
      <c r="T30" s="1132">
        <f t="shared" ref="T30" si="85">S30</f>
        <v>8250</v>
      </c>
      <c r="U30" s="1132">
        <f t="shared" ref="U30" si="86">T30</f>
        <v>8250</v>
      </c>
      <c r="V30" s="1132">
        <f t="shared" ref="V30" si="87">U30</f>
        <v>8250</v>
      </c>
      <c r="W30" s="1132">
        <f t="shared" ref="W30" si="88">V30</f>
        <v>8250</v>
      </c>
      <c r="X30" s="1132">
        <f t="shared" ref="X30" si="89">W30</f>
        <v>8250</v>
      </c>
      <c r="Y30" s="1132">
        <f t="shared" ref="Y30" si="90">X30</f>
        <v>8250</v>
      </c>
      <c r="Z30" s="1132">
        <f t="shared" ref="Z30" si="91">Y30</f>
        <v>8250</v>
      </c>
      <c r="AA30" s="1132">
        <f t="shared" ref="AA30" si="92">Z30</f>
        <v>8250</v>
      </c>
      <c r="AB30" s="1132">
        <f t="shared" ref="AB30" si="93">AA30</f>
        <v>8250</v>
      </c>
      <c r="AC30" s="1133">
        <f t="shared" ref="AC30" si="94">AB30</f>
        <v>8250</v>
      </c>
      <c r="AD30" s="1132">
        <f t="shared" ref="AD30" si="95">R30*1.05</f>
        <v>8662.5</v>
      </c>
      <c r="AE30" s="1132">
        <f t="shared" ref="AE30" si="96">S30*1.05</f>
        <v>8662.5</v>
      </c>
      <c r="AF30" s="1132">
        <f t="shared" ref="AF30" si="97">T30*1.05</f>
        <v>8662.5</v>
      </c>
      <c r="AG30" s="1132">
        <f t="shared" ref="AG30" si="98">U30*1.05</f>
        <v>8662.5</v>
      </c>
      <c r="AH30" s="1132">
        <f t="shared" ref="AH30" si="99">V30*1.05</f>
        <v>8662.5</v>
      </c>
      <c r="AI30" s="1132">
        <f t="shared" ref="AI30" si="100">W30*1.05</f>
        <v>8662.5</v>
      </c>
      <c r="AJ30" s="1132">
        <f t="shared" ref="AJ30" si="101">X30*1.05</f>
        <v>8662.5</v>
      </c>
      <c r="AK30" s="1132">
        <f t="shared" ref="AK30" si="102">Y30*1.05</f>
        <v>8662.5</v>
      </c>
      <c r="AL30" s="1132">
        <f t="shared" ref="AL30" si="103">Z30*1.05</f>
        <v>8662.5</v>
      </c>
      <c r="AM30" s="1132">
        <f t="shared" ref="AM30" si="104">AA30*1.05</f>
        <v>8662.5</v>
      </c>
      <c r="AN30" s="1132">
        <f t="shared" ref="AN30" si="105">AB30*1.05</f>
        <v>8662.5</v>
      </c>
      <c r="AO30" s="1133">
        <f t="shared" ref="AO30" si="106">AC30*1.05</f>
        <v>8662.5</v>
      </c>
      <c r="AP30" s="1132">
        <f t="shared" ref="AP30" si="107">AD30*1.05</f>
        <v>9095.625</v>
      </c>
      <c r="AQ30" s="1132">
        <f t="shared" ref="AQ30" si="108">AE30*1.05</f>
        <v>9095.625</v>
      </c>
      <c r="AR30" s="1132">
        <f t="shared" ref="AR30" si="109">AF30*1.05</f>
        <v>9095.625</v>
      </c>
      <c r="AS30" s="1132">
        <f t="shared" ref="AS30" si="110">AG30*1.05</f>
        <v>9095.625</v>
      </c>
      <c r="AT30" s="1132">
        <f t="shared" ref="AT30" si="111">AH30*1.05</f>
        <v>9095.625</v>
      </c>
      <c r="AU30" s="1132">
        <f t="shared" ref="AU30" si="112">AI30*1.05</f>
        <v>9095.625</v>
      </c>
      <c r="AV30" s="1132">
        <f t="shared" ref="AV30" si="113">AJ30*1.05</f>
        <v>9095.625</v>
      </c>
      <c r="AW30" s="1132">
        <f t="shared" ref="AW30" si="114">AK30*1.05</f>
        <v>9095.625</v>
      </c>
      <c r="AX30" s="1132">
        <f t="shared" ref="AX30" si="115">AL30*1.05</f>
        <v>9095.625</v>
      </c>
      <c r="AY30" s="1132">
        <f t="shared" ref="AY30" si="116">AM30*1.05</f>
        <v>9095.625</v>
      </c>
      <c r="AZ30" s="1132">
        <f t="shared" ref="AZ30" si="117">AN30*1.05</f>
        <v>9095.625</v>
      </c>
      <c r="BA30" s="1133">
        <f t="shared" ref="BA30" si="118">AO30*1.05</f>
        <v>9095.625</v>
      </c>
      <c r="BB30" s="1132">
        <f t="shared" ref="BB30" si="119">AP30*1.05</f>
        <v>9550.40625</v>
      </c>
      <c r="BC30" s="1132">
        <f t="shared" ref="BC30" si="120">AQ30*1.05</f>
        <v>9550.40625</v>
      </c>
      <c r="BD30" s="1132">
        <f t="shared" ref="BD30" si="121">AR30*1.05</f>
        <v>9550.40625</v>
      </c>
      <c r="BE30" s="1132">
        <f t="shared" ref="BE30" si="122">AS30*1.05</f>
        <v>9550.40625</v>
      </c>
      <c r="BF30" s="1132">
        <f t="shared" ref="BF30" si="123">AT30*1.05</f>
        <v>9550.40625</v>
      </c>
      <c r="BG30" s="1132">
        <f t="shared" ref="BG30" si="124">AU30*1.05</f>
        <v>9550.40625</v>
      </c>
      <c r="BH30" s="1132">
        <f t="shared" ref="BH30" si="125">AV30*1.05</f>
        <v>9550.40625</v>
      </c>
      <c r="BI30" s="1132">
        <f t="shared" ref="BI30" si="126">AW30*1.05</f>
        <v>9550.40625</v>
      </c>
      <c r="BJ30" s="1132">
        <f t="shared" ref="BJ30" si="127">AX30*1.05</f>
        <v>9550.40625</v>
      </c>
      <c r="BK30" s="1132">
        <f t="shared" ref="BK30" si="128">AY30*1.05</f>
        <v>9550.40625</v>
      </c>
      <c r="BL30" s="1132">
        <f t="shared" ref="BL30" si="129">AZ30*1.05</f>
        <v>9550.40625</v>
      </c>
      <c r="BM30" s="1133">
        <f t="shared" ref="BM30" si="130">BA30*1.05</f>
        <v>9550.40625</v>
      </c>
      <c r="BN30" s="1145">
        <f t="shared" ref="BN30" si="131">SUM(F30:BM30)</f>
        <v>525702.375</v>
      </c>
    </row>
    <row r="31" spans="1:66" s="1108" customFormat="1" ht="18" thickTop="1" thickBot="1">
      <c r="B31" s="1116"/>
      <c r="C31" s="1117"/>
      <c r="D31" s="1116"/>
      <c r="E31" s="1118" t="s">
        <v>51</v>
      </c>
      <c r="F31" s="1138">
        <f>SUM(F29:F30)*2</f>
        <v>33000</v>
      </c>
      <c r="G31" s="1138">
        <v>0</v>
      </c>
      <c r="H31" s="1135">
        <f>SUM(H29:H30)</f>
        <v>16500</v>
      </c>
      <c r="I31" s="1135">
        <f t="shared" ref="I31:Q31" si="132">SUM(I29:I30)</f>
        <v>16500</v>
      </c>
      <c r="J31" s="1135">
        <f t="shared" si="132"/>
        <v>16500</v>
      </c>
      <c r="K31" s="1135">
        <f t="shared" si="132"/>
        <v>16500</v>
      </c>
      <c r="L31" s="1135">
        <f t="shared" si="132"/>
        <v>16500</v>
      </c>
      <c r="M31" s="1135">
        <f t="shared" si="132"/>
        <v>16500</v>
      </c>
      <c r="N31" s="1135">
        <f t="shared" si="132"/>
        <v>16500</v>
      </c>
      <c r="O31" s="1135">
        <f t="shared" si="132"/>
        <v>16500</v>
      </c>
      <c r="P31" s="1135">
        <f t="shared" si="132"/>
        <v>16500</v>
      </c>
      <c r="Q31" s="1136">
        <f t="shared" si="132"/>
        <v>16500</v>
      </c>
      <c r="R31" s="1160">
        <f>SUM(R29:R30)</f>
        <v>16500</v>
      </c>
      <c r="S31" s="1135">
        <f t="shared" ref="S31:AC31" si="133">SUM(S29:S30)</f>
        <v>16500</v>
      </c>
      <c r="T31" s="1135">
        <f t="shared" si="133"/>
        <v>16500</v>
      </c>
      <c r="U31" s="1135">
        <f t="shared" si="133"/>
        <v>16500</v>
      </c>
      <c r="V31" s="1135">
        <f t="shared" si="133"/>
        <v>16500</v>
      </c>
      <c r="W31" s="1135">
        <f t="shared" si="133"/>
        <v>16500</v>
      </c>
      <c r="X31" s="1135">
        <f t="shared" si="133"/>
        <v>16500</v>
      </c>
      <c r="Y31" s="1135">
        <f t="shared" si="133"/>
        <v>16500</v>
      </c>
      <c r="Z31" s="1135">
        <f t="shared" si="133"/>
        <v>16500</v>
      </c>
      <c r="AA31" s="1135">
        <f t="shared" si="133"/>
        <v>16500</v>
      </c>
      <c r="AB31" s="1135">
        <f t="shared" si="133"/>
        <v>16500</v>
      </c>
      <c r="AC31" s="1136">
        <f t="shared" si="133"/>
        <v>16500</v>
      </c>
      <c r="AD31" s="1160">
        <f>SUM(AD29:AD30)</f>
        <v>17325</v>
      </c>
      <c r="AE31" s="1135">
        <f t="shared" ref="AE31" si="134">SUM(AE29:AE30)</f>
        <v>17325</v>
      </c>
      <c r="AF31" s="1135">
        <f t="shared" ref="AF31" si="135">SUM(AF29:AF30)</f>
        <v>17325</v>
      </c>
      <c r="AG31" s="1135">
        <f t="shared" ref="AG31" si="136">SUM(AG29:AG30)</f>
        <v>17325</v>
      </c>
      <c r="AH31" s="1135">
        <f t="shared" ref="AH31" si="137">SUM(AH29:AH30)</f>
        <v>17325</v>
      </c>
      <c r="AI31" s="1135">
        <f t="shared" ref="AI31" si="138">SUM(AI29:AI30)</f>
        <v>17325</v>
      </c>
      <c r="AJ31" s="1135">
        <f t="shared" ref="AJ31" si="139">SUM(AJ29:AJ30)</f>
        <v>17325</v>
      </c>
      <c r="AK31" s="1135">
        <f t="shared" ref="AK31" si="140">SUM(AK29:AK30)</f>
        <v>17325</v>
      </c>
      <c r="AL31" s="1135">
        <f t="shared" ref="AL31" si="141">SUM(AL29:AL30)</f>
        <v>17325</v>
      </c>
      <c r="AM31" s="1135">
        <f t="shared" ref="AM31" si="142">SUM(AM29:AM30)</f>
        <v>17325</v>
      </c>
      <c r="AN31" s="1135">
        <f t="shared" ref="AN31" si="143">SUM(AN29:AN30)</f>
        <v>17325</v>
      </c>
      <c r="AO31" s="1136">
        <f t="shared" ref="AO31" si="144">SUM(AO29:AO30)</f>
        <v>17325</v>
      </c>
      <c r="AP31" s="1160">
        <f>SUM(AP29:AP30)</f>
        <v>18191.25</v>
      </c>
      <c r="AQ31" s="1135">
        <f t="shared" ref="AQ31" si="145">SUM(AQ29:AQ30)</f>
        <v>18191.25</v>
      </c>
      <c r="AR31" s="1135">
        <f t="shared" ref="AR31" si="146">SUM(AR29:AR30)</f>
        <v>18191.25</v>
      </c>
      <c r="AS31" s="1135">
        <f t="shared" ref="AS31" si="147">SUM(AS29:AS30)</f>
        <v>18191.25</v>
      </c>
      <c r="AT31" s="1135">
        <f t="shared" ref="AT31" si="148">SUM(AT29:AT30)</f>
        <v>18191.25</v>
      </c>
      <c r="AU31" s="1135">
        <f t="shared" ref="AU31" si="149">SUM(AU29:AU30)</f>
        <v>18191.25</v>
      </c>
      <c r="AV31" s="1135">
        <f t="shared" ref="AV31" si="150">SUM(AV29:AV30)</f>
        <v>18191.25</v>
      </c>
      <c r="AW31" s="1135">
        <f t="shared" ref="AW31" si="151">SUM(AW29:AW30)</f>
        <v>18191.25</v>
      </c>
      <c r="AX31" s="1135">
        <f t="shared" ref="AX31" si="152">SUM(AX29:AX30)</f>
        <v>18191.25</v>
      </c>
      <c r="AY31" s="1135">
        <f t="shared" ref="AY31" si="153">SUM(AY29:AY30)</f>
        <v>18191.25</v>
      </c>
      <c r="AZ31" s="1135">
        <f t="shared" ref="AZ31" si="154">SUM(AZ29:AZ30)</f>
        <v>18191.25</v>
      </c>
      <c r="BA31" s="1136">
        <f t="shared" ref="BA31" si="155">SUM(BA29:BA30)</f>
        <v>18191.25</v>
      </c>
      <c r="BB31" s="1160">
        <f>SUM(BB29:BB30)</f>
        <v>19100.8125</v>
      </c>
      <c r="BC31" s="1135">
        <f t="shared" ref="BC31" si="156">SUM(BC29:BC30)</f>
        <v>19100.8125</v>
      </c>
      <c r="BD31" s="1135">
        <f t="shared" ref="BD31" si="157">SUM(BD29:BD30)</f>
        <v>19100.8125</v>
      </c>
      <c r="BE31" s="1135">
        <f t="shared" ref="BE31" si="158">SUM(BE29:BE30)</f>
        <v>19100.8125</v>
      </c>
      <c r="BF31" s="1135">
        <f t="shared" ref="BF31" si="159">SUM(BF29:BF30)</f>
        <v>19100.8125</v>
      </c>
      <c r="BG31" s="1135">
        <f t="shared" ref="BG31" si="160">SUM(BG29:BG30)</f>
        <v>19100.8125</v>
      </c>
      <c r="BH31" s="1135">
        <f t="shared" ref="BH31" si="161">SUM(BH29:BH30)</f>
        <v>19100.8125</v>
      </c>
      <c r="BI31" s="1135">
        <f t="shared" ref="BI31" si="162">SUM(BI29:BI30)</f>
        <v>19100.8125</v>
      </c>
      <c r="BJ31" s="1135">
        <f t="shared" ref="BJ31" si="163">SUM(BJ29:BJ30)</f>
        <v>19100.8125</v>
      </c>
      <c r="BK31" s="1135">
        <f t="shared" ref="BK31" si="164">SUM(BK29:BK30)</f>
        <v>19100.8125</v>
      </c>
      <c r="BL31" s="1135">
        <f t="shared" ref="BL31" si="165">SUM(BL29:BL30)</f>
        <v>19100.8125</v>
      </c>
      <c r="BM31" s="1136">
        <f t="shared" ref="BM31" si="166">SUM(BM29:BM30)</f>
        <v>19100.8125</v>
      </c>
      <c r="BN31" s="1161">
        <f t="shared" ref="BN31" si="167">SUM(BN29:BN29)</f>
        <v>525702.375</v>
      </c>
    </row>
    <row r="32" spans="1:66" s="1108" customFormat="1" ht="18" thickTop="1" thickBot="1">
      <c r="B32" s="1116"/>
      <c r="C32" s="1117"/>
      <c r="D32" s="1116"/>
      <c r="E32" s="1118"/>
      <c r="F32" s="1138"/>
      <c r="G32" s="1138"/>
      <c r="H32" s="1138"/>
      <c r="I32" s="1138"/>
      <c r="J32" s="1138"/>
      <c r="K32" s="1138"/>
      <c r="L32" s="1138"/>
      <c r="M32" s="1138"/>
      <c r="N32" s="1138"/>
      <c r="O32" s="1139"/>
      <c r="P32" s="1138"/>
      <c r="Q32" s="1140"/>
      <c r="R32" s="1138"/>
      <c r="S32" s="1138"/>
      <c r="T32" s="1138"/>
      <c r="U32" s="1138"/>
      <c r="V32" s="1138"/>
      <c r="W32" s="1138"/>
      <c r="X32" s="1138"/>
      <c r="Y32" s="1138"/>
      <c r="Z32" s="1138"/>
      <c r="AA32" s="1138"/>
      <c r="AB32" s="1138"/>
      <c r="AC32" s="1140"/>
      <c r="AD32" s="1138"/>
      <c r="AE32" s="1138"/>
      <c r="AF32" s="1138"/>
      <c r="AG32" s="1138"/>
      <c r="AH32" s="1138"/>
      <c r="AI32" s="1138"/>
      <c r="AJ32" s="1138"/>
      <c r="AK32" s="1138"/>
      <c r="AL32" s="1138"/>
      <c r="AM32" s="1138"/>
      <c r="AN32" s="1138"/>
      <c r="AO32" s="1140"/>
      <c r="AP32" s="1138"/>
      <c r="AQ32" s="1138"/>
      <c r="AR32" s="1138"/>
      <c r="AS32" s="1138"/>
      <c r="AT32" s="1138"/>
      <c r="AU32" s="1138"/>
      <c r="AV32" s="1138"/>
      <c r="AW32" s="1138"/>
      <c r="AX32" s="1138"/>
      <c r="AY32" s="1138"/>
      <c r="AZ32" s="1138"/>
      <c r="BA32" s="1140"/>
      <c r="BB32" s="1138"/>
      <c r="BC32" s="1138"/>
      <c r="BD32" s="1138"/>
      <c r="BE32" s="1138"/>
      <c r="BF32" s="1138"/>
      <c r="BG32" s="1138"/>
      <c r="BH32" s="1138"/>
      <c r="BI32" s="1138"/>
      <c r="BJ32" s="1138"/>
      <c r="BK32" s="1138"/>
      <c r="BL32" s="1138"/>
      <c r="BM32" s="1140"/>
      <c r="BN32" s="1139"/>
    </row>
    <row r="33" spans="1:66" s="1108" customFormat="1" ht="18" thickTop="1" thickBot="1">
      <c r="A33" s="1150" t="s">
        <v>434</v>
      </c>
      <c r="B33" s="1151"/>
      <c r="C33" s="1152"/>
      <c r="D33" s="1153"/>
      <c r="E33" s="1154"/>
      <c r="F33" s="1155">
        <f>F31</f>
        <v>33000</v>
      </c>
      <c r="G33" s="1155">
        <f t="shared" ref="G33:BM33" si="168">G31</f>
        <v>0</v>
      </c>
      <c r="H33" s="1155">
        <f t="shared" si="168"/>
        <v>16500</v>
      </c>
      <c r="I33" s="1155">
        <f t="shared" si="168"/>
        <v>16500</v>
      </c>
      <c r="J33" s="1155">
        <f t="shared" si="168"/>
        <v>16500</v>
      </c>
      <c r="K33" s="1155">
        <f t="shared" si="168"/>
        <v>16500</v>
      </c>
      <c r="L33" s="1155">
        <f t="shared" si="168"/>
        <v>16500</v>
      </c>
      <c r="M33" s="1155">
        <f t="shared" si="168"/>
        <v>16500</v>
      </c>
      <c r="N33" s="1155">
        <f t="shared" si="168"/>
        <v>16500</v>
      </c>
      <c r="O33" s="1162">
        <f t="shared" si="168"/>
        <v>16500</v>
      </c>
      <c r="P33" s="1156">
        <f t="shared" si="168"/>
        <v>16500</v>
      </c>
      <c r="Q33" s="1163">
        <f t="shared" si="168"/>
        <v>16500</v>
      </c>
      <c r="R33" s="1156">
        <f t="shared" si="168"/>
        <v>16500</v>
      </c>
      <c r="S33" s="1155">
        <f t="shared" si="168"/>
        <v>16500</v>
      </c>
      <c r="T33" s="1155">
        <f t="shared" si="168"/>
        <v>16500</v>
      </c>
      <c r="U33" s="1155">
        <f t="shared" si="168"/>
        <v>16500</v>
      </c>
      <c r="V33" s="1155">
        <f t="shared" si="168"/>
        <v>16500</v>
      </c>
      <c r="W33" s="1155">
        <f t="shared" si="168"/>
        <v>16500</v>
      </c>
      <c r="X33" s="1155">
        <f t="shared" si="168"/>
        <v>16500</v>
      </c>
      <c r="Y33" s="1155">
        <f t="shared" si="168"/>
        <v>16500</v>
      </c>
      <c r="Z33" s="1155">
        <f t="shared" si="168"/>
        <v>16500</v>
      </c>
      <c r="AA33" s="1155">
        <f t="shared" si="168"/>
        <v>16500</v>
      </c>
      <c r="AB33" s="1155">
        <f t="shared" si="168"/>
        <v>16500</v>
      </c>
      <c r="AC33" s="1163">
        <f t="shared" si="168"/>
        <v>16500</v>
      </c>
      <c r="AD33" s="1156">
        <f t="shared" si="168"/>
        <v>17325</v>
      </c>
      <c r="AE33" s="1155">
        <f t="shared" si="168"/>
        <v>17325</v>
      </c>
      <c r="AF33" s="1155">
        <f t="shared" si="168"/>
        <v>17325</v>
      </c>
      <c r="AG33" s="1155">
        <f t="shared" si="168"/>
        <v>17325</v>
      </c>
      <c r="AH33" s="1155">
        <f t="shared" si="168"/>
        <v>17325</v>
      </c>
      <c r="AI33" s="1155">
        <f t="shared" si="168"/>
        <v>17325</v>
      </c>
      <c r="AJ33" s="1155">
        <f t="shared" si="168"/>
        <v>17325</v>
      </c>
      <c r="AK33" s="1155">
        <f t="shared" si="168"/>
        <v>17325</v>
      </c>
      <c r="AL33" s="1155">
        <f t="shared" si="168"/>
        <v>17325</v>
      </c>
      <c r="AM33" s="1155">
        <f t="shared" si="168"/>
        <v>17325</v>
      </c>
      <c r="AN33" s="1155">
        <f t="shared" si="168"/>
        <v>17325</v>
      </c>
      <c r="AO33" s="1163">
        <f t="shared" si="168"/>
        <v>17325</v>
      </c>
      <c r="AP33" s="1156">
        <f t="shared" si="168"/>
        <v>18191.25</v>
      </c>
      <c r="AQ33" s="1155">
        <f t="shared" si="168"/>
        <v>18191.25</v>
      </c>
      <c r="AR33" s="1155">
        <f t="shared" si="168"/>
        <v>18191.25</v>
      </c>
      <c r="AS33" s="1155">
        <f t="shared" si="168"/>
        <v>18191.25</v>
      </c>
      <c r="AT33" s="1155">
        <f t="shared" si="168"/>
        <v>18191.25</v>
      </c>
      <c r="AU33" s="1155">
        <f t="shared" si="168"/>
        <v>18191.25</v>
      </c>
      <c r="AV33" s="1155">
        <f t="shared" si="168"/>
        <v>18191.25</v>
      </c>
      <c r="AW33" s="1155">
        <f t="shared" si="168"/>
        <v>18191.25</v>
      </c>
      <c r="AX33" s="1155">
        <f t="shared" si="168"/>
        <v>18191.25</v>
      </c>
      <c r="AY33" s="1155">
        <f t="shared" si="168"/>
        <v>18191.25</v>
      </c>
      <c r="AZ33" s="1155">
        <f t="shared" si="168"/>
        <v>18191.25</v>
      </c>
      <c r="BA33" s="1163">
        <f t="shared" si="168"/>
        <v>18191.25</v>
      </c>
      <c r="BB33" s="1156">
        <f t="shared" si="168"/>
        <v>19100.8125</v>
      </c>
      <c r="BC33" s="1155">
        <f t="shared" si="168"/>
        <v>19100.8125</v>
      </c>
      <c r="BD33" s="1155">
        <f t="shared" si="168"/>
        <v>19100.8125</v>
      </c>
      <c r="BE33" s="1155">
        <f t="shared" si="168"/>
        <v>19100.8125</v>
      </c>
      <c r="BF33" s="1155">
        <f t="shared" si="168"/>
        <v>19100.8125</v>
      </c>
      <c r="BG33" s="1155">
        <f t="shared" si="168"/>
        <v>19100.8125</v>
      </c>
      <c r="BH33" s="1155">
        <f t="shared" si="168"/>
        <v>19100.8125</v>
      </c>
      <c r="BI33" s="1155">
        <f t="shared" si="168"/>
        <v>19100.8125</v>
      </c>
      <c r="BJ33" s="1155">
        <f t="shared" si="168"/>
        <v>19100.8125</v>
      </c>
      <c r="BK33" s="1155">
        <f t="shared" si="168"/>
        <v>19100.8125</v>
      </c>
      <c r="BL33" s="1155">
        <f t="shared" si="168"/>
        <v>19100.8125</v>
      </c>
      <c r="BM33" s="1163">
        <f t="shared" si="168"/>
        <v>19100.8125</v>
      </c>
      <c r="BN33" s="1137"/>
    </row>
    <row r="34" spans="1:66" s="1108" customFormat="1" ht="17" thickTop="1">
      <c r="A34" s="1110" t="s">
        <v>413</v>
      </c>
      <c r="B34" s="1109"/>
      <c r="C34" s="1111"/>
      <c r="D34" s="1110"/>
      <c r="E34" s="1158"/>
      <c r="F34" s="1139">
        <f>F33</f>
        <v>33000</v>
      </c>
      <c r="G34" s="1139">
        <f>F34+G33</f>
        <v>33000</v>
      </c>
      <c r="H34" s="1139">
        <f t="shared" ref="H34:O34" si="169">G34+H33</f>
        <v>49500</v>
      </c>
      <c r="I34" s="1139">
        <f t="shared" si="169"/>
        <v>66000</v>
      </c>
      <c r="J34" s="1139">
        <f t="shared" si="169"/>
        <v>82500</v>
      </c>
      <c r="K34" s="1139">
        <f t="shared" si="169"/>
        <v>99000</v>
      </c>
      <c r="L34" s="1139">
        <f t="shared" si="169"/>
        <v>115500</v>
      </c>
      <c r="M34" s="1139">
        <f t="shared" si="169"/>
        <v>132000</v>
      </c>
      <c r="N34" s="1139">
        <f t="shared" si="169"/>
        <v>148500</v>
      </c>
      <c r="O34" s="1139">
        <f t="shared" si="169"/>
        <v>165000</v>
      </c>
      <c r="P34" s="1139"/>
      <c r="Q34" s="1140"/>
      <c r="R34" s="1139"/>
      <c r="S34" s="1139"/>
      <c r="T34" s="1139"/>
      <c r="U34" s="1139"/>
      <c r="V34" s="1139"/>
      <c r="W34" s="1139"/>
      <c r="X34" s="1139"/>
      <c r="Y34" s="1139"/>
      <c r="Z34" s="1139"/>
      <c r="AA34" s="1139"/>
      <c r="AB34" s="1139"/>
      <c r="AC34" s="1140"/>
      <c r="AD34" s="1139"/>
      <c r="AE34" s="1139"/>
      <c r="AF34" s="1139"/>
      <c r="AG34" s="1139"/>
      <c r="AH34" s="1139"/>
      <c r="AI34" s="1139"/>
      <c r="AJ34" s="1139"/>
      <c r="AK34" s="1139"/>
      <c r="AL34" s="1139"/>
      <c r="AM34" s="1139"/>
      <c r="AN34" s="1139"/>
      <c r="AO34" s="1140"/>
      <c r="AP34" s="1139"/>
      <c r="AQ34" s="1139"/>
      <c r="AR34" s="1139"/>
      <c r="AS34" s="1139"/>
      <c r="AT34" s="1139"/>
      <c r="AU34" s="1139"/>
      <c r="AV34" s="1139"/>
      <c r="AW34" s="1139"/>
      <c r="AX34" s="1139"/>
      <c r="AY34" s="1139"/>
      <c r="AZ34" s="1139"/>
      <c r="BA34" s="1140"/>
      <c r="BB34" s="1139"/>
      <c r="BC34" s="1139"/>
      <c r="BD34" s="1139"/>
      <c r="BE34" s="1139"/>
      <c r="BF34" s="1139"/>
      <c r="BG34" s="1139"/>
      <c r="BH34" s="1139"/>
      <c r="BI34" s="1139"/>
      <c r="BJ34" s="1139"/>
      <c r="BK34" s="1139"/>
      <c r="BL34" s="1139"/>
      <c r="BM34" s="1140"/>
      <c r="BN34" s="1126"/>
    </row>
    <row r="35" spans="1:66" s="1108" customFormat="1">
      <c r="B35" s="1116"/>
      <c r="C35" s="1117"/>
      <c r="D35" s="1116"/>
      <c r="E35" s="1116"/>
      <c r="F35" s="1125"/>
      <c r="G35" s="1125"/>
      <c r="H35" s="1125"/>
      <c r="I35" s="1125"/>
      <c r="J35" s="1125"/>
      <c r="K35" s="1125"/>
      <c r="L35" s="1125"/>
      <c r="M35" s="1125"/>
      <c r="N35" s="1125"/>
      <c r="O35" s="1126"/>
      <c r="P35" s="1125"/>
      <c r="Q35" s="1127"/>
      <c r="R35" s="1125"/>
      <c r="S35" s="1125"/>
      <c r="T35" s="1125"/>
      <c r="U35" s="1125"/>
      <c r="V35" s="1125"/>
      <c r="W35" s="1125"/>
      <c r="X35" s="1125"/>
      <c r="Y35" s="1125"/>
      <c r="Z35" s="1125"/>
      <c r="AA35" s="1125"/>
      <c r="AB35" s="1125"/>
      <c r="AC35" s="1127"/>
      <c r="AD35" s="1125"/>
      <c r="AE35" s="1125"/>
      <c r="AF35" s="1125"/>
      <c r="AG35" s="1125"/>
      <c r="AH35" s="1125"/>
      <c r="AI35" s="1125"/>
      <c r="AJ35" s="1125"/>
      <c r="AK35" s="1125"/>
      <c r="AL35" s="1125"/>
      <c r="AM35" s="1125"/>
      <c r="AN35" s="1125"/>
      <c r="AO35" s="1127"/>
      <c r="AP35" s="1125"/>
      <c r="AQ35" s="1125"/>
      <c r="AR35" s="1125"/>
      <c r="AS35" s="1125"/>
      <c r="AT35" s="1125"/>
      <c r="AU35" s="1125"/>
      <c r="AV35" s="1125"/>
      <c r="AW35" s="1125"/>
      <c r="AX35" s="1125"/>
      <c r="AY35" s="1125"/>
      <c r="AZ35" s="1125"/>
      <c r="BA35" s="1127"/>
      <c r="BB35" s="1125"/>
      <c r="BC35" s="1125"/>
      <c r="BD35" s="1125"/>
      <c r="BE35" s="1125"/>
      <c r="BF35" s="1125"/>
      <c r="BG35" s="1125"/>
      <c r="BH35" s="1125"/>
      <c r="BI35" s="1125"/>
      <c r="BJ35" s="1125"/>
      <c r="BK35" s="1125"/>
      <c r="BL35" s="1125"/>
      <c r="BM35" s="1127"/>
      <c r="BN35" s="1125"/>
    </row>
    <row r="36" spans="1:66" s="1108" customFormat="1" ht="17" thickBot="1">
      <c r="B36" s="1116" t="s">
        <v>55</v>
      </c>
      <c r="C36" s="1141"/>
      <c r="D36" s="1116"/>
      <c r="E36" s="1116"/>
      <c r="F36" s="1125"/>
      <c r="G36" s="1125"/>
      <c r="H36" s="1125"/>
      <c r="I36" s="1125"/>
      <c r="J36" s="1125"/>
      <c r="K36" s="1125"/>
      <c r="L36" s="1125"/>
      <c r="M36" s="1125"/>
      <c r="N36" s="1125"/>
      <c r="O36" s="1126"/>
      <c r="P36" s="1125"/>
      <c r="Q36" s="1127"/>
      <c r="R36" s="1125"/>
      <c r="S36" s="1125"/>
      <c r="T36" s="1125"/>
      <c r="U36" s="1125"/>
      <c r="V36" s="1125"/>
      <c r="W36" s="1125"/>
      <c r="X36" s="1125"/>
      <c r="Y36" s="1125"/>
      <c r="Z36" s="1125"/>
      <c r="AA36" s="1125"/>
      <c r="AB36" s="1125"/>
      <c r="AC36" s="1127"/>
      <c r="AD36" s="1125"/>
      <c r="AE36" s="1125"/>
      <c r="AF36" s="1125"/>
      <c r="AG36" s="1125"/>
      <c r="AH36" s="1125"/>
      <c r="AI36" s="1125"/>
      <c r="AJ36" s="1125"/>
      <c r="AK36" s="1125"/>
      <c r="AL36" s="1125"/>
      <c r="AM36" s="1125"/>
      <c r="AN36" s="1125"/>
      <c r="AO36" s="1127"/>
      <c r="AP36" s="1125"/>
      <c r="AQ36" s="1125"/>
      <c r="AR36" s="1125"/>
      <c r="AS36" s="1125"/>
      <c r="AT36" s="1125"/>
      <c r="AU36" s="1125"/>
      <c r="AV36" s="1125"/>
      <c r="AW36" s="1125"/>
      <c r="AX36" s="1125"/>
      <c r="AY36" s="1125"/>
      <c r="AZ36" s="1125"/>
      <c r="BA36" s="1127"/>
      <c r="BB36" s="1125"/>
      <c r="BC36" s="1125"/>
      <c r="BD36" s="1125"/>
      <c r="BE36" s="1125"/>
      <c r="BF36" s="1125"/>
      <c r="BG36" s="1125"/>
      <c r="BH36" s="1125"/>
      <c r="BI36" s="1125"/>
      <c r="BJ36" s="1125"/>
      <c r="BK36" s="1125"/>
      <c r="BL36" s="1125"/>
      <c r="BM36" s="1127"/>
      <c r="BN36" s="1125"/>
    </row>
    <row r="37" spans="1:66" s="1108" customFormat="1" ht="17" thickTop="1">
      <c r="B37" s="1116"/>
      <c r="C37" s="1143" t="s">
        <v>56</v>
      </c>
      <c r="D37" s="1116"/>
      <c r="E37" s="1116"/>
      <c r="F37" s="1125">
        <v>0</v>
      </c>
      <c r="G37" s="1125">
        <v>0</v>
      </c>
      <c r="H37" s="1125">
        <v>0</v>
      </c>
      <c r="I37" s="1125">
        <v>0</v>
      </c>
      <c r="J37" s="1125">
        <v>0</v>
      </c>
      <c r="K37" s="1125">
        <v>0</v>
      </c>
      <c r="L37" s="1125">
        <v>0</v>
      </c>
      <c r="M37" s="1125">
        <v>0</v>
      </c>
      <c r="N37" s="1125">
        <v>1000</v>
      </c>
      <c r="O37" s="1126">
        <v>0</v>
      </c>
      <c r="P37" s="1125">
        <v>0</v>
      </c>
      <c r="Q37" s="1127">
        <v>10</v>
      </c>
      <c r="R37" s="1125">
        <v>0</v>
      </c>
      <c r="S37" s="1125">
        <v>0</v>
      </c>
      <c r="T37" s="1125">
        <v>0</v>
      </c>
      <c r="U37" s="1125">
        <v>0</v>
      </c>
      <c r="V37" s="1125">
        <v>0</v>
      </c>
      <c r="W37" s="1125">
        <v>0</v>
      </c>
      <c r="X37" s="1125">
        <v>0</v>
      </c>
      <c r="Y37" s="1125">
        <v>0</v>
      </c>
      <c r="Z37" s="1125">
        <v>0</v>
      </c>
      <c r="AA37" s="1125">
        <v>0</v>
      </c>
      <c r="AB37" s="1125">
        <v>0</v>
      </c>
      <c r="AC37" s="1127">
        <v>0</v>
      </c>
      <c r="AD37" s="1125">
        <v>0</v>
      </c>
      <c r="AE37" s="1125">
        <v>0</v>
      </c>
      <c r="AF37" s="1125">
        <v>0</v>
      </c>
      <c r="AG37" s="1125">
        <v>0</v>
      </c>
      <c r="AH37" s="1125">
        <v>0</v>
      </c>
      <c r="AI37" s="1125">
        <v>0</v>
      </c>
      <c r="AJ37" s="1125">
        <v>0</v>
      </c>
      <c r="AK37" s="1125">
        <v>0</v>
      </c>
      <c r="AL37" s="1125">
        <v>0</v>
      </c>
      <c r="AM37" s="1125">
        <v>0</v>
      </c>
      <c r="AN37" s="1125">
        <v>0</v>
      </c>
      <c r="AO37" s="1127">
        <v>0</v>
      </c>
      <c r="AP37" s="1125">
        <v>0</v>
      </c>
      <c r="AQ37" s="1125">
        <v>0</v>
      </c>
      <c r="AR37" s="1125">
        <v>0</v>
      </c>
      <c r="AS37" s="1125">
        <v>0</v>
      </c>
      <c r="AT37" s="1125">
        <v>0</v>
      </c>
      <c r="AU37" s="1125">
        <v>0</v>
      </c>
      <c r="AV37" s="1125">
        <v>0</v>
      </c>
      <c r="AW37" s="1125">
        <v>0</v>
      </c>
      <c r="AX37" s="1125">
        <v>0</v>
      </c>
      <c r="AY37" s="1125">
        <v>0</v>
      </c>
      <c r="AZ37" s="1125">
        <v>0</v>
      </c>
      <c r="BA37" s="1127">
        <v>0</v>
      </c>
      <c r="BB37" s="1125">
        <v>0</v>
      </c>
      <c r="BC37" s="1125">
        <v>0</v>
      </c>
      <c r="BD37" s="1125">
        <v>0</v>
      </c>
      <c r="BE37" s="1125">
        <v>0</v>
      </c>
      <c r="BF37" s="1125">
        <v>0</v>
      </c>
      <c r="BG37" s="1125">
        <v>0</v>
      </c>
      <c r="BH37" s="1125">
        <v>0</v>
      </c>
      <c r="BI37" s="1125">
        <v>0</v>
      </c>
      <c r="BJ37" s="1125">
        <v>0</v>
      </c>
      <c r="BK37" s="1125">
        <v>0</v>
      </c>
      <c r="BL37" s="1125">
        <v>0</v>
      </c>
      <c r="BM37" s="1127">
        <v>0</v>
      </c>
      <c r="BN37" s="1145">
        <f>SUM(F37:BM37)</f>
        <v>1010</v>
      </c>
    </row>
    <row r="38" spans="1:66" s="1108" customFormat="1">
      <c r="B38" s="1116"/>
      <c r="C38" s="1134" t="s">
        <v>57</v>
      </c>
      <c r="D38" s="1129"/>
      <c r="E38" s="1130"/>
      <c r="F38" s="1125">
        <v>0</v>
      </c>
      <c r="G38" s="1125">
        <v>0</v>
      </c>
      <c r="H38" s="1125">
        <v>0</v>
      </c>
      <c r="I38" s="1125">
        <v>0</v>
      </c>
      <c r="J38" s="1125">
        <v>0</v>
      </c>
      <c r="K38" s="1125">
        <v>0</v>
      </c>
      <c r="L38" s="1125">
        <v>0</v>
      </c>
      <c r="M38" s="1125">
        <v>0</v>
      </c>
      <c r="N38" s="1125">
        <v>0</v>
      </c>
      <c r="O38" s="1126">
        <v>0</v>
      </c>
      <c r="P38" s="1125">
        <v>2500</v>
      </c>
      <c r="Q38" s="1127">
        <v>10</v>
      </c>
      <c r="R38" s="1125">
        <v>0</v>
      </c>
      <c r="S38" s="1125">
        <v>0</v>
      </c>
      <c r="T38" s="1125">
        <v>0</v>
      </c>
      <c r="U38" s="1125">
        <v>0</v>
      </c>
      <c r="V38" s="1125">
        <v>0</v>
      </c>
      <c r="W38" s="1125">
        <v>3600</v>
      </c>
      <c r="X38" s="1125">
        <v>0</v>
      </c>
      <c r="Y38" s="1125">
        <v>0</v>
      </c>
      <c r="Z38" s="1125">
        <v>0</v>
      </c>
      <c r="AA38" s="1125">
        <v>0</v>
      </c>
      <c r="AB38" s="1125">
        <v>0</v>
      </c>
      <c r="AC38" s="1127">
        <v>3600</v>
      </c>
      <c r="AD38" s="1125">
        <v>0</v>
      </c>
      <c r="AE38" s="1125">
        <v>0</v>
      </c>
      <c r="AF38" s="1125">
        <v>0</v>
      </c>
      <c r="AG38" s="1125">
        <v>0</v>
      </c>
      <c r="AH38" s="1125">
        <v>0</v>
      </c>
      <c r="AI38" s="1125">
        <v>3600</v>
      </c>
      <c r="AJ38" s="1125">
        <v>0</v>
      </c>
      <c r="AK38" s="1125">
        <v>0</v>
      </c>
      <c r="AL38" s="1125">
        <v>0</v>
      </c>
      <c r="AM38" s="1125">
        <v>0</v>
      </c>
      <c r="AN38" s="1125">
        <v>0</v>
      </c>
      <c r="AO38" s="1127">
        <v>3600</v>
      </c>
      <c r="AP38" s="1125">
        <v>0</v>
      </c>
      <c r="AQ38" s="1125">
        <v>0</v>
      </c>
      <c r="AR38" s="1125">
        <v>0</v>
      </c>
      <c r="AS38" s="1125">
        <v>0</v>
      </c>
      <c r="AT38" s="1125">
        <v>0</v>
      </c>
      <c r="AU38" s="1125">
        <v>3600</v>
      </c>
      <c r="AV38" s="1125">
        <v>0</v>
      </c>
      <c r="AW38" s="1125">
        <v>0</v>
      </c>
      <c r="AX38" s="1125">
        <v>0</v>
      </c>
      <c r="AY38" s="1125">
        <v>0</v>
      </c>
      <c r="AZ38" s="1125">
        <v>0</v>
      </c>
      <c r="BA38" s="1127">
        <v>3600</v>
      </c>
      <c r="BB38" s="1125">
        <v>0</v>
      </c>
      <c r="BC38" s="1125">
        <v>0</v>
      </c>
      <c r="BD38" s="1125">
        <v>0</v>
      </c>
      <c r="BE38" s="1125">
        <v>0</v>
      </c>
      <c r="BF38" s="1125">
        <v>0</v>
      </c>
      <c r="BG38" s="1125">
        <v>3600</v>
      </c>
      <c r="BH38" s="1125">
        <v>0</v>
      </c>
      <c r="BI38" s="1125">
        <v>0</v>
      </c>
      <c r="BJ38" s="1125">
        <v>0</v>
      </c>
      <c r="BK38" s="1125">
        <v>0</v>
      </c>
      <c r="BL38" s="1125">
        <v>0</v>
      </c>
      <c r="BM38" s="1127">
        <v>3600</v>
      </c>
      <c r="BN38" s="1128">
        <f>SUM(F38:BM38)</f>
        <v>31310</v>
      </c>
    </row>
    <row r="39" spans="1:66" s="1108" customFormat="1">
      <c r="B39" s="1116"/>
      <c r="C39" s="1134" t="s">
        <v>58</v>
      </c>
      <c r="D39" s="1129"/>
      <c r="E39" s="1130"/>
      <c r="F39" s="1125">
        <v>0</v>
      </c>
      <c r="G39" s="1125">
        <v>0</v>
      </c>
      <c r="H39" s="1125">
        <v>0</v>
      </c>
      <c r="I39" s="1125">
        <v>0</v>
      </c>
      <c r="J39" s="1125">
        <v>0</v>
      </c>
      <c r="K39" s="1125">
        <v>0</v>
      </c>
      <c r="L39" s="1125">
        <v>0</v>
      </c>
      <c r="M39" s="1125">
        <v>0</v>
      </c>
      <c r="N39" s="1125">
        <v>0</v>
      </c>
      <c r="O39" s="1126">
        <v>0</v>
      </c>
      <c r="P39" s="1125">
        <v>0</v>
      </c>
      <c r="Q39" s="1127">
        <v>0</v>
      </c>
      <c r="R39" s="1125">
        <v>0</v>
      </c>
      <c r="S39" s="1125">
        <v>0</v>
      </c>
      <c r="T39" s="1125">
        <v>0</v>
      </c>
      <c r="U39" s="1125">
        <v>0</v>
      </c>
      <c r="V39" s="1125">
        <v>0</v>
      </c>
      <c r="W39" s="1125">
        <v>0</v>
      </c>
      <c r="X39" s="1125">
        <v>0</v>
      </c>
      <c r="Y39" s="1125">
        <v>0</v>
      </c>
      <c r="Z39" s="1125">
        <v>0</v>
      </c>
      <c r="AA39" s="1125">
        <v>0</v>
      </c>
      <c r="AB39" s="1125">
        <v>0</v>
      </c>
      <c r="AC39" s="1127">
        <v>0</v>
      </c>
      <c r="AD39" s="1125">
        <v>0</v>
      </c>
      <c r="AE39" s="1125">
        <v>0</v>
      </c>
      <c r="AF39" s="1125">
        <v>0</v>
      </c>
      <c r="AG39" s="1125">
        <v>0</v>
      </c>
      <c r="AH39" s="1125">
        <v>0</v>
      </c>
      <c r="AI39" s="1125">
        <v>0</v>
      </c>
      <c r="AJ39" s="1125">
        <v>0</v>
      </c>
      <c r="AK39" s="1125">
        <v>0</v>
      </c>
      <c r="AL39" s="1125">
        <v>0</v>
      </c>
      <c r="AM39" s="1125">
        <v>0</v>
      </c>
      <c r="AN39" s="1125">
        <v>0</v>
      </c>
      <c r="AO39" s="1127">
        <v>0</v>
      </c>
      <c r="AP39" s="1125">
        <v>0</v>
      </c>
      <c r="AQ39" s="1125">
        <v>0</v>
      </c>
      <c r="AR39" s="1125">
        <v>0</v>
      </c>
      <c r="AS39" s="1125">
        <v>0</v>
      </c>
      <c r="AT39" s="1125">
        <v>0</v>
      </c>
      <c r="AU39" s="1125">
        <v>0</v>
      </c>
      <c r="AV39" s="1125">
        <v>0</v>
      </c>
      <c r="AW39" s="1125">
        <v>0</v>
      </c>
      <c r="AX39" s="1125">
        <v>0</v>
      </c>
      <c r="AY39" s="1125">
        <v>0</v>
      </c>
      <c r="AZ39" s="1125">
        <v>0</v>
      </c>
      <c r="BA39" s="1127">
        <v>0</v>
      </c>
      <c r="BB39" s="1125">
        <v>0</v>
      </c>
      <c r="BC39" s="1125">
        <v>0</v>
      </c>
      <c r="BD39" s="1125">
        <v>0</v>
      </c>
      <c r="BE39" s="1125">
        <v>0</v>
      </c>
      <c r="BF39" s="1125">
        <v>0</v>
      </c>
      <c r="BG39" s="1125">
        <v>0</v>
      </c>
      <c r="BH39" s="1125">
        <v>0</v>
      </c>
      <c r="BI39" s="1125">
        <v>0</v>
      </c>
      <c r="BJ39" s="1125">
        <v>0</v>
      </c>
      <c r="BK39" s="1125">
        <v>0</v>
      </c>
      <c r="BL39" s="1125">
        <v>0</v>
      </c>
      <c r="BM39" s="1127">
        <v>0</v>
      </c>
      <c r="BN39" s="1128">
        <f>SUM(F39:BM39)</f>
        <v>0</v>
      </c>
    </row>
    <row r="40" spans="1:66" s="1108" customFormat="1" ht="17" thickBot="1">
      <c r="B40" s="1116"/>
      <c r="C40" s="1134" t="s">
        <v>112</v>
      </c>
      <c r="D40" s="1130"/>
      <c r="E40" s="1130"/>
      <c r="F40" s="1132">
        <f t="shared" ref="F40:AK40" si="170">F13*0.06</f>
        <v>28069.079999999998</v>
      </c>
      <c r="G40" s="1132">
        <f t="shared" si="170"/>
        <v>29020.079999999998</v>
      </c>
      <c r="H40" s="1132">
        <f t="shared" si="170"/>
        <v>30320.079999999998</v>
      </c>
      <c r="I40" s="1132">
        <f t="shared" si="170"/>
        <v>31070.079999999998</v>
      </c>
      <c r="J40" s="1132">
        <f t="shared" si="170"/>
        <v>32012.079999999998</v>
      </c>
      <c r="K40" s="1132">
        <f t="shared" si="170"/>
        <v>32337.079999999994</v>
      </c>
      <c r="L40" s="1132">
        <f t="shared" si="170"/>
        <v>32608.079999999998</v>
      </c>
      <c r="M40" s="1132">
        <f t="shared" si="170"/>
        <v>38433.08</v>
      </c>
      <c r="N40" s="1132">
        <f t="shared" si="170"/>
        <v>38433.08</v>
      </c>
      <c r="O40" s="1132">
        <f t="shared" si="170"/>
        <v>38883.079999999994</v>
      </c>
      <c r="P40" s="1132">
        <f t="shared" si="170"/>
        <v>39208.079999999994</v>
      </c>
      <c r="Q40" s="1133">
        <f t="shared" si="170"/>
        <v>43733.079999999994</v>
      </c>
      <c r="R40" s="1132">
        <f t="shared" si="170"/>
        <v>44648.079999999994</v>
      </c>
      <c r="S40" s="1132">
        <f t="shared" si="170"/>
        <v>44648.079999999994</v>
      </c>
      <c r="T40" s="1132">
        <f t="shared" si="170"/>
        <v>44648.079999999994</v>
      </c>
      <c r="U40" s="1132">
        <f t="shared" si="170"/>
        <v>44648.079999999994</v>
      </c>
      <c r="V40" s="1132">
        <f t="shared" si="170"/>
        <v>44648.079999999994</v>
      </c>
      <c r="W40" s="1132">
        <f t="shared" si="170"/>
        <v>44648.079999999994</v>
      </c>
      <c r="X40" s="1132">
        <f t="shared" si="170"/>
        <v>45123.079999999994</v>
      </c>
      <c r="Y40" s="1132">
        <f t="shared" si="170"/>
        <v>45123.079999999994</v>
      </c>
      <c r="Z40" s="1132">
        <f t="shared" si="170"/>
        <v>45123.079999999994</v>
      </c>
      <c r="AA40" s="1132">
        <f t="shared" si="170"/>
        <v>45123.079999999994</v>
      </c>
      <c r="AB40" s="1132">
        <f t="shared" si="170"/>
        <v>45123.079999999994</v>
      </c>
      <c r="AC40" s="1133">
        <f t="shared" si="170"/>
        <v>45123.079999999994</v>
      </c>
      <c r="AD40" s="1132">
        <f t="shared" si="170"/>
        <v>47604.983999999989</v>
      </c>
      <c r="AE40" s="1132">
        <f t="shared" si="170"/>
        <v>47604.983999999989</v>
      </c>
      <c r="AF40" s="1132">
        <f t="shared" si="170"/>
        <v>47604.983999999989</v>
      </c>
      <c r="AG40" s="1132">
        <f t="shared" si="170"/>
        <v>47604.983999999989</v>
      </c>
      <c r="AH40" s="1132">
        <f t="shared" si="170"/>
        <v>47604.983999999989</v>
      </c>
      <c r="AI40" s="1132">
        <f t="shared" si="170"/>
        <v>47604.983999999989</v>
      </c>
      <c r="AJ40" s="1132">
        <f t="shared" si="170"/>
        <v>47604.983999999989</v>
      </c>
      <c r="AK40" s="1132">
        <f t="shared" si="170"/>
        <v>47604.983999999989</v>
      </c>
      <c r="AL40" s="1132">
        <f t="shared" ref="AL40:BM40" si="171">AL13*0.06</f>
        <v>47604.983999999989</v>
      </c>
      <c r="AM40" s="1132">
        <f t="shared" si="171"/>
        <v>47604.983999999989</v>
      </c>
      <c r="AN40" s="1132">
        <f t="shared" si="171"/>
        <v>47604.983999999989</v>
      </c>
      <c r="AO40" s="1133">
        <f t="shared" si="171"/>
        <v>47604.983999999989</v>
      </c>
      <c r="AP40" s="1132">
        <f t="shared" si="171"/>
        <v>49349.387999999999</v>
      </c>
      <c r="AQ40" s="1132">
        <f t="shared" si="171"/>
        <v>49349.387999999999</v>
      </c>
      <c r="AR40" s="1132">
        <f t="shared" si="171"/>
        <v>49349.387999999999</v>
      </c>
      <c r="AS40" s="1132">
        <f t="shared" si="171"/>
        <v>49349.387999999999</v>
      </c>
      <c r="AT40" s="1132">
        <f t="shared" si="171"/>
        <v>49349.387999999999</v>
      </c>
      <c r="AU40" s="1132">
        <f t="shared" si="171"/>
        <v>49349.387999999999</v>
      </c>
      <c r="AV40" s="1132">
        <f t="shared" si="171"/>
        <v>49871.888000000006</v>
      </c>
      <c r="AW40" s="1132">
        <f t="shared" si="171"/>
        <v>49871.888000000006</v>
      </c>
      <c r="AX40" s="1132">
        <f t="shared" si="171"/>
        <v>49871.888000000006</v>
      </c>
      <c r="AY40" s="1132">
        <f t="shared" si="171"/>
        <v>49871.888000000006</v>
      </c>
      <c r="AZ40" s="1132">
        <f t="shared" si="171"/>
        <v>49871.888000000006</v>
      </c>
      <c r="BA40" s="1133">
        <f t="shared" si="171"/>
        <v>49871.888000000006</v>
      </c>
      <c r="BB40" s="1132">
        <f t="shared" si="171"/>
        <v>51592.541999999994</v>
      </c>
      <c r="BC40" s="1132">
        <f t="shared" si="171"/>
        <v>51592.541999999994</v>
      </c>
      <c r="BD40" s="1132">
        <f t="shared" si="171"/>
        <v>51592.541999999994</v>
      </c>
      <c r="BE40" s="1132">
        <f t="shared" si="171"/>
        <v>51592.541999999994</v>
      </c>
      <c r="BF40" s="1132">
        <f t="shared" si="171"/>
        <v>51592.541999999994</v>
      </c>
      <c r="BG40" s="1132">
        <f t="shared" si="171"/>
        <v>51592.541999999994</v>
      </c>
      <c r="BH40" s="1132">
        <f t="shared" si="171"/>
        <v>52138.791999999994</v>
      </c>
      <c r="BI40" s="1132">
        <f t="shared" si="171"/>
        <v>52138.791999999994</v>
      </c>
      <c r="BJ40" s="1132">
        <f t="shared" si="171"/>
        <v>52138.791999999994</v>
      </c>
      <c r="BK40" s="1132">
        <f t="shared" si="171"/>
        <v>52138.791999999994</v>
      </c>
      <c r="BL40" s="1132">
        <f t="shared" si="171"/>
        <v>52138.791999999994</v>
      </c>
      <c r="BM40" s="1133">
        <f t="shared" si="171"/>
        <v>52138.791999999994</v>
      </c>
      <c r="BN40" s="1128">
        <f>SUM(F40:BM40)</f>
        <v>2741729.3879999979</v>
      </c>
    </row>
    <row r="41" spans="1:66" s="1108" customFormat="1" ht="18" thickTop="1" thickBot="1">
      <c r="B41" s="1116"/>
      <c r="C41" s="1117"/>
      <c r="D41" s="1116"/>
      <c r="E41" s="1116" t="s">
        <v>59</v>
      </c>
      <c r="F41" s="1138">
        <f t="shared" ref="F41:AC41" si="172">SUM(F37:F40)</f>
        <v>28069.079999999998</v>
      </c>
      <c r="G41" s="1138">
        <f t="shared" si="172"/>
        <v>29020.079999999998</v>
      </c>
      <c r="H41" s="1138">
        <f t="shared" si="172"/>
        <v>30320.079999999998</v>
      </c>
      <c r="I41" s="1138">
        <f t="shared" si="172"/>
        <v>31070.079999999998</v>
      </c>
      <c r="J41" s="1138">
        <f t="shared" si="172"/>
        <v>32012.079999999998</v>
      </c>
      <c r="K41" s="1138">
        <f t="shared" si="172"/>
        <v>32337.079999999994</v>
      </c>
      <c r="L41" s="1138">
        <f t="shared" si="172"/>
        <v>32608.079999999998</v>
      </c>
      <c r="M41" s="1138">
        <f t="shared" si="172"/>
        <v>38433.08</v>
      </c>
      <c r="N41" s="1138">
        <f t="shared" si="172"/>
        <v>39433.08</v>
      </c>
      <c r="O41" s="1139">
        <f t="shared" si="172"/>
        <v>38883.079999999994</v>
      </c>
      <c r="P41" s="1138">
        <f t="shared" si="172"/>
        <v>41708.079999999994</v>
      </c>
      <c r="Q41" s="1140">
        <f t="shared" si="172"/>
        <v>43753.079999999994</v>
      </c>
      <c r="R41" s="1138">
        <f t="shared" si="172"/>
        <v>44648.079999999994</v>
      </c>
      <c r="S41" s="1138">
        <f t="shared" si="172"/>
        <v>44648.079999999994</v>
      </c>
      <c r="T41" s="1138">
        <f t="shared" si="172"/>
        <v>44648.079999999994</v>
      </c>
      <c r="U41" s="1138">
        <f t="shared" si="172"/>
        <v>44648.079999999994</v>
      </c>
      <c r="V41" s="1138">
        <f t="shared" si="172"/>
        <v>44648.079999999994</v>
      </c>
      <c r="W41" s="1138">
        <f t="shared" si="172"/>
        <v>48248.079999999994</v>
      </c>
      <c r="X41" s="1138">
        <f t="shared" si="172"/>
        <v>45123.079999999994</v>
      </c>
      <c r="Y41" s="1138">
        <f t="shared" si="172"/>
        <v>45123.079999999994</v>
      </c>
      <c r="Z41" s="1138">
        <f t="shared" si="172"/>
        <v>45123.079999999994</v>
      </c>
      <c r="AA41" s="1138">
        <f t="shared" si="172"/>
        <v>45123.079999999994</v>
      </c>
      <c r="AB41" s="1138">
        <f t="shared" si="172"/>
        <v>45123.079999999994</v>
      </c>
      <c r="AC41" s="1140">
        <f t="shared" si="172"/>
        <v>48723.079999999994</v>
      </c>
      <c r="AD41" s="1138">
        <f t="shared" ref="AD41:AO41" si="173">SUM(AD37:AD40)</f>
        <v>47604.983999999989</v>
      </c>
      <c r="AE41" s="1138">
        <f t="shared" si="173"/>
        <v>47604.983999999989</v>
      </c>
      <c r="AF41" s="1138">
        <f t="shared" si="173"/>
        <v>47604.983999999989</v>
      </c>
      <c r="AG41" s="1138">
        <f t="shared" si="173"/>
        <v>47604.983999999989</v>
      </c>
      <c r="AH41" s="1138">
        <f t="shared" si="173"/>
        <v>47604.983999999989</v>
      </c>
      <c r="AI41" s="1138">
        <f t="shared" si="173"/>
        <v>51204.983999999989</v>
      </c>
      <c r="AJ41" s="1138">
        <f t="shared" si="173"/>
        <v>47604.983999999989</v>
      </c>
      <c r="AK41" s="1138">
        <f t="shared" si="173"/>
        <v>47604.983999999989</v>
      </c>
      <c r="AL41" s="1138">
        <f t="shared" si="173"/>
        <v>47604.983999999989</v>
      </c>
      <c r="AM41" s="1138">
        <f t="shared" si="173"/>
        <v>47604.983999999989</v>
      </c>
      <c r="AN41" s="1138">
        <f t="shared" si="173"/>
        <v>47604.983999999989</v>
      </c>
      <c r="AO41" s="1140">
        <f t="shared" si="173"/>
        <v>51204.983999999989</v>
      </c>
      <c r="AP41" s="1138">
        <f t="shared" ref="AP41:BA41" si="174">SUM(AP37:AP40)</f>
        <v>49349.387999999999</v>
      </c>
      <c r="AQ41" s="1138">
        <f t="shared" si="174"/>
        <v>49349.387999999999</v>
      </c>
      <c r="AR41" s="1138">
        <f t="shared" si="174"/>
        <v>49349.387999999999</v>
      </c>
      <c r="AS41" s="1138">
        <f t="shared" si="174"/>
        <v>49349.387999999999</v>
      </c>
      <c r="AT41" s="1138">
        <f t="shared" si="174"/>
        <v>49349.387999999999</v>
      </c>
      <c r="AU41" s="1138">
        <f t="shared" si="174"/>
        <v>52949.387999999999</v>
      </c>
      <c r="AV41" s="1138">
        <f t="shared" si="174"/>
        <v>49871.888000000006</v>
      </c>
      <c r="AW41" s="1138">
        <f t="shared" si="174"/>
        <v>49871.888000000006</v>
      </c>
      <c r="AX41" s="1138">
        <f t="shared" si="174"/>
        <v>49871.888000000006</v>
      </c>
      <c r="AY41" s="1138">
        <f t="shared" si="174"/>
        <v>49871.888000000006</v>
      </c>
      <c r="AZ41" s="1138">
        <f t="shared" si="174"/>
        <v>49871.888000000006</v>
      </c>
      <c r="BA41" s="1140">
        <f t="shared" si="174"/>
        <v>53471.888000000006</v>
      </c>
      <c r="BB41" s="1138">
        <f t="shared" ref="BB41:BM41" si="175">SUM(BB37:BB40)</f>
        <v>51592.541999999994</v>
      </c>
      <c r="BC41" s="1138">
        <f t="shared" si="175"/>
        <v>51592.541999999994</v>
      </c>
      <c r="BD41" s="1138">
        <f t="shared" si="175"/>
        <v>51592.541999999994</v>
      </c>
      <c r="BE41" s="1138">
        <f t="shared" si="175"/>
        <v>51592.541999999994</v>
      </c>
      <c r="BF41" s="1138">
        <f t="shared" si="175"/>
        <v>51592.541999999994</v>
      </c>
      <c r="BG41" s="1138">
        <f t="shared" si="175"/>
        <v>55192.541999999994</v>
      </c>
      <c r="BH41" s="1138">
        <f t="shared" si="175"/>
        <v>52138.791999999994</v>
      </c>
      <c r="BI41" s="1138">
        <f t="shared" si="175"/>
        <v>52138.791999999994</v>
      </c>
      <c r="BJ41" s="1138">
        <f t="shared" si="175"/>
        <v>52138.791999999994</v>
      </c>
      <c r="BK41" s="1138">
        <f t="shared" si="175"/>
        <v>52138.791999999994</v>
      </c>
      <c r="BL41" s="1138">
        <f t="shared" si="175"/>
        <v>52138.791999999994</v>
      </c>
      <c r="BM41" s="1140">
        <f t="shared" si="175"/>
        <v>55738.791999999994</v>
      </c>
      <c r="BN41" s="1149">
        <f>SUM(F41:BM41)</f>
        <v>2774049.3879999979</v>
      </c>
    </row>
    <row r="42" spans="1:66" s="1108" customFormat="1" ht="17" thickTop="1">
      <c r="B42" s="1116"/>
      <c r="C42" s="1117"/>
      <c r="D42" s="1116"/>
      <c r="E42" s="1116"/>
      <c r="F42" s="1125"/>
      <c r="G42" s="1125"/>
      <c r="H42" s="1125"/>
      <c r="I42" s="1125"/>
      <c r="J42" s="1125"/>
      <c r="K42" s="1125"/>
      <c r="L42" s="1125"/>
      <c r="M42" s="1125"/>
      <c r="N42" s="1125"/>
      <c r="O42" s="1126"/>
      <c r="P42" s="1125"/>
      <c r="Q42" s="1127"/>
      <c r="R42" s="1125"/>
      <c r="S42" s="1125"/>
      <c r="T42" s="1125"/>
      <c r="U42" s="1125"/>
      <c r="V42" s="1125"/>
      <c r="W42" s="1125"/>
      <c r="X42" s="1125"/>
      <c r="Y42" s="1125"/>
      <c r="Z42" s="1125"/>
      <c r="AA42" s="1125"/>
      <c r="AB42" s="1125"/>
      <c r="AC42" s="1127"/>
      <c r="AD42" s="1125"/>
      <c r="AE42" s="1125"/>
      <c r="AF42" s="1125"/>
      <c r="AG42" s="1125"/>
      <c r="AH42" s="1125"/>
      <c r="AI42" s="1125"/>
      <c r="AJ42" s="1125"/>
      <c r="AK42" s="1125"/>
      <c r="AL42" s="1125"/>
      <c r="AM42" s="1125"/>
      <c r="AN42" s="1125"/>
      <c r="AO42" s="1127"/>
      <c r="AP42" s="1125"/>
      <c r="AQ42" s="1125"/>
      <c r="AR42" s="1125"/>
      <c r="AS42" s="1125"/>
      <c r="AT42" s="1125"/>
      <c r="AU42" s="1125"/>
      <c r="AV42" s="1125"/>
      <c r="AW42" s="1125"/>
      <c r="AX42" s="1125"/>
      <c r="AY42" s="1125"/>
      <c r="AZ42" s="1125"/>
      <c r="BA42" s="1127"/>
      <c r="BB42" s="1125"/>
      <c r="BC42" s="1125"/>
      <c r="BD42" s="1125"/>
      <c r="BE42" s="1125"/>
      <c r="BF42" s="1125"/>
      <c r="BG42" s="1125"/>
      <c r="BH42" s="1125"/>
      <c r="BI42" s="1125"/>
      <c r="BJ42" s="1125"/>
      <c r="BK42" s="1125"/>
      <c r="BL42" s="1125"/>
      <c r="BM42" s="1127"/>
      <c r="BN42" s="1125"/>
    </row>
    <row r="43" spans="1:66" s="1108" customFormat="1" ht="17" thickBot="1">
      <c r="B43" s="1116" t="s">
        <v>109</v>
      </c>
      <c r="C43" s="1117"/>
      <c r="D43" s="1116"/>
      <c r="E43" s="1116"/>
      <c r="F43" s="1125"/>
      <c r="G43" s="1125"/>
      <c r="H43" s="1125"/>
      <c r="I43" s="1125"/>
      <c r="J43" s="1125"/>
      <c r="K43" s="1125"/>
      <c r="L43" s="1125"/>
      <c r="M43" s="1125"/>
      <c r="N43" s="1125"/>
      <c r="O43" s="1126"/>
      <c r="P43" s="1125"/>
      <c r="Q43" s="1164"/>
      <c r="R43" s="1125"/>
      <c r="S43" s="1125"/>
      <c r="T43" s="1125"/>
      <c r="U43" s="1125"/>
      <c r="V43" s="1125"/>
      <c r="W43" s="1125"/>
      <c r="X43" s="1125"/>
      <c r="Y43" s="1125"/>
      <c r="Z43" s="1125"/>
      <c r="AA43" s="1125"/>
      <c r="AB43" s="1125"/>
      <c r="AC43" s="1127"/>
      <c r="AD43" s="1125"/>
      <c r="AE43" s="1125"/>
      <c r="AF43" s="1125"/>
      <c r="AG43" s="1125"/>
      <c r="AH43" s="1125"/>
      <c r="AI43" s="1125"/>
      <c r="AJ43" s="1125"/>
      <c r="AK43" s="1125"/>
      <c r="AL43" s="1125"/>
      <c r="AM43" s="1125"/>
      <c r="AN43" s="1125"/>
      <c r="AO43" s="1127"/>
      <c r="AP43" s="1125"/>
      <c r="AQ43" s="1125"/>
      <c r="AR43" s="1125"/>
      <c r="AS43" s="1125"/>
      <c r="AT43" s="1125"/>
      <c r="AU43" s="1125"/>
      <c r="AV43" s="1125"/>
      <c r="AW43" s="1125"/>
      <c r="AX43" s="1125"/>
      <c r="AY43" s="1125"/>
      <c r="AZ43" s="1125"/>
      <c r="BA43" s="1127"/>
      <c r="BB43" s="1125"/>
      <c r="BC43" s="1125"/>
      <c r="BD43" s="1125"/>
      <c r="BE43" s="1125"/>
      <c r="BF43" s="1125"/>
      <c r="BG43" s="1125"/>
      <c r="BH43" s="1125"/>
      <c r="BI43" s="1125"/>
      <c r="BJ43" s="1125"/>
      <c r="BK43" s="1125"/>
      <c r="BL43" s="1125"/>
      <c r="BM43" s="1127"/>
      <c r="BN43" s="1125"/>
    </row>
    <row r="44" spans="1:66" s="1108" customFormat="1" ht="17" thickTop="1">
      <c r="B44" s="1116"/>
      <c r="C44" s="1134" t="s">
        <v>60</v>
      </c>
      <c r="D44" s="1116"/>
      <c r="E44" s="1116"/>
      <c r="F44" s="1125">
        <v>500</v>
      </c>
      <c r="G44" s="1125">
        <v>10</v>
      </c>
      <c r="H44" s="1125">
        <v>10</v>
      </c>
      <c r="I44" s="1125">
        <v>10</v>
      </c>
      <c r="J44" s="1125">
        <v>10</v>
      </c>
      <c r="K44" s="1125">
        <v>10</v>
      </c>
      <c r="L44" s="1125">
        <v>10</v>
      </c>
      <c r="M44" s="1125">
        <v>10</v>
      </c>
      <c r="N44" s="1125">
        <v>10</v>
      </c>
      <c r="O44" s="1126">
        <v>10</v>
      </c>
      <c r="P44" s="1125">
        <v>10</v>
      </c>
      <c r="Q44" s="1127">
        <v>10</v>
      </c>
      <c r="R44" s="1125">
        <v>10</v>
      </c>
      <c r="S44" s="1125">
        <v>10</v>
      </c>
      <c r="T44" s="1125">
        <v>10</v>
      </c>
      <c r="U44" s="1125">
        <v>10</v>
      </c>
      <c r="V44" s="1125">
        <v>10</v>
      </c>
      <c r="W44" s="1125">
        <v>10</v>
      </c>
      <c r="X44" s="1125">
        <v>10</v>
      </c>
      <c r="Y44" s="1125">
        <v>10</v>
      </c>
      <c r="Z44" s="1125">
        <v>10</v>
      </c>
      <c r="AA44" s="1125">
        <v>10</v>
      </c>
      <c r="AB44" s="1125">
        <v>10</v>
      </c>
      <c r="AC44" s="1127">
        <v>10</v>
      </c>
      <c r="AD44" s="1125">
        <f t="shared" ref="AD44:AD75" si="176">R44*1.1</f>
        <v>11</v>
      </c>
      <c r="AE44" s="1125">
        <f t="shared" ref="AE44:AE75" si="177">S44*1.1</f>
        <v>11</v>
      </c>
      <c r="AF44" s="1125">
        <f t="shared" ref="AF44:AF75" si="178">T44*1.1</f>
        <v>11</v>
      </c>
      <c r="AG44" s="1125">
        <f t="shared" ref="AG44:AG75" si="179">U44*1.1</f>
        <v>11</v>
      </c>
      <c r="AH44" s="1125">
        <f t="shared" ref="AH44:AH75" si="180">V44*1.1</f>
        <v>11</v>
      </c>
      <c r="AI44" s="1125">
        <f t="shared" ref="AI44:AI75" si="181">W44*1.1</f>
        <v>11</v>
      </c>
      <c r="AJ44" s="1125">
        <f t="shared" ref="AJ44:AJ75" si="182">X44*1.1</f>
        <v>11</v>
      </c>
      <c r="AK44" s="1125">
        <f t="shared" ref="AK44:AK75" si="183">Y44*1.1</f>
        <v>11</v>
      </c>
      <c r="AL44" s="1125">
        <f t="shared" ref="AL44:AL75" si="184">Z44*1.1</f>
        <v>11</v>
      </c>
      <c r="AM44" s="1125">
        <f t="shared" ref="AM44:AM75" si="185">AA44*1.1</f>
        <v>11</v>
      </c>
      <c r="AN44" s="1125">
        <f t="shared" ref="AN44:AN75" si="186">AB44*1.1</f>
        <v>11</v>
      </c>
      <c r="AO44" s="1127">
        <f t="shared" ref="AO44:AO75" si="187">AC44*1.1</f>
        <v>11</v>
      </c>
      <c r="AP44" s="1125">
        <f t="shared" ref="AP44:AP75" si="188">AD44*1.1</f>
        <v>12.100000000000001</v>
      </c>
      <c r="AQ44" s="1125">
        <f t="shared" ref="AQ44:AQ75" si="189">AE44*1.1</f>
        <v>12.100000000000001</v>
      </c>
      <c r="AR44" s="1125">
        <f t="shared" ref="AR44:AR75" si="190">AF44*1.1</f>
        <v>12.100000000000001</v>
      </c>
      <c r="AS44" s="1125">
        <f t="shared" ref="AS44:AS75" si="191">AG44*1.1</f>
        <v>12.100000000000001</v>
      </c>
      <c r="AT44" s="1125">
        <f t="shared" ref="AT44:AT75" si="192">AH44*1.1</f>
        <v>12.100000000000001</v>
      </c>
      <c r="AU44" s="1125">
        <f t="shared" ref="AU44:AU75" si="193">AI44*1.1</f>
        <v>12.100000000000001</v>
      </c>
      <c r="AV44" s="1125">
        <f t="shared" ref="AV44:AV75" si="194">AJ44*1.1</f>
        <v>12.100000000000001</v>
      </c>
      <c r="AW44" s="1125">
        <f t="shared" ref="AW44:AW75" si="195">AK44*1.1</f>
        <v>12.100000000000001</v>
      </c>
      <c r="AX44" s="1125">
        <f t="shared" ref="AX44:AX75" si="196">AL44*1.1</f>
        <v>12.100000000000001</v>
      </c>
      <c r="AY44" s="1125">
        <f t="shared" ref="AY44:AY75" si="197">AM44*1.1</f>
        <v>12.100000000000001</v>
      </c>
      <c r="AZ44" s="1125">
        <f t="shared" ref="AZ44:AZ75" si="198">AN44*1.1</f>
        <v>12.100000000000001</v>
      </c>
      <c r="BA44" s="1127">
        <f t="shared" ref="BA44:BA75" si="199">AO44*1.1</f>
        <v>12.100000000000001</v>
      </c>
      <c r="BB44" s="1125">
        <f t="shared" ref="BB44:BB75" si="200">AP44*1.1</f>
        <v>13.310000000000002</v>
      </c>
      <c r="BC44" s="1125">
        <f t="shared" ref="BC44:BC75" si="201">AQ44*1.1</f>
        <v>13.310000000000002</v>
      </c>
      <c r="BD44" s="1125">
        <f t="shared" ref="BD44:BD75" si="202">AR44*1.1</f>
        <v>13.310000000000002</v>
      </c>
      <c r="BE44" s="1125">
        <f t="shared" ref="BE44:BE75" si="203">AS44*1.1</f>
        <v>13.310000000000002</v>
      </c>
      <c r="BF44" s="1125">
        <f t="shared" ref="BF44:BF75" si="204">AT44*1.1</f>
        <v>13.310000000000002</v>
      </c>
      <c r="BG44" s="1125">
        <f t="shared" ref="BG44:BG75" si="205">AU44*1.1</f>
        <v>13.310000000000002</v>
      </c>
      <c r="BH44" s="1125">
        <f t="shared" ref="BH44:BH75" si="206">AV44*1.1</f>
        <v>13.310000000000002</v>
      </c>
      <c r="BI44" s="1125">
        <f t="shared" ref="BI44:BI75" si="207">AW44*1.1</f>
        <v>13.310000000000002</v>
      </c>
      <c r="BJ44" s="1125">
        <f t="shared" ref="BJ44:BJ75" si="208">AX44*1.1</f>
        <v>13.310000000000002</v>
      </c>
      <c r="BK44" s="1125">
        <f t="shared" ref="BK44:BK75" si="209">AY44*1.1</f>
        <v>13.310000000000002</v>
      </c>
      <c r="BL44" s="1125">
        <f t="shared" ref="BL44:BL75" si="210">AZ44*1.1</f>
        <v>13.310000000000002</v>
      </c>
      <c r="BM44" s="1127">
        <f t="shared" ref="BM44:BM75" si="211">BA44*1.1</f>
        <v>13.310000000000002</v>
      </c>
      <c r="BN44" s="1145">
        <f>SUM(F44:BM44)</f>
        <v>1166.9199999999996</v>
      </c>
    </row>
    <row r="45" spans="1:66" s="1108" customFormat="1">
      <c r="B45" s="1116"/>
      <c r="C45" s="1134" t="s">
        <v>61</v>
      </c>
      <c r="D45" s="1129"/>
      <c r="E45" s="1129"/>
      <c r="F45" s="1125">
        <v>0</v>
      </c>
      <c r="G45" s="1125">
        <v>50</v>
      </c>
      <c r="H45" s="1125">
        <v>50</v>
      </c>
      <c r="I45" s="1125">
        <v>50</v>
      </c>
      <c r="J45" s="1125">
        <v>50</v>
      </c>
      <c r="K45" s="1125">
        <v>50</v>
      </c>
      <c r="L45" s="1125">
        <v>50</v>
      </c>
      <c r="M45" s="1125">
        <v>50</v>
      </c>
      <c r="N45" s="1125">
        <v>50</v>
      </c>
      <c r="O45" s="1126">
        <v>50</v>
      </c>
      <c r="P45" s="1125">
        <v>50</v>
      </c>
      <c r="Q45" s="1127">
        <v>50</v>
      </c>
      <c r="R45" s="1125">
        <v>50</v>
      </c>
      <c r="S45" s="1125">
        <v>50</v>
      </c>
      <c r="T45" s="1125">
        <v>50</v>
      </c>
      <c r="U45" s="1125">
        <v>50</v>
      </c>
      <c r="V45" s="1125">
        <v>50</v>
      </c>
      <c r="W45" s="1125">
        <v>50</v>
      </c>
      <c r="X45" s="1125">
        <v>50</v>
      </c>
      <c r="Y45" s="1125">
        <v>50</v>
      </c>
      <c r="Z45" s="1125">
        <v>50</v>
      </c>
      <c r="AA45" s="1125">
        <v>50</v>
      </c>
      <c r="AB45" s="1125">
        <v>50</v>
      </c>
      <c r="AC45" s="1127">
        <v>50</v>
      </c>
      <c r="AD45" s="1125">
        <f t="shared" si="176"/>
        <v>55.000000000000007</v>
      </c>
      <c r="AE45" s="1125">
        <f t="shared" si="177"/>
        <v>55.000000000000007</v>
      </c>
      <c r="AF45" s="1125">
        <f t="shared" si="178"/>
        <v>55.000000000000007</v>
      </c>
      <c r="AG45" s="1125">
        <f t="shared" si="179"/>
        <v>55.000000000000007</v>
      </c>
      <c r="AH45" s="1125">
        <f t="shared" si="180"/>
        <v>55.000000000000007</v>
      </c>
      <c r="AI45" s="1125">
        <f t="shared" si="181"/>
        <v>55.000000000000007</v>
      </c>
      <c r="AJ45" s="1125">
        <f t="shared" si="182"/>
        <v>55.000000000000007</v>
      </c>
      <c r="AK45" s="1125">
        <f t="shared" si="183"/>
        <v>55.000000000000007</v>
      </c>
      <c r="AL45" s="1125">
        <f t="shared" si="184"/>
        <v>55.000000000000007</v>
      </c>
      <c r="AM45" s="1125">
        <f t="shared" si="185"/>
        <v>55.000000000000007</v>
      </c>
      <c r="AN45" s="1125">
        <f t="shared" si="186"/>
        <v>55.000000000000007</v>
      </c>
      <c r="AO45" s="1127">
        <f t="shared" si="187"/>
        <v>55.000000000000007</v>
      </c>
      <c r="AP45" s="1125">
        <f t="shared" si="188"/>
        <v>60.500000000000014</v>
      </c>
      <c r="AQ45" s="1125">
        <f t="shared" si="189"/>
        <v>60.500000000000014</v>
      </c>
      <c r="AR45" s="1125">
        <f t="shared" si="190"/>
        <v>60.500000000000014</v>
      </c>
      <c r="AS45" s="1125">
        <f t="shared" si="191"/>
        <v>60.500000000000014</v>
      </c>
      <c r="AT45" s="1125">
        <f t="shared" si="192"/>
        <v>60.500000000000014</v>
      </c>
      <c r="AU45" s="1125">
        <f t="shared" si="193"/>
        <v>60.500000000000014</v>
      </c>
      <c r="AV45" s="1125">
        <f t="shared" si="194"/>
        <v>60.500000000000014</v>
      </c>
      <c r="AW45" s="1125">
        <f t="shared" si="195"/>
        <v>60.500000000000014</v>
      </c>
      <c r="AX45" s="1125">
        <f t="shared" si="196"/>
        <v>60.500000000000014</v>
      </c>
      <c r="AY45" s="1125">
        <f t="shared" si="197"/>
        <v>60.500000000000014</v>
      </c>
      <c r="AZ45" s="1125">
        <f t="shared" si="198"/>
        <v>60.500000000000014</v>
      </c>
      <c r="BA45" s="1127">
        <f t="shared" si="199"/>
        <v>60.500000000000014</v>
      </c>
      <c r="BB45" s="1125">
        <f t="shared" si="200"/>
        <v>66.550000000000026</v>
      </c>
      <c r="BC45" s="1125">
        <f t="shared" si="201"/>
        <v>66.550000000000026</v>
      </c>
      <c r="BD45" s="1125">
        <f t="shared" si="202"/>
        <v>66.550000000000026</v>
      </c>
      <c r="BE45" s="1125">
        <f t="shared" si="203"/>
        <v>66.550000000000026</v>
      </c>
      <c r="BF45" s="1125">
        <f t="shared" si="204"/>
        <v>66.550000000000026</v>
      </c>
      <c r="BG45" s="1125">
        <f t="shared" si="205"/>
        <v>66.550000000000026</v>
      </c>
      <c r="BH45" s="1125">
        <f t="shared" si="206"/>
        <v>66.550000000000026</v>
      </c>
      <c r="BI45" s="1125">
        <f t="shared" si="207"/>
        <v>66.550000000000026</v>
      </c>
      <c r="BJ45" s="1125">
        <f t="shared" si="208"/>
        <v>66.550000000000026</v>
      </c>
      <c r="BK45" s="1125">
        <f t="shared" si="209"/>
        <v>66.550000000000026</v>
      </c>
      <c r="BL45" s="1125">
        <f t="shared" si="210"/>
        <v>66.550000000000026</v>
      </c>
      <c r="BM45" s="1127">
        <f t="shared" si="211"/>
        <v>66.550000000000026</v>
      </c>
      <c r="BN45" s="1128">
        <f t="shared" ref="BN45:BN75" si="212">SUM(F45:BM45)</f>
        <v>3334.6000000000022</v>
      </c>
    </row>
    <row r="46" spans="1:66" s="1108" customFormat="1">
      <c r="B46" s="1116"/>
      <c r="C46" s="1134" t="s">
        <v>62</v>
      </c>
      <c r="D46" s="1129"/>
      <c r="E46" s="1129"/>
      <c r="F46" s="1125">
        <v>150</v>
      </c>
      <c r="G46" s="1125">
        <v>150</v>
      </c>
      <c r="H46" s="1125">
        <v>150</v>
      </c>
      <c r="I46" s="1125">
        <v>150</v>
      </c>
      <c r="J46" s="1125">
        <v>150</v>
      </c>
      <c r="K46" s="1125">
        <v>150</v>
      </c>
      <c r="L46" s="1125">
        <v>150</v>
      </c>
      <c r="M46" s="1125">
        <v>150</v>
      </c>
      <c r="N46" s="1125">
        <v>150</v>
      </c>
      <c r="O46" s="1126">
        <v>150</v>
      </c>
      <c r="P46" s="1125">
        <v>150</v>
      </c>
      <c r="Q46" s="1127">
        <v>150</v>
      </c>
      <c r="R46" s="1125">
        <v>150</v>
      </c>
      <c r="S46" s="1125">
        <v>150</v>
      </c>
      <c r="T46" s="1125">
        <v>150</v>
      </c>
      <c r="U46" s="1125">
        <v>150</v>
      </c>
      <c r="V46" s="1125">
        <v>150</v>
      </c>
      <c r="W46" s="1125">
        <v>150</v>
      </c>
      <c r="X46" s="1125">
        <v>150</v>
      </c>
      <c r="Y46" s="1125">
        <v>150</v>
      </c>
      <c r="Z46" s="1125">
        <v>150</v>
      </c>
      <c r="AA46" s="1125">
        <v>150</v>
      </c>
      <c r="AB46" s="1125">
        <v>150</v>
      </c>
      <c r="AC46" s="1127">
        <v>150</v>
      </c>
      <c r="AD46" s="1125">
        <f t="shared" si="176"/>
        <v>165</v>
      </c>
      <c r="AE46" s="1125">
        <f t="shared" si="177"/>
        <v>165</v>
      </c>
      <c r="AF46" s="1125">
        <f t="shared" si="178"/>
        <v>165</v>
      </c>
      <c r="AG46" s="1125">
        <f t="shared" si="179"/>
        <v>165</v>
      </c>
      <c r="AH46" s="1125">
        <f t="shared" si="180"/>
        <v>165</v>
      </c>
      <c r="AI46" s="1125">
        <f t="shared" si="181"/>
        <v>165</v>
      </c>
      <c r="AJ46" s="1125">
        <f t="shared" si="182"/>
        <v>165</v>
      </c>
      <c r="AK46" s="1125">
        <f t="shared" si="183"/>
        <v>165</v>
      </c>
      <c r="AL46" s="1125">
        <f t="shared" si="184"/>
        <v>165</v>
      </c>
      <c r="AM46" s="1125">
        <f t="shared" si="185"/>
        <v>165</v>
      </c>
      <c r="AN46" s="1125">
        <f t="shared" si="186"/>
        <v>165</v>
      </c>
      <c r="AO46" s="1127">
        <f t="shared" si="187"/>
        <v>165</v>
      </c>
      <c r="AP46" s="1125">
        <f t="shared" si="188"/>
        <v>181.50000000000003</v>
      </c>
      <c r="AQ46" s="1125">
        <f t="shared" si="189"/>
        <v>181.50000000000003</v>
      </c>
      <c r="AR46" s="1125">
        <f t="shared" si="190"/>
        <v>181.50000000000003</v>
      </c>
      <c r="AS46" s="1125">
        <f t="shared" si="191"/>
        <v>181.50000000000003</v>
      </c>
      <c r="AT46" s="1125">
        <f t="shared" si="192"/>
        <v>181.50000000000003</v>
      </c>
      <c r="AU46" s="1125">
        <f t="shared" si="193"/>
        <v>181.50000000000003</v>
      </c>
      <c r="AV46" s="1125">
        <f t="shared" si="194"/>
        <v>181.50000000000003</v>
      </c>
      <c r="AW46" s="1125">
        <f t="shared" si="195"/>
        <v>181.50000000000003</v>
      </c>
      <c r="AX46" s="1125">
        <f t="shared" si="196"/>
        <v>181.50000000000003</v>
      </c>
      <c r="AY46" s="1125">
        <f t="shared" si="197"/>
        <v>181.50000000000003</v>
      </c>
      <c r="AZ46" s="1125">
        <f t="shared" si="198"/>
        <v>181.50000000000003</v>
      </c>
      <c r="BA46" s="1127">
        <f t="shared" si="199"/>
        <v>181.50000000000003</v>
      </c>
      <c r="BB46" s="1125">
        <f t="shared" si="200"/>
        <v>199.65000000000003</v>
      </c>
      <c r="BC46" s="1125">
        <f t="shared" si="201"/>
        <v>199.65000000000003</v>
      </c>
      <c r="BD46" s="1125">
        <f t="shared" si="202"/>
        <v>199.65000000000003</v>
      </c>
      <c r="BE46" s="1125">
        <f t="shared" si="203"/>
        <v>199.65000000000003</v>
      </c>
      <c r="BF46" s="1125">
        <f t="shared" si="204"/>
        <v>199.65000000000003</v>
      </c>
      <c r="BG46" s="1125">
        <f t="shared" si="205"/>
        <v>199.65000000000003</v>
      </c>
      <c r="BH46" s="1125">
        <f t="shared" si="206"/>
        <v>199.65000000000003</v>
      </c>
      <c r="BI46" s="1125">
        <f t="shared" si="207"/>
        <v>199.65000000000003</v>
      </c>
      <c r="BJ46" s="1125">
        <f t="shared" si="208"/>
        <v>199.65000000000003</v>
      </c>
      <c r="BK46" s="1125">
        <f t="shared" si="209"/>
        <v>199.65000000000003</v>
      </c>
      <c r="BL46" s="1125">
        <f t="shared" si="210"/>
        <v>199.65000000000003</v>
      </c>
      <c r="BM46" s="1127">
        <f t="shared" si="211"/>
        <v>199.65000000000003</v>
      </c>
      <c r="BN46" s="1128">
        <f t="shared" si="212"/>
        <v>10153.799999999996</v>
      </c>
    </row>
    <row r="47" spans="1:66" s="1108" customFormat="1">
      <c r="B47" s="1116"/>
      <c r="C47" s="1134" t="s">
        <v>63</v>
      </c>
      <c r="D47" s="1129"/>
      <c r="E47" s="1129"/>
      <c r="F47" s="1125">
        <v>200</v>
      </c>
      <c r="G47" s="1125">
        <v>200</v>
      </c>
      <c r="H47" s="1125">
        <v>200</v>
      </c>
      <c r="I47" s="1125">
        <v>200</v>
      </c>
      <c r="J47" s="1125">
        <v>200</v>
      </c>
      <c r="K47" s="1125">
        <v>200</v>
      </c>
      <c r="L47" s="1125">
        <v>200</v>
      </c>
      <c r="M47" s="1125">
        <v>200</v>
      </c>
      <c r="N47" s="1125">
        <v>200</v>
      </c>
      <c r="O47" s="1126">
        <v>200</v>
      </c>
      <c r="P47" s="1125">
        <v>200</v>
      </c>
      <c r="Q47" s="1127">
        <v>200</v>
      </c>
      <c r="R47" s="1125">
        <v>200</v>
      </c>
      <c r="S47" s="1125">
        <v>200</v>
      </c>
      <c r="T47" s="1125">
        <v>200</v>
      </c>
      <c r="U47" s="1125">
        <v>200</v>
      </c>
      <c r="V47" s="1125">
        <v>200</v>
      </c>
      <c r="W47" s="1125">
        <v>200</v>
      </c>
      <c r="X47" s="1125">
        <v>200</v>
      </c>
      <c r="Y47" s="1125">
        <v>200</v>
      </c>
      <c r="Z47" s="1125">
        <v>200</v>
      </c>
      <c r="AA47" s="1125">
        <v>200</v>
      </c>
      <c r="AB47" s="1125">
        <v>200</v>
      </c>
      <c r="AC47" s="1127">
        <v>200</v>
      </c>
      <c r="AD47" s="1125">
        <f t="shared" si="176"/>
        <v>220.00000000000003</v>
      </c>
      <c r="AE47" s="1125">
        <f t="shared" si="177"/>
        <v>220.00000000000003</v>
      </c>
      <c r="AF47" s="1125">
        <f t="shared" si="178"/>
        <v>220.00000000000003</v>
      </c>
      <c r="AG47" s="1125">
        <f t="shared" si="179"/>
        <v>220.00000000000003</v>
      </c>
      <c r="AH47" s="1125">
        <f t="shared" si="180"/>
        <v>220.00000000000003</v>
      </c>
      <c r="AI47" s="1125">
        <f t="shared" si="181"/>
        <v>220.00000000000003</v>
      </c>
      <c r="AJ47" s="1125">
        <f t="shared" si="182"/>
        <v>220.00000000000003</v>
      </c>
      <c r="AK47" s="1125">
        <f t="shared" si="183"/>
        <v>220.00000000000003</v>
      </c>
      <c r="AL47" s="1125">
        <f t="shared" si="184"/>
        <v>220.00000000000003</v>
      </c>
      <c r="AM47" s="1125">
        <f t="shared" si="185"/>
        <v>220.00000000000003</v>
      </c>
      <c r="AN47" s="1125">
        <f t="shared" si="186"/>
        <v>220.00000000000003</v>
      </c>
      <c r="AO47" s="1127">
        <f t="shared" si="187"/>
        <v>220.00000000000003</v>
      </c>
      <c r="AP47" s="1125">
        <f t="shared" si="188"/>
        <v>242.00000000000006</v>
      </c>
      <c r="AQ47" s="1125">
        <f t="shared" si="189"/>
        <v>242.00000000000006</v>
      </c>
      <c r="AR47" s="1125">
        <f t="shared" si="190"/>
        <v>242.00000000000006</v>
      </c>
      <c r="AS47" s="1125">
        <f t="shared" si="191"/>
        <v>242.00000000000006</v>
      </c>
      <c r="AT47" s="1125">
        <f t="shared" si="192"/>
        <v>242.00000000000006</v>
      </c>
      <c r="AU47" s="1125">
        <f t="shared" si="193"/>
        <v>242.00000000000006</v>
      </c>
      <c r="AV47" s="1125">
        <f t="shared" si="194"/>
        <v>242.00000000000006</v>
      </c>
      <c r="AW47" s="1125">
        <f t="shared" si="195"/>
        <v>242.00000000000006</v>
      </c>
      <c r="AX47" s="1125">
        <f t="shared" si="196"/>
        <v>242.00000000000006</v>
      </c>
      <c r="AY47" s="1125">
        <f t="shared" si="197"/>
        <v>242.00000000000006</v>
      </c>
      <c r="AZ47" s="1125">
        <f t="shared" si="198"/>
        <v>242.00000000000006</v>
      </c>
      <c r="BA47" s="1127">
        <f t="shared" si="199"/>
        <v>242.00000000000006</v>
      </c>
      <c r="BB47" s="1125">
        <f t="shared" si="200"/>
        <v>266.2000000000001</v>
      </c>
      <c r="BC47" s="1125">
        <f t="shared" si="201"/>
        <v>266.2000000000001</v>
      </c>
      <c r="BD47" s="1125">
        <f t="shared" si="202"/>
        <v>266.2000000000001</v>
      </c>
      <c r="BE47" s="1125">
        <f t="shared" si="203"/>
        <v>266.2000000000001</v>
      </c>
      <c r="BF47" s="1125">
        <f t="shared" si="204"/>
        <v>266.2000000000001</v>
      </c>
      <c r="BG47" s="1125">
        <f t="shared" si="205"/>
        <v>266.2000000000001</v>
      </c>
      <c r="BH47" s="1125">
        <f t="shared" si="206"/>
        <v>266.2000000000001</v>
      </c>
      <c r="BI47" s="1125">
        <f t="shared" si="207"/>
        <v>266.2000000000001</v>
      </c>
      <c r="BJ47" s="1125">
        <f t="shared" si="208"/>
        <v>266.2000000000001</v>
      </c>
      <c r="BK47" s="1125">
        <f t="shared" si="209"/>
        <v>266.2000000000001</v>
      </c>
      <c r="BL47" s="1125">
        <f t="shared" si="210"/>
        <v>266.2000000000001</v>
      </c>
      <c r="BM47" s="1127">
        <f t="shared" si="211"/>
        <v>266.2000000000001</v>
      </c>
      <c r="BN47" s="1128">
        <f t="shared" si="212"/>
        <v>13538.400000000009</v>
      </c>
    </row>
    <row r="48" spans="1:66" s="1108" customFormat="1">
      <c r="B48" s="1116"/>
      <c r="C48" s="1134" t="s">
        <v>64</v>
      </c>
      <c r="D48" s="1129"/>
      <c r="E48" s="1129"/>
      <c r="F48" s="1125">
        <v>0</v>
      </c>
      <c r="G48" s="1125">
        <v>0</v>
      </c>
      <c r="H48" s="1125">
        <v>0</v>
      </c>
      <c r="I48" s="1125">
        <v>0</v>
      </c>
      <c r="J48" s="1125">
        <v>0</v>
      </c>
      <c r="K48" s="1125">
        <v>0</v>
      </c>
      <c r="L48" s="1125">
        <v>0</v>
      </c>
      <c r="M48" s="1125">
        <v>0</v>
      </c>
      <c r="N48" s="1125">
        <v>0</v>
      </c>
      <c r="O48" s="1126">
        <v>0</v>
      </c>
      <c r="P48" s="1125">
        <v>0</v>
      </c>
      <c r="Q48" s="1127">
        <v>100</v>
      </c>
      <c r="R48" s="1125">
        <v>100</v>
      </c>
      <c r="S48" s="1125">
        <v>100</v>
      </c>
      <c r="T48" s="1125">
        <v>100</v>
      </c>
      <c r="U48" s="1125">
        <v>100</v>
      </c>
      <c r="V48" s="1125">
        <v>100</v>
      </c>
      <c r="W48" s="1125">
        <v>100</v>
      </c>
      <c r="X48" s="1125">
        <v>100</v>
      </c>
      <c r="Y48" s="1125">
        <v>100</v>
      </c>
      <c r="Z48" s="1125">
        <v>100</v>
      </c>
      <c r="AA48" s="1125">
        <v>100</v>
      </c>
      <c r="AB48" s="1125">
        <v>100</v>
      </c>
      <c r="AC48" s="1127">
        <v>100</v>
      </c>
      <c r="AD48" s="1125">
        <f t="shared" si="176"/>
        <v>110.00000000000001</v>
      </c>
      <c r="AE48" s="1125">
        <f t="shared" si="177"/>
        <v>110.00000000000001</v>
      </c>
      <c r="AF48" s="1125">
        <f t="shared" si="178"/>
        <v>110.00000000000001</v>
      </c>
      <c r="AG48" s="1125">
        <f t="shared" si="179"/>
        <v>110.00000000000001</v>
      </c>
      <c r="AH48" s="1125">
        <f t="shared" si="180"/>
        <v>110.00000000000001</v>
      </c>
      <c r="AI48" s="1125">
        <f t="shared" si="181"/>
        <v>110.00000000000001</v>
      </c>
      <c r="AJ48" s="1125">
        <f t="shared" si="182"/>
        <v>110.00000000000001</v>
      </c>
      <c r="AK48" s="1125">
        <f t="shared" si="183"/>
        <v>110.00000000000001</v>
      </c>
      <c r="AL48" s="1125">
        <f t="shared" si="184"/>
        <v>110.00000000000001</v>
      </c>
      <c r="AM48" s="1125">
        <f t="shared" si="185"/>
        <v>110.00000000000001</v>
      </c>
      <c r="AN48" s="1125">
        <f t="shared" si="186"/>
        <v>110.00000000000001</v>
      </c>
      <c r="AO48" s="1127">
        <f t="shared" si="187"/>
        <v>110.00000000000001</v>
      </c>
      <c r="AP48" s="1125">
        <f t="shared" si="188"/>
        <v>121.00000000000003</v>
      </c>
      <c r="AQ48" s="1125">
        <f t="shared" si="189"/>
        <v>121.00000000000003</v>
      </c>
      <c r="AR48" s="1125">
        <f t="shared" si="190"/>
        <v>121.00000000000003</v>
      </c>
      <c r="AS48" s="1125">
        <f t="shared" si="191"/>
        <v>121.00000000000003</v>
      </c>
      <c r="AT48" s="1125">
        <f t="shared" si="192"/>
        <v>121.00000000000003</v>
      </c>
      <c r="AU48" s="1125">
        <f t="shared" si="193"/>
        <v>121.00000000000003</v>
      </c>
      <c r="AV48" s="1125">
        <f t="shared" si="194"/>
        <v>121.00000000000003</v>
      </c>
      <c r="AW48" s="1125">
        <f t="shared" si="195"/>
        <v>121.00000000000003</v>
      </c>
      <c r="AX48" s="1125">
        <f t="shared" si="196"/>
        <v>121.00000000000003</v>
      </c>
      <c r="AY48" s="1125">
        <f t="shared" si="197"/>
        <v>121.00000000000003</v>
      </c>
      <c r="AZ48" s="1125">
        <f t="shared" si="198"/>
        <v>121.00000000000003</v>
      </c>
      <c r="BA48" s="1127">
        <f t="shared" si="199"/>
        <v>121.00000000000003</v>
      </c>
      <c r="BB48" s="1125">
        <f t="shared" si="200"/>
        <v>133.10000000000005</v>
      </c>
      <c r="BC48" s="1125">
        <f t="shared" si="201"/>
        <v>133.10000000000005</v>
      </c>
      <c r="BD48" s="1125">
        <f t="shared" si="202"/>
        <v>133.10000000000005</v>
      </c>
      <c r="BE48" s="1125">
        <f t="shared" si="203"/>
        <v>133.10000000000005</v>
      </c>
      <c r="BF48" s="1125">
        <f t="shared" si="204"/>
        <v>133.10000000000005</v>
      </c>
      <c r="BG48" s="1125">
        <f t="shared" si="205"/>
        <v>133.10000000000005</v>
      </c>
      <c r="BH48" s="1125">
        <f t="shared" si="206"/>
        <v>133.10000000000005</v>
      </c>
      <c r="BI48" s="1125">
        <f t="shared" si="207"/>
        <v>133.10000000000005</v>
      </c>
      <c r="BJ48" s="1125">
        <f t="shared" si="208"/>
        <v>133.10000000000005</v>
      </c>
      <c r="BK48" s="1125">
        <f t="shared" si="209"/>
        <v>133.10000000000005</v>
      </c>
      <c r="BL48" s="1125">
        <f t="shared" si="210"/>
        <v>133.10000000000005</v>
      </c>
      <c r="BM48" s="1127">
        <f t="shared" si="211"/>
        <v>133.10000000000005</v>
      </c>
      <c r="BN48" s="1128">
        <f t="shared" si="212"/>
        <v>5669.2000000000044</v>
      </c>
    </row>
    <row r="49" spans="2:66" s="1108" customFormat="1">
      <c r="B49" s="1116"/>
      <c r="C49" s="1134" t="s">
        <v>65</v>
      </c>
      <c r="D49" s="1129"/>
      <c r="E49" s="1129"/>
      <c r="F49" s="1125">
        <v>0</v>
      </c>
      <c r="G49" s="1125">
        <v>10</v>
      </c>
      <c r="H49" s="1125">
        <v>10</v>
      </c>
      <c r="I49" s="1125">
        <v>10</v>
      </c>
      <c r="J49" s="1125">
        <v>10</v>
      </c>
      <c r="K49" s="1125">
        <v>10</v>
      </c>
      <c r="L49" s="1125">
        <v>10</v>
      </c>
      <c r="M49" s="1125">
        <v>10</v>
      </c>
      <c r="N49" s="1125">
        <v>10</v>
      </c>
      <c r="O49" s="1126">
        <v>10</v>
      </c>
      <c r="P49" s="1125">
        <v>10</v>
      </c>
      <c r="Q49" s="1127">
        <v>10</v>
      </c>
      <c r="R49" s="1125">
        <v>10</v>
      </c>
      <c r="S49" s="1125">
        <v>10</v>
      </c>
      <c r="T49" s="1125">
        <v>10</v>
      </c>
      <c r="U49" s="1125">
        <v>10</v>
      </c>
      <c r="V49" s="1125">
        <v>10</v>
      </c>
      <c r="W49" s="1125">
        <v>10</v>
      </c>
      <c r="X49" s="1125">
        <v>10</v>
      </c>
      <c r="Y49" s="1125">
        <v>10</v>
      </c>
      <c r="Z49" s="1125">
        <v>10</v>
      </c>
      <c r="AA49" s="1125">
        <v>10</v>
      </c>
      <c r="AB49" s="1125">
        <v>10</v>
      </c>
      <c r="AC49" s="1127">
        <v>10</v>
      </c>
      <c r="AD49" s="1125">
        <f t="shared" si="176"/>
        <v>11</v>
      </c>
      <c r="AE49" s="1125">
        <f t="shared" si="177"/>
        <v>11</v>
      </c>
      <c r="AF49" s="1125">
        <f t="shared" si="178"/>
        <v>11</v>
      </c>
      <c r="AG49" s="1125">
        <f t="shared" si="179"/>
        <v>11</v>
      </c>
      <c r="AH49" s="1125">
        <f t="shared" si="180"/>
        <v>11</v>
      </c>
      <c r="AI49" s="1125">
        <f t="shared" si="181"/>
        <v>11</v>
      </c>
      <c r="AJ49" s="1125">
        <f t="shared" si="182"/>
        <v>11</v>
      </c>
      <c r="AK49" s="1125">
        <f t="shared" si="183"/>
        <v>11</v>
      </c>
      <c r="AL49" s="1125">
        <f t="shared" si="184"/>
        <v>11</v>
      </c>
      <c r="AM49" s="1125">
        <f t="shared" si="185"/>
        <v>11</v>
      </c>
      <c r="AN49" s="1125">
        <f t="shared" si="186"/>
        <v>11</v>
      </c>
      <c r="AO49" s="1127">
        <f t="shared" si="187"/>
        <v>11</v>
      </c>
      <c r="AP49" s="1125">
        <f t="shared" si="188"/>
        <v>12.100000000000001</v>
      </c>
      <c r="AQ49" s="1125">
        <f t="shared" si="189"/>
        <v>12.100000000000001</v>
      </c>
      <c r="AR49" s="1125">
        <f t="shared" si="190"/>
        <v>12.100000000000001</v>
      </c>
      <c r="AS49" s="1125">
        <f t="shared" si="191"/>
        <v>12.100000000000001</v>
      </c>
      <c r="AT49" s="1125">
        <f t="shared" si="192"/>
        <v>12.100000000000001</v>
      </c>
      <c r="AU49" s="1125">
        <f t="shared" si="193"/>
        <v>12.100000000000001</v>
      </c>
      <c r="AV49" s="1125">
        <f t="shared" si="194"/>
        <v>12.100000000000001</v>
      </c>
      <c r="AW49" s="1125">
        <f t="shared" si="195"/>
        <v>12.100000000000001</v>
      </c>
      <c r="AX49" s="1125">
        <f t="shared" si="196"/>
        <v>12.100000000000001</v>
      </c>
      <c r="AY49" s="1125">
        <f t="shared" si="197"/>
        <v>12.100000000000001</v>
      </c>
      <c r="AZ49" s="1125">
        <f t="shared" si="198"/>
        <v>12.100000000000001</v>
      </c>
      <c r="BA49" s="1127">
        <f t="shared" si="199"/>
        <v>12.100000000000001</v>
      </c>
      <c r="BB49" s="1125">
        <f t="shared" si="200"/>
        <v>13.310000000000002</v>
      </c>
      <c r="BC49" s="1125">
        <f t="shared" si="201"/>
        <v>13.310000000000002</v>
      </c>
      <c r="BD49" s="1125">
        <f t="shared" si="202"/>
        <v>13.310000000000002</v>
      </c>
      <c r="BE49" s="1125">
        <f t="shared" si="203"/>
        <v>13.310000000000002</v>
      </c>
      <c r="BF49" s="1125">
        <f t="shared" si="204"/>
        <v>13.310000000000002</v>
      </c>
      <c r="BG49" s="1125">
        <f t="shared" si="205"/>
        <v>13.310000000000002</v>
      </c>
      <c r="BH49" s="1125">
        <f t="shared" si="206"/>
        <v>13.310000000000002</v>
      </c>
      <c r="BI49" s="1125">
        <f t="shared" si="207"/>
        <v>13.310000000000002</v>
      </c>
      <c r="BJ49" s="1125">
        <f t="shared" si="208"/>
        <v>13.310000000000002</v>
      </c>
      <c r="BK49" s="1125">
        <f t="shared" si="209"/>
        <v>13.310000000000002</v>
      </c>
      <c r="BL49" s="1125">
        <f t="shared" si="210"/>
        <v>13.310000000000002</v>
      </c>
      <c r="BM49" s="1127">
        <f t="shared" si="211"/>
        <v>13.310000000000002</v>
      </c>
      <c r="BN49" s="1128">
        <f t="shared" si="212"/>
        <v>666.91999999999962</v>
      </c>
    </row>
    <row r="50" spans="2:66" s="1108" customFormat="1">
      <c r="B50" s="1116"/>
      <c r="C50" s="1134" t="s">
        <v>101</v>
      </c>
      <c r="D50" s="1129"/>
      <c r="E50" s="1130"/>
      <c r="F50" s="1125">
        <v>0</v>
      </c>
      <c r="G50" s="1125">
        <v>5000</v>
      </c>
      <c r="H50" s="1125">
        <v>5000</v>
      </c>
      <c r="I50" s="1125">
        <v>0</v>
      </c>
      <c r="J50" s="1125">
        <v>0</v>
      </c>
      <c r="K50" s="1125">
        <v>0</v>
      </c>
      <c r="L50" s="1125">
        <v>0</v>
      </c>
      <c r="M50" s="1125">
        <v>0</v>
      </c>
      <c r="N50" s="1125">
        <v>0</v>
      </c>
      <c r="O50" s="1126">
        <v>0</v>
      </c>
      <c r="P50" s="1125">
        <v>0</v>
      </c>
      <c r="Q50" s="1127">
        <v>0</v>
      </c>
      <c r="R50" s="1125">
        <v>1000</v>
      </c>
      <c r="S50" s="1125">
        <v>0</v>
      </c>
      <c r="T50" s="1125">
        <v>0</v>
      </c>
      <c r="U50" s="1125">
        <v>0</v>
      </c>
      <c r="V50" s="1125">
        <v>0</v>
      </c>
      <c r="W50" s="1125">
        <v>500</v>
      </c>
      <c r="X50" s="1125">
        <v>0</v>
      </c>
      <c r="Y50" s="1125">
        <v>0</v>
      </c>
      <c r="Z50" s="1125">
        <v>0</v>
      </c>
      <c r="AA50" s="1125">
        <v>0</v>
      </c>
      <c r="AB50" s="1125">
        <v>0</v>
      </c>
      <c r="AC50" s="1127">
        <v>1000</v>
      </c>
      <c r="AD50" s="1125">
        <f t="shared" si="176"/>
        <v>1100</v>
      </c>
      <c r="AE50" s="1125">
        <f t="shared" si="177"/>
        <v>0</v>
      </c>
      <c r="AF50" s="1125">
        <f t="shared" si="178"/>
        <v>0</v>
      </c>
      <c r="AG50" s="1125">
        <f t="shared" si="179"/>
        <v>0</v>
      </c>
      <c r="AH50" s="1125">
        <f t="shared" si="180"/>
        <v>0</v>
      </c>
      <c r="AI50" s="1125">
        <f t="shared" si="181"/>
        <v>550</v>
      </c>
      <c r="AJ50" s="1125">
        <f t="shared" si="182"/>
        <v>0</v>
      </c>
      <c r="AK50" s="1125">
        <f t="shared" si="183"/>
        <v>0</v>
      </c>
      <c r="AL50" s="1125">
        <f t="shared" si="184"/>
        <v>0</v>
      </c>
      <c r="AM50" s="1125">
        <f t="shared" si="185"/>
        <v>0</v>
      </c>
      <c r="AN50" s="1125">
        <f t="shared" si="186"/>
        <v>0</v>
      </c>
      <c r="AO50" s="1127">
        <f t="shared" si="187"/>
        <v>1100</v>
      </c>
      <c r="AP50" s="1125">
        <f t="shared" si="188"/>
        <v>1210</v>
      </c>
      <c r="AQ50" s="1125">
        <f t="shared" si="189"/>
        <v>0</v>
      </c>
      <c r="AR50" s="1125">
        <f t="shared" si="190"/>
        <v>0</v>
      </c>
      <c r="AS50" s="1125">
        <f t="shared" si="191"/>
        <v>0</v>
      </c>
      <c r="AT50" s="1125">
        <f t="shared" si="192"/>
        <v>0</v>
      </c>
      <c r="AU50" s="1125">
        <f t="shared" si="193"/>
        <v>605</v>
      </c>
      <c r="AV50" s="1125">
        <f t="shared" si="194"/>
        <v>0</v>
      </c>
      <c r="AW50" s="1125">
        <f t="shared" si="195"/>
        <v>0</v>
      </c>
      <c r="AX50" s="1125">
        <f t="shared" si="196"/>
        <v>0</v>
      </c>
      <c r="AY50" s="1125">
        <f t="shared" si="197"/>
        <v>0</v>
      </c>
      <c r="AZ50" s="1125">
        <f t="shared" si="198"/>
        <v>0</v>
      </c>
      <c r="BA50" s="1127">
        <f t="shared" si="199"/>
        <v>1210</v>
      </c>
      <c r="BB50" s="1125">
        <f t="shared" si="200"/>
        <v>1331</v>
      </c>
      <c r="BC50" s="1125">
        <f t="shared" si="201"/>
        <v>0</v>
      </c>
      <c r="BD50" s="1125">
        <f t="shared" si="202"/>
        <v>0</v>
      </c>
      <c r="BE50" s="1125">
        <f t="shared" si="203"/>
        <v>0</v>
      </c>
      <c r="BF50" s="1125">
        <f t="shared" si="204"/>
        <v>0</v>
      </c>
      <c r="BG50" s="1125">
        <f t="shared" si="205"/>
        <v>665.5</v>
      </c>
      <c r="BH50" s="1125">
        <f t="shared" si="206"/>
        <v>0</v>
      </c>
      <c r="BI50" s="1125">
        <f t="shared" si="207"/>
        <v>0</v>
      </c>
      <c r="BJ50" s="1125">
        <f t="shared" si="208"/>
        <v>0</v>
      </c>
      <c r="BK50" s="1125">
        <f t="shared" si="209"/>
        <v>0</v>
      </c>
      <c r="BL50" s="1125">
        <f t="shared" si="210"/>
        <v>0</v>
      </c>
      <c r="BM50" s="1127">
        <f t="shared" si="211"/>
        <v>1331</v>
      </c>
      <c r="BN50" s="1128">
        <f t="shared" si="212"/>
        <v>21602.5</v>
      </c>
    </row>
    <row r="51" spans="2:66" s="1108" customFormat="1">
      <c r="B51" s="1116"/>
      <c r="C51" s="1134" t="s">
        <v>102</v>
      </c>
      <c r="D51" s="1129"/>
      <c r="E51" s="1130"/>
      <c r="F51" s="1125">
        <v>0</v>
      </c>
      <c r="G51" s="1125">
        <v>5000</v>
      </c>
      <c r="H51" s="1125">
        <v>2000</v>
      </c>
      <c r="I51" s="1125">
        <v>1000</v>
      </c>
      <c r="J51" s="1125">
        <v>0</v>
      </c>
      <c r="K51" s="1125">
        <v>0</v>
      </c>
      <c r="L51" s="1125">
        <v>1000</v>
      </c>
      <c r="M51" s="1125">
        <v>0</v>
      </c>
      <c r="N51" s="1125">
        <v>0</v>
      </c>
      <c r="O51" s="1126">
        <v>0</v>
      </c>
      <c r="P51" s="1125">
        <v>0</v>
      </c>
      <c r="Q51" s="1127">
        <v>1000</v>
      </c>
      <c r="R51" s="1125">
        <v>100</v>
      </c>
      <c r="S51" s="1125">
        <v>100</v>
      </c>
      <c r="T51" s="1125">
        <v>100</v>
      </c>
      <c r="U51" s="1125">
        <v>100</v>
      </c>
      <c r="V51" s="1125">
        <v>100</v>
      </c>
      <c r="W51" s="1125">
        <v>100</v>
      </c>
      <c r="X51" s="1125">
        <v>100</v>
      </c>
      <c r="Y51" s="1125">
        <v>100</v>
      </c>
      <c r="Z51" s="1125">
        <v>100</v>
      </c>
      <c r="AA51" s="1125">
        <v>100</v>
      </c>
      <c r="AB51" s="1125">
        <v>100</v>
      </c>
      <c r="AC51" s="1127">
        <v>100</v>
      </c>
      <c r="AD51" s="1125">
        <f t="shared" si="176"/>
        <v>110.00000000000001</v>
      </c>
      <c r="AE51" s="1125">
        <f t="shared" si="177"/>
        <v>110.00000000000001</v>
      </c>
      <c r="AF51" s="1125">
        <f t="shared" si="178"/>
        <v>110.00000000000001</v>
      </c>
      <c r="AG51" s="1125">
        <f t="shared" si="179"/>
        <v>110.00000000000001</v>
      </c>
      <c r="AH51" s="1125">
        <f t="shared" si="180"/>
        <v>110.00000000000001</v>
      </c>
      <c r="AI51" s="1125">
        <f t="shared" si="181"/>
        <v>110.00000000000001</v>
      </c>
      <c r="AJ51" s="1125">
        <f t="shared" si="182"/>
        <v>110.00000000000001</v>
      </c>
      <c r="AK51" s="1125">
        <f t="shared" si="183"/>
        <v>110.00000000000001</v>
      </c>
      <c r="AL51" s="1125">
        <f t="shared" si="184"/>
        <v>110.00000000000001</v>
      </c>
      <c r="AM51" s="1125">
        <f t="shared" si="185"/>
        <v>110.00000000000001</v>
      </c>
      <c r="AN51" s="1125">
        <f t="shared" si="186"/>
        <v>110.00000000000001</v>
      </c>
      <c r="AO51" s="1127">
        <f t="shared" si="187"/>
        <v>110.00000000000001</v>
      </c>
      <c r="AP51" s="1125">
        <f t="shared" si="188"/>
        <v>121.00000000000003</v>
      </c>
      <c r="AQ51" s="1125">
        <f t="shared" si="189"/>
        <v>121.00000000000003</v>
      </c>
      <c r="AR51" s="1125">
        <f t="shared" si="190"/>
        <v>121.00000000000003</v>
      </c>
      <c r="AS51" s="1125">
        <f t="shared" si="191"/>
        <v>121.00000000000003</v>
      </c>
      <c r="AT51" s="1125">
        <f t="shared" si="192"/>
        <v>121.00000000000003</v>
      </c>
      <c r="AU51" s="1125">
        <f t="shared" si="193"/>
        <v>121.00000000000003</v>
      </c>
      <c r="AV51" s="1125">
        <f t="shared" si="194"/>
        <v>121.00000000000003</v>
      </c>
      <c r="AW51" s="1125">
        <f t="shared" si="195"/>
        <v>121.00000000000003</v>
      </c>
      <c r="AX51" s="1125">
        <f t="shared" si="196"/>
        <v>121.00000000000003</v>
      </c>
      <c r="AY51" s="1125">
        <f t="shared" si="197"/>
        <v>121.00000000000003</v>
      </c>
      <c r="AZ51" s="1125">
        <f t="shared" si="198"/>
        <v>121.00000000000003</v>
      </c>
      <c r="BA51" s="1127">
        <f t="shared" si="199"/>
        <v>121.00000000000003</v>
      </c>
      <c r="BB51" s="1125">
        <f t="shared" si="200"/>
        <v>133.10000000000005</v>
      </c>
      <c r="BC51" s="1125">
        <f t="shared" si="201"/>
        <v>133.10000000000005</v>
      </c>
      <c r="BD51" s="1125">
        <f t="shared" si="202"/>
        <v>133.10000000000005</v>
      </c>
      <c r="BE51" s="1125">
        <f t="shared" si="203"/>
        <v>133.10000000000005</v>
      </c>
      <c r="BF51" s="1125">
        <f t="shared" si="204"/>
        <v>133.10000000000005</v>
      </c>
      <c r="BG51" s="1125">
        <f t="shared" si="205"/>
        <v>133.10000000000005</v>
      </c>
      <c r="BH51" s="1125">
        <f t="shared" si="206"/>
        <v>133.10000000000005</v>
      </c>
      <c r="BI51" s="1125">
        <f t="shared" si="207"/>
        <v>133.10000000000005</v>
      </c>
      <c r="BJ51" s="1125">
        <f t="shared" si="208"/>
        <v>133.10000000000005</v>
      </c>
      <c r="BK51" s="1125">
        <f t="shared" si="209"/>
        <v>133.10000000000005</v>
      </c>
      <c r="BL51" s="1125">
        <f t="shared" si="210"/>
        <v>133.10000000000005</v>
      </c>
      <c r="BM51" s="1127">
        <f t="shared" si="211"/>
        <v>133.10000000000005</v>
      </c>
      <c r="BN51" s="1128">
        <f t="shared" si="212"/>
        <v>15569.200000000004</v>
      </c>
    </row>
    <row r="52" spans="2:66" s="1108" customFormat="1">
      <c r="B52" s="1116"/>
      <c r="C52" s="1134" t="s">
        <v>66</v>
      </c>
      <c r="D52" s="1129"/>
      <c r="E52" s="1130"/>
      <c r="F52" s="1125">
        <v>0</v>
      </c>
      <c r="G52" s="1125">
        <v>115</v>
      </c>
      <c r="H52" s="1125">
        <v>115</v>
      </c>
      <c r="I52" s="1125">
        <v>115</v>
      </c>
      <c r="J52" s="1125">
        <v>115</v>
      </c>
      <c r="K52" s="1125">
        <v>115</v>
      </c>
      <c r="L52" s="1125">
        <v>115</v>
      </c>
      <c r="M52" s="1125">
        <v>115</v>
      </c>
      <c r="N52" s="1125">
        <v>115</v>
      </c>
      <c r="O52" s="1126">
        <v>115</v>
      </c>
      <c r="P52" s="1125">
        <v>115</v>
      </c>
      <c r="Q52" s="1127">
        <v>115</v>
      </c>
      <c r="R52" s="1125">
        <v>115</v>
      </c>
      <c r="S52" s="1125">
        <v>115</v>
      </c>
      <c r="T52" s="1125">
        <v>115</v>
      </c>
      <c r="U52" s="1125">
        <v>115</v>
      </c>
      <c r="V52" s="1125">
        <v>115</v>
      </c>
      <c r="W52" s="1125">
        <v>115</v>
      </c>
      <c r="X52" s="1125">
        <v>115</v>
      </c>
      <c r="Y52" s="1125">
        <v>115</v>
      </c>
      <c r="Z52" s="1125">
        <v>115</v>
      </c>
      <c r="AA52" s="1125">
        <v>115</v>
      </c>
      <c r="AB52" s="1125">
        <v>115</v>
      </c>
      <c r="AC52" s="1127">
        <v>115</v>
      </c>
      <c r="AD52" s="1125">
        <f t="shared" si="176"/>
        <v>126.50000000000001</v>
      </c>
      <c r="AE52" s="1125">
        <f t="shared" si="177"/>
        <v>126.50000000000001</v>
      </c>
      <c r="AF52" s="1125">
        <f t="shared" si="178"/>
        <v>126.50000000000001</v>
      </c>
      <c r="AG52" s="1125">
        <f t="shared" si="179"/>
        <v>126.50000000000001</v>
      </c>
      <c r="AH52" s="1125">
        <f t="shared" si="180"/>
        <v>126.50000000000001</v>
      </c>
      <c r="AI52" s="1125">
        <f t="shared" si="181"/>
        <v>126.50000000000001</v>
      </c>
      <c r="AJ52" s="1125">
        <f t="shared" si="182"/>
        <v>126.50000000000001</v>
      </c>
      <c r="AK52" s="1125">
        <f t="shared" si="183"/>
        <v>126.50000000000001</v>
      </c>
      <c r="AL52" s="1125">
        <f t="shared" si="184"/>
        <v>126.50000000000001</v>
      </c>
      <c r="AM52" s="1125">
        <f t="shared" si="185"/>
        <v>126.50000000000001</v>
      </c>
      <c r="AN52" s="1125">
        <f t="shared" si="186"/>
        <v>126.50000000000001</v>
      </c>
      <c r="AO52" s="1127">
        <f t="shared" si="187"/>
        <v>126.50000000000001</v>
      </c>
      <c r="AP52" s="1125">
        <f t="shared" si="188"/>
        <v>139.15000000000003</v>
      </c>
      <c r="AQ52" s="1125">
        <f t="shared" si="189"/>
        <v>139.15000000000003</v>
      </c>
      <c r="AR52" s="1125">
        <f t="shared" si="190"/>
        <v>139.15000000000003</v>
      </c>
      <c r="AS52" s="1125">
        <f t="shared" si="191"/>
        <v>139.15000000000003</v>
      </c>
      <c r="AT52" s="1125">
        <f t="shared" si="192"/>
        <v>139.15000000000003</v>
      </c>
      <c r="AU52" s="1125">
        <f t="shared" si="193"/>
        <v>139.15000000000003</v>
      </c>
      <c r="AV52" s="1125">
        <f t="shared" si="194"/>
        <v>139.15000000000003</v>
      </c>
      <c r="AW52" s="1125">
        <f t="shared" si="195"/>
        <v>139.15000000000003</v>
      </c>
      <c r="AX52" s="1125">
        <f t="shared" si="196"/>
        <v>139.15000000000003</v>
      </c>
      <c r="AY52" s="1125">
        <f t="shared" si="197"/>
        <v>139.15000000000003</v>
      </c>
      <c r="AZ52" s="1125">
        <f t="shared" si="198"/>
        <v>139.15000000000003</v>
      </c>
      <c r="BA52" s="1127">
        <f t="shared" si="199"/>
        <v>139.15000000000003</v>
      </c>
      <c r="BB52" s="1125">
        <f t="shared" si="200"/>
        <v>153.06500000000005</v>
      </c>
      <c r="BC52" s="1125">
        <f t="shared" si="201"/>
        <v>153.06500000000005</v>
      </c>
      <c r="BD52" s="1125">
        <f t="shared" si="202"/>
        <v>153.06500000000005</v>
      </c>
      <c r="BE52" s="1125">
        <f t="shared" si="203"/>
        <v>153.06500000000005</v>
      </c>
      <c r="BF52" s="1125">
        <f t="shared" si="204"/>
        <v>153.06500000000005</v>
      </c>
      <c r="BG52" s="1125">
        <f t="shared" si="205"/>
        <v>153.06500000000005</v>
      </c>
      <c r="BH52" s="1125">
        <f t="shared" si="206"/>
        <v>153.06500000000005</v>
      </c>
      <c r="BI52" s="1125">
        <f t="shared" si="207"/>
        <v>153.06500000000005</v>
      </c>
      <c r="BJ52" s="1125">
        <f t="shared" si="208"/>
        <v>153.06500000000005</v>
      </c>
      <c r="BK52" s="1125">
        <f t="shared" si="209"/>
        <v>153.06500000000005</v>
      </c>
      <c r="BL52" s="1125">
        <f t="shared" si="210"/>
        <v>153.06500000000005</v>
      </c>
      <c r="BM52" s="1127">
        <f t="shared" si="211"/>
        <v>153.06500000000005</v>
      </c>
      <c r="BN52" s="1128">
        <f t="shared" si="212"/>
        <v>7669.5800000000017</v>
      </c>
    </row>
    <row r="53" spans="2:66" s="1108" customFormat="1">
      <c r="B53" s="1116"/>
      <c r="C53" s="1134" t="s">
        <v>67</v>
      </c>
      <c r="D53" s="1129"/>
      <c r="E53" s="1130"/>
      <c r="F53" s="1125">
        <v>0</v>
      </c>
      <c r="G53" s="1125">
        <v>49</v>
      </c>
      <c r="H53" s="1125">
        <v>49</v>
      </c>
      <c r="I53" s="1125">
        <v>49</v>
      </c>
      <c r="J53" s="1125">
        <v>49</v>
      </c>
      <c r="K53" s="1125">
        <v>49</v>
      </c>
      <c r="L53" s="1125">
        <v>49</v>
      </c>
      <c r="M53" s="1125">
        <v>49</v>
      </c>
      <c r="N53" s="1125">
        <v>49</v>
      </c>
      <c r="O53" s="1126">
        <v>49</v>
      </c>
      <c r="P53" s="1125">
        <v>49</v>
      </c>
      <c r="Q53" s="1127">
        <v>49</v>
      </c>
      <c r="R53" s="1125">
        <v>49</v>
      </c>
      <c r="S53" s="1125">
        <v>49</v>
      </c>
      <c r="T53" s="1125">
        <v>49</v>
      </c>
      <c r="U53" s="1125">
        <v>49</v>
      </c>
      <c r="V53" s="1125">
        <v>49</v>
      </c>
      <c r="W53" s="1125">
        <v>49</v>
      </c>
      <c r="X53" s="1125">
        <v>49</v>
      </c>
      <c r="Y53" s="1125">
        <v>49</v>
      </c>
      <c r="Z53" s="1125">
        <v>49</v>
      </c>
      <c r="AA53" s="1125">
        <v>49</v>
      </c>
      <c r="AB53" s="1125">
        <v>49</v>
      </c>
      <c r="AC53" s="1127">
        <v>49</v>
      </c>
      <c r="AD53" s="1125">
        <f t="shared" si="176"/>
        <v>53.900000000000006</v>
      </c>
      <c r="AE53" s="1125">
        <f t="shared" si="177"/>
        <v>53.900000000000006</v>
      </c>
      <c r="AF53" s="1125">
        <f t="shared" si="178"/>
        <v>53.900000000000006</v>
      </c>
      <c r="AG53" s="1125">
        <f t="shared" si="179"/>
        <v>53.900000000000006</v>
      </c>
      <c r="AH53" s="1125">
        <f t="shared" si="180"/>
        <v>53.900000000000006</v>
      </c>
      <c r="AI53" s="1125">
        <f t="shared" si="181"/>
        <v>53.900000000000006</v>
      </c>
      <c r="AJ53" s="1125">
        <f t="shared" si="182"/>
        <v>53.900000000000006</v>
      </c>
      <c r="AK53" s="1125">
        <f t="shared" si="183"/>
        <v>53.900000000000006</v>
      </c>
      <c r="AL53" s="1125">
        <f t="shared" si="184"/>
        <v>53.900000000000006</v>
      </c>
      <c r="AM53" s="1125">
        <f t="shared" si="185"/>
        <v>53.900000000000006</v>
      </c>
      <c r="AN53" s="1125">
        <f t="shared" si="186"/>
        <v>53.900000000000006</v>
      </c>
      <c r="AO53" s="1127">
        <f t="shared" si="187"/>
        <v>53.900000000000006</v>
      </c>
      <c r="AP53" s="1125">
        <f t="shared" si="188"/>
        <v>59.290000000000013</v>
      </c>
      <c r="AQ53" s="1125">
        <f t="shared" si="189"/>
        <v>59.290000000000013</v>
      </c>
      <c r="AR53" s="1125">
        <f t="shared" si="190"/>
        <v>59.290000000000013</v>
      </c>
      <c r="AS53" s="1125">
        <f t="shared" si="191"/>
        <v>59.290000000000013</v>
      </c>
      <c r="AT53" s="1125">
        <f t="shared" si="192"/>
        <v>59.290000000000013</v>
      </c>
      <c r="AU53" s="1125">
        <f t="shared" si="193"/>
        <v>59.290000000000013</v>
      </c>
      <c r="AV53" s="1125">
        <f t="shared" si="194"/>
        <v>59.290000000000013</v>
      </c>
      <c r="AW53" s="1125">
        <f t="shared" si="195"/>
        <v>59.290000000000013</v>
      </c>
      <c r="AX53" s="1125">
        <f t="shared" si="196"/>
        <v>59.290000000000013</v>
      </c>
      <c r="AY53" s="1125">
        <f t="shared" si="197"/>
        <v>59.290000000000013</v>
      </c>
      <c r="AZ53" s="1125">
        <f t="shared" si="198"/>
        <v>59.290000000000013</v>
      </c>
      <c r="BA53" s="1127">
        <f t="shared" si="199"/>
        <v>59.290000000000013</v>
      </c>
      <c r="BB53" s="1125">
        <f t="shared" si="200"/>
        <v>65.219000000000023</v>
      </c>
      <c r="BC53" s="1125">
        <f t="shared" si="201"/>
        <v>65.219000000000023</v>
      </c>
      <c r="BD53" s="1125">
        <f t="shared" si="202"/>
        <v>65.219000000000023</v>
      </c>
      <c r="BE53" s="1125">
        <f t="shared" si="203"/>
        <v>65.219000000000023</v>
      </c>
      <c r="BF53" s="1125">
        <f t="shared" si="204"/>
        <v>65.219000000000023</v>
      </c>
      <c r="BG53" s="1125">
        <f t="shared" si="205"/>
        <v>65.219000000000023</v>
      </c>
      <c r="BH53" s="1125">
        <f t="shared" si="206"/>
        <v>65.219000000000023</v>
      </c>
      <c r="BI53" s="1125">
        <f t="shared" si="207"/>
        <v>65.219000000000023</v>
      </c>
      <c r="BJ53" s="1125">
        <f t="shared" si="208"/>
        <v>65.219000000000023</v>
      </c>
      <c r="BK53" s="1125">
        <f t="shared" si="209"/>
        <v>65.219000000000023</v>
      </c>
      <c r="BL53" s="1125">
        <f t="shared" si="210"/>
        <v>65.219000000000023</v>
      </c>
      <c r="BM53" s="1127">
        <f t="shared" si="211"/>
        <v>65.219000000000023</v>
      </c>
      <c r="BN53" s="1128">
        <f t="shared" si="212"/>
        <v>3267.9080000000013</v>
      </c>
    </row>
    <row r="54" spans="2:66" s="1108" customFormat="1">
      <c r="B54" s="1116"/>
      <c r="C54" s="1134" t="s">
        <v>68</v>
      </c>
      <c r="D54" s="1129"/>
      <c r="E54" s="1130"/>
      <c r="F54" s="1125">
        <v>0</v>
      </c>
      <c r="G54" s="1125">
        <v>500</v>
      </c>
      <c r="H54" s="1125">
        <v>150</v>
      </c>
      <c r="I54" s="1125">
        <v>50</v>
      </c>
      <c r="J54" s="1125">
        <v>50</v>
      </c>
      <c r="K54" s="1125">
        <v>50</v>
      </c>
      <c r="L54" s="1125">
        <v>50</v>
      </c>
      <c r="M54" s="1125">
        <v>50</v>
      </c>
      <c r="N54" s="1125">
        <v>50</v>
      </c>
      <c r="O54" s="1126">
        <v>50</v>
      </c>
      <c r="P54" s="1125">
        <v>50</v>
      </c>
      <c r="Q54" s="1127">
        <v>150</v>
      </c>
      <c r="R54" s="1125">
        <v>150</v>
      </c>
      <c r="S54" s="1125">
        <v>150</v>
      </c>
      <c r="T54" s="1125">
        <v>150</v>
      </c>
      <c r="U54" s="1125">
        <v>150</v>
      </c>
      <c r="V54" s="1125">
        <v>150</v>
      </c>
      <c r="W54" s="1125">
        <v>150</v>
      </c>
      <c r="X54" s="1125">
        <v>150</v>
      </c>
      <c r="Y54" s="1125">
        <v>150</v>
      </c>
      <c r="Z54" s="1125">
        <v>150</v>
      </c>
      <c r="AA54" s="1125">
        <v>150</v>
      </c>
      <c r="AB54" s="1125">
        <v>150</v>
      </c>
      <c r="AC54" s="1127">
        <v>150</v>
      </c>
      <c r="AD54" s="1125">
        <f t="shared" si="176"/>
        <v>165</v>
      </c>
      <c r="AE54" s="1125">
        <f t="shared" si="177"/>
        <v>165</v>
      </c>
      <c r="AF54" s="1125">
        <f t="shared" si="178"/>
        <v>165</v>
      </c>
      <c r="AG54" s="1125">
        <f t="shared" si="179"/>
        <v>165</v>
      </c>
      <c r="AH54" s="1125">
        <f t="shared" si="180"/>
        <v>165</v>
      </c>
      <c r="AI54" s="1125">
        <f t="shared" si="181"/>
        <v>165</v>
      </c>
      <c r="AJ54" s="1125">
        <f t="shared" si="182"/>
        <v>165</v>
      </c>
      <c r="AK54" s="1125">
        <f t="shared" si="183"/>
        <v>165</v>
      </c>
      <c r="AL54" s="1125">
        <f t="shared" si="184"/>
        <v>165</v>
      </c>
      <c r="AM54" s="1125">
        <f t="shared" si="185"/>
        <v>165</v>
      </c>
      <c r="AN54" s="1125">
        <f t="shared" si="186"/>
        <v>165</v>
      </c>
      <c r="AO54" s="1127">
        <f t="shared" si="187"/>
        <v>165</v>
      </c>
      <c r="AP54" s="1125">
        <f t="shared" si="188"/>
        <v>181.50000000000003</v>
      </c>
      <c r="AQ54" s="1125">
        <f t="shared" si="189"/>
        <v>181.50000000000003</v>
      </c>
      <c r="AR54" s="1125">
        <f t="shared" si="190"/>
        <v>181.50000000000003</v>
      </c>
      <c r="AS54" s="1125">
        <f t="shared" si="191"/>
        <v>181.50000000000003</v>
      </c>
      <c r="AT54" s="1125">
        <f t="shared" si="192"/>
        <v>181.50000000000003</v>
      </c>
      <c r="AU54" s="1125">
        <f t="shared" si="193"/>
        <v>181.50000000000003</v>
      </c>
      <c r="AV54" s="1125">
        <f t="shared" si="194"/>
        <v>181.50000000000003</v>
      </c>
      <c r="AW54" s="1125">
        <f t="shared" si="195"/>
        <v>181.50000000000003</v>
      </c>
      <c r="AX54" s="1125">
        <f t="shared" si="196"/>
        <v>181.50000000000003</v>
      </c>
      <c r="AY54" s="1125">
        <f t="shared" si="197"/>
        <v>181.50000000000003</v>
      </c>
      <c r="AZ54" s="1125">
        <f t="shared" si="198"/>
        <v>181.50000000000003</v>
      </c>
      <c r="BA54" s="1127">
        <f t="shared" si="199"/>
        <v>181.50000000000003</v>
      </c>
      <c r="BB54" s="1125">
        <f t="shared" si="200"/>
        <v>199.65000000000003</v>
      </c>
      <c r="BC54" s="1125">
        <f t="shared" si="201"/>
        <v>199.65000000000003</v>
      </c>
      <c r="BD54" s="1125">
        <f t="shared" si="202"/>
        <v>199.65000000000003</v>
      </c>
      <c r="BE54" s="1125">
        <f t="shared" si="203"/>
        <v>199.65000000000003</v>
      </c>
      <c r="BF54" s="1125">
        <f t="shared" si="204"/>
        <v>199.65000000000003</v>
      </c>
      <c r="BG54" s="1125">
        <f t="shared" si="205"/>
        <v>199.65000000000003</v>
      </c>
      <c r="BH54" s="1125">
        <f t="shared" si="206"/>
        <v>199.65000000000003</v>
      </c>
      <c r="BI54" s="1125">
        <f t="shared" si="207"/>
        <v>199.65000000000003</v>
      </c>
      <c r="BJ54" s="1125">
        <f t="shared" si="208"/>
        <v>199.65000000000003</v>
      </c>
      <c r="BK54" s="1125">
        <f t="shared" si="209"/>
        <v>199.65000000000003</v>
      </c>
      <c r="BL54" s="1125">
        <f t="shared" si="210"/>
        <v>199.65000000000003</v>
      </c>
      <c r="BM54" s="1127">
        <f t="shared" si="211"/>
        <v>199.65000000000003</v>
      </c>
      <c r="BN54" s="1128">
        <f t="shared" si="212"/>
        <v>9553.7999999999956</v>
      </c>
    </row>
    <row r="55" spans="2:66" s="1108" customFormat="1">
      <c r="B55" s="1116"/>
      <c r="C55" s="1134" t="s">
        <v>69</v>
      </c>
      <c r="D55" s="1129"/>
      <c r="E55" s="1129"/>
      <c r="F55" s="1125">
        <v>0</v>
      </c>
      <c r="G55" s="1125">
        <v>80</v>
      </c>
      <c r="H55" s="1125">
        <v>80</v>
      </c>
      <c r="I55" s="1125">
        <v>80</v>
      </c>
      <c r="J55" s="1125">
        <v>80</v>
      </c>
      <c r="K55" s="1125">
        <v>80</v>
      </c>
      <c r="L55" s="1125">
        <v>80</v>
      </c>
      <c r="M55" s="1125">
        <v>80</v>
      </c>
      <c r="N55" s="1125">
        <v>80</v>
      </c>
      <c r="O55" s="1126">
        <v>80</v>
      </c>
      <c r="P55" s="1125">
        <v>80</v>
      </c>
      <c r="Q55" s="1127">
        <v>80</v>
      </c>
      <c r="R55" s="1125">
        <v>80</v>
      </c>
      <c r="S55" s="1125">
        <v>80</v>
      </c>
      <c r="T55" s="1125">
        <v>80</v>
      </c>
      <c r="U55" s="1125">
        <v>80</v>
      </c>
      <c r="V55" s="1125">
        <v>80</v>
      </c>
      <c r="W55" s="1125">
        <v>80</v>
      </c>
      <c r="X55" s="1125">
        <v>80</v>
      </c>
      <c r="Y55" s="1125">
        <v>80</v>
      </c>
      <c r="Z55" s="1125">
        <v>80</v>
      </c>
      <c r="AA55" s="1125">
        <v>80</v>
      </c>
      <c r="AB55" s="1125">
        <v>80</v>
      </c>
      <c r="AC55" s="1127">
        <v>80</v>
      </c>
      <c r="AD55" s="1125">
        <f t="shared" si="176"/>
        <v>88</v>
      </c>
      <c r="AE55" s="1125">
        <f t="shared" si="177"/>
        <v>88</v>
      </c>
      <c r="AF55" s="1125">
        <f t="shared" si="178"/>
        <v>88</v>
      </c>
      <c r="AG55" s="1125">
        <f t="shared" si="179"/>
        <v>88</v>
      </c>
      <c r="AH55" s="1125">
        <f t="shared" si="180"/>
        <v>88</v>
      </c>
      <c r="AI55" s="1125">
        <f t="shared" si="181"/>
        <v>88</v>
      </c>
      <c r="AJ55" s="1125">
        <f t="shared" si="182"/>
        <v>88</v>
      </c>
      <c r="AK55" s="1125">
        <f t="shared" si="183"/>
        <v>88</v>
      </c>
      <c r="AL55" s="1125">
        <f t="shared" si="184"/>
        <v>88</v>
      </c>
      <c r="AM55" s="1125">
        <f t="shared" si="185"/>
        <v>88</v>
      </c>
      <c r="AN55" s="1125">
        <f t="shared" si="186"/>
        <v>88</v>
      </c>
      <c r="AO55" s="1127">
        <f t="shared" si="187"/>
        <v>88</v>
      </c>
      <c r="AP55" s="1125">
        <f t="shared" si="188"/>
        <v>96.800000000000011</v>
      </c>
      <c r="AQ55" s="1125">
        <f t="shared" si="189"/>
        <v>96.800000000000011</v>
      </c>
      <c r="AR55" s="1125">
        <f t="shared" si="190"/>
        <v>96.800000000000011</v>
      </c>
      <c r="AS55" s="1125">
        <f t="shared" si="191"/>
        <v>96.800000000000011</v>
      </c>
      <c r="AT55" s="1125">
        <f t="shared" si="192"/>
        <v>96.800000000000011</v>
      </c>
      <c r="AU55" s="1125">
        <f t="shared" si="193"/>
        <v>96.800000000000011</v>
      </c>
      <c r="AV55" s="1125">
        <f t="shared" si="194"/>
        <v>96.800000000000011</v>
      </c>
      <c r="AW55" s="1125">
        <f t="shared" si="195"/>
        <v>96.800000000000011</v>
      </c>
      <c r="AX55" s="1125">
        <f t="shared" si="196"/>
        <v>96.800000000000011</v>
      </c>
      <c r="AY55" s="1125">
        <f t="shared" si="197"/>
        <v>96.800000000000011</v>
      </c>
      <c r="AZ55" s="1125">
        <f t="shared" si="198"/>
        <v>96.800000000000011</v>
      </c>
      <c r="BA55" s="1127">
        <f t="shared" si="199"/>
        <v>96.800000000000011</v>
      </c>
      <c r="BB55" s="1125">
        <f t="shared" si="200"/>
        <v>106.48000000000002</v>
      </c>
      <c r="BC55" s="1125">
        <f t="shared" si="201"/>
        <v>106.48000000000002</v>
      </c>
      <c r="BD55" s="1125">
        <f t="shared" si="202"/>
        <v>106.48000000000002</v>
      </c>
      <c r="BE55" s="1125">
        <f t="shared" si="203"/>
        <v>106.48000000000002</v>
      </c>
      <c r="BF55" s="1125">
        <f t="shared" si="204"/>
        <v>106.48000000000002</v>
      </c>
      <c r="BG55" s="1125">
        <f t="shared" si="205"/>
        <v>106.48000000000002</v>
      </c>
      <c r="BH55" s="1125">
        <f t="shared" si="206"/>
        <v>106.48000000000002</v>
      </c>
      <c r="BI55" s="1125">
        <f t="shared" si="207"/>
        <v>106.48000000000002</v>
      </c>
      <c r="BJ55" s="1125">
        <f t="shared" si="208"/>
        <v>106.48000000000002</v>
      </c>
      <c r="BK55" s="1125">
        <f t="shared" si="209"/>
        <v>106.48000000000002</v>
      </c>
      <c r="BL55" s="1125">
        <f t="shared" si="210"/>
        <v>106.48000000000002</v>
      </c>
      <c r="BM55" s="1127">
        <f t="shared" si="211"/>
        <v>106.48000000000002</v>
      </c>
      <c r="BN55" s="1128">
        <f t="shared" si="212"/>
        <v>5335.3599999999969</v>
      </c>
    </row>
    <row r="56" spans="2:66" s="1108" customFormat="1">
      <c r="B56" s="1116"/>
      <c r="C56" s="1134" t="s">
        <v>103</v>
      </c>
      <c r="D56" s="1129"/>
      <c r="E56" s="1130"/>
      <c r="F56" s="1125">
        <v>0</v>
      </c>
      <c r="G56" s="1125">
        <v>1500</v>
      </c>
      <c r="H56" s="1125">
        <v>500</v>
      </c>
      <c r="I56" s="1125">
        <v>500</v>
      </c>
      <c r="J56" s="1125">
        <v>500</v>
      </c>
      <c r="K56" s="1125">
        <v>500</v>
      </c>
      <c r="L56" s="1125">
        <v>500</v>
      </c>
      <c r="M56" s="1125">
        <v>500</v>
      </c>
      <c r="N56" s="1125">
        <v>500</v>
      </c>
      <c r="O56" s="1126">
        <v>500</v>
      </c>
      <c r="P56" s="1125">
        <v>500</v>
      </c>
      <c r="Q56" s="1127">
        <v>500</v>
      </c>
      <c r="R56" s="1125">
        <v>750</v>
      </c>
      <c r="S56" s="1125">
        <v>750</v>
      </c>
      <c r="T56" s="1125">
        <v>750</v>
      </c>
      <c r="U56" s="1125">
        <v>750</v>
      </c>
      <c r="V56" s="1125">
        <v>750</v>
      </c>
      <c r="W56" s="1125">
        <v>750</v>
      </c>
      <c r="X56" s="1125">
        <v>750</v>
      </c>
      <c r="Y56" s="1125">
        <v>750</v>
      </c>
      <c r="Z56" s="1125">
        <v>750</v>
      </c>
      <c r="AA56" s="1125">
        <v>750</v>
      </c>
      <c r="AB56" s="1125">
        <v>750</v>
      </c>
      <c r="AC56" s="1127">
        <v>750</v>
      </c>
      <c r="AD56" s="1125">
        <f t="shared" si="176"/>
        <v>825.00000000000011</v>
      </c>
      <c r="AE56" s="1125">
        <f t="shared" si="177"/>
        <v>825.00000000000011</v>
      </c>
      <c r="AF56" s="1125">
        <f t="shared" si="178"/>
        <v>825.00000000000011</v>
      </c>
      <c r="AG56" s="1125">
        <f t="shared" si="179"/>
        <v>825.00000000000011</v>
      </c>
      <c r="AH56" s="1125">
        <f t="shared" si="180"/>
        <v>825.00000000000011</v>
      </c>
      <c r="AI56" s="1125">
        <f t="shared" si="181"/>
        <v>825.00000000000011</v>
      </c>
      <c r="AJ56" s="1125">
        <f t="shared" si="182"/>
        <v>825.00000000000011</v>
      </c>
      <c r="AK56" s="1125">
        <f t="shared" si="183"/>
        <v>825.00000000000011</v>
      </c>
      <c r="AL56" s="1125">
        <f t="shared" si="184"/>
        <v>825.00000000000011</v>
      </c>
      <c r="AM56" s="1125">
        <f t="shared" si="185"/>
        <v>825.00000000000011</v>
      </c>
      <c r="AN56" s="1125">
        <f t="shared" si="186"/>
        <v>825.00000000000011</v>
      </c>
      <c r="AO56" s="1127">
        <f t="shared" si="187"/>
        <v>825.00000000000011</v>
      </c>
      <c r="AP56" s="1125">
        <f t="shared" si="188"/>
        <v>907.50000000000023</v>
      </c>
      <c r="AQ56" s="1125">
        <f t="shared" si="189"/>
        <v>907.50000000000023</v>
      </c>
      <c r="AR56" s="1125">
        <f t="shared" si="190"/>
        <v>907.50000000000023</v>
      </c>
      <c r="AS56" s="1125">
        <f t="shared" si="191"/>
        <v>907.50000000000023</v>
      </c>
      <c r="AT56" s="1125">
        <f t="shared" si="192"/>
        <v>907.50000000000023</v>
      </c>
      <c r="AU56" s="1125">
        <f t="shared" si="193"/>
        <v>907.50000000000023</v>
      </c>
      <c r="AV56" s="1125">
        <f t="shared" si="194"/>
        <v>907.50000000000023</v>
      </c>
      <c r="AW56" s="1125">
        <f t="shared" si="195"/>
        <v>907.50000000000023</v>
      </c>
      <c r="AX56" s="1125">
        <f t="shared" si="196"/>
        <v>907.50000000000023</v>
      </c>
      <c r="AY56" s="1125">
        <f t="shared" si="197"/>
        <v>907.50000000000023</v>
      </c>
      <c r="AZ56" s="1125">
        <f t="shared" si="198"/>
        <v>907.50000000000023</v>
      </c>
      <c r="BA56" s="1127">
        <f t="shared" si="199"/>
        <v>907.50000000000023</v>
      </c>
      <c r="BB56" s="1125">
        <f t="shared" si="200"/>
        <v>998.25000000000034</v>
      </c>
      <c r="BC56" s="1125">
        <f t="shared" si="201"/>
        <v>998.25000000000034</v>
      </c>
      <c r="BD56" s="1125">
        <f t="shared" si="202"/>
        <v>998.25000000000034</v>
      </c>
      <c r="BE56" s="1125">
        <f t="shared" si="203"/>
        <v>998.25000000000034</v>
      </c>
      <c r="BF56" s="1125">
        <f t="shared" si="204"/>
        <v>998.25000000000034</v>
      </c>
      <c r="BG56" s="1125">
        <f t="shared" si="205"/>
        <v>998.25000000000034</v>
      </c>
      <c r="BH56" s="1125">
        <f t="shared" si="206"/>
        <v>998.25000000000034</v>
      </c>
      <c r="BI56" s="1125">
        <f t="shared" si="207"/>
        <v>998.25000000000034</v>
      </c>
      <c r="BJ56" s="1125">
        <f t="shared" si="208"/>
        <v>998.25000000000034</v>
      </c>
      <c r="BK56" s="1125">
        <f t="shared" si="209"/>
        <v>998.25000000000034</v>
      </c>
      <c r="BL56" s="1125">
        <f t="shared" si="210"/>
        <v>998.25000000000034</v>
      </c>
      <c r="BM56" s="1127">
        <f t="shared" si="211"/>
        <v>998.25000000000034</v>
      </c>
      <c r="BN56" s="1128">
        <f t="shared" si="212"/>
        <v>48269</v>
      </c>
    </row>
    <row r="57" spans="2:66" s="1108" customFormat="1">
      <c r="B57" s="1116"/>
      <c r="C57" s="1146" t="s">
        <v>71</v>
      </c>
      <c r="D57" s="1165"/>
      <c r="E57" s="1166"/>
      <c r="F57" s="1125">
        <v>150</v>
      </c>
      <c r="G57" s="1125">
        <f>F57</f>
        <v>150</v>
      </c>
      <c r="H57" s="1125">
        <f t="shared" ref="H57:BM57" si="213">G57</f>
        <v>150</v>
      </c>
      <c r="I57" s="1125">
        <f t="shared" si="213"/>
        <v>150</v>
      </c>
      <c r="J57" s="1125">
        <f t="shared" si="213"/>
        <v>150</v>
      </c>
      <c r="K57" s="1125">
        <f t="shared" si="213"/>
        <v>150</v>
      </c>
      <c r="L57" s="1125">
        <f t="shared" si="213"/>
        <v>150</v>
      </c>
      <c r="M57" s="1125">
        <f t="shared" si="213"/>
        <v>150</v>
      </c>
      <c r="N57" s="1125">
        <f t="shared" si="213"/>
        <v>150</v>
      </c>
      <c r="O57" s="1125">
        <f t="shared" si="213"/>
        <v>150</v>
      </c>
      <c r="P57" s="1125">
        <f t="shared" si="213"/>
        <v>150</v>
      </c>
      <c r="Q57" s="1125">
        <f t="shared" si="213"/>
        <v>150</v>
      </c>
      <c r="R57" s="1125">
        <f t="shared" si="213"/>
        <v>150</v>
      </c>
      <c r="S57" s="1125">
        <f t="shared" si="213"/>
        <v>150</v>
      </c>
      <c r="T57" s="1125">
        <f t="shared" si="213"/>
        <v>150</v>
      </c>
      <c r="U57" s="1125">
        <f t="shared" si="213"/>
        <v>150</v>
      </c>
      <c r="V57" s="1125">
        <f t="shared" si="213"/>
        <v>150</v>
      </c>
      <c r="W57" s="1125">
        <f t="shared" si="213"/>
        <v>150</v>
      </c>
      <c r="X57" s="1125">
        <f t="shared" si="213"/>
        <v>150</v>
      </c>
      <c r="Y57" s="1125">
        <f t="shared" si="213"/>
        <v>150</v>
      </c>
      <c r="Z57" s="1125">
        <f t="shared" si="213"/>
        <v>150</v>
      </c>
      <c r="AA57" s="1125">
        <f t="shared" si="213"/>
        <v>150</v>
      </c>
      <c r="AB57" s="1125">
        <f t="shared" si="213"/>
        <v>150</v>
      </c>
      <c r="AC57" s="1125">
        <f t="shared" si="213"/>
        <v>150</v>
      </c>
      <c r="AD57" s="1125">
        <f t="shared" si="213"/>
        <v>150</v>
      </c>
      <c r="AE57" s="1125">
        <f t="shared" si="213"/>
        <v>150</v>
      </c>
      <c r="AF57" s="1125">
        <f t="shared" si="213"/>
        <v>150</v>
      </c>
      <c r="AG57" s="1125">
        <f t="shared" si="213"/>
        <v>150</v>
      </c>
      <c r="AH57" s="1125">
        <f t="shared" si="213"/>
        <v>150</v>
      </c>
      <c r="AI57" s="1125">
        <f t="shared" si="213"/>
        <v>150</v>
      </c>
      <c r="AJ57" s="1125">
        <f t="shared" si="213"/>
        <v>150</v>
      </c>
      <c r="AK57" s="1125">
        <f t="shared" si="213"/>
        <v>150</v>
      </c>
      <c r="AL57" s="1125">
        <f t="shared" si="213"/>
        <v>150</v>
      </c>
      <c r="AM57" s="1125">
        <f t="shared" si="213"/>
        <v>150</v>
      </c>
      <c r="AN57" s="1125">
        <f t="shared" si="213"/>
        <v>150</v>
      </c>
      <c r="AO57" s="1125">
        <f t="shared" si="213"/>
        <v>150</v>
      </c>
      <c r="AP57" s="1125">
        <f t="shared" si="213"/>
        <v>150</v>
      </c>
      <c r="AQ57" s="1125">
        <f t="shared" si="213"/>
        <v>150</v>
      </c>
      <c r="AR57" s="1125">
        <f t="shared" si="213"/>
        <v>150</v>
      </c>
      <c r="AS57" s="1125">
        <f t="shared" si="213"/>
        <v>150</v>
      </c>
      <c r="AT57" s="1125">
        <f t="shared" si="213"/>
        <v>150</v>
      </c>
      <c r="AU57" s="1125">
        <f t="shared" si="213"/>
        <v>150</v>
      </c>
      <c r="AV57" s="1125">
        <f t="shared" si="213"/>
        <v>150</v>
      </c>
      <c r="AW57" s="1125">
        <f t="shared" si="213"/>
        <v>150</v>
      </c>
      <c r="AX57" s="1125">
        <f t="shared" si="213"/>
        <v>150</v>
      </c>
      <c r="AY57" s="1125">
        <f t="shared" si="213"/>
        <v>150</v>
      </c>
      <c r="AZ57" s="1125">
        <f t="shared" si="213"/>
        <v>150</v>
      </c>
      <c r="BA57" s="1125">
        <f t="shared" si="213"/>
        <v>150</v>
      </c>
      <c r="BB57" s="1125">
        <f t="shared" si="213"/>
        <v>150</v>
      </c>
      <c r="BC57" s="1125">
        <f t="shared" si="213"/>
        <v>150</v>
      </c>
      <c r="BD57" s="1125">
        <f t="shared" si="213"/>
        <v>150</v>
      </c>
      <c r="BE57" s="1125">
        <f t="shared" si="213"/>
        <v>150</v>
      </c>
      <c r="BF57" s="1125">
        <f t="shared" si="213"/>
        <v>150</v>
      </c>
      <c r="BG57" s="1125">
        <f t="shared" si="213"/>
        <v>150</v>
      </c>
      <c r="BH57" s="1125">
        <f t="shared" si="213"/>
        <v>150</v>
      </c>
      <c r="BI57" s="1125">
        <f t="shared" si="213"/>
        <v>150</v>
      </c>
      <c r="BJ57" s="1125">
        <f t="shared" si="213"/>
        <v>150</v>
      </c>
      <c r="BK57" s="1125">
        <f t="shared" si="213"/>
        <v>150</v>
      </c>
      <c r="BL57" s="1125">
        <f t="shared" si="213"/>
        <v>150</v>
      </c>
      <c r="BM57" s="1125">
        <f t="shared" si="213"/>
        <v>150</v>
      </c>
      <c r="BN57" s="1128">
        <f t="shared" si="212"/>
        <v>9000</v>
      </c>
    </row>
    <row r="58" spans="2:66" s="1108" customFormat="1">
      <c r="B58" s="1116"/>
      <c r="C58" s="1146" t="s">
        <v>638</v>
      </c>
      <c r="D58" s="1165"/>
      <c r="E58" s="1166"/>
      <c r="F58" s="1125">
        <v>1000</v>
      </c>
      <c r="G58" s="1125">
        <f>F58</f>
        <v>1000</v>
      </c>
      <c r="H58" s="1125">
        <f t="shared" ref="H58:BM58" si="214">G58</f>
        <v>1000</v>
      </c>
      <c r="I58" s="1125">
        <f t="shared" si="214"/>
        <v>1000</v>
      </c>
      <c r="J58" s="1125">
        <f t="shared" si="214"/>
        <v>1000</v>
      </c>
      <c r="K58" s="1125">
        <f t="shared" si="214"/>
        <v>1000</v>
      </c>
      <c r="L58" s="1125">
        <f t="shared" si="214"/>
        <v>1000</v>
      </c>
      <c r="M58" s="1125">
        <f t="shared" si="214"/>
        <v>1000</v>
      </c>
      <c r="N58" s="1125">
        <f t="shared" si="214"/>
        <v>1000</v>
      </c>
      <c r="O58" s="1125">
        <f t="shared" si="214"/>
        <v>1000</v>
      </c>
      <c r="P58" s="1125">
        <f t="shared" si="214"/>
        <v>1000</v>
      </c>
      <c r="Q58" s="1125">
        <f t="shared" si="214"/>
        <v>1000</v>
      </c>
      <c r="R58" s="1167">
        <f t="shared" si="214"/>
        <v>1000</v>
      </c>
      <c r="S58" s="1126">
        <f t="shared" si="214"/>
        <v>1000</v>
      </c>
      <c r="T58" s="1126">
        <f t="shared" si="214"/>
        <v>1000</v>
      </c>
      <c r="U58" s="1126">
        <f t="shared" si="214"/>
        <v>1000</v>
      </c>
      <c r="V58" s="1126">
        <f t="shared" si="214"/>
        <v>1000</v>
      </c>
      <c r="W58" s="1126">
        <f t="shared" si="214"/>
        <v>1000</v>
      </c>
      <c r="X58" s="1126">
        <f t="shared" si="214"/>
        <v>1000</v>
      </c>
      <c r="Y58" s="1126">
        <f t="shared" si="214"/>
        <v>1000</v>
      </c>
      <c r="Z58" s="1126">
        <f t="shared" si="214"/>
        <v>1000</v>
      </c>
      <c r="AA58" s="1126">
        <f t="shared" si="214"/>
        <v>1000</v>
      </c>
      <c r="AB58" s="1126">
        <f t="shared" si="214"/>
        <v>1000</v>
      </c>
      <c r="AC58" s="1127">
        <f t="shared" si="214"/>
        <v>1000</v>
      </c>
      <c r="AD58" s="1167">
        <f t="shared" si="214"/>
        <v>1000</v>
      </c>
      <c r="AE58" s="1126">
        <f t="shared" si="214"/>
        <v>1000</v>
      </c>
      <c r="AF58" s="1126">
        <f t="shared" si="214"/>
        <v>1000</v>
      </c>
      <c r="AG58" s="1126">
        <f t="shared" si="214"/>
        <v>1000</v>
      </c>
      <c r="AH58" s="1126">
        <f t="shared" si="214"/>
        <v>1000</v>
      </c>
      <c r="AI58" s="1126">
        <f t="shared" si="214"/>
        <v>1000</v>
      </c>
      <c r="AJ58" s="1126">
        <f t="shared" si="214"/>
        <v>1000</v>
      </c>
      <c r="AK58" s="1126">
        <f t="shared" si="214"/>
        <v>1000</v>
      </c>
      <c r="AL58" s="1126">
        <f t="shared" si="214"/>
        <v>1000</v>
      </c>
      <c r="AM58" s="1126">
        <f t="shared" si="214"/>
        <v>1000</v>
      </c>
      <c r="AN58" s="1126">
        <f t="shared" si="214"/>
        <v>1000</v>
      </c>
      <c r="AO58" s="1127">
        <f t="shared" si="214"/>
        <v>1000</v>
      </c>
      <c r="AP58" s="1167">
        <f t="shared" si="214"/>
        <v>1000</v>
      </c>
      <c r="AQ58" s="1126">
        <f t="shared" si="214"/>
        <v>1000</v>
      </c>
      <c r="AR58" s="1126">
        <f t="shared" si="214"/>
        <v>1000</v>
      </c>
      <c r="AS58" s="1126">
        <f t="shared" si="214"/>
        <v>1000</v>
      </c>
      <c r="AT58" s="1126">
        <f t="shared" si="214"/>
        <v>1000</v>
      </c>
      <c r="AU58" s="1126">
        <f t="shared" si="214"/>
        <v>1000</v>
      </c>
      <c r="AV58" s="1126">
        <f t="shared" si="214"/>
        <v>1000</v>
      </c>
      <c r="AW58" s="1126">
        <f t="shared" si="214"/>
        <v>1000</v>
      </c>
      <c r="AX58" s="1126">
        <f t="shared" si="214"/>
        <v>1000</v>
      </c>
      <c r="AY58" s="1126">
        <f t="shared" si="214"/>
        <v>1000</v>
      </c>
      <c r="AZ58" s="1126">
        <f t="shared" si="214"/>
        <v>1000</v>
      </c>
      <c r="BA58" s="1127">
        <f t="shared" si="214"/>
        <v>1000</v>
      </c>
      <c r="BB58" s="1167">
        <f t="shared" si="214"/>
        <v>1000</v>
      </c>
      <c r="BC58" s="1126">
        <f t="shared" si="214"/>
        <v>1000</v>
      </c>
      <c r="BD58" s="1126">
        <f t="shared" si="214"/>
        <v>1000</v>
      </c>
      <c r="BE58" s="1126">
        <f t="shared" si="214"/>
        <v>1000</v>
      </c>
      <c r="BF58" s="1126">
        <f t="shared" si="214"/>
        <v>1000</v>
      </c>
      <c r="BG58" s="1126">
        <f t="shared" si="214"/>
        <v>1000</v>
      </c>
      <c r="BH58" s="1126">
        <f t="shared" si="214"/>
        <v>1000</v>
      </c>
      <c r="BI58" s="1126">
        <f t="shared" si="214"/>
        <v>1000</v>
      </c>
      <c r="BJ58" s="1126">
        <f t="shared" si="214"/>
        <v>1000</v>
      </c>
      <c r="BK58" s="1126">
        <f t="shared" si="214"/>
        <v>1000</v>
      </c>
      <c r="BL58" s="1126">
        <f t="shared" si="214"/>
        <v>1000</v>
      </c>
      <c r="BM58" s="1127">
        <f t="shared" si="214"/>
        <v>1000</v>
      </c>
      <c r="BN58" s="1128">
        <f t="shared" si="212"/>
        <v>60000</v>
      </c>
    </row>
    <row r="59" spans="2:66" s="1108" customFormat="1">
      <c r="B59" s="1116"/>
      <c r="C59" s="1134" t="s">
        <v>104</v>
      </c>
      <c r="D59" s="1129"/>
      <c r="E59" s="1129"/>
      <c r="F59" s="1126">
        <v>0</v>
      </c>
      <c r="G59" s="1126">
        <v>150</v>
      </c>
      <c r="H59" s="1126">
        <v>150</v>
      </c>
      <c r="I59" s="1126">
        <v>150</v>
      </c>
      <c r="J59" s="1126">
        <v>150</v>
      </c>
      <c r="K59" s="1126">
        <v>150</v>
      </c>
      <c r="L59" s="1126">
        <v>150</v>
      </c>
      <c r="M59" s="1126">
        <v>150</v>
      </c>
      <c r="N59" s="1126">
        <v>150</v>
      </c>
      <c r="O59" s="1126">
        <v>150</v>
      </c>
      <c r="P59" s="1126">
        <v>150</v>
      </c>
      <c r="Q59" s="1127">
        <v>150</v>
      </c>
      <c r="R59" s="1126">
        <v>150</v>
      </c>
      <c r="S59" s="1126">
        <v>150</v>
      </c>
      <c r="T59" s="1126">
        <v>150</v>
      </c>
      <c r="U59" s="1126">
        <v>150</v>
      </c>
      <c r="V59" s="1126">
        <v>150</v>
      </c>
      <c r="W59" s="1126">
        <v>150</v>
      </c>
      <c r="X59" s="1126">
        <v>150</v>
      </c>
      <c r="Y59" s="1126">
        <v>150</v>
      </c>
      <c r="Z59" s="1126">
        <v>150</v>
      </c>
      <c r="AA59" s="1126">
        <v>150</v>
      </c>
      <c r="AB59" s="1126">
        <v>150</v>
      </c>
      <c r="AC59" s="1127">
        <v>150</v>
      </c>
      <c r="AD59" s="1125">
        <f t="shared" si="176"/>
        <v>165</v>
      </c>
      <c r="AE59" s="1125">
        <f t="shared" si="177"/>
        <v>165</v>
      </c>
      <c r="AF59" s="1125">
        <f t="shared" si="178"/>
        <v>165</v>
      </c>
      <c r="AG59" s="1125">
        <f t="shared" si="179"/>
        <v>165</v>
      </c>
      <c r="AH59" s="1125">
        <f t="shared" si="180"/>
        <v>165</v>
      </c>
      <c r="AI59" s="1125">
        <f t="shared" si="181"/>
        <v>165</v>
      </c>
      <c r="AJ59" s="1125">
        <f t="shared" si="182"/>
        <v>165</v>
      </c>
      <c r="AK59" s="1125">
        <f t="shared" si="183"/>
        <v>165</v>
      </c>
      <c r="AL59" s="1125">
        <f t="shared" si="184"/>
        <v>165</v>
      </c>
      <c r="AM59" s="1125">
        <f t="shared" si="185"/>
        <v>165</v>
      </c>
      <c r="AN59" s="1125">
        <f t="shared" si="186"/>
        <v>165</v>
      </c>
      <c r="AO59" s="1127">
        <f t="shared" si="187"/>
        <v>165</v>
      </c>
      <c r="AP59" s="1125">
        <f t="shared" si="188"/>
        <v>181.50000000000003</v>
      </c>
      <c r="AQ59" s="1125">
        <f t="shared" si="189"/>
        <v>181.50000000000003</v>
      </c>
      <c r="AR59" s="1125">
        <f t="shared" si="190"/>
        <v>181.50000000000003</v>
      </c>
      <c r="AS59" s="1125">
        <f t="shared" si="191"/>
        <v>181.50000000000003</v>
      </c>
      <c r="AT59" s="1125">
        <f t="shared" si="192"/>
        <v>181.50000000000003</v>
      </c>
      <c r="AU59" s="1125">
        <f t="shared" si="193"/>
        <v>181.50000000000003</v>
      </c>
      <c r="AV59" s="1125">
        <f t="shared" si="194"/>
        <v>181.50000000000003</v>
      </c>
      <c r="AW59" s="1125">
        <f t="shared" si="195"/>
        <v>181.50000000000003</v>
      </c>
      <c r="AX59" s="1125">
        <f t="shared" si="196"/>
        <v>181.50000000000003</v>
      </c>
      <c r="AY59" s="1125">
        <f t="shared" si="197"/>
        <v>181.50000000000003</v>
      </c>
      <c r="AZ59" s="1125">
        <f t="shared" si="198"/>
        <v>181.50000000000003</v>
      </c>
      <c r="BA59" s="1127">
        <f t="shared" si="199"/>
        <v>181.50000000000003</v>
      </c>
      <c r="BB59" s="1125">
        <f t="shared" si="200"/>
        <v>199.65000000000003</v>
      </c>
      <c r="BC59" s="1125">
        <f t="shared" si="201"/>
        <v>199.65000000000003</v>
      </c>
      <c r="BD59" s="1125">
        <f t="shared" si="202"/>
        <v>199.65000000000003</v>
      </c>
      <c r="BE59" s="1125">
        <f t="shared" si="203"/>
        <v>199.65000000000003</v>
      </c>
      <c r="BF59" s="1125">
        <f t="shared" si="204"/>
        <v>199.65000000000003</v>
      </c>
      <c r="BG59" s="1125">
        <f t="shared" si="205"/>
        <v>199.65000000000003</v>
      </c>
      <c r="BH59" s="1125">
        <f t="shared" si="206"/>
        <v>199.65000000000003</v>
      </c>
      <c r="BI59" s="1125">
        <f t="shared" si="207"/>
        <v>199.65000000000003</v>
      </c>
      <c r="BJ59" s="1125">
        <f t="shared" si="208"/>
        <v>199.65000000000003</v>
      </c>
      <c r="BK59" s="1125">
        <f t="shared" si="209"/>
        <v>199.65000000000003</v>
      </c>
      <c r="BL59" s="1125">
        <f t="shared" si="210"/>
        <v>199.65000000000003</v>
      </c>
      <c r="BM59" s="1127">
        <f t="shared" si="211"/>
        <v>199.65000000000003</v>
      </c>
      <c r="BN59" s="1128">
        <f t="shared" si="212"/>
        <v>10003.799999999996</v>
      </c>
    </row>
    <row r="60" spans="2:66" s="1108" customFormat="1">
      <c r="B60" s="1116"/>
      <c r="C60" s="1134" t="s">
        <v>90</v>
      </c>
      <c r="D60" s="1129"/>
      <c r="E60" s="1129"/>
      <c r="F60" s="1125">
        <v>2000</v>
      </c>
      <c r="G60" s="1125">
        <v>2000</v>
      </c>
      <c r="H60" s="1125">
        <v>2000</v>
      </c>
      <c r="I60" s="1125">
        <v>2000</v>
      </c>
      <c r="J60" s="1125">
        <v>2000</v>
      </c>
      <c r="K60" s="1125">
        <v>2000</v>
      </c>
      <c r="L60" s="1125">
        <v>2000</v>
      </c>
      <c r="M60" s="1125">
        <v>2000</v>
      </c>
      <c r="N60" s="1125">
        <v>2000</v>
      </c>
      <c r="O60" s="1125">
        <v>2000</v>
      </c>
      <c r="P60" s="1125">
        <v>2000</v>
      </c>
      <c r="Q60" s="1125">
        <v>2000</v>
      </c>
      <c r="R60" s="1168">
        <v>2000</v>
      </c>
      <c r="S60" s="1126">
        <v>2000</v>
      </c>
      <c r="T60" s="1126">
        <v>2000</v>
      </c>
      <c r="U60" s="1126">
        <v>2000</v>
      </c>
      <c r="V60" s="1126">
        <v>2000</v>
      </c>
      <c r="W60" s="1126">
        <v>2000</v>
      </c>
      <c r="X60" s="1126">
        <v>2000</v>
      </c>
      <c r="Y60" s="1126">
        <v>2000</v>
      </c>
      <c r="Z60" s="1126">
        <v>2000</v>
      </c>
      <c r="AA60" s="1126">
        <v>2000</v>
      </c>
      <c r="AB60" s="1126">
        <v>2000</v>
      </c>
      <c r="AC60" s="1169">
        <v>2000</v>
      </c>
      <c r="AD60" s="1125">
        <f t="shared" si="176"/>
        <v>2200</v>
      </c>
      <c r="AE60" s="1125">
        <f t="shared" si="177"/>
        <v>2200</v>
      </c>
      <c r="AF60" s="1125">
        <f t="shared" si="178"/>
        <v>2200</v>
      </c>
      <c r="AG60" s="1125">
        <f t="shared" si="179"/>
        <v>2200</v>
      </c>
      <c r="AH60" s="1125">
        <f t="shared" si="180"/>
        <v>2200</v>
      </c>
      <c r="AI60" s="1125">
        <f t="shared" si="181"/>
        <v>2200</v>
      </c>
      <c r="AJ60" s="1125">
        <f t="shared" si="182"/>
        <v>2200</v>
      </c>
      <c r="AK60" s="1125">
        <f t="shared" si="183"/>
        <v>2200</v>
      </c>
      <c r="AL60" s="1125">
        <f t="shared" si="184"/>
        <v>2200</v>
      </c>
      <c r="AM60" s="1125">
        <f t="shared" si="185"/>
        <v>2200</v>
      </c>
      <c r="AN60" s="1125">
        <f t="shared" si="186"/>
        <v>2200</v>
      </c>
      <c r="AO60" s="1127">
        <f t="shared" si="187"/>
        <v>2200</v>
      </c>
      <c r="AP60" s="1125">
        <f t="shared" si="188"/>
        <v>2420</v>
      </c>
      <c r="AQ60" s="1125">
        <f t="shared" si="189"/>
        <v>2420</v>
      </c>
      <c r="AR60" s="1125">
        <f t="shared" si="190"/>
        <v>2420</v>
      </c>
      <c r="AS60" s="1125">
        <f t="shared" si="191"/>
        <v>2420</v>
      </c>
      <c r="AT60" s="1125">
        <f t="shared" si="192"/>
        <v>2420</v>
      </c>
      <c r="AU60" s="1125">
        <f t="shared" si="193"/>
        <v>2420</v>
      </c>
      <c r="AV60" s="1125">
        <f t="shared" si="194"/>
        <v>2420</v>
      </c>
      <c r="AW60" s="1125">
        <f t="shared" si="195"/>
        <v>2420</v>
      </c>
      <c r="AX60" s="1125">
        <f t="shared" si="196"/>
        <v>2420</v>
      </c>
      <c r="AY60" s="1125">
        <f t="shared" si="197"/>
        <v>2420</v>
      </c>
      <c r="AZ60" s="1125">
        <f t="shared" si="198"/>
        <v>2420</v>
      </c>
      <c r="BA60" s="1127">
        <f t="shared" si="199"/>
        <v>2420</v>
      </c>
      <c r="BB60" s="1125">
        <f t="shared" si="200"/>
        <v>2662</v>
      </c>
      <c r="BC60" s="1125">
        <f t="shared" si="201"/>
        <v>2662</v>
      </c>
      <c r="BD60" s="1125">
        <f t="shared" si="202"/>
        <v>2662</v>
      </c>
      <c r="BE60" s="1125">
        <f t="shared" si="203"/>
        <v>2662</v>
      </c>
      <c r="BF60" s="1125">
        <f t="shared" si="204"/>
        <v>2662</v>
      </c>
      <c r="BG60" s="1125">
        <f t="shared" si="205"/>
        <v>2662</v>
      </c>
      <c r="BH60" s="1125">
        <f t="shared" si="206"/>
        <v>2662</v>
      </c>
      <c r="BI60" s="1125">
        <f t="shared" si="207"/>
        <v>2662</v>
      </c>
      <c r="BJ60" s="1125">
        <f t="shared" si="208"/>
        <v>2662</v>
      </c>
      <c r="BK60" s="1125">
        <f t="shared" si="209"/>
        <v>2662</v>
      </c>
      <c r="BL60" s="1125">
        <f t="shared" si="210"/>
        <v>2662</v>
      </c>
      <c r="BM60" s="1127">
        <f t="shared" si="211"/>
        <v>2662</v>
      </c>
      <c r="BN60" s="1128">
        <f t="shared" si="212"/>
        <v>135384</v>
      </c>
    </row>
    <row r="61" spans="2:66" s="1108" customFormat="1">
      <c r="B61" s="1116"/>
      <c r="C61" s="1134" t="s">
        <v>639</v>
      </c>
      <c r="D61" s="1129"/>
      <c r="E61" s="1129"/>
      <c r="F61" s="1125">
        <v>150</v>
      </c>
      <c r="G61" s="1125">
        <f>F61</f>
        <v>150</v>
      </c>
      <c r="H61" s="1125">
        <f t="shared" ref="H61:BM61" si="215">G61</f>
        <v>150</v>
      </c>
      <c r="I61" s="1125">
        <f t="shared" si="215"/>
        <v>150</v>
      </c>
      <c r="J61" s="1125">
        <f t="shared" si="215"/>
        <v>150</v>
      </c>
      <c r="K61" s="1125">
        <f t="shared" si="215"/>
        <v>150</v>
      </c>
      <c r="L61" s="1125">
        <f t="shared" si="215"/>
        <v>150</v>
      </c>
      <c r="M61" s="1125">
        <f t="shared" si="215"/>
        <v>150</v>
      </c>
      <c r="N61" s="1125">
        <f t="shared" si="215"/>
        <v>150</v>
      </c>
      <c r="O61" s="1125">
        <f t="shared" si="215"/>
        <v>150</v>
      </c>
      <c r="P61" s="1125">
        <f t="shared" si="215"/>
        <v>150</v>
      </c>
      <c r="Q61" s="1125">
        <f t="shared" si="215"/>
        <v>150</v>
      </c>
      <c r="R61" s="1125">
        <f t="shared" si="215"/>
        <v>150</v>
      </c>
      <c r="S61" s="1125">
        <f t="shared" si="215"/>
        <v>150</v>
      </c>
      <c r="T61" s="1125">
        <f t="shared" si="215"/>
        <v>150</v>
      </c>
      <c r="U61" s="1125">
        <f t="shared" si="215"/>
        <v>150</v>
      </c>
      <c r="V61" s="1125">
        <f t="shared" si="215"/>
        <v>150</v>
      </c>
      <c r="W61" s="1125">
        <f t="shared" si="215"/>
        <v>150</v>
      </c>
      <c r="X61" s="1125">
        <f t="shared" si="215"/>
        <v>150</v>
      </c>
      <c r="Y61" s="1125">
        <f t="shared" si="215"/>
        <v>150</v>
      </c>
      <c r="Z61" s="1125">
        <f t="shared" si="215"/>
        <v>150</v>
      </c>
      <c r="AA61" s="1125">
        <f t="shared" si="215"/>
        <v>150</v>
      </c>
      <c r="AB61" s="1125">
        <f t="shared" si="215"/>
        <v>150</v>
      </c>
      <c r="AC61" s="1125">
        <f t="shared" si="215"/>
        <v>150</v>
      </c>
      <c r="AD61" s="1125">
        <f t="shared" si="215"/>
        <v>150</v>
      </c>
      <c r="AE61" s="1125">
        <f t="shared" si="215"/>
        <v>150</v>
      </c>
      <c r="AF61" s="1125">
        <f t="shared" si="215"/>
        <v>150</v>
      </c>
      <c r="AG61" s="1125">
        <f t="shared" si="215"/>
        <v>150</v>
      </c>
      <c r="AH61" s="1125">
        <f t="shared" si="215"/>
        <v>150</v>
      </c>
      <c r="AI61" s="1125">
        <f t="shared" si="215"/>
        <v>150</v>
      </c>
      <c r="AJ61" s="1125">
        <f t="shared" si="215"/>
        <v>150</v>
      </c>
      <c r="AK61" s="1125">
        <f t="shared" si="215"/>
        <v>150</v>
      </c>
      <c r="AL61" s="1125">
        <f t="shared" si="215"/>
        <v>150</v>
      </c>
      <c r="AM61" s="1125">
        <f t="shared" si="215"/>
        <v>150</v>
      </c>
      <c r="AN61" s="1125">
        <f t="shared" si="215"/>
        <v>150</v>
      </c>
      <c r="AO61" s="1125">
        <f t="shared" si="215"/>
        <v>150</v>
      </c>
      <c r="AP61" s="1125">
        <f t="shared" si="215"/>
        <v>150</v>
      </c>
      <c r="AQ61" s="1125">
        <f t="shared" si="215"/>
        <v>150</v>
      </c>
      <c r="AR61" s="1125">
        <f t="shared" si="215"/>
        <v>150</v>
      </c>
      <c r="AS61" s="1125">
        <f t="shared" si="215"/>
        <v>150</v>
      </c>
      <c r="AT61" s="1125">
        <f t="shared" si="215"/>
        <v>150</v>
      </c>
      <c r="AU61" s="1125">
        <f t="shared" si="215"/>
        <v>150</v>
      </c>
      <c r="AV61" s="1125">
        <f t="shared" si="215"/>
        <v>150</v>
      </c>
      <c r="AW61" s="1125">
        <f t="shared" si="215"/>
        <v>150</v>
      </c>
      <c r="AX61" s="1125">
        <f t="shared" si="215"/>
        <v>150</v>
      </c>
      <c r="AY61" s="1125">
        <f t="shared" si="215"/>
        <v>150</v>
      </c>
      <c r="AZ61" s="1125">
        <f t="shared" si="215"/>
        <v>150</v>
      </c>
      <c r="BA61" s="1125">
        <f t="shared" si="215"/>
        <v>150</v>
      </c>
      <c r="BB61" s="1125">
        <f t="shared" si="215"/>
        <v>150</v>
      </c>
      <c r="BC61" s="1125">
        <f t="shared" si="215"/>
        <v>150</v>
      </c>
      <c r="BD61" s="1125">
        <f t="shared" si="215"/>
        <v>150</v>
      </c>
      <c r="BE61" s="1125">
        <f t="shared" si="215"/>
        <v>150</v>
      </c>
      <c r="BF61" s="1125">
        <f t="shared" si="215"/>
        <v>150</v>
      </c>
      <c r="BG61" s="1125">
        <f t="shared" si="215"/>
        <v>150</v>
      </c>
      <c r="BH61" s="1125">
        <f t="shared" si="215"/>
        <v>150</v>
      </c>
      <c r="BI61" s="1125">
        <f t="shared" si="215"/>
        <v>150</v>
      </c>
      <c r="BJ61" s="1125">
        <f t="shared" si="215"/>
        <v>150</v>
      </c>
      <c r="BK61" s="1125">
        <f t="shared" si="215"/>
        <v>150</v>
      </c>
      <c r="BL61" s="1125">
        <f t="shared" si="215"/>
        <v>150</v>
      </c>
      <c r="BM61" s="1125">
        <f t="shared" si="215"/>
        <v>150</v>
      </c>
      <c r="BN61" s="1128">
        <f t="shared" si="212"/>
        <v>9000</v>
      </c>
    </row>
    <row r="62" spans="2:66" s="1108" customFormat="1">
      <c r="B62" s="1116"/>
      <c r="C62" s="1146" t="s">
        <v>72</v>
      </c>
      <c r="D62" s="1147"/>
      <c r="E62" s="1147"/>
      <c r="F62" s="1125">
        <v>0</v>
      </c>
      <c r="G62" s="1125">
        <v>150</v>
      </c>
      <c r="H62" s="1125">
        <v>150</v>
      </c>
      <c r="I62" s="1125">
        <v>150</v>
      </c>
      <c r="J62" s="1125">
        <v>150</v>
      </c>
      <c r="K62" s="1125">
        <v>150</v>
      </c>
      <c r="L62" s="1125">
        <v>150</v>
      </c>
      <c r="M62" s="1125">
        <v>150</v>
      </c>
      <c r="N62" s="1125">
        <v>150</v>
      </c>
      <c r="O62" s="1126">
        <v>150</v>
      </c>
      <c r="P62" s="1125">
        <v>150</v>
      </c>
      <c r="Q62" s="1127">
        <v>150</v>
      </c>
      <c r="R62" s="1125">
        <v>150</v>
      </c>
      <c r="S62" s="1125">
        <v>150</v>
      </c>
      <c r="T62" s="1125">
        <v>150</v>
      </c>
      <c r="U62" s="1125">
        <v>150</v>
      </c>
      <c r="V62" s="1125">
        <v>150</v>
      </c>
      <c r="W62" s="1125">
        <v>150</v>
      </c>
      <c r="X62" s="1125">
        <v>150</v>
      </c>
      <c r="Y62" s="1125">
        <v>150</v>
      </c>
      <c r="Z62" s="1125">
        <v>150</v>
      </c>
      <c r="AA62" s="1125">
        <v>150</v>
      </c>
      <c r="AB62" s="1125">
        <v>150</v>
      </c>
      <c r="AC62" s="1127">
        <v>150</v>
      </c>
      <c r="AD62" s="1125">
        <f t="shared" si="176"/>
        <v>165</v>
      </c>
      <c r="AE62" s="1125">
        <f t="shared" si="177"/>
        <v>165</v>
      </c>
      <c r="AF62" s="1125">
        <f t="shared" si="178"/>
        <v>165</v>
      </c>
      <c r="AG62" s="1125">
        <f t="shared" si="179"/>
        <v>165</v>
      </c>
      <c r="AH62" s="1125">
        <f t="shared" si="180"/>
        <v>165</v>
      </c>
      <c r="AI62" s="1125">
        <f t="shared" si="181"/>
        <v>165</v>
      </c>
      <c r="AJ62" s="1125">
        <f t="shared" si="182"/>
        <v>165</v>
      </c>
      <c r="AK62" s="1125">
        <f t="shared" si="183"/>
        <v>165</v>
      </c>
      <c r="AL62" s="1125">
        <f t="shared" si="184"/>
        <v>165</v>
      </c>
      <c r="AM62" s="1125">
        <f t="shared" si="185"/>
        <v>165</v>
      </c>
      <c r="AN62" s="1125">
        <f t="shared" si="186"/>
        <v>165</v>
      </c>
      <c r="AO62" s="1127">
        <f t="shared" si="187"/>
        <v>165</v>
      </c>
      <c r="AP62" s="1125">
        <f t="shared" si="188"/>
        <v>181.50000000000003</v>
      </c>
      <c r="AQ62" s="1125">
        <f t="shared" si="189"/>
        <v>181.50000000000003</v>
      </c>
      <c r="AR62" s="1125">
        <f t="shared" si="190"/>
        <v>181.50000000000003</v>
      </c>
      <c r="AS62" s="1125">
        <f t="shared" si="191"/>
        <v>181.50000000000003</v>
      </c>
      <c r="AT62" s="1125">
        <f t="shared" si="192"/>
        <v>181.50000000000003</v>
      </c>
      <c r="AU62" s="1125">
        <f t="shared" si="193"/>
        <v>181.50000000000003</v>
      </c>
      <c r="AV62" s="1125">
        <f t="shared" si="194"/>
        <v>181.50000000000003</v>
      </c>
      <c r="AW62" s="1125">
        <f t="shared" si="195"/>
        <v>181.50000000000003</v>
      </c>
      <c r="AX62" s="1125">
        <f t="shared" si="196"/>
        <v>181.50000000000003</v>
      </c>
      <c r="AY62" s="1125">
        <f t="shared" si="197"/>
        <v>181.50000000000003</v>
      </c>
      <c r="AZ62" s="1125">
        <f t="shared" si="198"/>
        <v>181.50000000000003</v>
      </c>
      <c r="BA62" s="1127">
        <f t="shared" si="199"/>
        <v>181.50000000000003</v>
      </c>
      <c r="BB62" s="1125">
        <f t="shared" si="200"/>
        <v>199.65000000000003</v>
      </c>
      <c r="BC62" s="1125">
        <f t="shared" si="201"/>
        <v>199.65000000000003</v>
      </c>
      <c r="BD62" s="1125">
        <f t="shared" si="202"/>
        <v>199.65000000000003</v>
      </c>
      <c r="BE62" s="1125">
        <f t="shared" si="203"/>
        <v>199.65000000000003</v>
      </c>
      <c r="BF62" s="1125">
        <f t="shared" si="204"/>
        <v>199.65000000000003</v>
      </c>
      <c r="BG62" s="1125">
        <f t="shared" si="205"/>
        <v>199.65000000000003</v>
      </c>
      <c r="BH62" s="1125">
        <f t="shared" si="206"/>
        <v>199.65000000000003</v>
      </c>
      <c r="BI62" s="1125">
        <f t="shared" si="207"/>
        <v>199.65000000000003</v>
      </c>
      <c r="BJ62" s="1125">
        <f t="shared" si="208"/>
        <v>199.65000000000003</v>
      </c>
      <c r="BK62" s="1125">
        <f t="shared" si="209"/>
        <v>199.65000000000003</v>
      </c>
      <c r="BL62" s="1125">
        <f t="shared" si="210"/>
        <v>199.65000000000003</v>
      </c>
      <c r="BM62" s="1127">
        <f t="shared" si="211"/>
        <v>199.65000000000003</v>
      </c>
      <c r="BN62" s="1128">
        <f t="shared" si="212"/>
        <v>10003.799999999996</v>
      </c>
    </row>
    <row r="63" spans="2:66" s="1108" customFormat="1">
      <c r="B63" s="1116"/>
      <c r="C63" s="1134" t="s">
        <v>73</v>
      </c>
      <c r="D63" s="1129"/>
      <c r="E63" s="1130"/>
      <c r="F63" s="1125">
        <v>50</v>
      </c>
      <c r="G63" s="1125">
        <v>50</v>
      </c>
      <c r="H63" s="1125">
        <v>50</v>
      </c>
      <c r="I63" s="1125">
        <v>50</v>
      </c>
      <c r="J63" s="1125">
        <v>50</v>
      </c>
      <c r="K63" s="1125">
        <v>50</v>
      </c>
      <c r="L63" s="1125">
        <v>50</v>
      </c>
      <c r="M63" s="1125">
        <v>50</v>
      </c>
      <c r="N63" s="1125">
        <v>50</v>
      </c>
      <c r="O63" s="1126">
        <v>50</v>
      </c>
      <c r="P63" s="1125">
        <v>50</v>
      </c>
      <c r="Q63" s="1127">
        <v>50</v>
      </c>
      <c r="R63" s="1125">
        <v>50</v>
      </c>
      <c r="S63" s="1125">
        <v>50</v>
      </c>
      <c r="T63" s="1125">
        <v>50</v>
      </c>
      <c r="U63" s="1125">
        <v>50</v>
      </c>
      <c r="V63" s="1125">
        <v>50</v>
      </c>
      <c r="W63" s="1125">
        <v>50</v>
      </c>
      <c r="X63" s="1125">
        <v>50</v>
      </c>
      <c r="Y63" s="1125">
        <v>50</v>
      </c>
      <c r="Z63" s="1125">
        <v>50</v>
      </c>
      <c r="AA63" s="1125">
        <v>50</v>
      </c>
      <c r="AB63" s="1125">
        <v>50</v>
      </c>
      <c r="AC63" s="1127">
        <v>50</v>
      </c>
      <c r="AD63" s="1125">
        <f t="shared" si="176"/>
        <v>55.000000000000007</v>
      </c>
      <c r="AE63" s="1125">
        <f t="shared" si="177"/>
        <v>55.000000000000007</v>
      </c>
      <c r="AF63" s="1125">
        <f t="shared" si="178"/>
        <v>55.000000000000007</v>
      </c>
      <c r="AG63" s="1125">
        <f t="shared" si="179"/>
        <v>55.000000000000007</v>
      </c>
      <c r="AH63" s="1125">
        <f t="shared" si="180"/>
        <v>55.000000000000007</v>
      </c>
      <c r="AI63" s="1125">
        <f t="shared" si="181"/>
        <v>55.000000000000007</v>
      </c>
      <c r="AJ63" s="1125">
        <f t="shared" si="182"/>
        <v>55.000000000000007</v>
      </c>
      <c r="AK63" s="1125">
        <f t="shared" si="183"/>
        <v>55.000000000000007</v>
      </c>
      <c r="AL63" s="1125">
        <f t="shared" si="184"/>
        <v>55.000000000000007</v>
      </c>
      <c r="AM63" s="1125">
        <f t="shared" si="185"/>
        <v>55.000000000000007</v>
      </c>
      <c r="AN63" s="1125">
        <f t="shared" si="186"/>
        <v>55.000000000000007</v>
      </c>
      <c r="AO63" s="1127">
        <f t="shared" si="187"/>
        <v>55.000000000000007</v>
      </c>
      <c r="AP63" s="1125">
        <f t="shared" si="188"/>
        <v>60.500000000000014</v>
      </c>
      <c r="AQ63" s="1125">
        <f t="shared" si="189"/>
        <v>60.500000000000014</v>
      </c>
      <c r="AR63" s="1125">
        <f t="shared" si="190"/>
        <v>60.500000000000014</v>
      </c>
      <c r="AS63" s="1125">
        <f t="shared" si="191"/>
        <v>60.500000000000014</v>
      </c>
      <c r="AT63" s="1125">
        <f t="shared" si="192"/>
        <v>60.500000000000014</v>
      </c>
      <c r="AU63" s="1125">
        <f t="shared" si="193"/>
        <v>60.500000000000014</v>
      </c>
      <c r="AV63" s="1125">
        <f t="shared" si="194"/>
        <v>60.500000000000014</v>
      </c>
      <c r="AW63" s="1125">
        <f t="shared" si="195"/>
        <v>60.500000000000014</v>
      </c>
      <c r="AX63" s="1125">
        <f t="shared" si="196"/>
        <v>60.500000000000014</v>
      </c>
      <c r="AY63" s="1125">
        <f t="shared" si="197"/>
        <v>60.500000000000014</v>
      </c>
      <c r="AZ63" s="1125">
        <f t="shared" si="198"/>
        <v>60.500000000000014</v>
      </c>
      <c r="BA63" s="1127">
        <f t="shared" si="199"/>
        <v>60.500000000000014</v>
      </c>
      <c r="BB63" s="1125">
        <f t="shared" si="200"/>
        <v>66.550000000000026</v>
      </c>
      <c r="BC63" s="1125">
        <f t="shared" si="201"/>
        <v>66.550000000000026</v>
      </c>
      <c r="BD63" s="1125">
        <f t="shared" si="202"/>
        <v>66.550000000000026</v>
      </c>
      <c r="BE63" s="1125">
        <f t="shared" si="203"/>
        <v>66.550000000000026</v>
      </c>
      <c r="BF63" s="1125">
        <f t="shared" si="204"/>
        <v>66.550000000000026</v>
      </c>
      <c r="BG63" s="1125">
        <f t="shared" si="205"/>
        <v>66.550000000000026</v>
      </c>
      <c r="BH63" s="1125">
        <f t="shared" si="206"/>
        <v>66.550000000000026</v>
      </c>
      <c r="BI63" s="1125">
        <f t="shared" si="207"/>
        <v>66.550000000000026</v>
      </c>
      <c r="BJ63" s="1125">
        <f t="shared" si="208"/>
        <v>66.550000000000026</v>
      </c>
      <c r="BK63" s="1125">
        <f t="shared" si="209"/>
        <v>66.550000000000026</v>
      </c>
      <c r="BL63" s="1125">
        <f t="shared" si="210"/>
        <v>66.550000000000026</v>
      </c>
      <c r="BM63" s="1127">
        <f t="shared" si="211"/>
        <v>66.550000000000026</v>
      </c>
      <c r="BN63" s="1128">
        <f t="shared" si="212"/>
        <v>3384.6000000000022</v>
      </c>
    </row>
    <row r="64" spans="2:66" s="1108" customFormat="1">
      <c r="B64" s="1116"/>
      <c r="C64" s="1134" t="s">
        <v>299</v>
      </c>
      <c r="D64" s="1129"/>
      <c r="E64" s="1130"/>
      <c r="F64" s="1126">
        <v>0</v>
      </c>
      <c r="G64" s="1126">
        <v>600</v>
      </c>
      <c r="H64" s="1126">
        <v>600</v>
      </c>
      <c r="I64" s="1126">
        <v>600</v>
      </c>
      <c r="J64" s="1126">
        <v>600</v>
      </c>
      <c r="K64" s="1126">
        <v>600</v>
      </c>
      <c r="L64" s="1126">
        <v>600</v>
      </c>
      <c r="M64" s="1126">
        <v>600</v>
      </c>
      <c r="N64" s="1126">
        <v>600</v>
      </c>
      <c r="O64" s="1126">
        <v>600</v>
      </c>
      <c r="P64" s="1126">
        <v>600</v>
      </c>
      <c r="Q64" s="1127">
        <v>600</v>
      </c>
      <c r="R64" s="1126">
        <v>600</v>
      </c>
      <c r="S64" s="1126">
        <v>600</v>
      </c>
      <c r="T64" s="1126">
        <v>600</v>
      </c>
      <c r="U64" s="1126">
        <v>600</v>
      </c>
      <c r="V64" s="1126">
        <v>600</v>
      </c>
      <c r="W64" s="1126">
        <v>600</v>
      </c>
      <c r="X64" s="1126">
        <v>600</v>
      </c>
      <c r="Y64" s="1126">
        <v>600</v>
      </c>
      <c r="Z64" s="1126">
        <v>600</v>
      </c>
      <c r="AA64" s="1126">
        <v>600</v>
      </c>
      <c r="AB64" s="1126">
        <v>600</v>
      </c>
      <c r="AC64" s="1127">
        <v>600</v>
      </c>
      <c r="AD64" s="1125">
        <f t="shared" si="176"/>
        <v>660</v>
      </c>
      <c r="AE64" s="1125">
        <f t="shared" si="177"/>
        <v>660</v>
      </c>
      <c r="AF64" s="1125">
        <f t="shared" si="178"/>
        <v>660</v>
      </c>
      <c r="AG64" s="1125">
        <f t="shared" si="179"/>
        <v>660</v>
      </c>
      <c r="AH64" s="1125">
        <f t="shared" si="180"/>
        <v>660</v>
      </c>
      <c r="AI64" s="1125">
        <f t="shared" si="181"/>
        <v>660</v>
      </c>
      <c r="AJ64" s="1125">
        <f t="shared" si="182"/>
        <v>660</v>
      </c>
      <c r="AK64" s="1125">
        <f t="shared" si="183"/>
        <v>660</v>
      </c>
      <c r="AL64" s="1125">
        <f t="shared" si="184"/>
        <v>660</v>
      </c>
      <c r="AM64" s="1125">
        <f t="shared" si="185"/>
        <v>660</v>
      </c>
      <c r="AN64" s="1125">
        <f t="shared" si="186"/>
        <v>660</v>
      </c>
      <c r="AO64" s="1127">
        <f t="shared" si="187"/>
        <v>660</v>
      </c>
      <c r="AP64" s="1125">
        <f t="shared" si="188"/>
        <v>726.00000000000011</v>
      </c>
      <c r="AQ64" s="1125">
        <f t="shared" si="189"/>
        <v>726.00000000000011</v>
      </c>
      <c r="AR64" s="1125">
        <f t="shared" si="190"/>
        <v>726.00000000000011</v>
      </c>
      <c r="AS64" s="1125">
        <f t="shared" si="191"/>
        <v>726.00000000000011</v>
      </c>
      <c r="AT64" s="1125">
        <f t="shared" si="192"/>
        <v>726.00000000000011</v>
      </c>
      <c r="AU64" s="1125">
        <f t="shared" si="193"/>
        <v>726.00000000000011</v>
      </c>
      <c r="AV64" s="1125">
        <f t="shared" si="194"/>
        <v>726.00000000000011</v>
      </c>
      <c r="AW64" s="1125">
        <f t="shared" si="195"/>
        <v>726.00000000000011</v>
      </c>
      <c r="AX64" s="1125">
        <f t="shared" si="196"/>
        <v>726.00000000000011</v>
      </c>
      <c r="AY64" s="1125">
        <f t="shared" si="197"/>
        <v>726.00000000000011</v>
      </c>
      <c r="AZ64" s="1125">
        <f t="shared" si="198"/>
        <v>726.00000000000011</v>
      </c>
      <c r="BA64" s="1127">
        <f t="shared" si="199"/>
        <v>726.00000000000011</v>
      </c>
      <c r="BB64" s="1125">
        <f t="shared" si="200"/>
        <v>798.60000000000014</v>
      </c>
      <c r="BC64" s="1125">
        <f t="shared" si="201"/>
        <v>798.60000000000014</v>
      </c>
      <c r="BD64" s="1125">
        <f t="shared" si="202"/>
        <v>798.60000000000014</v>
      </c>
      <c r="BE64" s="1125">
        <f t="shared" si="203"/>
        <v>798.60000000000014</v>
      </c>
      <c r="BF64" s="1125">
        <f t="shared" si="204"/>
        <v>798.60000000000014</v>
      </c>
      <c r="BG64" s="1125">
        <f t="shared" si="205"/>
        <v>798.60000000000014</v>
      </c>
      <c r="BH64" s="1125">
        <f t="shared" si="206"/>
        <v>798.60000000000014</v>
      </c>
      <c r="BI64" s="1125">
        <f t="shared" si="207"/>
        <v>798.60000000000014</v>
      </c>
      <c r="BJ64" s="1125">
        <f t="shared" si="208"/>
        <v>798.60000000000014</v>
      </c>
      <c r="BK64" s="1125">
        <f t="shared" si="209"/>
        <v>798.60000000000014</v>
      </c>
      <c r="BL64" s="1125">
        <f t="shared" si="210"/>
        <v>798.60000000000014</v>
      </c>
      <c r="BM64" s="1127">
        <f t="shared" si="211"/>
        <v>798.60000000000014</v>
      </c>
      <c r="BN64" s="1128">
        <f t="shared" si="212"/>
        <v>40015.199999999983</v>
      </c>
    </row>
    <row r="65" spans="2:66" s="1108" customFormat="1">
      <c r="B65" s="1116"/>
      <c r="C65" s="1134" t="s">
        <v>74</v>
      </c>
      <c r="D65" s="1129"/>
      <c r="E65" s="1130"/>
      <c r="F65" s="1125">
        <v>0</v>
      </c>
      <c r="G65" s="1125">
        <v>62</v>
      </c>
      <c r="H65" s="1125">
        <v>62</v>
      </c>
      <c r="I65" s="1125">
        <v>62</v>
      </c>
      <c r="J65" s="1125">
        <v>62</v>
      </c>
      <c r="K65" s="1125">
        <v>62</v>
      </c>
      <c r="L65" s="1125">
        <v>62</v>
      </c>
      <c r="M65" s="1125">
        <v>62</v>
      </c>
      <c r="N65" s="1125">
        <v>62</v>
      </c>
      <c r="O65" s="1126">
        <v>62</v>
      </c>
      <c r="P65" s="1125">
        <v>62</v>
      </c>
      <c r="Q65" s="1127">
        <v>62</v>
      </c>
      <c r="R65" s="1125">
        <v>62</v>
      </c>
      <c r="S65" s="1125">
        <v>62</v>
      </c>
      <c r="T65" s="1125">
        <v>62</v>
      </c>
      <c r="U65" s="1125">
        <v>62</v>
      </c>
      <c r="V65" s="1125">
        <v>62</v>
      </c>
      <c r="W65" s="1125">
        <v>62</v>
      </c>
      <c r="X65" s="1125">
        <v>62</v>
      </c>
      <c r="Y65" s="1125">
        <v>62</v>
      </c>
      <c r="Z65" s="1125">
        <v>62</v>
      </c>
      <c r="AA65" s="1125">
        <v>62</v>
      </c>
      <c r="AB65" s="1125">
        <v>62</v>
      </c>
      <c r="AC65" s="1127">
        <v>62</v>
      </c>
      <c r="AD65" s="1125">
        <f t="shared" si="176"/>
        <v>68.2</v>
      </c>
      <c r="AE65" s="1125">
        <f t="shared" si="177"/>
        <v>68.2</v>
      </c>
      <c r="AF65" s="1125">
        <f t="shared" si="178"/>
        <v>68.2</v>
      </c>
      <c r="AG65" s="1125">
        <f t="shared" si="179"/>
        <v>68.2</v>
      </c>
      <c r="AH65" s="1125">
        <f t="shared" si="180"/>
        <v>68.2</v>
      </c>
      <c r="AI65" s="1125">
        <f t="shared" si="181"/>
        <v>68.2</v>
      </c>
      <c r="AJ65" s="1125">
        <f t="shared" si="182"/>
        <v>68.2</v>
      </c>
      <c r="AK65" s="1125">
        <f t="shared" si="183"/>
        <v>68.2</v>
      </c>
      <c r="AL65" s="1125">
        <f t="shared" si="184"/>
        <v>68.2</v>
      </c>
      <c r="AM65" s="1125">
        <f t="shared" si="185"/>
        <v>68.2</v>
      </c>
      <c r="AN65" s="1125">
        <f t="shared" si="186"/>
        <v>68.2</v>
      </c>
      <c r="AO65" s="1127">
        <f t="shared" si="187"/>
        <v>68.2</v>
      </c>
      <c r="AP65" s="1125">
        <f t="shared" si="188"/>
        <v>75.02000000000001</v>
      </c>
      <c r="AQ65" s="1125">
        <f t="shared" si="189"/>
        <v>75.02000000000001</v>
      </c>
      <c r="AR65" s="1125">
        <f t="shared" si="190"/>
        <v>75.02000000000001</v>
      </c>
      <c r="AS65" s="1125">
        <f t="shared" si="191"/>
        <v>75.02000000000001</v>
      </c>
      <c r="AT65" s="1125">
        <f t="shared" si="192"/>
        <v>75.02000000000001</v>
      </c>
      <c r="AU65" s="1125">
        <f t="shared" si="193"/>
        <v>75.02000000000001</v>
      </c>
      <c r="AV65" s="1125">
        <f t="shared" si="194"/>
        <v>75.02000000000001</v>
      </c>
      <c r="AW65" s="1125">
        <f t="shared" si="195"/>
        <v>75.02000000000001</v>
      </c>
      <c r="AX65" s="1125">
        <f t="shared" si="196"/>
        <v>75.02000000000001</v>
      </c>
      <c r="AY65" s="1125">
        <f t="shared" si="197"/>
        <v>75.02000000000001</v>
      </c>
      <c r="AZ65" s="1125">
        <f t="shared" si="198"/>
        <v>75.02000000000001</v>
      </c>
      <c r="BA65" s="1127">
        <f t="shared" si="199"/>
        <v>75.02000000000001</v>
      </c>
      <c r="BB65" s="1125">
        <f t="shared" si="200"/>
        <v>82.52200000000002</v>
      </c>
      <c r="BC65" s="1125">
        <f t="shared" si="201"/>
        <v>82.52200000000002</v>
      </c>
      <c r="BD65" s="1125">
        <f t="shared" si="202"/>
        <v>82.52200000000002</v>
      </c>
      <c r="BE65" s="1125">
        <f t="shared" si="203"/>
        <v>82.52200000000002</v>
      </c>
      <c r="BF65" s="1125">
        <f t="shared" si="204"/>
        <v>82.52200000000002</v>
      </c>
      <c r="BG65" s="1125">
        <f t="shared" si="205"/>
        <v>82.52200000000002</v>
      </c>
      <c r="BH65" s="1125">
        <f t="shared" si="206"/>
        <v>82.52200000000002</v>
      </c>
      <c r="BI65" s="1125">
        <f t="shared" si="207"/>
        <v>82.52200000000002</v>
      </c>
      <c r="BJ65" s="1125">
        <f t="shared" si="208"/>
        <v>82.52200000000002</v>
      </c>
      <c r="BK65" s="1125">
        <f t="shared" si="209"/>
        <v>82.52200000000002</v>
      </c>
      <c r="BL65" s="1125">
        <f t="shared" si="210"/>
        <v>82.52200000000002</v>
      </c>
      <c r="BM65" s="1127">
        <f t="shared" si="211"/>
        <v>82.52200000000002</v>
      </c>
      <c r="BN65" s="1128">
        <f t="shared" si="212"/>
        <v>4134.9039999999995</v>
      </c>
    </row>
    <row r="66" spans="2:66" s="1108" customFormat="1">
      <c r="B66" s="1116"/>
      <c r="C66" s="1134" t="s">
        <v>113</v>
      </c>
      <c r="D66" s="1129"/>
      <c r="E66" s="1130"/>
      <c r="F66" s="1125">
        <v>0</v>
      </c>
      <c r="G66" s="1125">
        <v>39.99</v>
      </c>
      <c r="H66" s="1125">
        <v>39.99</v>
      </c>
      <c r="I66" s="1125">
        <v>39.99</v>
      </c>
      <c r="J66" s="1125">
        <v>39.99</v>
      </c>
      <c r="K66" s="1125">
        <v>39.99</v>
      </c>
      <c r="L66" s="1125">
        <v>39.99</v>
      </c>
      <c r="M66" s="1125">
        <v>39.99</v>
      </c>
      <c r="N66" s="1125">
        <v>39.99</v>
      </c>
      <c r="O66" s="1126">
        <v>39.99</v>
      </c>
      <c r="P66" s="1125">
        <v>39.99</v>
      </c>
      <c r="Q66" s="1127">
        <v>39.99</v>
      </c>
      <c r="R66" s="1125">
        <v>39.99</v>
      </c>
      <c r="S66" s="1125">
        <v>39.99</v>
      </c>
      <c r="T66" s="1125">
        <v>39.99</v>
      </c>
      <c r="U66" s="1125">
        <v>39.99</v>
      </c>
      <c r="V66" s="1125">
        <v>39.99</v>
      </c>
      <c r="W66" s="1125">
        <v>39.99</v>
      </c>
      <c r="X66" s="1125">
        <v>39.99</v>
      </c>
      <c r="Y66" s="1125">
        <v>39.99</v>
      </c>
      <c r="Z66" s="1125">
        <v>39.99</v>
      </c>
      <c r="AA66" s="1125">
        <v>39.99</v>
      </c>
      <c r="AB66" s="1125">
        <v>39.99</v>
      </c>
      <c r="AC66" s="1127">
        <v>39.99</v>
      </c>
      <c r="AD66" s="1125">
        <f t="shared" si="176"/>
        <v>43.989000000000004</v>
      </c>
      <c r="AE66" s="1125">
        <f t="shared" si="177"/>
        <v>43.989000000000004</v>
      </c>
      <c r="AF66" s="1125">
        <f t="shared" si="178"/>
        <v>43.989000000000004</v>
      </c>
      <c r="AG66" s="1125">
        <f t="shared" si="179"/>
        <v>43.989000000000004</v>
      </c>
      <c r="AH66" s="1125">
        <f t="shared" si="180"/>
        <v>43.989000000000004</v>
      </c>
      <c r="AI66" s="1125">
        <f t="shared" si="181"/>
        <v>43.989000000000004</v>
      </c>
      <c r="AJ66" s="1125">
        <f t="shared" si="182"/>
        <v>43.989000000000004</v>
      </c>
      <c r="AK66" s="1125">
        <f t="shared" si="183"/>
        <v>43.989000000000004</v>
      </c>
      <c r="AL66" s="1125">
        <f t="shared" si="184"/>
        <v>43.989000000000004</v>
      </c>
      <c r="AM66" s="1125">
        <f t="shared" si="185"/>
        <v>43.989000000000004</v>
      </c>
      <c r="AN66" s="1125">
        <f t="shared" si="186"/>
        <v>43.989000000000004</v>
      </c>
      <c r="AO66" s="1127">
        <f t="shared" si="187"/>
        <v>43.989000000000004</v>
      </c>
      <c r="AP66" s="1125">
        <f t="shared" si="188"/>
        <v>48.387900000000009</v>
      </c>
      <c r="AQ66" s="1125">
        <f t="shared" si="189"/>
        <v>48.387900000000009</v>
      </c>
      <c r="AR66" s="1125">
        <f t="shared" si="190"/>
        <v>48.387900000000009</v>
      </c>
      <c r="AS66" s="1125">
        <f t="shared" si="191"/>
        <v>48.387900000000009</v>
      </c>
      <c r="AT66" s="1125">
        <f t="shared" si="192"/>
        <v>48.387900000000009</v>
      </c>
      <c r="AU66" s="1125">
        <f t="shared" si="193"/>
        <v>48.387900000000009</v>
      </c>
      <c r="AV66" s="1125">
        <f t="shared" si="194"/>
        <v>48.387900000000009</v>
      </c>
      <c r="AW66" s="1125">
        <f t="shared" si="195"/>
        <v>48.387900000000009</v>
      </c>
      <c r="AX66" s="1125">
        <f t="shared" si="196"/>
        <v>48.387900000000009</v>
      </c>
      <c r="AY66" s="1125">
        <f t="shared" si="197"/>
        <v>48.387900000000009</v>
      </c>
      <c r="AZ66" s="1125">
        <f t="shared" si="198"/>
        <v>48.387900000000009</v>
      </c>
      <c r="BA66" s="1127">
        <f t="shared" si="199"/>
        <v>48.387900000000009</v>
      </c>
      <c r="BB66" s="1125">
        <f t="shared" si="200"/>
        <v>53.226690000000012</v>
      </c>
      <c r="BC66" s="1125">
        <f t="shared" si="201"/>
        <v>53.226690000000012</v>
      </c>
      <c r="BD66" s="1125">
        <f t="shared" si="202"/>
        <v>53.226690000000012</v>
      </c>
      <c r="BE66" s="1125">
        <f t="shared" si="203"/>
        <v>53.226690000000012</v>
      </c>
      <c r="BF66" s="1125">
        <f t="shared" si="204"/>
        <v>53.226690000000012</v>
      </c>
      <c r="BG66" s="1125">
        <f t="shared" si="205"/>
        <v>53.226690000000012</v>
      </c>
      <c r="BH66" s="1125">
        <f t="shared" si="206"/>
        <v>53.226690000000012</v>
      </c>
      <c r="BI66" s="1125">
        <f t="shared" si="207"/>
        <v>53.226690000000012</v>
      </c>
      <c r="BJ66" s="1125">
        <f t="shared" si="208"/>
        <v>53.226690000000012</v>
      </c>
      <c r="BK66" s="1125">
        <f t="shared" si="209"/>
        <v>53.226690000000012</v>
      </c>
      <c r="BL66" s="1125">
        <f t="shared" si="210"/>
        <v>53.226690000000012</v>
      </c>
      <c r="BM66" s="1127">
        <f t="shared" si="211"/>
        <v>53.226690000000012</v>
      </c>
      <c r="BN66" s="1128">
        <f t="shared" si="212"/>
        <v>2667.0130799999993</v>
      </c>
    </row>
    <row r="67" spans="2:66" s="1108" customFormat="1">
      <c r="B67" s="1116"/>
      <c r="C67" s="1134" t="s">
        <v>75</v>
      </c>
      <c r="D67" s="1129"/>
      <c r="E67" s="1130"/>
      <c r="F67" s="1125">
        <v>0</v>
      </c>
      <c r="G67" s="1125">
        <v>0</v>
      </c>
      <c r="H67" s="1125">
        <v>0</v>
      </c>
      <c r="I67" s="1125">
        <v>0</v>
      </c>
      <c r="J67" s="1125">
        <v>0</v>
      </c>
      <c r="K67" s="1125">
        <v>510</v>
      </c>
      <c r="L67" s="1125">
        <v>510</v>
      </c>
      <c r="M67" s="1125">
        <v>100</v>
      </c>
      <c r="N67" s="1125">
        <v>100</v>
      </c>
      <c r="O67" s="1126">
        <v>100</v>
      </c>
      <c r="P67" s="1125">
        <v>100</v>
      </c>
      <c r="Q67" s="1127">
        <v>100</v>
      </c>
      <c r="R67" s="1125">
        <v>100</v>
      </c>
      <c r="S67" s="1125">
        <v>100</v>
      </c>
      <c r="T67" s="1125">
        <v>100</v>
      </c>
      <c r="U67" s="1125">
        <v>100</v>
      </c>
      <c r="V67" s="1125">
        <v>100</v>
      </c>
      <c r="W67" s="1125">
        <v>100</v>
      </c>
      <c r="X67" s="1125">
        <v>100</v>
      </c>
      <c r="Y67" s="1125">
        <v>100</v>
      </c>
      <c r="Z67" s="1125">
        <v>100</v>
      </c>
      <c r="AA67" s="1125">
        <v>100</v>
      </c>
      <c r="AB67" s="1125">
        <v>100</v>
      </c>
      <c r="AC67" s="1127">
        <v>100</v>
      </c>
      <c r="AD67" s="1125">
        <f t="shared" si="176"/>
        <v>110.00000000000001</v>
      </c>
      <c r="AE67" s="1125">
        <f t="shared" si="177"/>
        <v>110.00000000000001</v>
      </c>
      <c r="AF67" s="1125">
        <f t="shared" si="178"/>
        <v>110.00000000000001</v>
      </c>
      <c r="AG67" s="1125">
        <f t="shared" si="179"/>
        <v>110.00000000000001</v>
      </c>
      <c r="AH67" s="1125">
        <f t="shared" si="180"/>
        <v>110.00000000000001</v>
      </c>
      <c r="AI67" s="1125">
        <f t="shared" si="181"/>
        <v>110.00000000000001</v>
      </c>
      <c r="AJ67" s="1125">
        <f t="shared" si="182"/>
        <v>110.00000000000001</v>
      </c>
      <c r="AK67" s="1125">
        <f t="shared" si="183"/>
        <v>110.00000000000001</v>
      </c>
      <c r="AL67" s="1125">
        <f t="shared" si="184"/>
        <v>110.00000000000001</v>
      </c>
      <c r="AM67" s="1125">
        <f t="shared" si="185"/>
        <v>110.00000000000001</v>
      </c>
      <c r="AN67" s="1125">
        <f t="shared" si="186"/>
        <v>110.00000000000001</v>
      </c>
      <c r="AO67" s="1127">
        <f t="shared" si="187"/>
        <v>110.00000000000001</v>
      </c>
      <c r="AP67" s="1125">
        <f t="shared" si="188"/>
        <v>121.00000000000003</v>
      </c>
      <c r="AQ67" s="1125">
        <f t="shared" si="189"/>
        <v>121.00000000000003</v>
      </c>
      <c r="AR67" s="1125">
        <f t="shared" si="190"/>
        <v>121.00000000000003</v>
      </c>
      <c r="AS67" s="1125">
        <f t="shared" si="191"/>
        <v>121.00000000000003</v>
      </c>
      <c r="AT67" s="1125">
        <f t="shared" si="192"/>
        <v>121.00000000000003</v>
      </c>
      <c r="AU67" s="1125">
        <f t="shared" si="193"/>
        <v>121.00000000000003</v>
      </c>
      <c r="AV67" s="1125">
        <f t="shared" si="194"/>
        <v>121.00000000000003</v>
      </c>
      <c r="AW67" s="1125">
        <f t="shared" si="195"/>
        <v>121.00000000000003</v>
      </c>
      <c r="AX67" s="1125">
        <f t="shared" si="196"/>
        <v>121.00000000000003</v>
      </c>
      <c r="AY67" s="1125">
        <f t="shared" si="197"/>
        <v>121.00000000000003</v>
      </c>
      <c r="AZ67" s="1125">
        <f t="shared" si="198"/>
        <v>121.00000000000003</v>
      </c>
      <c r="BA67" s="1127">
        <f t="shared" si="199"/>
        <v>121.00000000000003</v>
      </c>
      <c r="BB67" s="1125">
        <f t="shared" si="200"/>
        <v>133.10000000000005</v>
      </c>
      <c r="BC67" s="1125">
        <f t="shared" si="201"/>
        <v>133.10000000000005</v>
      </c>
      <c r="BD67" s="1125">
        <f t="shared" si="202"/>
        <v>133.10000000000005</v>
      </c>
      <c r="BE67" s="1125">
        <f t="shared" si="203"/>
        <v>133.10000000000005</v>
      </c>
      <c r="BF67" s="1125">
        <f t="shared" si="204"/>
        <v>133.10000000000005</v>
      </c>
      <c r="BG67" s="1125">
        <f t="shared" si="205"/>
        <v>133.10000000000005</v>
      </c>
      <c r="BH67" s="1125">
        <f t="shared" si="206"/>
        <v>133.10000000000005</v>
      </c>
      <c r="BI67" s="1125">
        <f t="shared" si="207"/>
        <v>133.10000000000005</v>
      </c>
      <c r="BJ67" s="1125">
        <f t="shared" si="208"/>
        <v>133.10000000000005</v>
      </c>
      <c r="BK67" s="1125">
        <f t="shared" si="209"/>
        <v>133.10000000000005</v>
      </c>
      <c r="BL67" s="1125">
        <f t="shared" si="210"/>
        <v>133.10000000000005</v>
      </c>
      <c r="BM67" s="1127">
        <f t="shared" si="211"/>
        <v>133.10000000000005</v>
      </c>
      <c r="BN67" s="1128">
        <f t="shared" si="212"/>
        <v>7089.2000000000044</v>
      </c>
    </row>
    <row r="68" spans="2:66" s="1108" customFormat="1">
      <c r="B68" s="1116"/>
      <c r="C68" s="1146" t="s">
        <v>76</v>
      </c>
      <c r="D68" s="1147"/>
      <c r="E68" s="1148"/>
      <c r="F68" s="1125">
        <v>10</v>
      </c>
      <c r="G68" s="1125">
        <v>10</v>
      </c>
      <c r="H68" s="1125">
        <v>10</v>
      </c>
      <c r="I68" s="1125">
        <v>0</v>
      </c>
      <c r="J68" s="1125">
        <v>10</v>
      </c>
      <c r="K68" s="1125">
        <v>10</v>
      </c>
      <c r="L68" s="1125">
        <v>10</v>
      </c>
      <c r="M68" s="1125">
        <v>10</v>
      </c>
      <c r="N68" s="1125">
        <v>10</v>
      </c>
      <c r="O68" s="1126">
        <v>10</v>
      </c>
      <c r="P68" s="1125">
        <v>10</v>
      </c>
      <c r="Q68" s="1127">
        <v>10</v>
      </c>
      <c r="R68" s="1125">
        <v>10</v>
      </c>
      <c r="S68" s="1125">
        <v>10</v>
      </c>
      <c r="T68" s="1125">
        <v>10</v>
      </c>
      <c r="U68" s="1125">
        <v>10</v>
      </c>
      <c r="V68" s="1125">
        <v>10</v>
      </c>
      <c r="W68" s="1125">
        <v>10</v>
      </c>
      <c r="X68" s="1125">
        <v>10</v>
      </c>
      <c r="Y68" s="1125">
        <v>10</v>
      </c>
      <c r="Z68" s="1125">
        <v>10</v>
      </c>
      <c r="AA68" s="1125">
        <v>10</v>
      </c>
      <c r="AB68" s="1125">
        <v>10</v>
      </c>
      <c r="AC68" s="1127">
        <v>10</v>
      </c>
      <c r="AD68" s="1125">
        <f t="shared" si="176"/>
        <v>11</v>
      </c>
      <c r="AE68" s="1125">
        <f t="shared" si="177"/>
        <v>11</v>
      </c>
      <c r="AF68" s="1125">
        <f t="shared" si="178"/>
        <v>11</v>
      </c>
      <c r="AG68" s="1125">
        <f t="shared" si="179"/>
        <v>11</v>
      </c>
      <c r="AH68" s="1125">
        <f t="shared" si="180"/>
        <v>11</v>
      </c>
      <c r="AI68" s="1125">
        <f t="shared" si="181"/>
        <v>11</v>
      </c>
      <c r="AJ68" s="1125">
        <f t="shared" si="182"/>
        <v>11</v>
      </c>
      <c r="AK68" s="1125">
        <f t="shared" si="183"/>
        <v>11</v>
      </c>
      <c r="AL68" s="1125">
        <f t="shared" si="184"/>
        <v>11</v>
      </c>
      <c r="AM68" s="1125">
        <f t="shared" si="185"/>
        <v>11</v>
      </c>
      <c r="AN68" s="1125">
        <f t="shared" si="186"/>
        <v>11</v>
      </c>
      <c r="AO68" s="1127">
        <f t="shared" si="187"/>
        <v>11</v>
      </c>
      <c r="AP68" s="1125">
        <f t="shared" si="188"/>
        <v>12.100000000000001</v>
      </c>
      <c r="AQ68" s="1125">
        <f t="shared" si="189"/>
        <v>12.100000000000001</v>
      </c>
      <c r="AR68" s="1125">
        <f t="shared" si="190"/>
        <v>12.100000000000001</v>
      </c>
      <c r="AS68" s="1125">
        <f t="shared" si="191"/>
        <v>12.100000000000001</v>
      </c>
      <c r="AT68" s="1125">
        <f t="shared" si="192"/>
        <v>12.100000000000001</v>
      </c>
      <c r="AU68" s="1125">
        <f t="shared" si="193"/>
        <v>12.100000000000001</v>
      </c>
      <c r="AV68" s="1125">
        <f t="shared" si="194"/>
        <v>12.100000000000001</v>
      </c>
      <c r="AW68" s="1125">
        <f t="shared" si="195"/>
        <v>12.100000000000001</v>
      </c>
      <c r="AX68" s="1125">
        <f t="shared" si="196"/>
        <v>12.100000000000001</v>
      </c>
      <c r="AY68" s="1125">
        <f t="shared" si="197"/>
        <v>12.100000000000001</v>
      </c>
      <c r="AZ68" s="1125">
        <f t="shared" si="198"/>
        <v>12.100000000000001</v>
      </c>
      <c r="BA68" s="1127">
        <f t="shared" si="199"/>
        <v>12.100000000000001</v>
      </c>
      <c r="BB68" s="1125">
        <f t="shared" si="200"/>
        <v>13.310000000000002</v>
      </c>
      <c r="BC68" s="1125">
        <f t="shared" si="201"/>
        <v>13.310000000000002</v>
      </c>
      <c r="BD68" s="1125">
        <f t="shared" si="202"/>
        <v>13.310000000000002</v>
      </c>
      <c r="BE68" s="1125">
        <f t="shared" si="203"/>
        <v>13.310000000000002</v>
      </c>
      <c r="BF68" s="1125">
        <f t="shared" si="204"/>
        <v>13.310000000000002</v>
      </c>
      <c r="BG68" s="1125">
        <f t="shared" si="205"/>
        <v>13.310000000000002</v>
      </c>
      <c r="BH68" s="1125">
        <f t="shared" si="206"/>
        <v>13.310000000000002</v>
      </c>
      <c r="BI68" s="1125">
        <f t="shared" si="207"/>
        <v>13.310000000000002</v>
      </c>
      <c r="BJ68" s="1125">
        <f t="shared" si="208"/>
        <v>13.310000000000002</v>
      </c>
      <c r="BK68" s="1125">
        <f t="shared" si="209"/>
        <v>13.310000000000002</v>
      </c>
      <c r="BL68" s="1125">
        <f t="shared" si="210"/>
        <v>13.310000000000002</v>
      </c>
      <c r="BM68" s="1127">
        <f t="shared" si="211"/>
        <v>13.310000000000002</v>
      </c>
      <c r="BN68" s="1128">
        <f t="shared" si="212"/>
        <v>666.91999999999962</v>
      </c>
    </row>
    <row r="69" spans="2:66" s="1108" customFormat="1">
      <c r="B69" s="1116"/>
      <c r="C69" s="1134" t="s">
        <v>70</v>
      </c>
      <c r="D69" s="1129"/>
      <c r="E69" s="1130"/>
      <c r="F69" s="1125">
        <v>1500</v>
      </c>
      <c r="G69" s="1125">
        <v>1500</v>
      </c>
      <c r="H69" s="1125">
        <v>1500</v>
      </c>
      <c r="I69" s="1125">
        <v>1500</v>
      </c>
      <c r="J69" s="1125">
        <v>1500</v>
      </c>
      <c r="K69" s="1125">
        <v>1500</v>
      </c>
      <c r="L69" s="1125">
        <v>1500</v>
      </c>
      <c r="M69" s="1125">
        <v>1500</v>
      </c>
      <c r="N69" s="1125">
        <v>1500</v>
      </c>
      <c r="O69" s="1126">
        <v>1500</v>
      </c>
      <c r="P69" s="1125">
        <v>1500</v>
      </c>
      <c r="Q69" s="1127">
        <v>1500</v>
      </c>
      <c r="R69" s="1125">
        <v>1500</v>
      </c>
      <c r="S69" s="1125">
        <v>1500</v>
      </c>
      <c r="T69" s="1125">
        <v>1500</v>
      </c>
      <c r="U69" s="1125">
        <v>1500</v>
      </c>
      <c r="V69" s="1125">
        <v>1500</v>
      </c>
      <c r="W69" s="1125">
        <v>1500</v>
      </c>
      <c r="X69" s="1125">
        <v>1500</v>
      </c>
      <c r="Y69" s="1125">
        <v>1500</v>
      </c>
      <c r="Z69" s="1125">
        <v>1500</v>
      </c>
      <c r="AA69" s="1125">
        <v>1500</v>
      </c>
      <c r="AB69" s="1125">
        <v>1500</v>
      </c>
      <c r="AC69" s="1127">
        <v>1500</v>
      </c>
      <c r="AD69" s="1125">
        <f t="shared" si="176"/>
        <v>1650.0000000000002</v>
      </c>
      <c r="AE69" s="1125">
        <f t="shared" si="177"/>
        <v>1650.0000000000002</v>
      </c>
      <c r="AF69" s="1125">
        <f t="shared" si="178"/>
        <v>1650.0000000000002</v>
      </c>
      <c r="AG69" s="1125">
        <f t="shared" si="179"/>
        <v>1650.0000000000002</v>
      </c>
      <c r="AH69" s="1125">
        <f t="shared" si="180"/>
        <v>1650.0000000000002</v>
      </c>
      <c r="AI69" s="1125">
        <f t="shared" si="181"/>
        <v>1650.0000000000002</v>
      </c>
      <c r="AJ69" s="1125">
        <f t="shared" si="182"/>
        <v>1650.0000000000002</v>
      </c>
      <c r="AK69" s="1125">
        <f t="shared" si="183"/>
        <v>1650.0000000000002</v>
      </c>
      <c r="AL69" s="1125">
        <f t="shared" si="184"/>
        <v>1650.0000000000002</v>
      </c>
      <c r="AM69" s="1125">
        <f t="shared" si="185"/>
        <v>1650.0000000000002</v>
      </c>
      <c r="AN69" s="1125">
        <f t="shared" si="186"/>
        <v>1650.0000000000002</v>
      </c>
      <c r="AO69" s="1127">
        <f t="shared" si="187"/>
        <v>1650.0000000000002</v>
      </c>
      <c r="AP69" s="1125">
        <f t="shared" si="188"/>
        <v>1815.0000000000005</v>
      </c>
      <c r="AQ69" s="1125">
        <f t="shared" si="189"/>
        <v>1815.0000000000005</v>
      </c>
      <c r="AR69" s="1125">
        <f t="shared" si="190"/>
        <v>1815.0000000000005</v>
      </c>
      <c r="AS69" s="1125">
        <f t="shared" si="191"/>
        <v>1815.0000000000005</v>
      </c>
      <c r="AT69" s="1125">
        <f t="shared" si="192"/>
        <v>1815.0000000000005</v>
      </c>
      <c r="AU69" s="1125">
        <f t="shared" si="193"/>
        <v>1815.0000000000005</v>
      </c>
      <c r="AV69" s="1125">
        <f t="shared" si="194"/>
        <v>1815.0000000000005</v>
      </c>
      <c r="AW69" s="1125">
        <f t="shared" si="195"/>
        <v>1815.0000000000005</v>
      </c>
      <c r="AX69" s="1125">
        <f t="shared" si="196"/>
        <v>1815.0000000000005</v>
      </c>
      <c r="AY69" s="1125">
        <f t="shared" si="197"/>
        <v>1815.0000000000005</v>
      </c>
      <c r="AZ69" s="1125">
        <f t="shared" si="198"/>
        <v>1815.0000000000005</v>
      </c>
      <c r="BA69" s="1127">
        <f t="shared" si="199"/>
        <v>1815.0000000000005</v>
      </c>
      <c r="BB69" s="1125">
        <f t="shared" si="200"/>
        <v>1996.5000000000007</v>
      </c>
      <c r="BC69" s="1125">
        <f t="shared" si="201"/>
        <v>1996.5000000000007</v>
      </c>
      <c r="BD69" s="1125">
        <f t="shared" si="202"/>
        <v>1996.5000000000007</v>
      </c>
      <c r="BE69" s="1125">
        <f t="shared" si="203"/>
        <v>1996.5000000000007</v>
      </c>
      <c r="BF69" s="1125">
        <f t="shared" si="204"/>
        <v>1996.5000000000007</v>
      </c>
      <c r="BG69" s="1125">
        <f t="shared" si="205"/>
        <v>1996.5000000000007</v>
      </c>
      <c r="BH69" s="1125">
        <f t="shared" si="206"/>
        <v>1996.5000000000007</v>
      </c>
      <c r="BI69" s="1125">
        <f t="shared" si="207"/>
        <v>1996.5000000000007</v>
      </c>
      <c r="BJ69" s="1125">
        <f t="shared" si="208"/>
        <v>1996.5000000000007</v>
      </c>
      <c r="BK69" s="1125">
        <f t="shared" si="209"/>
        <v>1996.5000000000007</v>
      </c>
      <c r="BL69" s="1125">
        <f t="shared" si="210"/>
        <v>1996.5000000000007</v>
      </c>
      <c r="BM69" s="1127">
        <f t="shared" si="211"/>
        <v>1996.5000000000007</v>
      </c>
      <c r="BN69" s="1128">
        <f t="shared" si="212"/>
        <v>101538</v>
      </c>
    </row>
    <row r="70" spans="2:66" s="1108" customFormat="1">
      <c r="B70" s="1116"/>
      <c r="C70" s="1134" t="s">
        <v>200</v>
      </c>
      <c r="D70" s="1129"/>
      <c r="E70" s="1130"/>
      <c r="F70" s="1125">
        <v>1500</v>
      </c>
      <c r="G70" s="1125">
        <v>1500</v>
      </c>
      <c r="H70" s="1125">
        <v>1500</v>
      </c>
      <c r="I70" s="1125">
        <v>1500</v>
      </c>
      <c r="J70" s="1125">
        <v>1500</v>
      </c>
      <c r="K70" s="1125">
        <v>1500</v>
      </c>
      <c r="L70" s="1125">
        <v>1500</v>
      </c>
      <c r="M70" s="1125">
        <v>1500</v>
      </c>
      <c r="N70" s="1125">
        <v>1500</v>
      </c>
      <c r="O70" s="1126">
        <v>1500</v>
      </c>
      <c r="P70" s="1125">
        <v>1500</v>
      </c>
      <c r="Q70" s="1127">
        <v>1500</v>
      </c>
      <c r="R70" s="1125">
        <v>1500</v>
      </c>
      <c r="S70" s="1125">
        <v>1500</v>
      </c>
      <c r="T70" s="1125">
        <v>1500</v>
      </c>
      <c r="U70" s="1125">
        <v>1500</v>
      </c>
      <c r="V70" s="1125">
        <v>1500</v>
      </c>
      <c r="W70" s="1125">
        <v>1500</v>
      </c>
      <c r="X70" s="1125">
        <v>1500</v>
      </c>
      <c r="Y70" s="1125">
        <v>1500</v>
      </c>
      <c r="Z70" s="1125">
        <v>1500</v>
      </c>
      <c r="AA70" s="1125">
        <v>1500</v>
      </c>
      <c r="AB70" s="1125">
        <v>1500</v>
      </c>
      <c r="AC70" s="1127">
        <v>1500</v>
      </c>
      <c r="AD70" s="1125">
        <f t="shared" si="176"/>
        <v>1650.0000000000002</v>
      </c>
      <c r="AE70" s="1125">
        <f t="shared" si="177"/>
        <v>1650.0000000000002</v>
      </c>
      <c r="AF70" s="1125">
        <f t="shared" si="178"/>
        <v>1650.0000000000002</v>
      </c>
      <c r="AG70" s="1125">
        <f t="shared" si="179"/>
        <v>1650.0000000000002</v>
      </c>
      <c r="AH70" s="1125">
        <f t="shared" si="180"/>
        <v>1650.0000000000002</v>
      </c>
      <c r="AI70" s="1125">
        <f t="shared" si="181"/>
        <v>1650.0000000000002</v>
      </c>
      <c r="AJ70" s="1125">
        <f t="shared" si="182"/>
        <v>1650.0000000000002</v>
      </c>
      <c r="AK70" s="1125">
        <f t="shared" si="183"/>
        <v>1650.0000000000002</v>
      </c>
      <c r="AL70" s="1125">
        <f t="shared" si="184"/>
        <v>1650.0000000000002</v>
      </c>
      <c r="AM70" s="1125">
        <f t="shared" si="185"/>
        <v>1650.0000000000002</v>
      </c>
      <c r="AN70" s="1125">
        <f t="shared" si="186"/>
        <v>1650.0000000000002</v>
      </c>
      <c r="AO70" s="1127">
        <f t="shared" si="187"/>
        <v>1650.0000000000002</v>
      </c>
      <c r="AP70" s="1125">
        <f t="shared" si="188"/>
        <v>1815.0000000000005</v>
      </c>
      <c r="AQ70" s="1125">
        <f t="shared" si="189"/>
        <v>1815.0000000000005</v>
      </c>
      <c r="AR70" s="1125">
        <f t="shared" si="190"/>
        <v>1815.0000000000005</v>
      </c>
      <c r="AS70" s="1125">
        <f t="shared" si="191"/>
        <v>1815.0000000000005</v>
      </c>
      <c r="AT70" s="1125">
        <f t="shared" si="192"/>
        <v>1815.0000000000005</v>
      </c>
      <c r="AU70" s="1125">
        <f t="shared" si="193"/>
        <v>1815.0000000000005</v>
      </c>
      <c r="AV70" s="1125">
        <f t="shared" si="194"/>
        <v>1815.0000000000005</v>
      </c>
      <c r="AW70" s="1125">
        <f t="shared" si="195"/>
        <v>1815.0000000000005</v>
      </c>
      <c r="AX70" s="1125">
        <f t="shared" si="196"/>
        <v>1815.0000000000005</v>
      </c>
      <c r="AY70" s="1125">
        <f t="shared" si="197"/>
        <v>1815.0000000000005</v>
      </c>
      <c r="AZ70" s="1125">
        <f t="shared" si="198"/>
        <v>1815.0000000000005</v>
      </c>
      <c r="BA70" s="1127">
        <f t="shared" si="199"/>
        <v>1815.0000000000005</v>
      </c>
      <c r="BB70" s="1125">
        <f t="shared" si="200"/>
        <v>1996.5000000000007</v>
      </c>
      <c r="BC70" s="1125">
        <f t="shared" si="201"/>
        <v>1996.5000000000007</v>
      </c>
      <c r="BD70" s="1125">
        <f t="shared" si="202"/>
        <v>1996.5000000000007</v>
      </c>
      <c r="BE70" s="1125">
        <f t="shared" si="203"/>
        <v>1996.5000000000007</v>
      </c>
      <c r="BF70" s="1125">
        <f t="shared" si="204"/>
        <v>1996.5000000000007</v>
      </c>
      <c r="BG70" s="1125">
        <f t="shared" si="205"/>
        <v>1996.5000000000007</v>
      </c>
      <c r="BH70" s="1125">
        <f t="shared" si="206"/>
        <v>1996.5000000000007</v>
      </c>
      <c r="BI70" s="1125">
        <f t="shared" si="207"/>
        <v>1996.5000000000007</v>
      </c>
      <c r="BJ70" s="1125">
        <f t="shared" si="208"/>
        <v>1996.5000000000007</v>
      </c>
      <c r="BK70" s="1125">
        <f t="shared" si="209"/>
        <v>1996.5000000000007</v>
      </c>
      <c r="BL70" s="1125">
        <f t="shared" si="210"/>
        <v>1996.5000000000007</v>
      </c>
      <c r="BM70" s="1127">
        <f t="shared" si="211"/>
        <v>1996.5000000000007</v>
      </c>
      <c r="BN70" s="1128">
        <f t="shared" si="212"/>
        <v>101538</v>
      </c>
    </row>
    <row r="71" spans="2:66" s="1108" customFormat="1">
      <c r="B71" s="1116"/>
      <c r="C71" s="1134" t="s">
        <v>202</v>
      </c>
      <c r="D71" s="1129"/>
      <c r="E71" s="1130"/>
      <c r="F71" s="1125">
        <v>1500</v>
      </c>
      <c r="G71" s="1125">
        <v>1500</v>
      </c>
      <c r="H71" s="1125">
        <v>1500</v>
      </c>
      <c r="I71" s="1125">
        <v>1500</v>
      </c>
      <c r="J71" s="1125">
        <v>1500</v>
      </c>
      <c r="K71" s="1125">
        <v>1500</v>
      </c>
      <c r="L71" s="1125">
        <v>1500</v>
      </c>
      <c r="M71" s="1125">
        <v>1500</v>
      </c>
      <c r="N71" s="1125">
        <v>1500</v>
      </c>
      <c r="O71" s="1126">
        <v>1500</v>
      </c>
      <c r="P71" s="1125">
        <v>1500</v>
      </c>
      <c r="Q71" s="1127">
        <v>1500</v>
      </c>
      <c r="R71" s="1125">
        <v>1500</v>
      </c>
      <c r="S71" s="1125">
        <v>1500</v>
      </c>
      <c r="T71" s="1125">
        <v>1500</v>
      </c>
      <c r="U71" s="1125">
        <v>1500</v>
      </c>
      <c r="V71" s="1125">
        <v>1500</v>
      </c>
      <c r="W71" s="1125">
        <v>1500</v>
      </c>
      <c r="X71" s="1125">
        <v>1500</v>
      </c>
      <c r="Y71" s="1125">
        <v>1500</v>
      </c>
      <c r="Z71" s="1125">
        <v>1500</v>
      </c>
      <c r="AA71" s="1125">
        <v>1500</v>
      </c>
      <c r="AB71" s="1125">
        <v>1500</v>
      </c>
      <c r="AC71" s="1127">
        <v>1500</v>
      </c>
      <c r="AD71" s="1125">
        <f t="shared" si="176"/>
        <v>1650.0000000000002</v>
      </c>
      <c r="AE71" s="1125">
        <f t="shared" si="177"/>
        <v>1650.0000000000002</v>
      </c>
      <c r="AF71" s="1125">
        <f t="shared" si="178"/>
        <v>1650.0000000000002</v>
      </c>
      <c r="AG71" s="1125">
        <f t="shared" si="179"/>
        <v>1650.0000000000002</v>
      </c>
      <c r="AH71" s="1125">
        <f t="shared" si="180"/>
        <v>1650.0000000000002</v>
      </c>
      <c r="AI71" s="1125">
        <f t="shared" si="181"/>
        <v>1650.0000000000002</v>
      </c>
      <c r="AJ71" s="1125">
        <f t="shared" si="182"/>
        <v>1650.0000000000002</v>
      </c>
      <c r="AK71" s="1125">
        <f t="shared" si="183"/>
        <v>1650.0000000000002</v>
      </c>
      <c r="AL71" s="1125">
        <f t="shared" si="184"/>
        <v>1650.0000000000002</v>
      </c>
      <c r="AM71" s="1125">
        <f t="shared" si="185"/>
        <v>1650.0000000000002</v>
      </c>
      <c r="AN71" s="1125">
        <f t="shared" si="186"/>
        <v>1650.0000000000002</v>
      </c>
      <c r="AO71" s="1127">
        <f t="shared" si="187"/>
        <v>1650.0000000000002</v>
      </c>
      <c r="AP71" s="1125">
        <f t="shared" si="188"/>
        <v>1815.0000000000005</v>
      </c>
      <c r="AQ71" s="1125">
        <f t="shared" si="189"/>
        <v>1815.0000000000005</v>
      </c>
      <c r="AR71" s="1125">
        <f t="shared" si="190"/>
        <v>1815.0000000000005</v>
      </c>
      <c r="AS71" s="1125">
        <f t="shared" si="191"/>
        <v>1815.0000000000005</v>
      </c>
      <c r="AT71" s="1125">
        <f t="shared" si="192"/>
        <v>1815.0000000000005</v>
      </c>
      <c r="AU71" s="1125">
        <f t="shared" si="193"/>
        <v>1815.0000000000005</v>
      </c>
      <c r="AV71" s="1125">
        <f t="shared" si="194"/>
        <v>1815.0000000000005</v>
      </c>
      <c r="AW71" s="1125">
        <f t="shared" si="195"/>
        <v>1815.0000000000005</v>
      </c>
      <c r="AX71" s="1125">
        <f t="shared" si="196"/>
        <v>1815.0000000000005</v>
      </c>
      <c r="AY71" s="1125">
        <f t="shared" si="197"/>
        <v>1815.0000000000005</v>
      </c>
      <c r="AZ71" s="1125">
        <f t="shared" si="198"/>
        <v>1815.0000000000005</v>
      </c>
      <c r="BA71" s="1127">
        <f t="shared" si="199"/>
        <v>1815.0000000000005</v>
      </c>
      <c r="BB71" s="1125">
        <f t="shared" si="200"/>
        <v>1996.5000000000007</v>
      </c>
      <c r="BC71" s="1125">
        <f t="shared" si="201"/>
        <v>1996.5000000000007</v>
      </c>
      <c r="BD71" s="1125">
        <f t="shared" si="202"/>
        <v>1996.5000000000007</v>
      </c>
      <c r="BE71" s="1125">
        <f t="shared" si="203"/>
        <v>1996.5000000000007</v>
      </c>
      <c r="BF71" s="1125">
        <f t="shared" si="204"/>
        <v>1996.5000000000007</v>
      </c>
      <c r="BG71" s="1125">
        <f t="shared" si="205"/>
        <v>1996.5000000000007</v>
      </c>
      <c r="BH71" s="1125">
        <f t="shared" si="206"/>
        <v>1996.5000000000007</v>
      </c>
      <c r="BI71" s="1125">
        <f t="shared" si="207"/>
        <v>1996.5000000000007</v>
      </c>
      <c r="BJ71" s="1125">
        <f t="shared" si="208"/>
        <v>1996.5000000000007</v>
      </c>
      <c r="BK71" s="1125">
        <f t="shared" si="209"/>
        <v>1996.5000000000007</v>
      </c>
      <c r="BL71" s="1125">
        <f t="shared" si="210"/>
        <v>1996.5000000000007</v>
      </c>
      <c r="BM71" s="1127">
        <f t="shared" si="211"/>
        <v>1996.5000000000007</v>
      </c>
      <c r="BN71" s="1128">
        <f t="shared" si="212"/>
        <v>101538</v>
      </c>
    </row>
    <row r="72" spans="2:66" s="1108" customFormat="1">
      <c r="B72" s="1116"/>
      <c r="C72" s="1134" t="s">
        <v>110</v>
      </c>
      <c r="D72" s="1129"/>
      <c r="E72" s="1130"/>
      <c r="F72" s="1125">
        <v>0</v>
      </c>
      <c r="G72" s="1125">
        <v>7000</v>
      </c>
      <c r="H72" s="1125">
        <v>0</v>
      </c>
      <c r="I72" s="1125">
        <v>0</v>
      </c>
      <c r="J72" s="1125">
        <v>0</v>
      </c>
      <c r="K72" s="1125">
        <v>0</v>
      </c>
      <c r="L72" s="1125">
        <v>0</v>
      </c>
      <c r="M72" s="1125">
        <v>0</v>
      </c>
      <c r="N72" s="1125">
        <v>0</v>
      </c>
      <c r="O72" s="1126">
        <v>2000</v>
      </c>
      <c r="P72" s="1125">
        <v>1000</v>
      </c>
      <c r="Q72" s="1127">
        <v>0</v>
      </c>
      <c r="R72" s="1125">
        <v>0</v>
      </c>
      <c r="S72" s="1125">
        <v>0</v>
      </c>
      <c r="T72" s="1125">
        <v>1000</v>
      </c>
      <c r="U72" s="1125">
        <v>0</v>
      </c>
      <c r="V72" s="1125">
        <v>0</v>
      </c>
      <c r="W72" s="1125">
        <v>1000</v>
      </c>
      <c r="X72" s="1125">
        <v>0</v>
      </c>
      <c r="Y72" s="1125">
        <v>0</v>
      </c>
      <c r="Z72" s="1125">
        <v>1000</v>
      </c>
      <c r="AA72" s="1125">
        <v>0</v>
      </c>
      <c r="AB72" s="1125">
        <v>0</v>
      </c>
      <c r="AC72" s="1127">
        <v>2000</v>
      </c>
      <c r="AD72" s="1125">
        <f t="shared" si="176"/>
        <v>0</v>
      </c>
      <c r="AE72" s="1125">
        <f t="shared" si="177"/>
        <v>0</v>
      </c>
      <c r="AF72" s="1125">
        <f t="shared" si="178"/>
        <v>1100</v>
      </c>
      <c r="AG72" s="1125">
        <f t="shared" si="179"/>
        <v>0</v>
      </c>
      <c r="AH72" s="1125">
        <f t="shared" si="180"/>
        <v>0</v>
      </c>
      <c r="AI72" s="1125">
        <f t="shared" si="181"/>
        <v>1100</v>
      </c>
      <c r="AJ72" s="1125">
        <f t="shared" si="182"/>
        <v>0</v>
      </c>
      <c r="AK72" s="1125">
        <f t="shared" si="183"/>
        <v>0</v>
      </c>
      <c r="AL72" s="1125">
        <f t="shared" si="184"/>
        <v>1100</v>
      </c>
      <c r="AM72" s="1125">
        <f t="shared" si="185"/>
        <v>0</v>
      </c>
      <c r="AN72" s="1125">
        <f t="shared" si="186"/>
        <v>0</v>
      </c>
      <c r="AO72" s="1127">
        <f t="shared" si="187"/>
        <v>2200</v>
      </c>
      <c r="AP72" s="1125">
        <f t="shared" si="188"/>
        <v>0</v>
      </c>
      <c r="AQ72" s="1125">
        <f t="shared" si="189"/>
        <v>0</v>
      </c>
      <c r="AR72" s="1125">
        <f t="shared" si="190"/>
        <v>1210</v>
      </c>
      <c r="AS72" s="1125">
        <f t="shared" si="191"/>
        <v>0</v>
      </c>
      <c r="AT72" s="1125">
        <f t="shared" si="192"/>
        <v>0</v>
      </c>
      <c r="AU72" s="1125">
        <f t="shared" si="193"/>
        <v>1210</v>
      </c>
      <c r="AV72" s="1125">
        <f t="shared" si="194"/>
        <v>0</v>
      </c>
      <c r="AW72" s="1125">
        <f t="shared" si="195"/>
        <v>0</v>
      </c>
      <c r="AX72" s="1125">
        <f t="shared" si="196"/>
        <v>1210</v>
      </c>
      <c r="AY72" s="1125">
        <f t="shared" si="197"/>
        <v>0</v>
      </c>
      <c r="AZ72" s="1125">
        <f t="shared" si="198"/>
        <v>0</v>
      </c>
      <c r="BA72" s="1127">
        <f t="shared" si="199"/>
        <v>2420</v>
      </c>
      <c r="BB72" s="1125">
        <f t="shared" si="200"/>
        <v>0</v>
      </c>
      <c r="BC72" s="1125">
        <f t="shared" si="201"/>
        <v>0</v>
      </c>
      <c r="BD72" s="1125">
        <f t="shared" si="202"/>
        <v>1331</v>
      </c>
      <c r="BE72" s="1125">
        <f t="shared" si="203"/>
        <v>0</v>
      </c>
      <c r="BF72" s="1125">
        <f t="shared" si="204"/>
        <v>0</v>
      </c>
      <c r="BG72" s="1125">
        <f t="shared" si="205"/>
        <v>1331</v>
      </c>
      <c r="BH72" s="1125">
        <f t="shared" si="206"/>
        <v>0</v>
      </c>
      <c r="BI72" s="1125">
        <f t="shared" si="207"/>
        <v>0</v>
      </c>
      <c r="BJ72" s="1125">
        <f t="shared" si="208"/>
        <v>1331</v>
      </c>
      <c r="BK72" s="1125">
        <f t="shared" si="209"/>
        <v>0</v>
      </c>
      <c r="BL72" s="1125">
        <f t="shared" si="210"/>
        <v>0</v>
      </c>
      <c r="BM72" s="1127">
        <f t="shared" si="211"/>
        <v>2662</v>
      </c>
      <c r="BN72" s="1128">
        <f t="shared" si="212"/>
        <v>33205</v>
      </c>
    </row>
    <row r="73" spans="2:66" s="1108" customFormat="1">
      <c r="B73" s="1116"/>
      <c r="C73" s="1134" t="s">
        <v>111</v>
      </c>
      <c r="D73" s="1129"/>
      <c r="E73" s="1130"/>
      <c r="F73" s="1125">
        <v>35000</v>
      </c>
      <c r="G73" s="1125">
        <v>3500</v>
      </c>
      <c r="H73" s="1125">
        <f>G73*1.05</f>
        <v>3675</v>
      </c>
      <c r="I73" s="1125">
        <f t="shared" ref="I73:BM73" si="216">H73*1.05</f>
        <v>3858.75</v>
      </c>
      <c r="J73" s="1125">
        <f t="shared" si="216"/>
        <v>4051.6875</v>
      </c>
      <c r="K73" s="1125">
        <f t="shared" si="216"/>
        <v>4254.2718750000004</v>
      </c>
      <c r="L73" s="1125">
        <f t="shared" si="216"/>
        <v>4466.985468750001</v>
      </c>
      <c r="M73" s="1125">
        <f t="shared" si="216"/>
        <v>4690.3347421875014</v>
      </c>
      <c r="N73" s="1125">
        <f t="shared" si="216"/>
        <v>4924.8514792968763</v>
      </c>
      <c r="O73" s="1126">
        <f t="shared" si="216"/>
        <v>5171.0940532617205</v>
      </c>
      <c r="P73" s="1125">
        <f t="shared" si="216"/>
        <v>5429.6487559248071</v>
      </c>
      <c r="Q73" s="1127">
        <f t="shared" si="216"/>
        <v>5701.1311937210476</v>
      </c>
      <c r="R73" s="1125">
        <f t="shared" si="216"/>
        <v>5986.1877534071</v>
      </c>
      <c r="S73" s="1125">
        <f t="shared" si="216"/>
        <v>6285.4971410774551</v>
      </c>
      <c r="T73" s="1125">
        <f t="shared" si="216"/>
        <v>6599.7719981313285</v>
      </c>
      <c r="U73" s="1125">
        <f t="shared" si="216"/>
        <v>6929.7605980378949</v>
      </c>
      <c r="V73" s="1125">
        <f t="shared" si="216"/>
        <v>7276.2486279397899</v>
      </c>
      <c r="W73" s="1125">
        <f t="shared" si="216"/>
        <v>7640.0610593367801</v>
      </c>
      <c r="X73" s="1125">
        <f t="shared" si="216"/>
        <v>8022.0641123036194</v>
      </c>
      <c r="Y73" s="1125">
        <f t="shared" si="216"/>
        <v>8423.1673179188001</v>
      </c>
      <c r="Z73" s="1125">
        <f t="shared" si="216"/>
        <v>8844.3256838147408</v>
      </c>
      <c r="AA73" s="1125">
        <f t="shared" si="216"/>
        <v>9286.5419680054783</v>
      </c>
      <c r="AB73" s="1125">
        <f t="shared" si="216"/>
        <v>9750.8690664057522</v>
      </c>
      <c r="AC73" s="1127">
        <f t="shared" si="216"/>
        <v>10238.41251972604</v>
      </c>
      <c r="AD73" s="1125">
        <f t="shared" si="216"/>
        <v>10750.333145712342</v>
      </c>
      <c r="AE73" s="1125">
        <f t="shared" si="216"/>
        <v>11287.84980299796</v>
      </c>
      <c r="AF73" s="1125">
        <f t="shared" si="216"/>
        <v>11852.242293147858</v>
      </c>
      <c r="AG73" s="1125">
        <f t="shared" si="216"/>
        <v>12444.854407805251</v>
      </c>
      <c r="AH73" s="1125">
        <f t="shared" si="216"/>
        <v>13067.097128195514</v>
      </c>
      <c r="AI73" s="1125">
        <f t="shared" si="216"/>
        <v>13720.45198460529</v>
      </c>
      <c r="AJ73" s="1125">
        <f t="shared" si="216"/>
        <v>14406.474583835556</v>
      </c>
      <c r="AK73" s="1125">
        <f t="shared" si="216"/>
        <v>15126.798313027333</v>
      </c>
      <c r="AL73" s="1125">
        <f t="shared" si="216"/>
        <v>15883.138228678701</v>
      </c>
      <c r="AM73" s="1125">
        <f t="shared" si="216"/>
        <v>16677.295140112637</v>
      </c>
      <c r="AN73" s="1125">
        <f t="shared" si="216"/>
        <v>17511.159897118268</v>
      </c>
      <c r="AO73" s="1127">
        <f t="shared" si="216"/>
        <v>18386.717891974182</v>
      </c>
      <c r="AP73" s="1125">
        <f t="shared" si="216"/>
        <v>19306.053786572891</v>
      </c>
      <c r="AQ73" s="1125">
        <f t="shared" si="216"/>
        <v>20271.356475901535</v>
      </c>
      <c r="AR73" s="1125">
        <f t="shared" si="216"/>
        <v>21284.924299696613</v>
      </c>
      <c r="AS73" s="1125">
        <f t="shared" si="216"/>
        <v>22349.170514681446</v>
      </c>
      <c r="AT73" s="1125">
        <f t="shared" si="216"/>
        <v>23466.629040415519</v>
      </c>
      <c r="AU73" s="1125">
        <f t="shared" si="216"/>
        <v>24639.960492436297</v>
      </c>
      <c r="AV73" s="1125">
        <f t="shared" si="216"/>
        <v>25871.958517058112</v>
      </c>
      <c r="AW73" s="1125">
        <f t="shared" si="216"/>
        <v>27165.55644291102</v>
      </c>
      <c r="AX73" s="1125">
        <f t="shared" si="216"/>
        <v>28523.834265056572</v>
      </c>
      <c r="AY73" s="1125">
        <f t="shared" si="216"/>
        <v>29950.025978309401</v>
      </c>
      <c r="AZ73" s="1125">
        <f t="shared" si="216"/>
        <v>31447.527277224872</v>
      </c>
      <c r="BA73" s="1127">
        <f t="shared" si="216"/>
        <v>33019.903641086115</v>
      </c>
      <c r="BB73" s="1125">
        <f t="shared" si="216"/>
        <v>34670.898823140422</v>
      </c>
      <c r="BC73" s="1125">
        <f t="shared" si="216"/>
        <v>36404.443764297444</v>
      </c>
      <c r="BD73" s="1125">
        <f t="shared" si="216"/>
        <v>38224.665952512318</v>
      </c>
      <c r="BE73" s="1125">
        <f t="shared" si="216"/>
        <v>40135.899250137933</v>
      </c>
      <c r="BF73" s="1125">
        <f t="shared" si="216"/>
        <v>42142.694212644834</v>
      </c>
      <c r="BG73" s="1125">
        <f t="shared" si="216"/>
        <v>44249.828923277077</v>
      </c>
      <c r="BH73" s="1125">
        <f t="shared" si="216"/>
        <v>46462.320369440931</v>
      </c>
      <c r="BI73" s="1125">
        <f t="shared" si="216"/>
        <v>48785.436387912981</v>
      </c>
      <c r="BJ73" s="1125">
        <f t="shared" si="216"/>
        <v>51224.708207308635</v>
      </c>
      <c r="BK73" s="1125">
        <f t="shared" si="216"/>
        <v>53785.943617674071</v>
      </c>
      <c r="BL73" s="1125">
        <f t="shared" si="216"/>
        <v>56475.240798557774</v>
      </c>
      <c r="BM73" s="1127">
        <f t="shared" si="216"/>
        <v>59299.002838485663</v>
      </c>
      <c r="BN73" s="1128">
        <f t="shared" si="212"/>
        <v>1210279.0596081982</v>
      </c>
    </row>
    <row r="74" spans="2:66" s="1108" customFormat="1">
      <c r="B74" s="1116"/>
      <c r="C74" s="1146" t="s">
        <v>588</v>
      </c>
      <c r="D74" s="1147"/>
      <c r="E74" s="1148"/>
      <c r="F74" s="1125">
        <v>300</v>
      </c>
      <c r="G74" s="1125">
        <v>0</v>
      </c>
      <c r="H74" s="1125">
        <v>0</v>
      </c>
      <c r="I74" s="1125">
        <v>0</v>
      </c>
      <c r="J74" s="1125">
        <v>0</v>
      </c>
      <c r="K74" s="1125">
        <v>0</v>
      </c>
      <c r="L74" s="1125">
        <v>0</v>
      </c>
      <c r="M74" s="1125">
        <v>0</v>
      </c>
      <c r="N74" s="1125">
        <v>0</v>
      </c>
      <c r="O74" s="1126">
        <v>0</v>
      </c>
      <c r="P74" s="1125">
        <v>0</v>
      </c>
      <c r="Q74" s="1127">
        <v>0</v>
      </c>
      <c r="R74" s="1125">
        <v>300</v>
      </c>
      <c r="S74" s="1125">
        <v>0</v>
      </c>
      <c r="T74" s="1125">
        <v>0</v>
      </c>
      <c r="U74" s="1125">
        <v>0</v>
      </c>
      <c r="V74" s="1125">
        <v>0</v>
      </c>
      <c r="W74" s="1125">
        <v>0</v>
      </c>
      <c r="X74" s="1125">
        <v>0</v>
      </c>
      <c r="Y74" s="1125">
        <v>0</v>
      </c>
      <c r="Z74" s="1125">
        <v>0</v>
      </c>
      <c r="AA74" s="1125">
        <v>0</v>
      </c>
      <c r="AB74" s="1125">
        <v>0</v>
      </c>
      <c r="AC74" s="1127">
        <v>0</v>
      </c>
      <c r="AD74" s="1125">
        <f t="shared" si="176"/>
        <v>330</v>
      </c>
      <c r="AE74" s="1125">
        <f t="shared" si="177"/>
        <v>0</v>
      </c>
      <c r="AF74" s="1125">
        <f t="shared" si="178"/>
        <v>0</v>
      </c>
      <c r="AG74" s="1125">
        <f t="shared" si="179"/>
        <v>0</v>
      </c>
      <c r="AH74" s="1125">
        <f t="shared" si="180"/>
        <v>0</v>
      </c>
      <c r="AI74" s="1125">
        <f t="shared" si="181"/>
        <v>0</v>
      </c>
      <c r="AJ74" s="1125">
        <f t="shared" si="182"/>
        <v>0</v>
      </c>
      <c r="AK74" s="1125">
        <f t="shared" si="183"/>
        <v>0</v>
      </c>
      <c r="AL74" s="1125">
        <f t="shared" si="184"/>
        <v>0</v>
      </c>
      <c r="AM74" s="1125">
        <f t="shared" si="185"/>
        <v>0</v>
      </c>
      <c r="AN74" s="1125">
        <f t="shared" si="186"/>
        <v>0</v>
      </c>
      <c r="AO74" s="1127">
        <f t="shared" si="187"/>
        <v>0</v>
      </c>
      <c r="AP74" s="1125">
        <f t="shared" si="188"/>
        <v>363.00000000000006</v>
      </c>
      <c r="AQ74" s="1125">
        <f t="shared" si="189"/>
        <v>0</v>
      </c>
      <c r="AR74" s="1125">
        <f t="shared" si="190"/>
        <v>0</v>
      </c>
      <c r="AS74" s="1125">
        <f t="shared" si="191"/>
        <v>0</v>
      </c>
      <c r="AT74" s="1125">
        <f t="shared" si="192"/>
        <v>0</v>
      </c>
      <c r="AU74" s="1125">
        <f t="shared" si="193"/>
        <v>0</v>
      </c>
      <c r="AV74" s="1125">
        <f t="shared" si="194"/>
        <v>0</v>
      </c>
      <c r="AW74" s="1125">
        <f t="shared" si="195"/>
        <v>0</v>
      </c>
      <c r="AX74" s="1125">
        <f t="shared" si="196"/>
        <v>0</v>
      </c>
      <c r="AY74" s="1125">
        <f t="shared" si="197"/>
        <v>0</v>
      </c>
      <c r="AZ74" s="1125">
        <f t="shared" si="198"/>
        <v>0</v>
      </c>
      <c r="BA74" s="1127">
        <f t="shared" si="199"/>
        <v>0</v>
      </c>
      <c r="BB74" s="1125">
        <f t="shared" si="200"/>
        <v>399.30000000000007</v>
      </c>
      <c r="BC74" s="1125">
        <f t="shared" si="201"/>
        <v>0</v>
      </c>
      <c r="BD74" s="1125">
        <f t="shared" si="202"/>
        <v>0</v>
      </c>
      <c r="BE74" s="1125">
        <f t="shared" si="203"/>
        <v>0</v>
      </c>
      <c r="BF74" s="1125">
        <f t="shared" si="204"/>
        <v>0</v>
      </c>
      <c r="BG74" s="1125">
        <f t="shared" si="205"/>
        <v>0</v>
      </c>
      <c r="BH74" s="1125">
        <f t="shared" si="206"/>
        <v>0</v>
      </c>
      <c r="BI74" s="1125">
        <f t="shared" si="207"/>
        <v>0</v>
      </c>
      <c r="BJ74" s="1125">
        <f t="shared" si="208"/>
        <v>0</v>
      </c>
      <c r="BK74" s="1125">
        <f t="shared" si="209"/>
        <v>0</v>
      </c>
      <c r="BL74" s="1125">
        <f t="shared" si="210"/>
        <v>0</v>
      </c>
      <c r="BM74" s="1127">
        <f t="shared" si="211"/>
        <v>0</v>
      </c>
      <c r="BN74" s="1128">
        <f t="shared" si="212"/>
        <v>1692.3000000000002</v>
      </c>
    </row>
    <row r="75" spans="2:66" s="1108" customFormat="1" ht="17" thickBot="1">
      <c r="B75" s="1116"/>
      <c r="C75" s="1134" t="s">
        <v>77</v>
      </c>
      <c r="D75" s="1129"/>
      <c r="E75" s="1130"/>
      <c r="F75" s="1132">
        <v>31.98</v>
      </c>
      <c r="G75" s="1132">
        <v>31.98</v>
      </c>
      <c r="H75" s="1132">
        <v>31.98</v>
      </c>
      <c r="I75" s="1132">
        <v>31.98</v>
      </c>
      <c r="J75" s="1132">
        <v>31.98</v>
      </c>
      <c r="K75" s="1132">
        <v>31.98</v>
      </c>
      <c r="L75" s="1132">
        <v>31.98</v>
      </c>
      <c r="M75" s="1132">
        <v>31.98</v>
      </c>
      <c r="N75" s="1132">
        <v>31.98</v>
      </c>
      <c r="O75" s="1132">
        <v>31.98</v>
      </c>
      <c r="P75" s="1132">
        <v>31.98</v>
      </c>
      <c r="Q75" s="1133">
        <v>31.98</v>
      </c>
      <c r="R75" s="1132">
        <v>31.98</v>
      </c>
      <c r="S75" s="1132">
        <v>31.98</v>
      </c>
      <c r="T75" s="1132">
        <v>31.98</v>
      </c>
      <c r="U75" s="1132">
        <v>31.98</v>
      </c>
      <c r="V75" s="1132">
        <v>31.98</v>
      </c>
      <c r="W75" s="1132">
        <v>31.98</v>
      </c>
      <c r="X75" s="1132">
        <v>31.98</v>
      </c>
      <c r="Y75" s="1132">
        <v>31.98</v>
      </c>
      <c r="Z75" s="1132">
        <v>31.98</v>
      </c>
      <c r="AA75" s="1132">
        <v>31.98</v>
      </c>
      <c r="AB75" s="1132">
        <v>31.98</v>
      </c>
      <c r="AC75" s="1133">
        <v>31.98</v>
      </c>
      <c r="AD75" s="1132">
        <f t="shared" si="176"/>
        <v>35.178000000000004</v>
      </c>
      <c r="AE75" s="1132">
        <f t="shared" si="177"/>
        <v>35.178000000000004</v>
      </c>
      <c r="AF75" s="1132">
        <f t="shared" si="178"/>
        <v>35.178000000000004</v>
      </c>
      <c r="AG75" s="1132">
        <f t="shared" si="179"/>
        <v>35.178000000000004</v>
      </c>
      <c r="AH75" s="1132">
        <f t="shared" si="180"/>
        <v>35.178000000000004</v>
      </c>
      <c r="AI75" s="1132">
        <f t="shared" si="181"/>
        <v>35.178000000000004</v>
      </c>
      <c r="AJ75" s="1132">
        <f t="shared" si="182"/>
        <v>35.178000000000004</v>
      </c>
      <c r="AK75" s="1132">
        <f t="shared" si="183"/>
        <v>35.178000000000004</v>
      </c>
      <c r="AL75" s="1132">
        <f t="shared" si="184"/>
        <v>35.178000000000004</v>
      </c>
      <c r="AM75" s="1132">
        <f t="shared" si="185"/>
        <v>35.178000000000004</v>
      </c>
      <c r="AN75" s="1132">
        <f t="shared" si="186"/>
        <v>35.178000000000004</v>
      </c>
      <c r="AO75" s="1133">
        <f t="shared" si="187"/>
        <v>35.178000000000004</v>
      </c>
      <c r="AP75" s="1132">
        <f t="shared" si="188"/>
        <v>38.695800000000006</v>
      </c>
      <c r="AQ75" s="1132">
        <f t="shared" si="189"/>
        <v>38.695800000000006</v>
      </c>
      <c r="AR75" s="1132">
        <f t="shared" si="190"/>
        <v>38.695800000000006</v>
      </c>
      <c r="AS75" s="1132">
        <f t="shared" si="191"/>
        <v>38.695800000000006</v>
      </c>
      <c r="AT75" s="1132">
        <f t="shared" si="192"/>
        <v>38.695800000000006</v>
      </c>
      <c r="AU75" s="1132">
        <f t="shared" si="193"/>
        <v>38.695800000000006</v>
      </c>
      <c r="AV75" s="1132">
        <f t="shared" si="194"/>
        <v>38.695800000000006</v>
      </c>
      <c r="AW75" s="1132">
        <f t="shared" si="195"/>
        <v>38.695800000000006</v>
      </c>
      <c r="AX75" s="1132">
        <f t="shared" si="196"/>
        <v>38.695800000000006</v>
      </c>
      <c r="AY75" s="1132">
        <f t="shared" si="197"/>
        <v>38.695800000000006</v>
      </c>
      <c r="AZ75" s="1132">
        <f t="shared" si="198"/>
        <v>38.695800000000006</v>
      </c>
      <c r="BA75" s="1133">
        <f t="shared" si="199"/>
        <v>38.695800000000006</v>
      </c>
      <c r="BB75" s="1132">
        <f t="shared" si="200"/>
        <v>42.565380000000012</v>
      </c>
      <c r="BC75" s="1132">
        <f t="shared" si="201"/>
        <v>42.565380000000012</v>
      </c>
      <c r="BD75" s="1132">
        <f t="shared" si="202"/>
        <v>42.565380000000012</v>
      </c>
      <c r="BE75" s="1132">
        <f t="shared" si="203"/>
        <v>42.565380000000012</v>
      </c>
      <c r="BF75" s="1132">
        <f t="shared" si="204"/>
        <v>42.565380000000012</v>
      </c>
      <c r="BG75" s="1132">
        <f t="shared" si="205"/>
        <v>42.565380000000012</v>
      </c>
      <c r="BH75" s="1132">
        <f t="shared" si="206"/>
        <v>42.565380000000012</v>
      </c>
      <c r="BI75" s="1132">
        <f t="shared" si="207"/>
        <v>42.565380000000012</v>
      </c>
      <c r="BJ75" s="1132">
        <f t="shared" si="208"/>
        <v>42.565380000000012</v>
      </c>
      <c r="BK75" s="1132">
        <f t="shared" si="209"/>
        <v>42.565380000000012</v>
      </c>
      <c r="BL75" s="1132">
        <f t="shared" si="210"/>
        <v>42.565380000000012</v>
      </c>
      <c r="BM75" s="1133">
        <f t="shared" si="211"/>
        <v>42.565380000000012</v>
      </c>
      <c r="BN75" s="1128">
        <f t="shared" si="212"/>
        <v>2164.7901600000005</v>
      </c>
    </row>
    <row r="76" spans="2:66" s="1108" customFormat="1" ht="18" thickTop="1" thickBot="1">
      <c r="B76" s="1116"/>
      <c r="C76" s="1117"/>
      <c r="D76" s="1116"/>
      <c r="E76" s="1116" t="s">
        <v>435</v>
      </c>
      <c r="F76" s="1170">
        <f t="shared" ref="F76:AK76" si="217">SUM(F44:F75)</f>
        <v>44041.98</v>
      </c>
      <c r="G76" s="1171">
        <f t="shared" si="217"/>
        <v>32057.97</v>
      </c>
      <c r="H76" s="1171">
        <f t="shared" si="217"/>
        <v>20882.969999999998</v>
      </c>
      <c r="I76" s="1171">
        <f t="shared" si="217"/>
        <v>14956.72</v>
      </c>
      <c r="J76" s="1171">
        <f t="shared" si="217"/>
        <v>14159.657499999999</v>
      </c>
      <c r="K76" s="1171">
        <f t="shared" si="217"/>
        <v>14872.241875</v>
      </c>
      <c r="L76" s="1171">
        <f t="shared" si="217"/>
        <v>16084.95546875</v>
      </c>
      <c r="M76" s="1171">
        <f t="shared" si="217"/>
        <v>14898.304742187502</v>
      </c>
      <c r="N76" s="1171">
        <f t="shared" si="217"/>
        <v>15132.821479296876</v>
      </c>
      <c r="O76" s="1171">
        <f t="shared" si="217"/>
        <v>17379.064053261722</v>
      </c>
      <c r="P76" s="1171">
        <f t="shared" si="217"/>
        <v>16637.618755924806</v>
      </c>
      <c r="Q76" s="1172">
        <f t="shared" si="217"/>
        <v>17109.101193721046</v>
      </c>
      <c r="R76" s="1171">
        <f t="shared" si="217"/>
        <v>18044.1577534071</v>
      </c>
      <c r="S76" s="1171">
        <f t="shared" si="217"/>
        <v>17043.467141077454</v>
      </c>
      <c r="T76" s="1171">
        <f t="shared" si="217"/>
        <v>18357.741998131329</v>
      </c>
      <c r="U76" s="1171">
        <f t="shared" si="217"/>
        <v>17687.730598037895</v>
      </c>
      <c r="V76" s="1171">
        <f t="shared" si="217"/>
        <v>18034.21862793979</v>
      </c>
      <c r="W76" s="1171">
        <f t="shared" si="217"/>
        <v>19898.031059336779</v>
      </c>
      <c r="X76" s="1171">
        <f t="shared" si="217"/>
        <v>18780.03411230362</v>
      </c>
      <c r="Y76" s="1171">
        <f t="shared" si="217"/>
        <v>19181.137317918798</v>
      </c>
      <c r="Z76" s="1171">
        <f t="shared" si="217"/>
        <v>20602.29568381474</v>
      </c>
      <c r="AA76" s="1171">
        <f t="shared" si="217"/>
        <v>20044.511968005478</v>
      </c>
      <c r="AB76" s="1171">
        <f t="shared" si="217"/>
        <v>20508.839066405752</v>
      </c>
      <c r="AC76" s="1172">
        <f t="shared" si="217"/>
        <v>23996.382519726041</v>
      </c>
      <c r="AD76" s="1171">
        <f t="shared" si="217"/>
        <v>23884.100145712342</v>
      </c>
      <c r="AE76" s="1171">
        <f t="shared" si="217"/>
        <v>22991.61680299796</v>
      </c>
      <c r="AF76" s="1171">
        <f t="shared" si="217"/>
        <v>24656.009293147858</v>
      </c>
      <c r="AG76" s="1171">
        <f t="shared" si="217"/>
        <v>24148.621407805251</v>
      </c>
      <c r="AH76" s="1171">
        <f t="shared" si="217"/>
        <v>24770.864128195513</v>
      </c>
      <c r="AI76" s="1171">
        <f t="shared" si="217"/>
        <v>27074.21898460529</v>
      </c>
      <c r="AJ76" s="1171">
        <f t="shared" si="217"/>
        <v>26110.241583835556</v>
      </c>
      <c r="AK76" s="1171">
        <f t="shared" si="217"/>
        <v>26830.565313027335</v>
      </c>
      <c r="AL76" s="1171">
        <f t="shared" ref="AL76:BM76" si="218">SUM(AL44:AL75)</f>
        <v>28686.905228678701</v>
      </c>
      <c r="AM76" s="1171">
        <f t="shared" si="218"/>
        <v>28381.062140112637</v>
      </c>
      <c r="AN76" s="1171">
        <f t="shared" si="218"/>
        <v>29214.926897118268</v>
      </c>
      <c r="AO76" s="1172">
        <f t="shared" si="218"/>
        <v>33390.484891974178</v>
      </c>
      <c r="AP76" s="1171">
        <f t="shared" si="218"/>
        <v>33623.197486572892</v>
      </c>
      <c r="AQ76" s="1171">
        <f t="shared" si="218"/>
        <v>33015.500175901536</v>
      </c>
      <c r="AR76" s="1171">
        <f t="shared" si="218"/>
        <v>35239.067999696614</v>
      </c>
      <c r="AS76" s="1171">
        <f t="shared" si="218"/>
        <v>35093.31421468145</v>
      </c>
      <c r="AT76" s="1171">
        <f t="shared" si="218"/>
        <v>36210.772740415523</v>
      </c>
      <c r="AU76" s="1171">
        <f t="shared" si="218"/>
        <v>39199.104192436302</v>
      </c>
      <c r="AV76" s="1171">
        <f t="shared" si="218"/>
        <v>38616.102217058113</v>
      </c>
      <c r="AW76" s="1171">
        <f t="shared" si="218"/>
        <v>39909.700142911024</v>
      </c>
      <c r="AX76" s="1171">
        <f t="shared" si="218"/>
        <v>42477.977965056576</v>
      </c>
      <c r="AY76" s="1171">
        <f t="shared" si="218"/>
        <v>42694.169678309401</v>
      </c>
      <c r="AZ76" s="1171">
        <f t="shared" si="218"/>
        <v>44191.670977224872</v>
      </c>
      <c r="BA76" s="1172">
        <f t="shared" si="218"/>
        <v>49394.047341086116</v>
      </c>
      <c r="BB76" s="1171">
        <f t="shared" si="218"/>
        <v>50289.756893140424</v>
      </c>
      <c r="BC76" s="1171">
        <f t="shared" si="218"/>
        <v>50293.001834297451</v>
      </c>
      <c r="BD76" s="1171">
        <f t="shared" si="218"/>
        <v>53444.224022512324</v>
      </c>
      <c r="BE76" s="1171">
        <f t="shared" si="218"/>
        <v>54024.457320137939</v>
      </c>
      <c r="BF76" s="1171">
        <f t="shared" si="218"/>
        <v>56031.25228264484</v>
      </c>
      <c r="BG76" s="1171">
        <f t="shared" si="218"/>
        <v>60134.886993277076</v>
      </c>
      <c r="BH76" s="1171">
        <f t="shared" si="218"/>
        <v>60350.87843944093</v>
      </c>
      <c r="BI76" s="1171">
        <f t="shared" si="218"/>
        <v>62673.994457912981</v>
      </c>
      <c r="BJ76" s="1171">
        <f t="shared" si="218"/>
        <v>66444.266277308634</v>
      </c>
      <c r="BK76" s="1171">
        <f t="shared" si="218"/>
        <v>67674.50168767407</v>
      </c>
      <c r="BL76" s="1171">
        <f t="shared" si="218"/>
        <v>70363.798868557773</v>
      </c>
      <c r="BM76" s="1172">
        <f t="shared" si="218"/>
        <v>77180.560908485655</v>
      </c>
      <c r="BN76" s="1137">
        <f>SUM(F76:BM76)</f>
        <v>1989101.7748481981</v>
      </c>
    </row>
    <row r="77" spans="2:66" s="1108" customFormat="1" ht="18" thickTop="1" thickBot="1">
      <c r="B77" s="1116"/>
      <c r="C77" s="1117"/>
      <c r="D77" s="1116"/>
      <c r="E77" s="1116" t="s">
        <v>98</v>
      </c>
      <c r="F77" s="1173">
        <f>F76</f>
        <v>44041.98</v>
      </c>
      <c r="G77" s="1132">
        <f>F77+G76</f>
        <v>76099.950000000012</v>
      </c>
      <c r="H77" s="1132">
        <f t="shared" ref="H77:BM77" si="219">G77+H76</f>
        <v>96982.920000000013</v>
      </c>
      <c r="I77" s="1132">
        <f t="shared" si="219"/>
        <v>111939.64000000001</v>
      </c>
      <c r="J77" s="1132">
        <f t="shared" si="219"/>
        <v>126099.29750000002</v>
      </c>
      <c r="K77" s="1132">
        <f t="shared" si="219"/>
        <v>140971.53937500002</v>
      </c>
      <c r="L77" s="1132">
        <f t="shared" si="219"/>
        <v>157056.49484375003</v>
      </c>
      <c r="M77" s="1132">
        <f t="shared" si="219"/>
        <v>171954.79958593752</v>
      </c>
      <c r="N77" s="1132">
        <f t="shared" si="219"/>
        <v>187087.62106523439</v>
      </c>
      <c r="O77" s="1171">
        <f t="shared" si="219"/>
        <v>204466.6851184961</v>
      </c>
      <c r="P77" s="1132">
        <f t="shared" si="219"/>
        <v>221104.3038744209</v>
      </c>
      <c r="Q77" s="1133">
        <f t="shared" si="219"/>
        <v>238213.40506814196</v>
      </c>
      <c r="R77" s="1132">
        <f t="shared" si="219"/>
        <v>256257.56282154907</v>
      </c>
      <c r="S77" s="1132">
        <f t="shared" si="219"/>
        <v>273301.02996262652</v>
      </c>
      <c r="T77" s="1132">
        <f t="shared" si="219"/>
        <v>291658.77196075785</v>
      </c>
      <c r="U77" s="1132">
        <f t="shared" si="219"/>
        <v>309346.50255879574</v>
      </c>
      <c r="V77" s="1132">
        <f t="shared" si="219"/>
        <v>327380.72118673555</v>
      </c>
      <c r="W77" s="1132">
        <f t="shared" si="219"/>
        <v>347278.75224607234</v>
      </c>
      <c r="X77" s="1132">
        <f t="shared" si="219"/>
        <v>366058.78635837598</v>
      </c>
      <c r="Y77" s="1132">
        <f t="shared" si="219"/>
        <v>385239.9236762948</v>
      </c>
      <c r="Z77" s="1132">
        <f t="shared" si="219"/>
        <v>405842.21936010954</v>
      </c>
      <c r="AA77" s="1132">
        <f t="shared" si="219"/>
        <v>425886.73132811498</v>
      </c>
      <c r="AB77" s="1132">
        <f t="shared" si="219"/>
        <v>446395.57039452076</v>
      </c>
      <c r="AC77" s="1133">
        <f t="shared" si="219"/>
        <v>470391.95291424682</v>
      </c>
      <c r="AD77" s="1132">
        <f t="shared" si="219"/>
        <v>494276.05305995914</v>
      </c>
      <c r="AE77" s="1132">
        <f t="shared" si="219"/>
        <v>517267.66986295709</v>
      </c>
      <c r="AF77" s="1132">
        <f t="shared" si="219"/>
        <v>541923.67915610492</v>
      </c>
      <c r="AG77" s="1132">
        <f t="shared" si="219"/>
        <v>566072.30056391016</v>
      </c>
      <c r="AH77" s="1132">
        <f t="shared" si="219"/>
        <v>590843.16469210573</v>
      </c>
      <c r="AI77" s="1132">
        <f t="shared" si="219"/>
        <v>617917.383676711</v>
      </c>
      <c r="AJ77" s="1132">
        <f t="shared" si="219"/>
        <v>644027.62526054657</v>
      </c>
      <c r="AK77" s="1132">
        <f t="shared" si="219"/>
        <v>670858.19057357393</v>
      </c>
      <c r="AL77" s="1132">
        <f t="shared" si="219"/>
        <v>699545.09580225265</v>
      </c>
      <c r="AM77" s="1132">
        <f t="shared" si="219"/>
        <v>727926.15794236527</v>
      </c>
      <c r="AN77" s="1132">
        <f t="shared" si="219"/>
        <v>757141.08483948349</v>
      </c>
      <c r="AO77" s="1133">
        <f t="shared" si="219"/>
        <v>790531.56973145762</v>
      </c>
      <c r="AP77" s="1132">
        <f t="shared" si="219"/>
        <v>824154.76721803052</v>
      </c>
      <c r="AQ77" s="1132">
        <f t="shared" si="219"/>
        <v>857170.2673939321</v>
      </c>
      <c r="AR77" s="1132">
        <f t="shared" si="219"/>
        <v>892409.33539362869</v>
      </c>
      <c r="AS77" s="1132">
        <f t="shared" si="219"/>
        <v>927502.64960831008</v>
      </c>
      <c r="AT77" s="1132">
        <f t="shared" si="219"/>
        <v>963713.42234872561</v>
      </c>
      <c r="AU77" s="1132">
        <f t="shared" si="219"/>
        <v>1002912.5265411619</v>
      </c>
      <c r="AV77" s="1132">
        <f t="shared" si="219"/>
        <v>1041528.62875822</v>
      </c>
      <c r="AW77" s="1132">
        <f t="shared" si="219"/>
        <v>1081438.3289011309</v>
      </c>
      <c r="AX77" s="1132">
        <f t="shared" si="219"/>
        <v>1123916.3068661876</v>
      </c>
      <c r="AY77" s="1132">
        <f t="shared" si="219"/>
        <v>1166610.4765444971</v>
      </c>
      <c r="AZ77" s="1132">
        <f t="shared" si="219"/>
        <v>1210802.1475217219</v>
      </c>
      <c r="BA77" s="1133">
        <f t="shared" si="219"/>
        <v>1260196.1948628081</v>
      </c>
      <c r="BB77" s="1132">
        <f t="shared" si="219"/>
        <v>1310485.9517559486</v>
      </c>
      <c r="BC77" s="1132">
        <f t="shared" si="219"/>
        <v>1360778.9535902462</v>
      </c>
      <c r="BD77" s="1132">
        <f t="shared" si="219"/>
        <v>1414223.1776127585</v>
      </c>
      <c r="BE77" s="1132">
        <f t="shared" si="219"/>
        <v>1468247.6349328964</v>
      </c>
      <c r="BF77" s="1132">
        <f t="shared" si="219"/>
        <v>1524278.8872155412</v>
      </c>
      <c r="BG77" s="1132">
        <f t="shared" si="219"/>
        <v>1584413.7742088183</v>
      </c>
      <c r="BH77" s="1132">
        <f t="shared" si="219"/>
        <v>1644764.6526482592</v>
      </c>
      <c r="BI77" s="1132">
        <f t="shared" si="219"/>
        <v>1707438.6471061721</v>
      </c>
      <c r="BJ77" s="1132">
        <f t="shared" si="219"/>
        <v>1773882.9133834806</v>
      </c>
      <c r="BK77" s="1132">
        <f t="shared" si="219"/>
        <v>1841557.4150711547</v>
      </c>
      <c r="BL77" s="1132">
        <f t="shared" si="219"/>
        <v>1911921.2139397124</v>
      </c>
      <c r="BM77" s="1133">
        <f t="shared" si="219"/>
        <v>1989101.7748481981</v>
      </c>
      <c r="BN77" s="1137"/>
    </row>
    <row r="78" spans="2:66" s="1108" customFormat="1" ht="17" thickTop="1">
      <c r="B78" s="1116"/>
      <c r="C78" s="1117"/>
      <c r="D78" s="1116"/>
      <c r="E78" s="1116"/>
      <c r="F78" s="1125"/>
      <c r="G78" s="1125"/>
      <c r="H78" s="1125"/>
      <c r="I78" s="1125"/>
      <c r="J78" s="1125"/>
      <c r="K78" s="1125"/>
      <c r="L78" s="1125"/>
      <c r="M78" s="1125"/>
      <c r="N78" s="1125"/>
      <c r="O78" s="1126"/>
      <c r="P78" s="1125"/>
      <c r="Q78" s="1127"/>
      <c r="R78" s="1125"/>
      <c r="S78" s="1125"/>
      <c r="T78" s="1125"/>
      <c r="U78" s="1125"/>
      <c r="V78" s="1125"/>
      <c r="W78" s="1125"/>
      <c r="X78" s="1125"/>
      <c r="Y78" s="1125"/>
      <c r="Z78" s="1125"/>
      <c r="AA78" s="1125"/>
      <c r="AB78" s="1125"/>
      <c r="AC78" s="1127"/>
      <c r="AD78" s="1125"/>
      <c r="AE78" s="1125"/>
      <c r="AF78" s="1125"/>
      <c r="AG78" s="1125"/>
      <c r="AH78" s="1125"/>
      <c r="AI78" s="1125"/>
      <c r="AJ78" s="1125"/>
      <c r="AK78" s="1125"/>
      <c r="AL78" s="1125"/>
      <c r="AM78" s="1125"/>
      <c r="AN78" s="1125"/>
      <c r="AO78" s="1127"/>
      <c r="AP78" s="1125"/>
      <c r="AQ78" s="1125"/>
      <c r="AR78" s="1125"/>
      <c r="AS78" s="1125"/>
      <c r="AT78" s="1125"/>
      <c r="AU78" s="1125"/>
      <c r="AV78" s="1125"/>
      <c r="AW78" s="1125"/>
      <c r="AX78" s="1125"/>
      <c r="AY78" s="1125"/>
      <c r="AZ78" s="1125"/>
      <c r="BA78" s="1127"/>
      <c r="BB78" s="1125"/>
      <c r="BC78" s="1125"/>
      <c r="BD78" s="1125"/>
      <c r="BE78" s="1125"/>
      <c r="BF78" s="1125"/>
      <c r="BG78" s="1125"/>
      <c r="BH78" s="1125"/>
      <c r="BI78" s="1125"/>
      <c r="BJ78" s="1125"/>
      <c r="BK78" s="1125"/>
      <c r="BL78" s="1125"/>
      <c r="BM78" s="1127"/>
      <c r="BN78" s="1125"/>
    </row>
    <row r="79" spans="2:66" s="1108" customFormat="1" hidden="1">
      <c r="B79" s="1116" t="s">
        <v>294</v>
      </c>
      <c r="C79" s="1117"/>
      <c r="D79" s="1116"/>
      <c r="E79" s="1116"/>
      <c r="F79" s="1125"/>
      <c r="G79" s="1125"/>
      <c r="H79" s="1125"/>
      <c r="I79" s="1125"/>
      <c r="J79" s="1125"/>
      <c r="K79" s="1125"/>
      <c r="L79" s="1174"/>
      <c r="M79" s="1125"/>
      <c r="N79" s="1125"/>
      <c r="O79" s="1126"/>
      <c r="P79" s="1125"/>
      <c r="Q79" s="1127"/>
      <c r="R79" s="1125"/>
      <c r="S79" s="1125"/>
      <c r="T79" s="1125"/>
      <c r="U79" s="1125"/>
      <c r="V79" s="1125"/>
      <c r="W79" s="1125"/>
      <c r="X79" s="1125"/>
      <c r="Y79" s="1125"/>
      <c r="Z79" s="1125"/>
      <c r="AA79" s="1125"/>
      <c r="AB79" s="1125"/>
      <c r="AC79" s="1127"/>
      <c r="AD79" s="1125"/>
      <c r="AE79" s="1125"/>
      <c r="AF79" s="1125"/>
      <c r="AG79" s="1125"/>
      <c r="AH79" s="1125"/>
      <c r="AI79" s="1125"/>
      <c r="AJ79" s="1125"/>
      <c r="AK79" s="1125"/>
      <c r="AL79" s="1125"/>
      <c r="AM79" s="1125"/>
      <c r="AN79" s="1125"/>
      <c r="AO79" s="1127"/>
      <c r="AP79" s="1125"/>
      <c r="AQ79" s="1125"/>
      <c r="AR79" s="1125"/>
      <c r="AS79" s="1125"/>
      <c r="AT79" s="1125"/>
      <c r="AU79" s="1125"/>
      <c r="AV79" s="1125"/>
      <c r="AW79" s="1125"/>
      <c r="AX79" s="1125"/>
      <c r="AY79" s="1125"/>
      <c r="AZ79" s="1125"/>
      <c r="BA79" s="1127"/>
      <c r="BB79" s="1125"/>
      <c r="BC79" s="1125"/>
      <c r="BD79" s="1125"/>
      <c r="BE79" s="1125"/>
      <c r="BF79" s="1125"/>
      <c r="BG79" s="1125"/>
      <c r="BH79" s="1125"/>
      <c r="BI79" s="1125"/>
      <c r="BJ79" s="1125"/>
      <c r="BK79" s="1125"/>
      <c r="BL79" s="1125"/>
      <c r="BM79" s="1127"/>
      <c r="BN79" s="1125"/>
    </row>
    <row r="80" spans="2:66" s="1108" customFormat="1" hidden="1">
      <c r="B80" s="1175"/>
      <c r="C80" s="1146" t="s">
        <v>91</v>
      </c>
      <c r="D80" s="1176"/>
      <c r="E80" s="1176"/>
      <c r="F80" s="1174">
        <v>0</v>
      </c>
      <c r="G80" s="1174">
        <v>0</v>
      </c>
      <c r="H80" s="1174">
        <v>0</v>
      </c>
      <c r="I80" s="1174">
        <v>0</v>
      </c>
      <c r="J80" s="1174">
        <v>0</v>
      </c>
      <c r="K80" s="1174">
        <v>0</v>
      </c>
      <c r="L80" s="1174">
        <v>0</v>
      </c>
      <c r="M80" s="1174">
        <v>0</v>
      </c>
      <c r="N80" s="1174">
        <v>0</v>
      </c>
      <c r="O80" s="1177">
        <v>0</v>
      </c>
      <c r="P80" s="1174">
        <v>0</v>
      </c>
      <c r="Q80" s="1178">
        <v>0</v>
      </c>
      <c r="R80" s="1174">
        <v>0</v>
      </c>
      <c r="S80" s="1174">
        <v>0</v>
      </c>
      <c r="T80" s="1174">
        <v>0</v>
      </c>
      <c r="U80" s="1174">
        <v>0</v>
      </c>
      <c r="V80" s="1174">
        <v>0</v>
      </c>
      <c r="W80" s="1174">
        <v>0</v>
      </c>
      <c r="X80" s="1174">
        <v>0</v>
      </c>
      <c r="Y80" s="1174">
        <v>0</v>
      </c>
      <c r="Z80" s="1174">
        <v>0</v>
      </c>
      <c r="AA80" s="1174">
        <v>0</v>
      </c>
      <c r="AB80" s="1174">
        <v>0</v>
      </c>
      <c r="AC80" s="1178">
        <v>0</v>
      </c>
      <c r="AD80" s="1174">
        <v>0</v>
      </c>
      <c r="AE80" s="1174">
        <v>0</v>
      </c>
      <c r="AF80" s="1174">
        <v>0</v>
      </c>
      <c r="AG80" s="1174">
        <v>0</v>
      </c>
      <c r="AH80" s="1174">
        <v>0</v>
      </c>
      <c r="AI80" s="1174">
        <v>0</v>
      </c>
      <c r="AJ80" s="1174">
        <v>0</v>
      </c>
      <c r="AK80" s="1174">
        <v>0</v>
      </c>
      <c r="AL80" s="1174">
        <v>0</v>
      </c>
      <c r="AM80" s="1174">
        <v>0</v>
      </c>
      <c r="AN80" s="1174">
        <v>0</v>
      </c>
      <c r="AO80" s="1178">
        <v>0</v>
      </c>
      <c r="AP80" s="1174">
        <v>0</v>
      </c>
      <c r="AQ80" s="1174">
        <v>0</v>
      </c>
      <c r="AR80" s="1174">
        <v>0</v>
      </c>
      <c r="AS80" s="1174">
        <v>0</v>
      </c>
      <c r="AT80" s="1174">
        <v>0</v>
      </c>
      <c r="AU80" s="1174">
        <v>0</v>
      </c>
      <c r="AV80" s="1174">
        <v>0</v>
      </c>
      <c r="AW80" s="1174">
        <v>0</v>
      </c>
      <c r="AX80" s="1174">
        <v>0</v>
      </c>
      <c r="AY80" s="1174">
        <v>0</v>
      </c>
      <c r="AZ80" s="1174">
        <v>0</v>
      </c>
      <c r="BA80" s="1178">
        <v>0</v>
      </c>
      <c r="BB80" s="1174">
        <v>0</v>
      </c>
      <c r="BC80" s="1174">
        <v>0</v>
      </c>
      <c r="BD80" s="1174">
        <v>0</v>
      </c>
      <c r="BE80" s="1174">
        <v>0</v>
      </c>
      <c r="BF80" s="1174">
        <v>0</v>
      </c>
      <c r="BG80" s="1174">
        <v>0</v>
      </c>
      <c r="BH80" s="1174">
        <v>0</v>
      </c>
      <c r="BI80" s="1174">
        <v>0</v>
      </c>
      <c r="BJ80" s="1174">
        <v>0</v>
      </c>
      <c r="BK80" s="1174">
        <v>0</v>
      </c>
      <c r="BL80" s="1174">
        <v>0</v>
      </c>
      <c r="BM80" s="1178">
        <v>0</v>
      </c>
      <c r="BN80" s="1128">
        <f>SUM(F80:BM80)</f>
        <v>0</v>
      </c>
    </row>
    <row r="81" spans="2:66" s="1108" customFormat="1" hidden="1">
      <c r="B81" s="1175"/>
      <c r="C81" s="1146" t="s">
        <v>92</v>
      </c>
      <c r="D81" s="1176"/>
      <c r="E81" s="1176"/>
      <c r="F81" s="1174">
        <v>0</v>
      </c>
      <c r="G81" s="1174">
        <v>0</v>
      </c>
      <c r="H81" s="1174">
        <v>0</v>
      </c>
      <c r="I81" s="1174">
        <v>0</v>
      </c>
      <c r="J81" s="1174">
        <v>0</v>
      </c>
      <c r="K81" s="1174">
        <v>0</v>
      </c>
      <c r="L81" s="1174">
        <v>0</v>
      </c>
      <c r="M81" s="1174">
        <v>0</v>
      </c>
      <c r="N81" s="1174">
        <v>0</v>
      </c>
      <c r="O81" s="1177">
        <v>0</v>
      </c>
      <c r="P81" s="1174">
        <v>0</v>
      </c>
      <c r="Q81" s="1178">
        <v>0</v>
      </c>
      <c r="R81" s="1174">
        <v>0</v>
      </c>
      <c r="S81" s="1174">
        <v>0</v>
      </c>
      <c r="T81" s="1174">
        <v>0</v>
      </c>
      <c r="U81" s="1174">
        <v>0</v>
      </c>
      <c r="V81" s="1174">
        <v>0</v>
      </c>
      <c r="W81" s="1174">
        <v>0</v>
      </c>
      <c r="X81" s="1174">
        <v>0</v>
      </c>
      <c r="Y81" s="1174">
        <v>0</v>
      </c>
      <c r="Z81" s="1174">
        <v>0</v>
      </c>
      <c r="AA81" s="1174">
        <v>0</v>
      </c>
      <c r="AB81" s="1174">
        <v>0</v>
      </c>
      <c r="AC81" s="1178">
        <v>0</v>
      </c>
      <c r="AD81" s="1174">
        <v>0</v>
      </c>
      <c r="AE81" s="1174">
        <v>0</v>
      </c>
      <c r="AF81" s="1174">
        <v>0</v>
      </c>
      <c r="AG81" s="1174">
        <v>0</v>
      </c>
      <c r="AH81" s="1174">
        <v>0</v>
      </c>
      <c r="AI81" s="1174">
        <v>0</v>
      </c>
      <c r="AJ81" s="1174">
        <v>0</v>
      </c>
      <c r="AK81" s="1174">
        <v>0</v>
      </c>
      <c r="AL81" s="1174">
        <v>0</v>
      </c>
      <c r="AM81" s="1174">
        <v>0</v>
      </c>
      <c r="AN81" s="1174">
        <v>0</v>
      </c>
      <c r="AO81" s="1178">
        <v>0</v>
      </c>
      <c r="AP81" s="1174">
        <v>0</v>
      </c>
      <c r="AQ81" s="1174">
        <v>0</v>
      </c>
      <c r="AR81" s="1174">
        <v>0</v>
      </c>
      <c r="AS81" s="1174">
        <v>0</v>
      </c>
      <c r="AT81" s="1174">
        <v>0</v>
      </c>
      <c r="AU81" s="1174">
        <v>0</v>
      </c>
      <c r="AV81" s="1174">
        <v>0</v>
      </c>
      <c r="AW81" s="1174">
        <v>0</v>
      </c>
      <c r="AX81" s="1174">
        <v>0</v>
      </c>
      <c r="AY81" s="1174">
        <v>0</v>
      </c>
      <c r="AZ81" s="1174">
        <v>0</v>
      </c>
      <c r="BA81" s="1178">
        <v>0</v>
      </c>
      <c r="BB81" s="1174">
        <v>0</v>
      </c>
      <c r="BC81" s="1174">
        <v>0</v>
      </c>
      <c r="BD81" s="1174">
        <v>0</v>
      </c>
      <c r="BE81" s="1174">
        <v>0</v>
      </c>
      <c r="BF81" s="1174">
        <v>0</v>
      </c>
      <c r="BG81" s="1174">
        <v>0</v>
      </c>
      <c r="BH81" s="1174">
        <v>0</v>
      </c>
      <c r="BI81" s="1174">
        <v>0</v>
      </c>
      <c r="BJ81" s="1174">
        <v>0</v>
      </c>
      <c r="BK81" s="1174">
        <v>0</v>
      </c>
      <c r="BL81" s="1174">
        <v>0</v>
      </c>
      <c r="BM81" s="1178">
        <v>0</v>
      </c>
      <c r="BN81" s="1128">
        <f t="shared" ref="BN81:BN88" si="220">SUM(F81:BM81)</f>
        <v>0</v>
      </c>
    </row>
    <row r="82" spans="2:66" s="1108" customFormat="1" hidden="1">
      <c r="B82" s="1175"/>
      <c r="C82" s="1146" t="s">
        <v>93</v>
      </c>
      <c r="D82" s="1176"/>
      <c r="E82" s="1176"/>
      <c r="F82" s="1174">
        <v>0</v>
      </c>
      <c r="G82" s="1174">
        <v>0</v>
      </c>
      <c r="H82" s="1174">
        <v>0</v>
      </c>
      <c r="I82" s="1174">
        <v>0</v>
      </c>
      <c r="J82" s="1174">
        <v>0</v>
      </c>
      <c r="K82" s="1174">
        <v>0</v>
      </c>
      <c r="L82" s="1174">
        <v>0</v>
      </c>
      <c r="M82" s="1174">
        <v>0</v>
      </c>
      <c r="N82" s="1174">
        <v>0</v>
      </c>
      <c r="O82" s="1177">
        <v>0</v>
      </c>
      <c r="P82" s="1174">
        <v>0</v>
      </c>
      <c r="Q82" s="1178">
        <v>0</v>
      </c>
      <c r="R82" s="1174">
        <v>0</v>
      </c>
      <c r="S82" s="1174">
        <v>0</v>
      </c>
      <c r="T82" s="1174">
        <v>0</v>
      </c>
      <c r="U82" s="1174">
        <v>0</v>
      </c>
      <c r="V82" s="1174">
        <v>0</v>
      </c>
      <c r="W82" s="1174">
        <v>0</v>
      </c>
      <c r="X82" s="1174">
        <v>0</v>
      </c>
      <c r="Y82" s="1174">
        <v>0</v>
      </c>
      <c r="Z82" s="1174">
        <v>0</v>
      </c>
      <c r="AA82" s="1174">
        <v>0</v>
      </c>
      <c r="AB82" s="1174">
        <v>0</v>
      </c>
      <c r="AC82" s="1178">
        <v>0</v>
      </c>
      <c r="AD82" s="1174">
        <v>0</v>
      </c>
      <c r="AE82" s="1174">
        <v>0</v>
      </c>
      <c r="AF82" s="1174">
        <v>0</v>
      </c>
      <c r="AG82" s="1174">
        <v>0</v>
      </c>
      <c r="AH82" s="1174">
        <v>0</v>
      </c>
      <c r="AI82" s="1174">
        <v>0</v>
      </c>
      <c r="AJ82" s="1174">
        <v>0</v>
      </c>
      <c r="AK82" s="1174">
        <v>0</v>
      </c>
      <c r="AL82" s="1174">
        <v>0</v>
      </c>
      <c r="AM82" s="1174">
        <v>0</v>
      </c>
      <c r="AN82" s="1174">
        <v>0</v>
      </c>
      <c r="AO82" s="1178">
        <v>0</v>
      </c>
      <c r="AP82" s="1174">
        <v>0</v>
      </c>
      <c r="AQ82" s="1174">
        <v>0</v>
      </c>
      <c r="AR82" s="1174">
        <v>0</v>
      </c>
      <c r="AS82" s="1174">
        <v>0</v>
      </c>
      <c r="AT82" s="1174">
        <v>0</v>
      </c>
      <c r="AU82" s="1174">
        <v>0</v>
      </c>
      <c r="AV82" s="1174">
        <v>0</v>
      </c>
      <c r="AW82" s="1174">
        <v>0</v>
      </c>
      <c r="AX82" s="1174">
        <v>0</v>
      </c>
      <c r="AY82" s="1174">
        <v>0</v>
      </c>
      <c r="AZ82" s="1174">
        <v>0</v>
      </c>
      <c r="BA82" s="1178">
        <v>0</v>
      </c>
      <c r="BB82" s="1174">
        <v>0</v>
      </c>
      <c r="BC82" s="1174">
        <v>0</v>
      </c>
      <c r="BD82" s="1174">
        <v>0</v>
      </c>
      <c r="BE82" s="1174">
        <v>0</v>
      </c>
      <c r="BF82" s="1174">
        <v>0</v>
      </c>
      <c r="BG82" s="1174">
        <v>0</v>
      </c>
      <c r="BH82" s="1174">
        <v>0</v>
      </c>
      <c r="BI82" s="1174">
        <v>0</v>
      </c>
      <c r="BJ82" s="1174">
        <v>0</v>
      </c>
      <c r="BK82" s="1174">
        <v>0</v>
      </c>
      <c r="BL82" s="1174">
        <v>0</v>
      </c>
      <c r="BM82" s="1178">
        <v>0</v>
      </c>
      <c r="BN82" s="1128">
        <f t="shared" si="220"/>
        <v>0</v>
      </c>
    </row>
    <row r="83" spans="2:66" s="1108" customFormat="1" hidden="1">
      <c r="B83" s="1175"/>
      <c r="C83" s="1146" t="s">
        <v>107</v>
      </c>
      <c r="D83" s="1176"/>
      <c r="E83" s="1176"/>
      <c r="F83" s="1174">
        <v>0</v>
      </c>
      <c r="G83" s="1174">
        <v>0</v>
      </c>
      <c r="H83" s="1174">
        <v>0</v>
      </c>
      <c r="I83" s="1174">
        <v>0</v>
      </c>
      <c r="J83" s="1174">
        <v>0</v>
      </c>
      <c r="K83" s="1174">
        <v>0</v>
      </c>
      <c r="L83" s="1174">
        <v>0</v>
      </c>
      <c r="M83" s="1174">
        <v>0</v>
      </c>
      <c r="N83" s="1174">
        <v>0</v>
      </c>
      <c r="O83" s="1177">
        <v>0</v>
      </c>
      <c r="P83" s="1174">
        <v>0</v>
      </c>
      <c r="Q83" s="1178">
        <v>0</v>
      </c>
      <c r="R83" s="1174">
        <v>0</v>
      </c>
      <c r="S83" s="1174">
        <v>0</v>
      </c>
      <c r="T83" s="1174">
        <v>0</v>
      </c>
      <c r="U83" s="1174">
        <v>0</v>
      </c>
      <c r="V83" s="1174">
        <v>0</v>
      </c>
      <c r="W83" s="1174">
        <v>0</v>
      </c>
      <c r="X83" s="1174">
        <v>0</v>
      </c>
      <c r="Y83" s="1174">
        <v>0</v>
      </c>
      <c r="Z83" s="1174">
        <v>0</v>
      </c>
      <c r="AA83" s="1174">
        <v>0</v>
      </c>
      <c r="AB83" s="1174">
        <v>0</v>
      </c>
      <c r="AC83" s="1178">
        <v>0</v>
      </c>
      <c r="AD83" s="1174">
        <v>0</v>
      </c>
      <c r="AE83" s="1174">
        <v>0</v>
      </c>
      <c r="AF83" s="1174">
        <v>0</v>
      </c>
      <c r="AG83" s="1174">
        <v>0</v>
      </c>
      <c r="AH83" s="1174">
        <v>0</v>
      </c>
      <c r="AI83" s="1174">
        <v>0</v>
      </c>
      <c r="AJ83" s="1174">
        <v>0</v>
      </c>
      <c r="AK83" s="1174">
        <v>0</v>
      </c>
      <c r="AL83" s="1174">
        <v>0</v>
      </c>
      <c r="AM83" s="1174">
        <v>0</v>
      </c>
      <c r="AN83" s="1174">
        <v>0</v>
      </c>
      <c r="AO83" s="1178">
        <v>0</v>
      </c>
      <c r="AP83" s="1174">
        <v>0</v>
      </c>
      <c r="AQ83" s="1174">
        <v>0</v>
      </c>
      <c r="AR83" s="1174">
        <v>0</v>
      </c>
      <c r="AS83" s="1174">
        <v>0</v>
      </c>
      <c r="AT83" s="1174">
        <v>0</v>
      </c>
      <c r="AU83" s="1174">
        <v>0</v>
      </c>
      <c r="AV83" s="1174">
        <v>0</v>
      </c>
      <c r="AW83" s="1174">
        <v>0</v>
      </c>
      <c r="AX83" s="1174">
        <v>0</v>
      </c>
      <c r="AY83" s="1174">
        <v>0</v>
      </c>
      <c r="AZ83" s="1174">
        <v>0</v>
      </c>
      <c r="BA83" s="1178">
        <v>0</v>
      </c>
      <c r="BB83" s="1174">
        <v>0</v>
      </c>
      <c r="BC83" s="1174">
        <v>0</v>
      </c>
      <c r="BD83" s="1174">
        <v>0</v>
      </c>
      <c r="BE83" s="1174">
        <v>0</v>
      </c>
      <c r="BF83" s="1174">
        <v>0</v>
      </c>
      <c r="BG83" s="1174">
        <v>0</v>
      </c>
      <c r="BH83" s="1174">
        <v>0</v>
      </c>
      <c r="BI83" s="1174">
        <v>0</v>
      </c>
      <c r="BJ83" s="1174">
        <v>0</v>
      </c>
      <c r="BK83" s="1174">
        <v>0</v>
      </c>
      <c r="BL83" s="1174">
        <v>0</v>
      </c>
      <c r="BM83" s="1178">
        <v>0</v>
      </c>
      <c r="BN83" s="1128">
        <f t="shared" si="220"/>
        <v>0</v>
      </c>
    </row>
    <row r="84" spans="2:66" s="1108" customFormat="1" hidden="1">
      <c r="B84" s="1175"/>
      <c r="C84" s="1146" t="s">
        <v>94</v>
      </c>
      <c r="D84" s="1176"/>
      <c r="E84" s="1176"/>
      <c r="F84" s="1174">
        <v>0</v>
      </c>
      <c r="G84" s="1174">
        <v>0</v>
      </c>
      <c r="H84" s="1174">
        <v>0</v>
      </c>
      <c r="I84" s="1174">
        <v>0</v>
      </c>
      <c r="J84" s="1174">
        <v>0</v>
      </c>
      <c r="K84" s="1174">
        <v>0</v>
      </c>
      <c r="L84" s="1174">
        <v>0</v>
      </c>
      <c r="M84" s="1174">
        <v>0</v>
      </c>
      <c r="N84" s="1174">
        <v>0</v>
      </c>
      <c r="O84" s="1177">
        <v>0</v>
      </c>
      <c r="P84" s="1174">
        <v>0</v>
      </c>
      <c r="Q84" s="1178">
        <v>0</v>
      </c>
      <c r="R84" s="1174">
        <v>0</v>
      </c>
      <c r="S84" s="1174">
        <v>0</v>
      </c>
      <c r="T84" s="1174">
        <v>0</v>
      </c>
      <c r="U84" s="1174">
        <v>0</v>
      </c>
      <c r="V84" s="1174">
        <v>0</v>
      </c>
      <c r="W84" s="1174">
        <v>0</v>
      </c>
      <c r="X84" s="1174">
        <v>0</v>
      </c>
      <c r="Y84" s="1174">
        <v>0</v>
      </c>
      <c r="Z84" s="1174">
        <v>0</v>
      </c>
      <c r="AA84" s="1174">
        <v>0</v>
      </c>
      <c r="AB84" s="1174">
        <v>0</v>
      </c>
      <c r="AC84" s="1178">
        <v>0</v>
      </c>
      <c r="AD84" s="1174">
        <v>0</v>
      </c>
      <c r="AE84" s="1174">
        <v>0</v>
      </c>
      <c r="AF84" s="1174">
        <v>0</v>
      </c>
      <c r="AG84" s="1174">
        <v>0</v>
      </c>
      <c r="AH84" s="1174">
        <v>0</v>
      </c>
      <c r="AI84" s="1174">
        <v>0</v>
      </c>
      <c r="AJ84" s="1174">
        <v>0</v>
      </c>
      <c r="AK84" s="1174">
        <v>0</v>
      </c>
      <c r="AL84" s="1174">
        <v>0</v>
      </c>
      <c r="AM84" s="1174">
        <v>0</v>
      </c>
      <c r="AN84" s="1174">
        <v>0</v>
      </c>
      <c r="AO84" s="1178">
        <v>0</v>
      </c>
      <c r="AP84" s="1174">
        <v>0</v>
      </c>
      <c r="AQ84" s="1174">
        <v>0</v>
      </c>
      <c r="AR84" s="1174">
        <v>0</v>
      </c>
      <c r="AS84" s="1174">
        <v>0</v>
      </c>
      <c r="AT84" s="1174">
        <v>0</v>
      </c>
      <c r="AU84" s="1174">
        <v>0</v>
      </c>
      <c r="AV84" s="1174">
        <v>0</v>
      </c>
      <c r="AW84" s="1174">
        <v>0</v>
      </c>
      <c r="AX84" s="1174">
        <v>0</v>
      </c>
      <c r="AY84" s="1174">
        <v>0</v>
      </c>
      <c r="AZ84" s="1174">
        <v>0</v>
      </c>
      <c r="BA84" s="1178">
        <v>0</v>
      </c>
      <c r="BB84" s="1174">
        <v>0</v>
      </c>
      <c r="BC84" s="1174">
        <v>0</v>
      </c>
      <c r="BD84" s="1174">
        <v>0</v>
      </c>
      <c r="BE84" s="1174">
        <v>0</v>
      </c>
      <c r="BF84" s="1174">
        <v>0</v>
      </c>
      <c r="BG84" s="1174">
        <v>0</v>
      </c>
      <c r="BH84" s="1174">
        <v>0</v>
      </c>
      <c r="BI84" s="1174">
        <v>0</v>
      </c>
      <c r="BJ84" s="1174">
        <v>0</v>
      </c>
      <c r="BK84" s="1174">
        <v>0</v>
      </c>
      <c r="BL84" s="1174">
        <v>0</v>
      </c>
      <c r="BM84" s="1178">
        <v>0</v>
      </c>
      <c r="BN84" s="1128">
        <f t="shared" si="220"/>
        <v>0</v>
      </c>
    </row>
    <row r="85" spans="2:66" s="1108" customFormat="1" hidden="1">
      <c r="B85" s="1175"/>
      <c r="C85" s="1146" t="s">
        <v>95</v>
      </c>
      <c r="D85" s="1176"/>
      <c r="E85" s="1176"/>
      <c r="F85" s="1174">
        <v>0</v>
      </c>
      <c r="G85" s="1174">
        <v>0</v>
      </c>
      <c r="H85" s="1174">
        <v>0</v>
      </c>
      <c r="I85" s="1174">
        <v>0</v>
      </c>
      <c r="J85" s="1174">
        <v>0</v>
      </c>
      <c r="K85" s="1174">
        <v>0</v>
      </c>
      <c r="L85" s="1174">
        <v>0</v>
      </c>
      <c r="M85" s="1174">
        <v>0</v>
      </c>
      <c r="N85" s="1174">
        <v>0</v>
      </c>
      <c r="O85" s="1177">
        <v>0</v>
      </c>
      <c r="P85" s="1174">
        <v>0</v>
      </c>
      <c r="Q85" s="1178">
        <v>0</v>
      </c>
      <c r="R85" s="1174">
        <v>0</v>
      </c>
      <c r="S85" s="1174">
        <v>0</v>
      </c>
      <c r="T85" s="1174">
        <v>0</v>
      </c>
      <c r="U85" s="1174">
        <v>0</v>
      </c>
      <c r="V85" s="1174">
        <v>0</v>
      </c>
      <c r="W85" s="1174">
        <v>0</v>
      </c>
      <c r="X85" s="1174">
        <v>0</v>
      </c>
      <c r="Y85" s="1174">
        <v>0</v>
      </c>
      <c r="Z85" s="1174">
        <v>0</v>
      </c>
      <c r="AA85" s="1174">
        <v>0</v>
      </c>
      <c r="AB85" s="1174">
        <v>0</v>
      </c>
      <c r="AC85" s="1178">
        <v>0</v>
      </c>
      <c r="AD85" s="1174">
        <v>0</v>
      </c>
      <c r="AE85" s="1174">
        <v>0</v>
      </c>
      <c r="AF85" s="1174">
        <v>0</v>
      </c>
      <c r="AG85" s="1174">
        <v>0</v>
      </c>
      <c r="AH85" s="1174">
        <v>0</v>
      </c>
      <c r="AI85" s="1174">
        <v>0</v>
      </c>
      <c r="AJ85" s="1174">
        <v>0</v>
      </c>
      <c r="AK85" s="1174">
        <v>0</v>
      </c>
      <c r="AL85" s="1174">
        <v>0</v>
      </c>
      <c r="AM85" s="1174">
        <v>0</v>
      </c>
      <c r="AN85" s="1174">
        <v>0</v>
      </c>
      <c r="AO85" s="1178">
        <v>0</v>
      </c>
      <c r="AP85" s="1174">
        <v>0</v>
      </c>
      <c r="AQ85" s="1174">
        <v>0</v>
      </c>
      <c r="AR85" s="1174">
        <v>0</v>
      </c>
      <c r="AS85" s="1174">
        <v>0</v>
      </c>
      <c r="AT85" s="1174">
        <v>0</v>
      </c>
      <c r="AU85" s="1174">
        <v>0</v>
      </c>
      <c r="AV85" s="1174">
        <v>0</v>
      </c>
      <c r="AW85" s="1174">
        <v>0</v>
      </c>
      <c r="AX85" s="1174">
        <v>0</v>
      </c>
      <c r="AY85" s="1174">
        <v>0</v>
      </c>
      <c r="AZ85" s="1174">
        <v>0</v>
      </c>
      <c r="BA85" s="1178">
        <v>0</v>
      </c>
      <c r="BB85" s="1174">
        <v>0</v>
      </c>
      <c r="BC85" s="1174">
        <v>0</v>
      </c>
      <c r="BD85" s="1174">
        <v>0</v>
      </c>
      <c r="BE85" s="1174">
        <v>0</v>
      </c>
      <c r="BF85" s="1174">
        <v>0</v>
      </c>
      <c r="BG85" s="1174">
        <v>0</v>
      </c>
      <c r="BH85" s="1174">
        <v>0</v>
      </c>
      <c r="BI85" s="1174">
        <v>0</v>
      </c>
      <c r="BJ85" s="1174">
        <v>0</v>
      </c>
      <c r="BK85" s="1174">
        <v>0</v>
      </c>
      <c r="BL85" s="1174">
        <v>0</v>
      </c>
      <c r="BM85" s="1178">
        <v>0</v>
      </c>
      <c r="BN85" s="1128">
        <f t="shared" si="220"/>
        <v>0</v>
      </c>
    </row>
    <row r="86" spans="2:66" s="1108" customFormat="1" hidden="1">
      <c r="B86" s="1175"/>
      <c r="C86" s="1146" t="s">
        <v>96</v>
      </c>
      <c r="D86" s="1176"/>
      <c r="E86" s="1176"/>
      <c r="F86" s="1174">
        <v>0</v>
      </c>
      <c r="G86" s="1174">
        <v>0</v>
      </c>
      <c r="H86" s="1174">
        <v>0</v>
      </c>
      <c r="I86" s="1174">
        <v>0</v>
      </c>
      <c r="J86" s="1174">
        <v>0</v>
      </c>
      <c r="K86" s="1174">
        <v>0</v>
      </c>
      <c r="L86" s="1174">
        <v>0</v>
      </c>
      <c r="M86" s="1174">
        <v>0</v>
      </c>
      <c r="N86" s="1174">
        <v>0</v>
      </c>
      <c r="O86" s="1177">
        <v>0</v>
      </c>
      <c r="P86" s="1174">
        <v>0</v>
      </c>
      <c r="Q86" s="1178">
        <v>0</v>
      </c>
      <c r="R86" s="1174">
        <v>0</v>
      </c>
      <c r="S86" s="1174">
        <v>0</v>
      </c>
      <c r="T86" s="1174">
        <v>0</v>
      </c>
      <c r="U86" s="1174">
        <v>0</v>
      </c>
      <c r="V86" s="1174">
        <v>0</v>
      </c>
      <c r="W86" s="1174">
        <v>0</v>
      </c>
      <c r="X86" s="1174">
        <v>0</v>
      </c>
      <c r="Y86" s="1174">
        <v>0</v>
      </c>
      <c r="Z86" s="1174">
        <v>0</v>
      </c>
      <c r="AA86" s="1174">
        <v>0</v>
      </c>
      <c r="AB86" s="1174">
        <v>0</v>
      </c>
      <c r="AC86" s="1178">
        <v>0</v>
      </c>
      <c r="AD86" s="1174">
        <v>0</v>
      </c>
      <c r="AE86" s="1174">
        <v>0</v>
      </c>
      <c r="AF86" s="1174">
        <v>0</v>
      </c>
      <c r="AG86" s="1174">
        <v>0</v>
      </c>
      <c r="AH86" s="1174">
        <v>0</v>
      </c>
      <c r="AI86" s="1174">
        <v>0</v>
      </c>
      <c r="AJ86" s="1174">
        <v>0</v>
      </c>
      <c r="AK86" s="1174">
        <v>0</v>
      </c>
      <c r="AL86" s="1174">
        <v>0</v>
      </c>
      <c r="AM86" s="1174">
        <v>0</v>
      </c>
      <c r="AN86" s="1174">
        <v>0</v>
      </c>
      <c r="AO86" s="1178">
        <v>0</v>
      </c>
      <c r="AP86" s="1174">
        <v>0</v>
      </c>
      <c r="AQ86" s="1174">
        <v>0</v>
      </c>
      <c r="AR86" s="1174">
        <v>0</v>
      </c>
      <c r="AS86" s="1174">
        <v>0</v>
      </c>
      <c r="AT86" s="1174">
        <v>0</v>
      </c>
      <c r="AU86" s="1174">
        <v>0</v>
      </c>
      <c r="AV86" s="1174">
        <v>0</v>
      </c>
      <c r="AW86" s="1174">
        <v>0</v>
      </c>
      <c r="AX86" s="1174">
        <v>0</v>
      </c>
      <c r="AY86" s="1174">
        <v>0</v>
      </c>
      <c r="AZ86" s="1174">
        <v>0</v>
      </c>
      <c r="BA86" s="1178">
        <v>0</v>
      </c>
      <c r="BB86" s="1174">
        <v>0</v>
      </c>
      <c r="BC86" s="1174">
        <v>0</v>
      </c>
      <c r="BD86" s="1174">
        <v>0</v>
      </c>
      <c r="BE86" s="1174">
        <v>0</v>
      </c>
      <c r="BF86" s="1174">
        <v>0</v>
      </c>
      <c r="BG86" s="1174">
        <v>0</v>
      </c>
      <c r="BH86" s="1174">
        <v>0</v>
      </c>
      <c r="BI86" s="1174">
        <v>0</v>
      </c>
      <c r="BJ86" s="1174">
        <v>0</v>
      </c>
      <c r="BK86" s="1174">
        <v>0</v>
      </c>
      <c r="BL86" s="1174">
        <v>0</v>
      </c>
      <c r="BM86" s="1178">
        <v>0</v>
      </c>
      <c r="BN86" s="1128">
        <f t="shared" si="220"/>
        <v>0</v>
      </c>
    </row>
    <row r="87" spans="2:66" s="1108" customFormat="1" ht="17" hidden="1" thickBot="1">
      <c r="B87" s="1175"/>
      <c r="C87" s="1146" t="s">
        <v>97</v>
      </c>
      <c r="D87" s="1176"/>
      <c r="E87" s="1176"/>
      <c r="F87" s="1179">
        <v>0</v>
      </c>
      <c r="G87" s="1179">
        <v>0</v>
      </c>
      <c r="H87" s="1179">
        <v>0</v>
      </c>
      <c r="I87" s="1179">
        <v>0</v>
      </c>
      <c r="J87" s="1179">
        <v>0</v>
      </c>
      <c r="K87" s="1179">
        <v>0</v>
      </c>
      <c r="L87" s="1179">
        <v>0</v>
      </c>
      <c r="M87" s="1179">
        <v>0</v>
      </c>
      <c r="N87" s="1179">
        <v>0</v>
      </c>
      <c r="O87" s="1179">
        <v>0</v>
      </c>
      <c r="P87" s="1179">
        <v>0</v>
      </c>
      <c r="Q87" s="1180">
        <v>0</v>
      </c>
      <c r="R87" s="1179">
        <v>0</v>
      </c>
      <c r="S87" s="1179">
        <v>0</v>
      </c>
      <c r="T87" s="1179">
        <v>0</v>
      </c>
      <c r="U87" s="1179">
        <v>0</v>
      </c>
      <c r="V87" s="1179">
        <v>0</v>
      </c>
      <c r="W87" s="1179">
        <v>0</v>
      </c>
      <c r="X87" s="1179">
        <v>0</v>
      </c>
      <c r="Y87" s="1179">
        <v>0</v>
      </c>
      <c r="Z87" s="1179">
        <v>0</v>
      </c>
      <c r="AA87" s="1179">
        <v>0</v>
      </c>
      <c r="AB87" s="1179">
        <v>0</v>
      </c>
      <c r="AC87" s="1180">
        <v>0</v>
      </c>
      <c r="AD87" s="1179">
        <v>0</v>
      </c>
      <c r="AE87" s="1179">
        <v>0</v>
      </c>
      <c r="AF87" s="1179">
        <v>0</v>
      </c>
      <c r="AG87" s="1179">
        <v>0</v>
      </c>
      <c r="AH87" s="1179">
        <v>0</v>
      </c>
      <c r="AI87" s="1179">
        <v>0</v>
      </c>
      <c r="AJ87" s="1179">
        <v>0</v>
      </c>
      <c r="AK87" s="1179">
        <v>0</v>
      </c>
      <c r="AL87" s="1179">
        <v>0</v>
      </c>
      <c r="AM87" s="1179">
        <v>0</v>
      </c>
      <c r="AN87" s="1179">
        <v>0</v>
      </c>
      <c r="AO87" s="1180">
        <v>0</v>
      </c>
      <c r="AP87" s="1179">
        <v>0</v>
      </c>
      <c r="AQ87" s="1179">
        <v>0</v>
      </c>
      <c r="AR87" s="1179">
        <v>0</v>
      </c>
      <c r="AS87" s="1179">
        <v>0</v>
      </c>
      <c r="AT87" s="1179">
        <v>0</v>
      </c>
      <c r="AU87" s="1179">
        <v>0</v>
      </c>
      <c r="AV87" s="1179">
        <v>0</v>
      </c>
      <c r="AW87" s="1179">
        <v>0</v>
      </c>
      <c r="AX87" s="1179">
        <v>0</v>
      </c>
      <c r="AY87" s="1179">
        <v>0</v>
      </c>
      <c r="AZ87" s="1179">
        <v>0</v>
      </c>
      <c r="BA87" s="1180">
        <v>0</v>
      </c>
      <c r="BB87" s="1179">
        <v>0</v>
      </c>
      <c r="BC87" s="1179">
        <v>0</v>
      </c>
      <c r="BD87" s="1179">
        <v>0</v>
      </c>
      <c r="BE87" s="1179">
        <v>0</v>
      </c>
      <c r="BF87" s="1179">
        <v>0</v>
      </c>
      <c r="BG87" s="1179">
        <v>0</v>
      </c>
      <c r="BH87" s="1179">
        <v>0</v>
      </c>
      <c r="BI87" s="1179">
        <v>0</v>
      </c>
      <c r="BJ87" s="1179">
        <v>0</v>
      </c>
      <c r="BK87" s="1179">
        <v>0</v>
      </c>
      <c r="BL87" s="1179">
        <v>0</v>
      </c>
      <c r="BM87" s="1180">
        <v>0</v>
      </c>
      <c r="BN87" s="1128">
        <f t="shared" si="220"/>
        <v>0</v>
      </c>
    </row>
    <row r="88" spans="2:66" s="1108" customFormat="1" hidden="1">
      <c r="B88" s="1118"/>
      <c r="C88" s="1117"/>
      <c r="D88" s="1116"/>
      <c r="E88" s="1116" t="s">
        <v>294</v>
      </c>
      <c r="F88" s="1125">
        <f>SUM(F80:F87)</f>
        <v>0</v>
      </c>
      <c r="G88" s="1125">
        <f>SUM(G80:G87)</f>
        <v>0</v>
      </c>
      <c r="H88" s="1125">
        <f t="shared" ref="H88:N88" si="221">ROUND(SUM(H83:H87),5)</f>
        <v>0</v>
      </c>
      <c r="I88" s="1125">
        <f>SUM(I80:I87)</f>
        <v>0</v>
      </c>
      <c r="J88" s="1125">
        <f>SUM(J80:J87)</f>
        <v>0</v>
      </c>
      <c r="K88" s="1125">
        <f t="shared" si="221"/>
        <v>0</v>
      </c>
      <c r="L88" s="1125">
        <f>SUM(L80:L87)</f>
        <v>0</v>
      </c>
      <c r="M88" s="1125">
        <f t="shared" si="221"/>
        <v>0</v>
      </c>
      <c r="N88" s="1125">
        <f t="shared" si="221"/>
        <v>0</v>
      </c>
      <c r="O88" s="1126">
        <f>SUM(O80:O87)</f>
        <v>0</v>
      </c>
      <c r="P88" s="1125">
        <f>SUM(P80:P87)</f>
        <v>0</v>
      </c>
      <c r="Q88" s="1127">
        <f>SUM(Q80:Q87)</f>
        <v>0</v>
      </c>
      <c r="R88" s="1125">
        <f t="shared" ref="R88:AC88" si="222">ROUND(SUM(R83:R87),5)</f>
        <v>0</v>
      </c>
      <c r="S88" s="1125">
        <f t="shared" si="222"/>
        <v>0</v>
      </c>
      <c r="T88" s="1125">
        <f t="shared" si="222"/>
        <v>0</v>
      </c>
      <c r="U88" s="1125">
        <f t="shared" si="222"/>
        <v>0</v>
      </c>
      <c r="V88" s="1125">
        <f t="shared" si="222"/>
        <v>0</v>
      </c>
      <c r="W88" s="1125">
        <f t="shared" si="222"/>
        <v>0</v>
      </c>
      <c r="X88" s="1125">
        <f t="shared" si="222"/>
        <v>0</v>
      </c>
      <c r="Y88" s="1125">
        <f t="shared" si="222"/>
        <v>0</v>
      </c>
      <c r="Z88" s="1125">
        <f t="shared" si="222"/>
        <v>0</v>
      </c>
      <c r="AA88" s="1125">
        <f t="shared" si="222"/>
        <v>0</v>
      </c>
      <c r="AB88" s="1125">
        <f t="shared" si="222"/>
        <v>0</v>
      </c>
      <c r="AC88" s="1127">
        <f t="shared" si="222"/>
        <v>0</v>
      </c>
      <c r="AD88" s="1125">
        <f t="shared" ref="AD88:AO88" si="223">SUM(AD80:AD87)</f>
        <v>0</v>
      </c>
      <c r="AE88" s="1125">
        <f t="shared" si="223"/>
        <v>0</v>
      </c>
      <c r="AF88" s="1125">
        <f t="shared" si="223"/>
        <v>0</v>
      </c>
      <c r="AG88" s="1125">
        <f t="shared" si="223"/>
        <v>0</v>
      </c>
      <c r="AH88" s="1125">
        <f t="shared" si="223"/>
        <v>0</v>
      </c>
      <c r="AI88" s="1125">
        <f t="shared" si="223"/>
        <v>0</v>
      </c>
      <c r="AJ88" s="1125">
        <f t="shared" si="223"/>
        <v>0</v>
      </c>
      <c r="AK88" s="1125">
        <f t="shared" si="223"/>
        <v>0</v>
      </c>
      <c r="AL88" s="1125">
        <f t="shared" si="223"/>
        <v>0</v>
      </c>
      <c r="AM88" s="1125">
        <f t="shared" si="223"/>
        <v>0</v>
      </c>
      <c r="AN88" s="1125">
        <f t="shared" si="223"/>
        <v>0</v>
      </c>
      <c r="AO88" s="1127">
        <f t="shared" si="223"/>
        <v>0</v>
      </c>
      <c r="AP88" s="1125">
        <f t="shared" ref="AP88:BA88" si="224">SUM(AP80:AP87)</f>
        <v>0</v>
      </c>
      <c r="AQ88" s="1125">
        <f t="shared" si="224"/>
        <v>0</v>
      </c>
      <c r="AR88" s="1125">
        <f t="shared" si="224"/>
        <v>0</v>
      </c>
      <c r="AS88" s="1125">
        <f t="shared" si="224"/>
        <v>0</v>
      </c>
      <c r="AT88" s="1125">
        <f t="shared" si="224"/>
        <v>0</v>
      </c>
      <c r="AU88" s="1125">
        <f t="shared" si="224"/>
        <v>0</v>
      </c>
      <c r="AV88" s="1125">
        <f t="shared" si="224"/>
        <v>0</v>
      </c>
      <c r="AW88" s="1125">
        <f t="shared" si="224"/>
        <v>0</v>
      </c>
      <c r="AX88" s="1125">
        <f t="shared" si="224"/>
        <v>0</v>
      </c>
      <c r="AY88" s="1125">
        <f t="shared" si="224"/>
        <v>0</v>
      </c>
      <c r="AZ88" s="1125">
        <f t="shared" si="224"/>
        <v>0</v>
      </c>
      <c r="BA88" s="1127">
        <f t="shared" si="224"/>
        <v>0</v>
      </c>
      <c r="BB88" s="1125">
        <f t="shared" ref="BB88:BM88" si="225">SUM(BB80:BB87)</f>
        <v>0</v>
      </c>
      <c r="BC88" s="1125">
        <f t="shared" si="225"/>
        <v>0</v>
      </c>
      <c r="BD88" s="1125">
        <f t="shared" si="225"/>
        <v>0</v>
      </c>
      <c r="BE88" s="1125">
        <f t="shared" si="225"/>
        <v>0</v>
      </c>
      <c r="BF88" s="1125">
        <f t="shared" si="225"/>
        <v>0</v>
      </c>
      <c r="BG88" s="1125">
        <f t="shared" si="225"/>
        <v>0</v>
      </c>
      <c r="BH88" s="1125">
        <f t="shared" si="225"/>
        <v>0</v>
      </c>
      <c r="BI88" s="1125">
        <f t="shared" si="225"/>
        <v>0</v>
      </c>
      <c r="BJ88" s="1125">
        <f t="shared" si="225"/>
        <v>0</v>
      </c>
      <c r="BK88" s="1125">
        <f t="shared" si="225"/>
        <v>0</v>
      </c>
      <c r="BL88" s="1125">
        <f t="shared" si="225"/>
        <v>0</v>
      </c>
      <c r="BM88" s="1127">
        <f t="shared" si="225"/>
        <v>0</v>
      </c>
      <c r="BN88" s="1128">
        <f t="shared" si="220"/>
        <v>0</v>
      </c>
    </row>
    <row r="89" spans="2:66" s="1108" customFormat="1" ht="1" customHeight="1">
      <c r="B89" s="1118"/>
      <c r="C89" s="1117"/>
      <c r="D89" s="1116"/>
      <c r="E89" s="1116"/>
      <c r="F89" s="1125"/>
      <c r="G89" s="1125"/>
      <c r="H89" s="1125"/>
      <c r="I89" s="1125"/>
      <c r="J89" s="1125"/>
      <c r="K89" s="1125"/>
      <c r="L89" s="1125"/>
      <c r="M89" s="1125"/>
      <c r="N89" s="1125"/>
      <c r="O89" s="1126"/>
      <c r="P89" s="1125"/>
      <c r="Q89" s="1127"/>
      <c r="R89" s="1125"/>
      <c r="S89" s="1125"/>
      <c r="T89" s="1125"/>
      <c r="U89" s="1125"/>
      <c r="V89" s="1125"/>
      <c r="W89" s="1125"/>
      <c r="X89" s="1125"/>
      <c r="Y89" s="1125"/>
      <c r="Z89" s="1125"/>
      <c r="AA89" s="1125"/>
      <c r="AB89" s="1125"/>
      <c r="AC89" s="1127"/>
      <c r="AD89" s="1125"/>
      <c r="AE89" s="1125"/>
      <c r="AF89" s="1125"/>
      <c r="AG89" s="1125"/>
      <c r="AH89" s="1125"/>
      <c r="AI89" s="1125"/>
      <c r="AJ89" s="1125"/>
      <c r="AK89" s="1125"/>
      <c r="AL89" s="1125"/>
      <c r="AM89" s="1125"/>
      <c r="AN89" s="1125"/>
      <c r="AO89" s="1127"/>
      <c r="AP89" s="1125"/>
      <c r="AQ89" s="1125"/>
      <c r="AR89" s="1125"/>
      <c r="AS89" s="1125"/>
      <c r="AT89" s="1125"/>
      <c r="AU89" s="1125"/>
      <c r="AV89" s="1125"/>
      <c r="AW89" s="1125"/>
      <c r="AX89" s="1125"/>
      <c r="AY89" s="1125"/>
      <c r="AZ89" s="1125"/>
      <c r="BA89" s="1127"/>
      <c r="BB89" s="1125"/>
      <c r="BC89" s="1125"/>
      <c r="BD89" s="1125"/>
      <c r="BE89" s="1125"/>
      <c r="BF89" s="1125"/>
      <c r="BG89" s="1125"/>
      <c r="BH89" s="1125"/>
      <c r="BI89" s="1125"/>
      <c r="BJ89" s="1125"/>
      <c r="BK89" s="1125"/>
      <c r="BL89" s="1125"/>
      <c r="BM89" s="1127"/>
      <c r="BN89" s="1125"/>
    </row>
    <row r="90" spans="2:66" s="1108" customFormat="1" ht="17" thickBot="1">
      <c r="B90" s="1116" t="s">
        <v>105</v>
      </c>
      <c r="C90" s="1117"/>
      <c r="D90" s="1116"/>
      <c r="E90" s="1119"/>
      <c r="F90" s="1125"/>
      <c r="G90" s="1125"/>
      <c r="H90" s="1125"/>
      <c r="I90" s="1125"/>
      <c r="J90" s="1125"/>
      <c r="K90" s="1125"/>
      <c r="L90" s="1125"/>
      <c r="M90" s="1125"/>
      <c r="N90" s="1125"/>
      <c r="O90" s="1126"/>
      <c r="P90" s="1125"/>
      <c r="Q90" s="1127"/>
      <c r="R90" s="1125"/>
      <c r="S90" s="1125"/>
      <c r="T90" s="1125"/>
      <c r="U90" s="1125"/>
      <c r="V90" s="1125"/>
      <c r="W90" s="1125"/>
      <c r="X90" s="1125"/>
      <c r="Y90" s="1125"/>
      <c r="Z90" s="1125"/>
      <c r="AA90" s="1125"/>
      <c r="AB90" s="1125"/>
      <c r="AC90" s="1127"/>
      <c r="AD90" s="1125"/>
      <c r="AE90" s="1125"/>
      <c r="AF90" s="1125"/>
      <c r="AG90" s="1125"/>
      <c r="AH90" s="1125"/>
      <c r="AI90" s="1125"/>
      <c r="AJ90" s="1125"/>
      <c r="AK90" s="1125"/>
      <c r="AL90" s="1125"/>
      <c r="AM90" s="1125"/>
      <c r="AN90" s="1125"/>
      <c r="AO90" s="1127"/>
      <c r="AP90" s="1125"/>
      <c r="AQ90" s="1125"/>
      <c r="AR90" s="1125"/>
      <c r="AS90" s="1125"/>
      <c r="AT90" s="1125"/>
      <c r="AU90" s="1125"/>
      <c r="AV90" s="1125"/>
      <c r="AW90" s="1125"/>
      <c r="AX90" s="1125"/>
      <c r="AY90" s="1125"/>
      <c r="AZ90" s="1125"/>
      <c r="BA90" s="1127"/>
      <c r="BB90" s="1125"/>
      <c r="BC90" s="1125"/>
      <c r="BD90" s="1125"/>
      <c r="BE90" s="1125"/>
      <c r="BF90" s="1125"/>
      <c r="BG90" s="1125"/>
      <c r="BH90" s="1125"/>
      <c r="BI90" s="1125"/>
      <c r="BJ90" s="1125"/>
      <c r="BK90" s="1125"/>
      <c r="BL90" s="1125"/>
      <c r="BM90" s="1127"/>
      <c r="BN90" s="1125"/>
    </row>
    <row r="91" spans="2:66" s="1108" customFormat="1" ht="17" thickTop="1">
      <c r="B91" s="1116"/>
      <c r="C91" s="1134" t="s">
        <v>78</v>
      </c>
      <c r="D91" s="1116"/>
      <c r="E91" s="1119"/>
      <c r="F91" s="1125">
        <v>4000</v>
      </c>
      <c r="G91" s="1125">
        <f t="shared" ref="G91:G98" si="226">F91</f>
        <v>4000</v>
      </c>
      <c r="H91" s="1125">
        <f t="shared" ref="H91:BM91" si="227">G91</f>
        <v>4000</v>
      </c>
      <c r="I91" s="1125">
        <f t="shared" si="227"/>
        <v>4000</v>
      </c>
      <c r="J91" s="1125">
        <f t="shared" si="227"/>
        <v>4000</v>
      </c>
      <c r="K91" s="1125">
        <f t="shared" si="227"/>
        <v>4000</v>
      </c>
      <c r="L91" s="1125">
        <f t="shared" si="227"/>
        <v>4000</v>
      </c>
      <c r="M91" s="1125">
        <f t="shared" si="227"/>
        <v>4000</v>
      </c>
      <c r="N91" s="1125">
        <f t="shared" si="227"/>
        <v>4000</v>
      </c>
      <c r="O91" s="1125">
        <f t="shared" si="227"/>
        <v>4000</v>
      </c>
      <c r="P91" s="1125">
        <f t="shared" si="227"/>
        <v>4000</v>
      </c>
      <c r="Q91" s="1127">
        <f t="shared" si="227"/>
        <v>4000</v>
      </c>
      <c r="R91" s="1125">
        <f t="shared" si="227"/>
        <v>4000</v>
      </c>
      <c r="S91" s="1125">
        <f t="shared" si="227"/>
        <v>4000</v>
      </c>
      <c r="T91" s="1125">
        <f t="shared" si="227"/>
        <v>4000</v>
      </c>
      <c r="U91" s="1125">
        <f t="shared" si="227"/>
        <v>4000</v>
      </c>
      <c r="V91" s="1125">
        <f t="shared" si="227"/>
        <v>4000</v>
      </c>
      <c r="W91" s="1125">
        <f t="shared" si="227"/>
        <v>4000</v>
      </c>
      <c r="X91" s="1125">
        <f t="shared" si="227"/>
        <v>4000</v>
      </c>
      <c r="Y91" s="1125">
        <f t="shared" si="227"/>
        <v>4000</v>
      </c>
      <c r="Z91" s="1125">
        <f t="shared" si="227"/>
        <v>4000</v>
      </c>
      <c r="AA91" s="1125">
        <f t="shared" si="227"/>
        <v>4000</v>
      </c>
      <c r="AB91" s="1125">
        <f t="shared" si="227"/>
        <v>4000</v>
      </c>
      <c r="AC91" s="1125">
        <f t="shared" si="227"/>
        <v>4000</v>
      </c>
      <c r="AD91" s="1167">
        <f t="shared" si="227"/>
        <v>4000</v>
      </c>
      <c r="AE91" s="1126">
        <f t="shared" si="227"/>
        <v>4000</v>
      </c>
      <c r="AF91" s="1126">
        <f t="shared" si="227"/>
        <v>4000</v>
      </c>
      <c r="AG91" s="1126">
        <f t="shared" si="227"/>
        <v>4000</v>
      </c>
      <c r="AH91" s="1126">
        <f t="shared" si="227"/>
        <v>4000</v>
      </c>
      <c r="AI91" s="1126">
        <f t="shared" si="227"/>
        <v>4000</v>
      </c>
      <c r="AJ91" s="1126">
        <f t="shared" si="227"/>
        <v>4000</v>
      </c>
      <c r="AK91" s="1126">
        <f t="shared" si="227"/>
        <v>4000</v>
      </c>
      <c r="AL91" s="1126">
        <f t="shared" si="227"/>
        <v>4000</v>
      </c>
      <c r="AM91" s="1126">
        <f t="shared" si="227"/>
        <v>4000</v>
      </c>
      <c r="AN91" s="1126">
        <f t="shared" si="227"/>
        <v>4000</v>
      </c>
      <c r="AO91" s="1127">
        <f t="shared" si="227"/>
        <v>4000</v>
      </c>
      <c r="AP91" s="1125">
        <f t="shared" si="227"/>
        <v>4000</v>
      </c>
      <c r="AQ91" s="1125">
        <f t="shared" si="227"/>
        <v>4000</v>
      </c>
      <c r="AR91" s="1125">
        <f t="shared" si="227"/>
        <v>4000</v>
      </c>
      <c r="AS91" s="1125">
        <f t="shared" si="227"/>
        <v>4000</v>
      </c>
      <c r="AT91" s="1125">
        <f t="shared" si="227"/>
        <v>4000</v>
      </c>
      <c r="AU91" s="1125">
        <f t="shared" si="227"/>
        <v>4000</v>
      </c>
      <c r="AV91" s="1125">
        <f t="shared" si="227"/>
        <v>4000</v>
      </c>
      <c r="AW91" s="1125">
        <f t="shared" si="227"/>
        <v>4000</v>
      </c>
      <c r="AX91" s="1125">
        <f t="shared" si="227"/>
        <v>4000</v>
      </c>
      <c r="AY91" s="1125">
        <f t="shared" si="227"/>
        <v>4000</v>
      </c>
      <c r="AZ91" s="1125">
        <f t="shared" si="227"/>
        <v>4000</v>
      </c>
      <c r="BA91" s="1125">
        <f t="shared" si="227"/>
        <v>4000</v>
      </c>
      <c r="BB91" s="1167">
        <f t="shared" si="227"/>
        <v>4000</v>
      </c>
      <c r="BC91" s="1126">
        <f t="shared" si="227"/>
        <v>4000</v>
      </c>
      <c r="BD91" s="1126">
        <f t="shared" si="227"/>
        <v>4000</v>
      </c>
      <c r="BE91" s="1126">
        <f t="shared" si="227"/>
        <v>4000</v>
      </c>
      <c r="BF91" s="1126">
        <f t="shared" si="227"/>
        <v>4000</v>
      </c>
      <c r="BG91" s="1126">
        <f t="shared" si="227"/>
        <v>4000</v>
      </c>
      <c r="BH91" s="1126">
        <f t="shared" si="227"/>
        <v>4000</v>
      </c>
      <c r="BI91" s="1126">
        <f t="shared" si="227"/>
        <v>4000</v>
      </c>
      <c r="BJ91" s="1126">
        <f t="shared" si="227"/>
        <v>4000</v>
      </c>
      <c r="BK91" s="1126">
        <f t="shared" si="227"/>
        <v>4000</v>
      </c>
      <c r="BL91" s="1126">
        <f t="shared" si="227"/>
        <v>4000</v>
      </c>
      <c r="BM91" s="1127">
        <f t="shared" si="227"/>
        <v>4000</v>
      </c>
      <c r="BN91" s="1145">
        <f>SUM(F91:BM91)</f>
        <v>240000</v>
      </c>
    </row>
    <row r="92" spans="2:66" s="1108" customFormat="1">
      <c r="B92" s="1116"/>
      <c r="C92" s="1134" t="s">
        <v>79</v>
      </c>
      <c r="D92" s="1116"/>
      <c r="E92" s="1119"/>
      <c r="F92" s="1125">
        <v>500</v>
      </c>
      <c r="G92" s="1125">
        <f t="shared" si="226"/>
        <v>500</v>
      </c>
      <c r="H92" s="1125">
        <f t="shared" ref="H92:BM93" si="228">G92</f>
        <v>500</v>
      </c>
      <c r="I92" s="1125">
        <f t="shared" si="228"/>
        <v>500</v>
      </c>
      <c r="J92" s="1125">
        <f t="shared" si="228"/>
        <v>500</v>
      </c>
      <c r="K92" s="1125">
        <f t="shared" si="228"/>
        <v>500</v>
      </c>
      <c r="L92" s="1125">
        <f t="shared" si="228"/>
        <v>500</v>
      </c>
      <c r="M92" s="1125">
        <f t="shared" si="228"/>
        <v>500</v>
      </c>
      <c r="N92" s="1125">
        <f t="shared" si="228"/>
        <v>500</v>
      </c>
      <c r="O92" s="1125">
        <f t="shared" si="228"/>
        <v>500</v>
      </c>
      <c r="P92" s="1125">
        <f t="shared" si="228"/>
        <v>500</v>
      </c>
      <c r="Q92" s="1127">
        <f t="shared" si="228"/>
        <v>500</v>
      </c>
      <c r="R92" s="1125">
        <f t="shared" si="228"/>
        <v>500</v>
      </c>
      <c r="S92" s="1125">
        <f t="shared" si="228"/>
        <v>500</v>
      </c>
      <c r="T92" s="1125">
        <f t="shared" si="228"/>
        <v>500</v>
      </c>
      <c r="U92" s="1125">
        <f t="shared" si="228"/>
        <v>500</v>
      </c>
      <c r="V92" s="1125">
        <f t="shared" si="228"/>
        <v>500</v>
      </c>
      <c r="W92" s="1125">
        <f t="shared" si="228"/>
        <v>500</v>
      </c>
      <c r="X92" s="1125">
        <f t="shared" si="228"/>
        <v>500</v>
      </c>
      <c r="Y92" s="1125">
        <f t="shared" si="228"/>
        <v>500</v>
      </c>
      <c r="Z92" s="1125">
        <f t="shared" si="228"/>
        <v>500</v>
      </c>
      <c r="AA92" s="1125">
        <f t="shared" si="228"/>
        <v>500</v>
      </c>
      <c r="AB92" s="1125">
        <f t="shared" si="228"/>
        <v>500</v>
      </c>
      <c r="AC92" s="1125">
        <f t="shared" si="228"/>
        <v>500</v>
      </c>
      <c r="AD92" s="1167">
        <f t="shared" si="228"/>
        <v>500</v>
      </c>
      <c r="AE92" s="1126">
        <f t="shared" si="228"/>
        <v>500</v>
      </c>
      <c r="AF92" s="1126">
        <f t="shared" si="228"/>
        <v>500</v>
      </c>
      <c r="AG92" s="1126">
        <f t="shared" si="228"/>
        <v>500</v>
      </c>
      <c r="AH92" s="1126">
        <f t="shared" si="228"/>
        <v>500</v>
      </c>
      <c r="AI92" s="1126">
        <f t="shared" si="228"/>
        <v>500</v>
      </c>
      <c r="AJ92" s="1126">
        <f t="shared" si="228"/>
        <v>500</v>
      </c>
      <c r="AK92" s="1126">
        <f t="shared" si="228"/>
        <v>500</v>
      </c>
      <c r="AL92" s="1126">
        <f t="shared" si="228"/>
        <v>500</v>
      </c>
      <c r="AM92" s="1126">
        <f t="shared" si="228"/>
        <v>500</v>
      </c>
      <c r="AN92" s="1126">
        <f t="shared" si="228"/>
        <v>500</v>
      </c>
      <c r="AO92" s="1127">
        <f t="shared" si="228"/>
        <v>500</v>
      </c>
      <c r="AP92" s="1125">
        <f t="shared" si="228"/>
        <v>500</v>
      </c>
      <c r="AQ92" s="1125">
        <f t="shared" si="228"/>
        <v>500</v>
      </c>
      <c r="AR92" s="1125">
        <f t="shared" si="228"/>
        <v>500</v>
      </c>
      <c r="AS92" s="1125">
        <f t="shared" si="228"/>
        <v>500</v>
      </c>
      <c r="AT92" s="1125">
        <f t="shared" si="228"/>
        <v>500</v>
      </c>
      <c r="AU92" s="1125">
        <f t="shared" si="228"/>
        <v>500</v>
      </c>
      <c r="AV92" s="1125">
        <f t="shared" si="228"/>
        <v>500</v>
      </c>
      <c r="AW92" s="1125">
        <f t="shared" si="228"/>
        <v>500</v>
      </c>
      <c r="AX92" s="1125">
        <f t="shared" si="228"/>
        <v>500</v>
      </c>
      <c r="AY92" s="1125">
        <f t="shared" si="228"/>
        <v>500</v>
      </c>
      <c r="AZ92" s="1125">
        <f t="shared" si="228"/>
        <v>500</v>
      </c>
      <c r="BA92" s="1125">
        <f t="shared" si="228"/>
        <v>500</v>
      </c>
      <c r="BB92" s="1167">
        <f t="shared" si="228"/>
        <v>500</v>
      </c>
      <c r="BC92" s="1126">
        <f t="shared" si="228"/>
        <v>500</v>
      </c>
      <c r="BD92" s="1126">
        <f t="shared" si="228"/>
        <v>500</v>
      </c>
      <c r="BE92" s="1126">
        <f t="shared" si="228"/>
        <v>500</v>
      </c>
      <c r="BF92" s="1126">
        <f t="shared" si="228"/>
        <v>500</v>
      </c>
      <c r="BG92" s="1126">
        <f t="shared" si="228"/>
        <v>500</v>
      </c>
      <c r="BH92" s="1126">
        <f t="shared" si="228"/>
        <v>500</v>
      </c>
      <c r="BI92" s="1126">
        <f t="shared" si="228"/>
        <v>500</v>
      </c>
      <c r="BJ92" s="1126">
        <f t="shared" si="228"/>
        <v>500</v>
      </c>
      <c r="BK92" s="1126">
        <f t="shared" si="228"/>
        <v>500</v>
      </c>
      <c r="BL92" s="1126">
        <f t="shared" si="228"/>
        <v>500</v>
      </c>
      <c r="BM92" s="1127">
        <f t="shared" si="228"/>
        <v>500</v>
      </c>
      <c r="BN92" s="1128">
        <f t="shared" ref="BN92:BN99" si="229">SUM(F92:BM92)</f>
        <v>30000</v>
      </c>
    </row>
    <row r="93" spans="2:66" s="1108" customFormat="1">
      <c r="B93" s="1116"/>
      <c r="C93" s="1134" t="s">
        <v>640</v>
      </c>
      <c r="D93" s="1116"/>
      <c r="E93" s="1119"/>
      <c r="F93" s="1125">
        <v>2000</v>
      </c>
      <c r="G93" s="1125">
        <f t="shared" si="226"/>
        <v>2000</v>
      </c>
      <c r="H93" s="1125">
        <f t="shared" si="228"/>
        <v>2000</v>
      </c>
      <c r="I93" s="1125">
        <f t="shared" si="228"/>
        <v>2000</v>
      </c>
      <c r="J93" s="1125">
        <f t="shared" si="228"/>
        <v>2000</v>
      </c>
      <c r="K93" s="1125">
        <f t="shared" si="228"/>
        <v>2000</v>
      </c>
      <c r="L93" s="1125">
        <f t="shared" si="228"/>
        <v>2000</v>
      </c>
      <c r="M93" s="1125">
        <f t="shared" si="228"/>
        <v>2000</v>
      </c>
      <c r="N93" s="1125">
        <f t="shared" si="228"/>
        <v>2000</v>
      </c>
      <c r="O93" s="1125">
        <f t="shared" si="228"/>
        <v>2000</v>
      </c>
      <c r="P93" s="1125">
        <f t="shared" si="228"/>
        <v>2000</v>
      </c>
      <c r="Q93" s="1127">
        <f t="shared" si="228"/>
        <v>2000</v>
      </c>
      <c r="R93" s="1125">
        <f t="shared" si="228"/>
        <v>2000</v>
      </c>
      <c r="S93" s="1125">
        <f t="shared" si="228"/>
        <v>2000</v>
      </c>
      <c r="T93" s="1125">
        <f t="shared" si="228"/>
        <v>2000</v>
      </c>
      <c r="U93" s="1125">
        <f t="shared" si="228"/>
        <v>2000</v>
      </c>
      <c r="V93" s="1125">
        <f t="shared" si="228"/>
        <v>2000</v>
      </c>
      <c r="W93" s="1125">
        <f t="shared" si="228"/>
        <v>2000</v>
      </c>
      <c r="X93" s="1125">
        <f t="shared" si="228"/>
        <v>2000</v>
      </c>
      <c r="Y93" s="1125">
        <f t="shared" si="228"/>
        <v>2000</v>
      </c>
      <c r="Z93" s="1125">
        <f t="shared" si="228"/>
        <v>2000</v>
      </c>
      <c r="AA93" s="1125">
        <f t="shared" si="228"/>
        <v>2000</v>
      </c>
      <c r="AB93" s="1125">
        <f t="shared" si="228"/>
        <v>2000</v>
      </c>
      <c r="AC93" s="1125">
        <f t="shared" si="228"/>
        <v>2000</v>
      </c>
      <c r="AD93" s="1167">
        <f t="shared" si="228"/>
        <v>2000</v>
      </c>
      <c r="AE93" s="1126">
        <f t="shared" si="228"/>
        <v>2000</v>
      </c>
      <c r="AF93" s="1126">
        <f t="shared" si="228"/>
        <v>2000</v>
      </c>
      <c r="AG93" s="1126">
        <f t="shared" si="228"/>
        <v>2000</v>
      </c>
      <c r="AH93" s="1126">
        <f t="shared" si="228"/>
        <v>2000</v>
      </c>
      <c r="AI93" s="1126">
        <f t="shared" si="228"/>
        <v>2000</v>
      </c>
      <c r="AJ93" s="1126">
        <f t="shared" si="228"/>
        <v>2000</v>
      </c>
      <c r="AK93" s="1126">
        <f t="shared" si="228"/>
        <v>2000</v>
      </c>
      <c r="AL93" s="1126">
        <f t="shared" si="228"/>
        <v>2000</v>
      </c>
      <c r="AM93" s="1126">
        <f t="shared" si="228"/>
        <v>2000</v>
      </c>
      <c r="AN93" s="1126">
        <f t="shared" si="228"/>
        <v>2000</v>
      </c>
      <c r="AO93" s="1127">
        <f t="shared" si="228"/>
        <v>2000</v>
      </c>
      <c r="AP93" s="1125">
        <f t="shared" si="228"/>
        <v>2000</v>
      </c>
      <c r="AQ93" s="1125">
        <f t="shared" si="228"/>
        <v>2000</v>
      </c>
      <c r="AR93" s="1125">
        <f t="shared" si="228"/>
        <v>2000</v>
      </c>
      <c r="AS93" s="1125">
        <f t="shared" si="228"/>
        <v>2000</v>
      </c>
      <c r="AT93" s="1125">
        <f t="shared" si="228"/>
        <v>2000</v>
      </c>
      <c r="AU93" s="1125">
        <f t="shared" si="228"/>
        <v>2000</v>
      </c>
      <c r="AV93" s="1125">
        <f t="shared" si="228"/>
        <v>2000</v>
      </c>
      <c r="AW93" s="1125">
        <f t="shared" si="228"/>
        <v>2000</v>
      </c>
      <c r="AX93" s="1125">
        <f t="shared" si="228"/>
        <v>2000</v>
      </c>
      <c r="AY93" s="1125">
        <f t="shared" si="228"/>
        <v>2000</v>
      </c>
      <c r="AZ93" s="1125">
        <f t="shared" si="228"/>
        <v>2000</v>
      </c>
      <c r="BA93" s="1125">
        <f t="shared" si="228"/>
        <v>2000</v>
      </c>
      <c r="BB93" s="1167">
        <f t="shared" si="228"/>
        <v>2000</v>
      </c>
      <c r="BC93" s="1126">
        <f t="shared" si="228"/>
        <v>2000</v>
      </c>
      <c r="BD93" s="1126">
        <f t="shared" si="228"/>
        <v>2000</v>
      </c>
      <c r="BE93" s="1126">
        <f t="shared" si="228"/>
        <v>2000</v>
      </c>
      <c r="BF93" s="1126">
        <f t="shared" si="228"/>
        <v>2000</v>
      </c>
      <c r="BG93" s="1126">
        <f t="shared" si="228"/>
        <v>2000</v>
      </c>
      <c r="BH93" s="1126">
        <f t="shared" si="228"/>
        <v>2000</v>
      </c>
      <c r="BI93" s="1126">
        <f t="shared" si="228"/>
        <v>2000</v>
      </c>
      <c r="BJ93" s="1126">
        <f t="shared" si="228"/>
        <v>2000</v>
      </c>
      <c r="BK93" s="1126">
        <f t="shared" si="228"/>
        <v>2000</v>
      </c>
      <c r="BL93" s="1126">
        <f t="shared" si="228"/>
        <v>2000</v>
      </c>
      <c r="BM93" s="1127">
        <f t="shared" si="228"/>
        <v>2000</v>
      </c>
      <c r="BN93" s="1128">
        <f t="shared" ref="BN93" si="230">SUM(F93:BM93)</f>
        <v>120000</v>
      </c>
    </row>
    <row r="94" spans="2:66" s="1108" customFormat="1">
      <c r="B94" s="1116"/>
      <c r="C94" s="1134" t="s">
        <v>671</v>
      </c>
      <c r="D94" s="1116"/>
      <c r="E94" s="1119"/>
      <c r="F94" s="1125">
        <v>500</v>
      </c>
      <c r="G94" s="1125">
        <f t="shared" si="226"/>
        <v>500</v>
      </c>
      <c r="H94" s="1125">
        <f t="shared" ref="H94:BM94" si="231">G94</f>
        <v>500</v>
      </c>
      <c r="I94" s="1125">
        <f t="shared" si="231"/>
        <v>500</v>
      </c>
      <c r="J94" s="1125">
        <f t="shared" si="231"/>
        <v>500</v>
      </c>
      <c r="K94" s="1125">
        <f t="shared" si="231"/>
        <v>500</v>
      </c>
      <c r="L94" s="1125">
        <f t="shared" si="231"/>
        <v>500</v>
      </c>
      <c r="M94" s="1125">
        <f t="shared" si="231"/>
        <v>500</v>
      </c>
      <c r="N94" s="1125">
        <f t="shared" si="231"/>
        <v>500</v>
      </c>
      <c r="O94" s="1125">
        <f t="shared" si="231"/>
        <v>500</v>
      </c>
      <c r="P94" s="1125">
        <f t="shared" si="231"/>
        <v>500</v>
      </c>
      <c r="Q94" s="1127">
        <f t="shared" si="231"/>
        <v>500</v>
      </c>
      <c r="R94" s="1125">
        <f t="shared" si="231"/>
        <v>500</v>
      </c>
      <c r="S94" s="1125">
        <f t="shared" si="231"/>
        <v>500</v>
      </c>
      <c r="T94" s="1125">
        <f t="shared" si="231"/>
        <v>500</v>
      </c>
      <c r="U94" s="1125">
        <f t="shared" si="231"/>
        <v>500</v>
      </c>
      <c r="V94" s="1125">
        <f t="shared" si="231"/>
        <v>500</v>
      </c>
      <c r="W94" s="1125">
        <f t="shared" si="231"/>
        <v>500</v>
      </c>
      <c r="X94" s="1125">
        <f t="shared" si="231"/>
        <v>500</v>
      </c>
      <c r="Y94" s="1125">
        <f t="shared" si="231"/>
        <v>500</v>
      </c>
      <c r="Z94" s="1125">
        <f t="shared" si="231"/>
        <v>500</v>
      </c>
      <c r="AA94" s="1125">
        <f t="shared" si="231"/>
        <v>500</v>
      </c>
      <c r="AB94" s="1125">
        <f t="shared" si="231"/>
        <v>500</v>
      </c>
      <c r="AC94" s="1125">
        <f t="shared" si="231"/>
        <v>500</v>
      </c>
      <c r="AD94" s="1167">
        <f t="shared" si="231"/>
        <v>500</v>
      </c>
      <c r="AE94" s="1126">
        <f t="shared" si="231"/>
        <v>500</v>
      </c>
      <c r="AF94" s="1126">
        <f t="shared" si="231"/>
        <v>500</v>
      </c>
      <c r="AG94" s="1126">
        <f t="shared" si="231"/>
        <v>500</v>
      </c>
      <c r="AH94" s="1126">
        <f t="shared" si="231"/>
        <v>500</v>
      </c>
      <c r="AI94" s="1126">
        <f t="shared" si="231"/>
        <v>500</v>
      </c>
      <c r="AJ94" s="1126">
        <f t="shared" si="231"/>
        <v>500</v>
      </c>
      <c r="AK94" s="1126">
        <f t="shared" si="231"/>
        <v>500</v>
      </c>
      <c r="AL94" s="1126">
        <f t="shared" si="231"/>
        <v>500</v>
      </c>
      <c r="AM94" s="1126">
        <f t="shared" si="231"/>
        <v>500</v>
      </c>
      <c r="AN94" s="1126">
        <f t="shared" si="231"/>
        <v>500</v>
      </c>
      <c r="AO94" s="1127">
        <f t="shared" si="231"/>
        <v>500</v>
      </c>
      <c r="AP94" s="1125">
        <f t="shared" si="231"/>
        <v>500</v>
      </c>
      <c r="AQ94" s="1125">
        <f t="shared" si="231"/>
        <v>500</v>
      </c>
      <c r="AR94" s="1125">
        <f t="shared" si="231"/>
        <v>500</v>
      </c>
      <c r="AS94" s="1125">
        <f t="shared" si="231"/>
        <v>500</v>
      </c>
      <c r="AT94" s="1125">
        <f t="shared" si="231"/>
        <v>500</v>
      </c>
      <c r="AU94" s="1125">
        <f t="shared" si="231"/>
        <v>500</v>
      </c>
      <c r="AV94" s="1125">
        <f t="shared" si="231"/>
        <v>500</v>
      </c>
      <c r="AW94" s="1125">
        <f t="shared" si="231"/>
        <v>500</v>
      </c>
      <c r="AX94" s="1125">
        <f t="shared" si="231"/>
        <v>500</v>
      </c>
      <c r="AY94" s="1125">
        <f t="shared" si="231"/>
        <v>500</v>
      </c>
      <c r="AZ94" s="1125">
        <f t="shared" si="231"/>
        <v>500</v>
      </c>
      <c r="BA94" s="1125">
        <f t="shared" si="231"/>
        <v>500</v>
      </c>
      <c r="BB94" s="1167">
        <f t="shared" si="231"/>
        <v>500</v>
      </c>
      <c r="BC94" s="1126">
        <f t="shared" si="231"/>
        <v>500</v>
      </c>
      <c r="BD94" s="1126">
        <f t="shared" si="231"/>
        <v>500</v>
      </c>
      <c r="BE94" s="1126">
        <f t="shared" si="231"/>
        <v>500</v>
      </c>
      <c r="BF94" s="1126">
        <f t="shared" si="231"/>
        <v>500</v>
      </c>
      <c r="BG94" s="1126">
        <f t="shared" si="231"/>
        <v>500</v>
      </c>
      <c r="BH94" s="1126">
        <f t="shared" si="231"/>
        <v>500</v>
      </c>
      <c r="BI94" s="1126">
        <f t="shared" si="231"/>
        <v>500</v>
      </c>
      <c r="BJ94" s="1126">
        <f t="shared" si="231"/>
        <v>500</v>
      </c>
      <c r="BK94" s="1126">
        <f t="shared" si="231"/>
        <v>500</v>
      </c>
      <c r="BL94" s="1126">
        <f t="shared" si="231"/>
        <v>500</v>
      </c>
      <c r="BM94" s="1127">
        <f t="shared" si="231"/>
        <v>500</v>
      </c>
      <c r="BN94" s="1128">
        <f t="shared" si="229"/>
        <v>30000</v>
      </c>
    </row>
    <row r="95" spans="2:66" s="1108" customFormat="1">
      <c r="B95" s="1116"/>
      <c r="C95" s="1134" t="s">
        <v>80</v>
      </c>
      <c r="D95" s="1116"/>
      <c r="E95" s="1119"/>
      <c r="F95" s="1125">
        <v>10000</v>
      </c>
      <c r="G95" s="1125">
        <f t="shared" si="226"/>
        <v>10000</v>
      </c>
      <c r="H95" s="1125">
        <f t="shared" ref="H95:BM95" si="232">G95</f>
        <v>10000</v>
      </c>
      <c r="I95" s="1125">
        <f t="shared" si="232"/>
        <v>10000</v>
      </c>
      <c r="J95" s="1125">
        <f t="shared" si="232"/>
        <v>10000</v>
      </c>
      <c r="K95" s="1125">
        <f t="shared" si="232"/>
        <v>10000</v>
      </c>
      <c r="L95" s="1125">
        <f t="shared" si="232"/>
        <v>10000</v>
      </c>
      <c r="M95" s="1125">
        <f t="shared" si="232"/>
        <v>10000</v>
      </c>
      <c r="N95" s="1125">
        <f t="shared" si="232"/>
        <v>10000</v>
      </c>
      <c r="O95" s="1125">
        <f t="shared" si="232"/>
        <v>10000</v>
      </c>
      <c r="P95" s="1125">
        <f t="shared" si="232"/>
        <v>10000</v>
      </c>
      <c r="Q95" s="1127">
        <f t="shared" si="232"/>
        <v>10000</v>
      </c>
      <c r="R95" s="1125">
        <f t="shared" si="232"/>
        <v>10000</v>
      </c>
      <c r="S95" s="1125">
        <f t="shared" si="232"/>
        <v>10000</v>
      </c>
      <c r="T95" s="1125">
        <f t="shared" si="232"/>
        <v>10000</v>
      </c>
      <c r="U95" s="1125">
        <f t="shared" si="232"/>
        <v>10000</v>
      </c>
      <c r="V95" s="1125">
        <f t="shared" si="232"/>
        <v>10000</v>
      </c>
      <c r="W95" s="1125">
        <f t="shared" si="232"/>
        <v>10000</v>
      </c>
      <c r="X95" s="1125">
        <f t="shared" si="232"/>
        <v>10000</v>
      </c>
      <c r="Y95" s="1125">
        <f t="shared" si="232"/>
        <v>10000</v>
      </c>
      <c r="Z95" s="1125">
        <f t="shared" si="232"/>
        <v>10000</v>
      </c>
      <c r="AA95" s="1125">
        <f t="shared" si="232"/>
        <v>10000</v>
      </c>
      <c r="AB95" s="1125">
        <f t="shared" si="232"/>
        <v>10000</v>
      </c>
      <c r="AC95" s="1125">
        <f t="shared" si="232"/>
        <v>10000</v>
      </c>
      <c r="AD95" s="1167">
        <f t="shared" si="232"/>
        <v>10000</v>
      </c>
      <c r="AE95" s="1126">
        <f t="shared" si="232"/>
        <v>10000</v>
      </c>
      <c r="AF95" s="1126">
        <f t="shared" si="232"/>
        <v>10000</v>
      </c>
      <c r="AG95" s="1126">
        <f t="shared" si="232"/>
        <v>10000</v>
      </c>
      <c r="AH95" s="1126">
        <f t="shared" si="232"/>
        <v>10000</v>
      </c>
      <c r="AI95" s="1126">
        <f t="shared" si="232"/>
        <v>10000</v>
      </c>
      <c r="AJ95" s="1126">
        <f t="shared" si="232"/>
        <v>10000</v>
      </c>
      <c r="AK95" s="1126">
        <f t="shared" si="232"/>
        <v>10000</v>
      </c>
      <c r="AL95" s="1126">
        <f t="shared" si="232"/>
        <v>10000</v>
      </c>
      <c r="AM95" s="1126">
        <f t="shared" si="232"/>
        <v>10000</v>
      </c>
      <c r="AN95" s="1126">
        <f t="shared" si="232"/>
        <v>10000</v>
      </c>
      <c r="AO95" s="1127">
        <f t="shared" si="232"/>
        <v>10000</v>
      </c>
      <c r="AP95" s="1125">
        <f t="shared" si="232"/>
        <v>10000</v>
      </c>
      <c r="AQ95" s="1125">
        <f t="shared" si="232"/>
        <v>10000</v>
      </c>
      <c r="AR95" s="1125">
        <f t="shared" si="232"/>
        <v>10000</v>
      </c>
      <c r="AS95" s="1125">
        <f t="shared" si="232"/>
        <v>10000</v>
      </c>
      <c r="AT95" s="1125">
        <f t="shared" si="232"/>
        <v>10000</v>
      </c>
      <c r="AU95" s="1125">
        <f t="shared" si="232"/>
        <v>10000</v>
      </c>
      <c r="AV95" s="1125">
        <f t="shared" si="232"/>
        <v>10000</v>
      </c>
      <c r="AW95" s="1125">
        <f t="shared" si="232"/>
        <v>10000</v>
      </c>
      <c r="AX95" s="1125">
        <f t="shared" si="232"/>
        <v>10000</v>
      </c>
      <c r="AY95" s="1125">
        <f t="shared" si="232"/>
        <v>10000</v>
      </c>
      <c r="AZ95" s="1125">
        <f t="shared" si="232"/>
        <v>10000</v>
      </c>
      <c r="BA95" s="1125">
        <f t="shared" si="232"/>
        <v>10000</v>
      </c>
      <c r="BB95" s="1167">
        <f t="shared" si="232"/>
        <v>10000</v>
      </c>
      <c r="BC95" s="1126">
        <f t="shared" si="232"/>
        <v>10000</v>
      </c>
      <c r="BD95" s="1126">
        <f t="shared" si="232"/>
        <v>10000</v>
      </c>
      <c r="BE95" s="1126">
        <f t="shared" si="232"/>
        <v>10000</v>
      </c>
      <c r="BF95" s="1126">
        <f t="shared" si="232"/>
        <v>10000</v>
      </c>
      <c r="BG95" s="1126">
        <f t="shared" si="232"/>
        <v>10000</v>
      </c>
      <c r="BH95" s="1126">
        <f t="shared" si="232"/>
        <v>10000</v>
      </c>
      <c r="BI95" s="1126">
        <f t="shared" si="232"/>
        <v>10000</v>
      </c>
      <c r="BJ95" s="1126">
        <f t="shared" si="232"/>
        <v>10000</v>
      </c>
      <c r="BK95" s="1126">
        <f t="shared" si="232"/>
        <v>10000</v>
      </c>
      <c r="BL95" s="1126">
        <f t="shared" si="232"/>
        <v>10000</v>
      </c>
      <c r="BM95" s="1127">
        <f t="shared" si="232"/>
        <v>10000</v>
      </c>
      <c r="BN95" s="1128">
        <f t="shared" si="229"/>
        <v>600000</v>
      </c>
    </row>
    <row r="96" spans="2:66" s="1108" customFormat="1">
      <c r="B96" s="1116"/>
      <c r="C96" s="1134" t="s">
        <v>81</v>
      </c>
      <c r="D96" s="1116"/>
      <c r="E96" s="1119"/>
      <c r="F96" s="1125">
        <v>500</v>
      </c>
      <c r="G96" s="1125">
        <f t="shared" si="226"/>
        <v>500</v>
      </c>
      <c r="H96" s="1125">
        <f t="shared" ref="H96:BM96" si="233">G96</f>
        <v>500</v>
      </c>
      <c r="I96" s="1125">
        <f t="shared" si="233"/>
        <v>500</v>
      </c>
      <c r="J96" s="1125">
        <f t="shared" si="233"/>
        <v>500</v>
      </c>
      <c r="K96" s="1125">
        <f t="shared" si="233"/>
        <v>500</v>
      </c>
      <c r="L96" s="1125">
        <f t="shared" si="233"/>
        <v>500</v>
      </c>
      <c r="M96" s="1125">
        <f t="shared" si="233"/>
        <v>500</v>
      </c>
      <c r="N96" s="1125">
        <f t="shared" si="233"/>
        <v>500</v>
      </c>
      <c r="O96" s="1125">
        <f t="shared" si="233"/>
        <v>500</v>
      </c>
      <c r="P96" s="1125">
        <f t="shared" si="233"/>
        <v>500</v>
      </c>
      <c r="Q96" s="1127">
        <f t="shared" si="233"/>
        <v>500</v>
      </c>
      <c r="R96" s="1125">
        <f t="shared" si="233"/>
        <v>500</v>
      </c>
      <c r="S96" s="1125">
        <f t="shared" si="233"/>
        <v>500</v>
      </c>
      <c r="T96" s="1125">
        <f t="shared" si="233"/>
        <v>500</v>
      </c>
      <c r="U96" s="1125">
        <f t="shared" si="233"/>
        <v>500</v>
      </c>
      <c r="V96" s="1125">
        <f t="shared" si="233"/>
        <v>500</v>
      </c>
      <c r="W96" s="1125">
        <f t="shared" si="233"/>
        <v>500</v>
      </c>
      <c r="X96" s="1125">
        <f t="shared" si="233"/>
        <v>500</v>
      </c>
      <c r="Y96" s="1125">
        <f t="shared" si="233"/>
        <v>500</v>
      </c>
      <c r="Z96" s="1125">
        <f t="shared" si="233"/>
        <v>500</v>
      </c>
      <c r="AA96" s="1125">
        <f t="shared" si="233"/>
        <v>500</v>
      </c>
      <c r="AB96" s="1125">
        <f t="shared" si="233"/>
        <v>500</v>
      </c>
      <c r="AC96" s="1125">
        <f t="shared" si="233"/>
        <v>500</v>
      </c>
      <c r="AD96" s="1167">
        <f t="shared" si="233"/>
        <v>500</v>
      </c>
      <c r="AE96" s="1126">
        <f t="shared" si="233"/>
        <v>500</v>
      </c>
      <c r="AF96" s="1126">
        <f t="shared" si="233"/>
        <v>500</v>
      </c>
      <c r="AG96" s="1126">
        <f t="shared" si="233"/>
        <v>500</v>
      </c>
      <c r="AH96" s="1126">
        <f t="shared" si="233"/>
        <v>500</v>
      </c>
      <c r="AI96" s="1126">
        <f t="shared" si="233"/>
        <v>500</v>
      </c>
      <c r="AJ96" s="1126">
        <f t="shared" si="233"/>
        <v>500</v>
      </c>
      <c r="AK96" s="1126">
        <f t="shared" si="233"/>
        <v>500</v>
      </c>
      <c r="AL96" s="1126">
        <f t="shared" si="233"/>
        <v>500</v>
      </c>
      <c r="AM96" s="1126">
        <f t="shared" si="233"/>
        <v>500</v>
      </c>
      <c r="AN96" s="1126">
        <f t="shared" si="233"/>
        <v>500</v>
      </c>
      <c r="AO96" s="1127">
        <f t="shared" si="233"/>
        <v>500</v>
      </c>
      <c r="AP96" s="1125">
        <f t="shared" si="233"/>
        <v>500</v>
      </c>
      <c r="AQ96" s="1125">
        <f t="shared" si="233"/>
        <v>500</v>
      </c>
      <c r="AR96" s="1125">
        <f t="shared" si="233"/>
        <v>500</v>
      </c>
      <c r="AS96" s="1125">
        <f t="shared" si="233"/>
        <v>500</v>
      </c>
      <c r="AT96" s="1125">
        <f t="shared" si="233"/>
        <v>500</v>
      </c>
      <c r="AU96" s="1125">
        <f t="shared" si="233"/>
        <v>500</v>
      </c>
      <c r="AV96" s="1125">
        <f t="shared" si="233"/>
        <v>500</v>
      </c>
      <c r="AW96" s="1125">
        <f t="shared" si="233"/>
        <v>500</v>
      </c>
      <c r="AX96" s="1125">
        <f t="shared" si="233"/>
        <v>500</v>
      </c>
      <c r="AY96" s="1125">
        <f t="shared" si="233"/>
        <v>500</v>
      </c>
      <c r="AZ96" s="1125">
        <f t="shared" si="233"/>
        <v>500</v>
      </c>
      <c r="BA96" s="1125">
        <f t="shared" si="233"/>
        <v>500</v>
      </c>
      <c r="BB96" s="1167">
        <f t="shared" si="233"/>
        <v>500</v>
      </c>
      <c r="BC96" s="1126">
        <f t="shared" si="233"/>
        <v>500</v>
      </c>
      <c r="BD96" s="1126">
        <f t="shared" si="233"/>
        <v>500</v>
      </c>
      <c r="BE96" s="1126">
        <f t="shared" si="233"/>
        <v>500</v>
      </c>
      <c r="BF96" s="1126">
        <f t="shared" si="233"/>
        <v>500</v>
      </c>
      <c r="BG96" s="1126">
        <f t="shared" si="233"/>
        <v>500</v>
      </c>
      <c r="BH96" s="1126">
        <f t="shared" si="233"/>
        <v>500</v>
      </c>
      <c r="BI96" s="1126">
        <f t="shared" si="233"/>
        <v>500</v>
      </c>
      <c r="BJ96" s="1126">
        <f t="shared" si="233"/>
        <v>500</v>
      </c>
      <c r="BK96" s="1126">
        <f t="shared" si="233"/>
        <v>500</v>
      </c>
      <c r="BL96" s="1126">
        <f t="shared" si="233"/>
        <v>500</v>
      </c>
      <c r="BM96" s="1127">
        <f t="shared" si="233"/>
        <v>500</v>
      </c>
      <c r="BN96" s="1128">
        <f t="shared" si="229"/>
        <v>30000</v>
      </c>
    </row>
    <row r="97" spans="2:66" s="1108" customFormat="1">
      <c r="B97" s="1116"/>
      <c r="C97" s="1134" t="s">
        <v>82</v>
      </c>
      <c r="D97" s="1116"/>
      <c r="E97" s="1119"/>
      <c r="F97" s="1125">
        <v>1000</v>
      </c>
      <c r="G97" s="1125">
        <f t="shared" si="226"/>
        <v>1000</v>
      </c>
      <c r="H97" s="1125">
        <f t="shared" ref="H97:BM97" si="234">G97</f>
        <v>1000</v>
      </c>
      <c r="I97" s="1125">
        <f t="shared" si="234"/>
        <v>1000</v>
      </c>
      <c r="J97" s="1125">
        <f t="shared" si="234"/>
        <v>1000</v>
      </c>
      <c r="K97" s="1125">
        <f t="shared" si="234"/>
        <v>1000</v>
      </c>
      <c r="L97" s="1125">
        <f t="shared" si="234"/>
        <v>1000</v>
      </c>
      <c r="M97" s="1125">
        <f t="shared" si="234"/>
        <v>1000</v>
      </c>
      <c r="N97" s="1125">
        <f t="shared" si="234"/>
        <v>1000</v>
      </c>
      <c r="O97" s="1125">
        <f t="shared" si="234"/>
        <v>1000</v>
      </c>
      <c r="P97" s="1125">
        <f t="shared" si="234"/>
        <v>1000</v>
      </c>
      <c r="Q97" s="1127">
        <f t="shared" si="234"/>
        <v>1000</v>
      </c>
      <c r="R97" s="1125">
        <f t="shared" si="234"/>
        <v>1000</v>
      </c>
      <c r="S97" s="1125">
        <f t="shared" si="234"/>
        <v>1000</v>
      </c>
      <c r="T97" s="1125">
        <f t="shared" si="234"/>
        <v>1000</v>
      </c>
      <c r="U97" s="1125">
        <f t="shared" si="234"/>
        <v>1000</v>
      </c>
      <c r="V97" s="1125">
        <f t="shared" si="234"/>
        <v>1000</v>
      </c>
      <c r="W97" s="1125">
        <f t="shared" si="234"/>
        <v>1000</v>
      </c>
      <c r="X97" s="1125">
        <f t="shared" si="234"/>
        <v>1000</v>
      </c>
      <c r="Y97" s="1125">
        <f t="shared" si="234"/>
        <v>1000</v>
      </c>
      <c r="Z97" s="1125">
        <f t="shared" si="234"/>
        <v>1000</v>
      </c>
      <c r="AA97" s="1125">
        <f t="shared" si="234"/>
        <v>1000</v>
      </c>
      <c r="AB97" s="1125">
        <f t="shared" si="234"/>
        <v>1000</v>
      </c>
      <c r="AC97" s="1125">
        <f t="shared" si="234"/>
        <v>1000</v>
      </c>
      <c r="AD97" s="1167">
        <f t="shared" si="234"/>
        <v>1000</v>
      </c>
      <c r="AE97" s="1126">
        <f t="shared" si="234"/>
        <v>1000</v>
      </c>
      <c r="AF97" s="1126">
        <f t="shared" si="234"/>
        <v>1000</v>
      </c>
      <c r="AG97" s="1126">
        <f t="shared" si="234"/>
        <v>1000</v>
      </c>
      <c r="AH97" s="1126">
        <f t="shared" si="234"/>
        <v>1000</v>
      </c>
      <c r="AI97" s="1126">
        <f t="shared" si="234"/>
        <v>1000</v>
      </c>
      <c r="AJ97" s="1126">
        <f t="shared" si="234"/>
        <v>1000</v>
      </c>
      <c r="AK97" s="1126">
        <f t="shared" si="234"/>
        <v>1000</v>
      </c>
      <c r="AL97" s="1126">
        <f t="shared" si="234"/>
        <v>1000</v>
      </c>
      <c r="AM97" s="1126">
        <f t="shared" si="234"/>
        <v>1000</v>
      </c>
      <c r="AN97" s="1126">
        <f t="shared" si="234"/>
        <v>1000</v>
      </c>
      <c r="AO97" s="1127">
        <f t="shared" si="234"/>
        <v>1000</v>
      </c>
      <c r="AP97" s="1125">
        <f t="shared" si="234"/>
        <v>1000</v>
      </c>
      <c r="AQ97" s="1125">
        <f t="shared" si="234"/>
        <v>1000</v>
      </c>
      <c r="AR97" s="1125">
        <f t="shared" si="234"/>
        <v>1000</v>
      </c>
      <c r="AS97" s="1125">
        <f t="shared" si="234"/>
        <v>1000</v>
      </c>
      <c r="AT97" s="1125">
        <f t="shared" si="234"/>
        <v>1000</v>
      </c>
      <c r="AU97" s="1125">
        <f t="shared" si="234"/>
        <v>1000</v>
      </c>
      <c r="AV97" s="1125">
        <f t="shared" si="234"/>
        <v>1000</v>
      </c>
      <c r="AW97" s="1125">
        <f t="shared" si="234"/>
        <v>1000</v>
      </c>
      <c r="AX97" s="1125">
        <f t="shared" si="234"/>
        <v>1000</v>
      </c>
      <c r="AY97" s="1125">
        <f t="shared" si="234"/>
        <v>1000</v>
      </c>
      <c r="AZ97" s="1125">
        <f t="shared" si="234"/>
        <v>1000</v>
      </c>
      <c r="BA97" s="1125">
        <f t="shared" si="234"/>
        <v>1000</v>
      </c>
      <c r="BB97" s="1167">
        <f t="shared" si="234"/>
        <v>1000</v>
      </c>
      <c r="BC97" s="1126">
        <f t="shared" si="234"/>
        <v>1000</v>
      </c>
      <c r="BD97" s="1126">
        <f t="shared" si="234"/>
        <v>1000</v>
      </c>
      <c r="BE97" s="1126">
        <f t="shared" si="234"/>
        <v>1000</v>
      </c>
      <c r="BF97" s="1126">
        <f t="shared" si="234"/>
        <v>1000</v>
      </c>
      <c r="BG97" s="1126">
        <f t="shared" si="234"/>
        <v>1000</v>
      </c>
      <c r="BH97" s="1126">
        <f t="shared" si="234"/>
        <v>1000</v>
      </c>
      <c r="BI97" s="1126">
        <f t="shared" si="234"/>
        <v>1000</v>
      </c>
      <c r="BJ97" s="1126">
        <f t="shared" si="234"/>
        <v>1000</v>
      </c>
      <c r="BK97" s="1126">
        <f t="shared" si="234"/>
        <v>1000</v>
      </c>
      <c r="BL97" s="1126">
        <f t="shared" si="234"/>
        <v>1000</v>
      </c>
      <c r="BM97" s="1127">
        <f t="shared" si="234"/>
        <v>1000</v>
      </c>
      <c r="BN97" s="1128">
        <f t="shared" si="229"/>
        <v>60000</v>
      </c>
    </row>
    <row r="98" spans="2:66" s="1108" customFormat="1" ht="17" thickBot="1">
      <c r="B98" s="1116"/>
      <c r="C98" s="1134" t="s">
        <v>83</v>
      </c>
      <c r="D98" s="1116"/>
      <c r="E98" s="1121"/>
      <c r="F98" s="1132">
        <v>4000</v>
      </c>
      <c r="G98" s="1132">
        <f t="shared" si="226"/>
        <v>4000</v>
      </c>
      <c r="H98" s="1132">
        <f t="shared" ref="H98:BM98" si="235">G98</f>
        <v>4000</v>
      </c>
      <c r="I98" s="1132">
        <f t="shared" si="235"/>
        <v>4000</v>
      </c>
      <c r="J98" s="1132">
        <f t="shared" si="235"/>
        <v>4000</v>
      </c>
      <c r="K98" s="1132">
        <f t="shared" si="235"/>
        <v>4000</v>
      </c>
      <c r="L98" s="1132">
        <f t="shared" si="235"/>
        <v>4000</v>
      </c>
      <c r="M98" s="1132">
        <f t="shared" si="235"/>
        <v>4000</v>
      </c>
      <c r="N98" s="1132">
        <f t="shared" si="235"/>
        <v>4000</v>
      </c>
      <c r="O98" s="1132">
        <f t="shared" si="235"/>
        <v>4000</v>
      </c>
      <c r="P98" s="1132">
        <f t="shared" si="235"/>
        <v>4000</v>
      </c>
      <c r="Q98" s="1133">
        <f t="shared" si="235"/>
        <v>4000</v>
      </c>
      <c r="R98" s="1132">
        <f t="shared" si="235"/>
        <v>4000</v>
      </c>
      <c r="S98" s="1132">
        <f t="shared" si="235"/>
        <v>4000</v>
      </c>
      <c r="T98" s="1132">
        <f t="shared" si="235"/>
        <v>4000</v>
      </c>
      <c r="U98" s="1132">
        <f t="shared" si="235"/>
        <v>4000</v>
      </c>
      <c r="V98" s="1132">
        <f t="shared" si="235"/>
        <v>4000</v>
      </c>
      <c r="W98" s="1132">
        <f t="shared" si="235"/>
        <v>4000</v>
      </c>
      <c r="X98" s="1132">
        <f t="shared" si="235"/>
        <v>4000</v>
      </c>
      <c r="Y98" s="1132">
        <f t="shared" si="235"/>
        <v>4000</v>
      </c>
      <c r="Z98" s="1132">
        <f t="shared" si="235"/>
        <v>4000</v>
      </c>
      <c r="AA98" s="1132">
        <f t="shared" si="235"/>
        <v>4000</v>
      </c>
      <c r="AB98" s="1132">
        <f t="shared" si="235"/>
        <v>4000</v>
      </c>
      <c r="AC98" s="1132">
        <f t="shared" si="235"/>
        <v>4000</v>
      </c>
      <c r="AD98" s="1131">
        <f t="shared" si="235"/>
        <v>4000</v>
      </c>
      <c r="AE98" s="1132">
        <f t="shared" si="235"/>
        <v>4000</v>
      </c>
      <c r="AF98" s="1132">
        <f t="shared" si="235"/>
        <v>4000</v>
      </c>
      <c r="AG98" s="1132">
        <f t="shared" si="235"/>
        <v>4000</v>
      </c>
      <c r="AH98" s="1132">
        <f t="shared" si="235"/>
        <v>4000</v>
      </c>
      <c r="AI98" s="1132">
        <f t="shared" si="235"/>
        <v>4000</v>
      </c>
      <c r="AJ98" s="1132">
        <f t="shared" si="235"/>
        <v>4000</v>
      </c>
      <c r="AK98" s="1132">
        <f t="shared" si="235"/>
        <v>4000</v>
      </c>
      <c r="AL98" s="1132">
        <f t="shared" si="235"/>
        <v>4000</v>
      </c>
      <c r="AM98" s="1132">
        <f t="shared" si="235"/>
        <v>4000</v>
      </c>
      <c r="AN98" s="1132">
        <f t="shared" si="235"/>
        <v>4000</v>
      </c>
      <c r="AO98" s="1133">
        <f t="shared" si="235"/>
        <v>4000</v>
      </c>
      <c r="AP98" s="1132">
        <f t="shared" si="235"/>
        <v>4000</v>
      </c>
      <c r="AQ98" s="1132">
        <f t="shared" si="235"/>
        <v>4000</v>
      </c>
      <c r="AR98" s="1132">
        <f t="shared" si="235"/>
        <v>4000</v>
      </c>
      <c r="AS98" s="1132">
        <f t="shared" si="235"/>
        <v>4000</v>
      </c>
      <c r="AT98" s="1132">
        <f t="shared" si="235"/>
        <v>4000</v>
      </c>
      <c r="AU98" s="1132">
        <f t="shared" si="235"/>
        <v>4000</v>
      </c>
      <c r="AV98" s="1132">
        <f t="shared" si="235"/>
        <v>4000</v>
      </c>
      <c r="AW98" s="1132">
        <f t="shared" si="235"/>
        <v>4000</v>
      </c>
      <c r="AX98" s="1132">
        <f t="shared" si="235"/>
        <v>4000</v>
      </c>
      <c r="AY98" s="1132">
        <f t="shared" si="235"/>
        <v>4000</v>
      </c>
      <c r="AZ98" s="1132">
        <f t="shared" si="235"/>
        <v>4000</v>
      </c>
      <c r="BA98" s="1132">
        <f t="shared" si="235"/>
        <v>4000</v>
      </c>
      <c r="BB98" s="1131">
        <f t="shared" si="235"/>
        <v>4000</v>
      </c>
      <c r="BC98" s="1132">
        <f t="shared" si="235"/>
        <v>4000</v>
      </c>
      <c r="BD98" s="1132">
        <f t="shared" si="235"/>
        <v>4000</v>
      </c>
      <c r="BE98" s="1132">
        <f t="shared" si="235"/>
        <v>4000</v>
      </c>
      <c r="BF98" s="1132">
        <f t="shared" si="235"/>
        <v>4000</v>
      </c>
      <c r="BG98" s="1132">
        <f t="shared" si="235"/>
        <v>4000</v>
      </c>
      <c r="BH98" s="1132">
        <f t="shared" si="235"/>
        <v>4000</v>
      </c>
      <c r="BI98" s="1132">
        <f t="shared" si="235"/>
        <v>4000</v>
      </c>
      <c r="BJ98" s="1132">
        <f t="shared" si="235"/>
        <v>4000</v>
      </c>
      <c r="BK98" s="1132">
        <f t="shared" si="235"/>
        <v>4000</v>
      </c>
      <c r="BL98" s="1132">
        <f t="shared" si="235"/>
        <v>4000</v>
      </c>
      <c r="BM98" s="1133">
        <f t="shared" si="235"/>
        <v>4000</v>
      </c>
      <c r="BN98" s="1128">
        <f t="shared" si="229"/>
        <v>240000</v>
      </c>
    </row>
    <row r="99" spans="2:66" s="1108" customFormat="1" ht="18" thickTop="1" thickBot="1">
      <c r="B99" s="1116"/>
      <c r="C99" s="1117"/>
      <c r="D99" s="1116"/>
      <c r="E99" s="1116" t="s">
        <v>436</v>
      </c>
      <c r="F99" s="1181">
        <f t="shared" ref="F99:Q99" si="236">SUM(F91:F98)</f>
        <v>22500</v>
      </c>
      <c r="G99" s="1125">
        <f t="shared" si="236"/>
        <v>22500</v>
      </c>
      <c r="H99" s="1125">
        <f t="shared" si="236"/>
        <v>22500</v>
      </c>
      <c r="I99" s="1125">
        <f t="shared" si="236"/>
        <v>22500</v>
      </c>
      <c r="J99" s="1125">
        <f t="shared" si="236"/>
        <v>22500</v>
      </c>
      <c r="K99" s="1125">
        <f t="shared" si="236"/>
        <v>22500</v>
      </c>
      <c r="L99" s="1125">
        <f t="shared" si="236"/>
        <v>22500</v>
      </c>
      <c r="M99" s="1125">
        <f t="shared" si="236"/>
        <v>22500</v>
      </c>
      <c r="N99" s="1125">
        <f t="shared" si="236"/>
        <v>22500</v>
      </c>
      <c r="O99" s="1126">
        <f t="shared" si="236"/>
        <v>22500</v>
      </c>
      <c r="P99" s="1125">
        <f t="shared" si="236"/>
        <v>22500</v>
      </c>
      <c r="Q99" s="1127">
        <f t="shared" si="236"/>
        <v>22500</v>
      </c>
      <c r="R99" s="1125">
        <f t="shared" ref="R99:W99" si="237">SUM(R91:R98)</f>
        <v>22500</v>
      </c>
      <c r="S99" s="1125">
        <f t="shared" si="237"/>
        <v>22500</v>
      </c>
      <c r="T99" s="1125">
        <f t="shared" si="237"/>
        <v>22500</v>
      </c>
      <c r="U99" s="1125">
        <f t="shared" si="237"/>
        <v>22500</v>
      </c>
      <c r="V99" s="1125">
        <f t="shared" si="237"/>
        <v>22500</v>
      </c>
      <c r="W99" s="1125">
        <f t="shared" si="237"/>
        <v>22500</v>
      </c>
      <c r="X99" s="1125">
        <f t="shared" ref="X99:AC99" si="238">SUM(X91:X98)</f>
        <v>22500</v>
      </c>
      <c r="Y99" s="1125">
        <f t="shared" si="238"/>
        <v>22500</v>
      </c>
      <c r="Z99" s="1125">
        <f t="shared" si="238"/>
        <v>22500</v>
      </c>
      <c r="AA99" s="1125">
        <f t="shared" si="238"/>
        <v>22500</v>
      </c>
      <c r="AB99" s="1125">
        <f t="shared" si="238"/>
        <v>22500</v>
      </c>
      <c r="AC99" s="1127">
        <f t="shared" si="238"/>
        <v>22500</v>
      </c>
      <c r="AD99" s="1125">
        <f t="shared" ref="AD99:AO99" si="239">SUM(AD91:AD98)</f>
        <v>22500</v>
      </c>
      <c r="AE99" s="1125">
        <f t="shared" si="239"/>
        <v>22500</v>
      </c>
      <c r="AF99" s="1125">
        <f t="shared" si="239"/>
        <v>22500</v>
      </c>
      <c r="AG99" s="1125">
        <f t="shared" si="239"/>
        <v>22500</v>
      </c>
      <c r="AH99" s="1125">
        <f t="shared" si="239"/>
        <v>22500</v>
      </c>
      <c r="AI99" s="1125">
        <f t="shared" si="239"/>
        <v>22500</v>
      </c>
      <c r="AJ99" s="1125">
        <f t="shared" si="239"/>
        <v>22500</v>
      </c>
      <c r="AK99" s="1125">
        <f t="shared" si="239"/>
        <v>22500</v>
      </c>
      <c r="AL99" s="1125">
        <f t="shared" si="239"/>
        <v>22500</v>
      </c>
      <c r="AM99" s="1125">
        <f t="shared" si="239"/>
        <v>22500</v>
      </c>
      <c r="AN99" s="1125">
        <f t="shared" si="239"/>
        <v>22500</v>
      </c>
      <c r="AO99" s="1127">
        <f t="shared" si="239"/>
        <v>22500</v>
      </c>
      <c r="AP99" s="1125">
        <f t="shared" ref="AP99:BA99" si="240">SUM(AP91:AP98)</f>
        <v>22500</v>
      </c>
      <c r="AQ99" s="1125">
        <f t="shared" si="240"/>
        <v>22500</v>
      </c>
      <c r="AR99" s="1125">
        <f t="shared" si="240"/>
        <v>22500</v>
      </c>
      <c r="AS99" s="1125">
        <f t="shared" si="240"/>
        <v>22500</v>
      </c>
      <c r="AT99" s="1125">
        <f t="shared" si="240"/>
        <v>22500</v>
      </c>
      <c r="AU99" s="1125">
        <f t="shared" si="240"/>
        <v>22500</v>
      </c>
      <c r="AV99" s="1125">
        <f t="shared" si="240"/>
        <v>22500</v>
      </c>
      <c r="AW99" s="1125">
        <f t="shared" si="240"/>
        <v>22500</v>
      </c>
      <c r="AX99" s="1125">
        <f t="shared" si="240"/>
        <v>22500</v>
      </c>
      <c r="AY99" s="1125">
        <f t="shared" si="240"/>
        <v>22500</v>
      </c>
      <c r="AZ99" s="1125">
        <f t="shared" si="240"/>
        <v>22500</v>
      </c>
      <c r="BA99" s="1127">
        <f t="shared" si="240"/>
        <v>22500</v>
      </c>
      <c r="BB99" s="1125">
        <f t="shared" ref="BB99:BM99" si="241">SUM(BB91:BB98)</f>
        <v>22500</v>
      </c>
      <c r="BC99" s="1125">
        <f t="shared" si="241"/>
        <v>22500</v>
      </c>
      <c r="BD99" s="1125">
        <f t="shared" si="241"/>
        <v>22500</v>
      </c>
      <c r="BE99" s="1125">
        <f t="shared" si="241"/>
        <v>22500</v>
      </c>
      <c r="BF99" s="1125">
        <f t="shared" si="241"/>
        <v>22500</v>
      </c>
      <c r="BG99" s="1125">
        <f t="shared" si="241"/>
        <v>22500</v>
      </c>
      <c r="BH99" s="1125">
        <f t="shared" si="241"/>
        <v>22500</v>
      </c>
      <c r="BI99" s="1125">
        <f t="shared" si="241"/>
        <v>22500</v>
      </c>
      <c r="BJ99" s="1125">
        <f t="shared" si="241"/>
        <v>22500</v>
      </c>
      <c r="BK99" s="1125">
        <f t="shared" si="241"/>
        <v>22500</v>
      </c>
      <c r="BL99" s="1125">
        <f t="shared" si="241"/>
        <v>22500</v>
      </c>
      <c r="BM99" s="1127">
        <f t="shared" si="241"/>
        <v>22500</v>
      </c>
      <c r="BN99" s="1137">
        <f t="shared" si="229"/>
        <v>1350000</v>
      </c>
    </row>
    <row r="100" spans="2:66" s="1108" customFormat="1" ht="18" thickTop="1" thickBot="1">
      <c r="B100" s="1116"/>
      <c r="C100" s="1117"/>
      <c r="D100" s="1116"/>
      <c r="E100" s="1116" t="s">
        <v>106</v>
      </c>
      <c r="F100" s="1170">
        <f>F99</f>
        <v>22500</v>
      </c>
      <c r="G100" s="1171">
        <f>F100+G99</f>
        <v>45000</v>
      </c>
      <c r="H100" s="1171">
        <f t="shared" ref="H100:BM100" si="242">G100+H99</f>
        <v>67500</v>
      </c>
      <c r="I100" s="1171">
        <f t="shared" si="242"/>
        <v>90000</v>
      </c>
      <c r="J100" s="1171">
        <f t="shared" si="242"/>
        <v>112500</v>
      </c>
      <c r="K100" s="1171">
        <f t="shared" si="242"/>
        <v>135000</v>
      </c>
      <c r="L100" s="1171">
        <f t="shared" si="242"/>
        <v>157500</v>
      </c>
      <c r="M100" s="1171">
        <f t="shared" si="242"/>
        <v>180000</v>
      </c>
      <c r="N100" s="1171">
        <f t="shared" si="242"/>
        <v>202500</v>
      </c>
      <c r="O100" s="1171">
        <f t="shared" si="242"/>
        <v>225000</v>
      </c>
      <c r="P100" s="1171">
        <f t="shared" si="242"/>
        <v>247500</v>
      </c>
      <c r="Q100" s="1172">
        <f t="shared" si="242"/>
        <v>270000</v>
      </c>
      <c r="R100" s="1171">
        <f t="shared" si="242"/>
        <v>292500</v>
      </c>
      <c r="S100" s="1171">
        <f t="shared" si="242"/>
        <v>315000</v>
      </c>
      <c r="T100" s="1171">
        <f t="shared" si="242"/>
        <v>337500</v>
      </c>
      <c r="U100" s="1171">
        <f t="shared" si="242"/>
        <v>360000</v>
      </c>
      <c r="V100" s="1171">
        <f t="shared" si="242"/>
        <v>382500</v>
      </c>
      <c r="W100" s="1171">
        <f t="shared" si="242"/>
        <v>405000</v>
      </c>
      <c r="X100" s="1171">
        <f t="shared" si="242"/>
        <v>427500</v>
      </c>
      <c r="Y100" s="1171">
        <f t="shared" si="242"/>
        <v>450000</v>
      </c>
      <c r="Z100" s="1171">
        <f t="shared" si="242"/>
        <v>472500</v>
      </c>
      <c r="AA100" s="1171">
        <f t="shared" si="242"/>
        <v>495000</v>
      </c>
      <c r="AB100" s="1171">
        <f t="shared" si="242"/>
        <v>517500</v>
      </c>
      <c r="AC100" s="1172">
        <f t="shared" si="242"/>
        <v>540000</v>
      </c>
      <c r="AD100" s="1171">
        <f t="shared" si="242"/>
        <v>562500</v>
      </c>
      <c r="AE100" s="1171">
        <f t="shared" si="242"/>
        <v>585000</v>
      </c>
      <c r="AF100" s="1171">
        <f t="shared" si="242"/>
        <v>607500</v>
      </c>
      <c r="AG100" s="1171">
        <f t="shared" si="242"/>
        <v>630000</v>
      </c>
      <c r="AH100" s="1171">
        <f t="shared" si="242"/>
        <v>652500</v>
      </c>
      <c r="AI100" s="1171">
        <f t="shared" si="242"/>
        <v>675000</v>
      </c>
      <c r="AJ100" s="1171">
        <f t="shared" si="242"/>
        <v>697500</v>
      </c>
      <c r="AK100" s="1171">
        <f t="shared" si="242"/>
        <v>720000</v>
      </c>
      <c r="AL100" s="1171">
        <f t="shared" si="242"/>
        <v>742500</v>
      </c>
      <c r="AM100" s="1171">
        <f t="shared" si="242"/>
        <v>765000</v>
      </c>
      <c r="AN100" s="1171">
        <f t="shared" si="242"/>
        <v>787500</v>
      </c>
      <c r="AO100" s="1172">
        <f t="shared" si="242"/>
        <v>810000</v>
      </c>
      <c r="AP100" s="1171">
        <f t="shared" si="242"/>
        <v>832500</v>
      </c>
      <c r="AQ100" s="1171">
        <f t="shared" si="242"/>
        <v>855000</v>
      </c>
      <c r="AR100" s="1171">
        <f t="shared" si="242"/>
        <v>877500</v>
      </c>
      <c r="AS100" s="1171">
        <f t="shared" si="242"/>
        <v>900000</v>
      </c>
      <c r="AT100" s="1171">
        <f t="shared" si="242"/>
        <v>922500</v>
      </c>
      <c r="AU100" s="1171">
        <f t="shared" si="242"/>
        <v>945000</v>
      </c>
      <c r="AV100" s="1171">
        <f t="shared" si="242"/>
        <v>967500</v>
      </c>
      <c r="AW100" s="1171">
        <f t="shared" si="242"/>
        <v>990000</v>
      </c>
      <c r="AX100" s="1171">
        <f t="shared" si="242"/>
        <v>1012500</v>
      </c>
      <c r="AY100" s="1171">
        <f t="shared" si="242"/>
        <v>1035000</v>
      </c>
      <c r="AZ100" s="1171">
        <f t="shared" si="242"/>
        <v>1057500</v>
      </c>
      <c r="BA100" s="1172">
        <f t="shared" si="242"/>
        <v>1080000</v>
      </c>
      <c r="BB100" s="1171">
        <f t="shared" si="242"/>
        <v>1102500</v>
      </c>
      <c r="BC100" s="1171">
        <f t="shared" si="242"/>
        <v>1125000</v>
      </c>
      <c r="BD100" s="1171">
        <f t="shared" si="242"/>
        <v>1147500</v>
      </c>
      <c r="BE100" s="1171">
        <f t="shared" si="242"/>
        <v>1170000</v>
      </c>
      <c r="BF100" s="1171">
        <f t="shared" si="242"/>
        <v>1192500</v>
      </c>
      <c r="BG100" s="1171">
        <f t="shared" si="242"/>
        <v>1215000</v>
      </c>
      <c r="BH100" s="1171">
        <f t="shared" si="242"/>
        <v>1237500</v>
      </c>
      <c r="BI100" s="1171">
        <f t="shared" si="242"/>
        <v>1260000</v>
      </c>
      <c r="BJ100" s="1171">
        <f t="shared" si="242"/>
        <v>1282500</v>
      </c>
      <c r="BK100" s="1171">
        <f t="shared" si="242"/>
        <v>1305000</v>
      </c>
      <c r="BL100" s="1171">
        <f t="shared" si="242"/>
        <v>1327500</v>
      </c>
      <c r="BM100" s="1172">
        <f t="shared" si="242"/>
        <v>1350000</v>
      </c>
      <c r="BN100" s="1137"/>
    </row>
    <row r="101" spans="2:66" s="1108" customFormat="1" ht="17" thickTop="1">
      <c r="B101" s="1116"/>
      <c r="C101" s="1117"/>
      <c r="D101" s="1116"/>
      <c r="E101" s="1119"/>
      <c r="F101" s="1125"/>
      <c r="G101" s="1174"/>
      <c r="H101" s="1174"/>
      <c r="I101" s="1174"/>
      <c r="J101" s="1174"/>
      <c r="K101" s="1174"/>
      <c r="L101" s="1174"/>
      <c r="M101" s="1174"/>
      <c r="N101" s="1174"/>
      <c r="O101" s="1177"/>
      <c r="P101" s="1174"/>
      <c r="Q101" s="1178"/>
      <c r="R101" s="1174"/>
      <c r="S101" s="1174"/>
      <c r="T101" s="1174"/>
      <c r="U101" s="1174"/>
      <c r="V101" s="1174"/>
      <c r="W101" s="1174"/>
      <c r="X101" s="1174"/>
      <c r="Y101" s="1174"/>
      <c r="Z101" s="1174"/>
      <c r="AA101" s="1174"/>
      <c r="AB101" s="1174"/>
      <c r="AC101" s="1178"/>
      <c r="AD101" s="1174"/>
      <c r="AE101" s="1174"/>
      <c r="AF101" s="1174"/>
      <c r="AG101" s="1174"/>
      <c r="AH101" s="1174"/>
      <c r="AI101" s="1174"/>
      <c r="AJ101" s="1174"/>
      <c r="AK101" s="1174"/>
      <c r="AL101" s="1174"/>
      <c r="AM101" s="1174"/>
      <c r="AN101" s="1174"/>
      <c r="AO101" s="1178"/>
      <c r="AP101" s="1174"/>
      <c r="AQ101" s="1174"/>
      <c r="AR101" s="1174"/>
      <c r="AS101" s="1174"/>
      <c r="AT101" s="1174"/>
      <c r="AU101" s="1174"/>
      <c r="AV101" s="1174"/>
      <c r="AW101" s="1174"/>
      <c r="AX101" s="1174"/>
      <c r="AY101" s="1174"/>
      <c r="AZ101" s="1174"/>
      <c r="BA101" s="1178"/>
      <c r="BB101" s="1174"/>
      <c r="BC101" s="1174"/>
      <c r="BD101" s="1174"/>
      <c r="BE101" s="1174"/>
      <c r="BF101" s="1174"/>
      <c r="BG101" s="1174"/>
      <c r="BH101" s="1174"/>
      <c r="BI101" s="1174"/>
      <c r="BJ101" s="1174"/>
      <c r="BK101" s="1174"/>
      <c r="BL101" s="1174"/>
      <c r="BM101" s="1178"/>
      <c r="BN101" s="1174"/>
    </row>
    <row r="102" spans="2:66" s="1108" customFormat="1">
      <c r="B102" s="1116" t="s">
        <v>342</v>
      </c>
      <c r="C102" s="1117"/>
      <c r="D102" s="1116"/>
      <c r="E102" s="1116"/>
      <c r="F102" s="1125"/>
      <c r="G102" s="1125"/>
      <c r="H102" s="1125"/>
      <c r="I102" s="1125"/>
      <c r="J102" s="1125"/>
      <c r="K102" s="1125"/>
      <c r="L102" s="1125"/>
      <c r="M102" s="1125"/>
      <c r="N102" s="1125"/>
      <c r="O102" s="1126"/>
      <c r="P102" s="1125"/>
      <c r="Q102" s="1127"/>
      <c r="R102" s="1125"/>
      <c r="S102" s="1125"/>
      <c r="T102" s="1125"/>
      <c r="U102" s="1125"/>
      <c r="V102" s="1125"/>
      <c r="W102" s="1125"/>
      <c r="X102" s="1125"/>
      <c r="Y102" s="1125"/>
      <c r="Z102" s="1125"/>
      <c r="AA102" s="1125"/>
      <c r="AB102" s="1125"/>
      <c r="AC102" s="1127"/>
      <c r="AD102" s="1125"/>
      <c r="AE102" s="1125"/>
      <c r="AF102" s="1125"/>
      <c r="AG102" s="1125"/>
      <c r="AH102" s="1125"/>
      <c r="AI102" s="1125"/>
      <c r="AJ102" s="1125"/>
      <c r="AK102" s="1125"/>
      <c r="AL102" s="1125"/>
      <c r="AM102" s="1125"/>
      <c r="AN102" s="1125"/>
      <c r="AO102" s="1127"/>
      <c r="AP102" s="1125"/>
      <c r="AQ102" s="1125"/>
      <c r="AR102" s="1125"/>
      <c r="AS102" s="1125"/>
      <c r="AT102" s="1125"/>
      <c r="AU102" s="1125"/>
      <c r="AV102" s="1125"/>
      <c r="AW102" s="1125"/>
      <c r="AX102" s="1125"/>
      <c r="AY102" s="1125"/>
      <c r="AZ102" s="1125"/>
      <c r="BA102" s="1127"/>
      <c r="BB102" s="1125"/>
      <c r="BC102" s="1125"/>
      <c r="BD102" s="1125"/>
      <c r="BE102" s="1125"/>
      <c r="BF102" s="1125"/>
      <c r="BG102" s="1125"/>
      <c r="BH102" s="1125"/>
      <c r="BI102" s="1125"/>
      <c r="BJ102" s="1125"/>
      <c r="BK102" s="1125"/>
      <c r="BL102" s="1125"/>
      <c r="BM102" s="1127"/>
      <c r="BN102" s="1125"/>
    </row>
    <row r="103" spans="2:66" s="1108" customFormat="1">
      <c r="B103" s="1116"/>
      <c r="C103" s="1134" t="s">
        <v>419</v>
      </c>
      <c r="D103" s="1129" t="s">
        <v>84</v>
      </c>
      <c r="E103" s="1129"/>
      <c r="F103" s="1126">
        <v>5000</v>
      </c>
      <c r="G103" s="1126">
        <f>F103</f>
        <v>5000</v>
      </c>
      <c r="H103" s="1126">
        <f t="shared" ref="H103:BM105" si="243">G103</f>
        <v>5000</v>
      </c>
      <c r="I103" s="1126">
        <f t="shared" si="243"/>
        <v>5000</v>
      </c>
      <c r="J103" s="1126">
        <f t="shared" si="243"/>
        <v>5000</v>
      </c>
      <c r="K103" s="1126">
        <f t="shared" si="243"/>
        <v>5000</v>
      </c>
      <c r="L103" s="1126">
        <f t="shared" si="243"/>
        <v>5000</v>
      </c>
      <c r="M103" s="1126">
        <f t="shared" si="243"/>
        <v>5000</v>
      </c>
      <c r="N103" s="1126">
        <f t="shared" si="243"/>
        <v>5000</v>
      </c>
      <c r="O103" s="1126">
        <f t="shared" si="243"/>
        <v>5000</v>
      </c>
      <c r="P103" s="1126">
        <f t="shared" si="243"/>
        <v>5000</v>
      </c>
      <c r="Q103" s="1126">
        <f t="shared" si="243"/>
        <v>5000</v>
      </c>
      <c r="R103" s="1167">
        <f t="shared" si="243"/>
        <v>5000</v>
      </c>
      <c r="S103" s="1126">
        <f t="shared" si="243"/>
        <v>5000</v>
      </c>
      <c r="T103" s="1126">
        <f t="shared" si="243"/>
        <v>5000</v>
      </c>
      <c r="U103" s="1126">
        <f t="shared" si="243"/>
        <v>5000</v>
      </c>
      <c r="V103" s="1126">
        <f t="shared" si="243"/>
        <v>5000</v>
      </c>
      <c r="W103" s="1126">
        <f t="shared" si="243"/>
        <v>5000</v>
      </c>
      <c r="X103" s="1126">
        <f t="shared" si="243"/>
        <v>5000</v>
      </c>
      <c r="Y103" s="1126">
        <f t="shared" si="243"/>
        <v>5000</v>
      </c>
      <c r="Z103" s="1126">
        <f t="shared" si="243"/>
        <v>5000</v>
      </c>
      <c r="AA103" s="1126">
        <f t="shared" si="243"/>
        <v>5000</v>
      </c>
      <c r="AB103" s="1126">
        <f t="shared" si="243"/>
        <v>5000</v>
      </c>
      <c r="AC103" s="1127">
        <f t="shared" si="243"/>
        <v>5000</v>
      </c>
      <c r="AD103" s="1167">
        <f t="shared" si="243"/>
        <v>5000</v>
      </c>
      <c r="AE103" s="1126">
        <f t="shared" si="243"/>
        <v>5000</v>
      </c>
      <c r="AF103" s="1126">
        <f t="shared" si="243"/>
        <v>5000</v>
      </c>
      <c r="AG103" s="1126">
        <f t="shared" si="243"/>
        <v>5000</v>
      </c>
      <c r="AH103" s="1126">
        <f t="shared" si="243"/>
        <v>5000</v>
      </c>
      <c r="AI103" s="1126">
        <f t="shared" si="243"/>
        <v>5000</v>
      </c>
      <c r="AJ103" s="1126">
        <f t="shared" si="243"/>
        <v>5000</v>
      </c>
      <c r="AK103" s="1126">
        <f t="shared" si="243"/>
        <v>5000</v>
      </c>
      <c r="AL103" s="1126">
        <f t="shared" si="243"/>
        <v>5000</v>
      </c>
      <c r="AM103" s="1126">
        <f t="shared" si="243"/>
        <v>5000</v>
      </c>
      <c r="AN103" s="1126">
        <f t="shared" si="243"/>
        <v>5000</v>
      </c>
      <c r="AO103" s="1127">
        <f t="shared" si="243"/>
        <v>5000</v>
      </c>
      <c r="AP103" s="1167">
        <f t="shared" si="243"/>
        <v>5000</v>
      </c>
      <c r="AQ103" s="1126">
        <f t="shared" si="243"/>
        <v>5000</v>
      </c>
      <c r="AR103" s="1126">
        <f t="shared" si="243"/>
        <v>5000</v>
      </c>
      <c r="AS103" s="1126">
        <f t="shared" si="243"/>
        <v>5000</v>
      </c>
      <c r="AT103" s="1126">
        <f t="shared" si="243"/>
        <v>5000</v>
      </c>
      <c r="AU103" s="1126">
        <f t="shared" si="243"/>
        <v>5000</v>
      </c>
      <c r="AV103" s="1126">
        <f t="shared" si="243"/>
        <v>5000</v>
      </c>
      <c r="AW103" s="1126">
        <f t="shared" si="243"/>
        <v>5000</v>
      </c>
      <c r="AX103" s="1126">
        <f t="shared" si="243"/>
        <v>5000</v>
      </c>
      <c r="AY103" s="1126">
        <f t="shared" si="243"/>
        <v>5000</v>
      </c>
      <c r="AZ103" s="1126">
        <f t="shared" si="243"/>
        <v>5000</v>
      </c>
      <c r="BA103" s="1127">
        <f t="shared" si="243"/>
        <v>5000</v>
      </c>
      <c r="BB103" s="1167">
        <f t="shared" si="243"/>
        <v>5000</v>
      </c>
      <c r="BC103" s="1126">
        <f t="shared" si="243"/>
        <v>5000</v>
      </c>
      <c r="BD103" s="1126">
        <f t="shared" si="243"/>
        <v>5000</v>
      </c>
      <c r="BE103" s="1126">
        <f t="shared" si="243"/>
        <v>5000</v>
      </c>
      <c r="BF103" s="1126">
        <f t="shared" si="243"/>
        <v>5000</v>
      </c>
      <c r="BG103" s="1126">
        <f t="shared" si="243"/>
        <v>5000</v>
      </c>
      <c r="BH103" s="1126">
        <f t="shared" si="243"/>
        <v>5000</v>
      </c>
      <c r="BI103" s="1126">
        <f t="shared" si="243"/>
        <v>5000</v>
      </c>
      <c r="BJ103" s="1126">
        <f t="shared" si="243"/>
        <v>5000</v>
      </c>
      <c r="BK103" s="1126">
        <f t="shared" si="243"/>
        <v>5000</v>
      </c>
      <c r="BL103" s="1126">
        <f t="shared" si="243"/>
        <v>5000</v>
      </c>
      <c r="BM103" s="1127">
        <f t="shared" si="243"/>
        <v>5000</v>
      </c>
      <c r="BN103" s="1128">
        <f t="shared" ref="BN103:BN112" si="244">SUM(F103:BM103)</f>
        <v>300000</v>
      </c>
    </row>
    <row r="104" spans="2:66" s="1108" customFormat="1">
      <c r="B104" s="1116"/>
      <c r="C104" s="1134" t="s">
        <v>641</v>
      </c>
      <c r="D104" s="1129" t="s">
        <v>84</v>
      </c>
      <c r="E104" s="1129"/>
      <c r="F104" s="1126">
        <v>10000</v>
      </c>
      <c r="G104" s="1126">
        <f>F104</f>
        <v>10000</v>
      </c>
      <c r="H104" s="1126">
        <f t="shared" si="243"/>
        <v>10000</v>
      </c>
      <c r="I104" s="1126">
        <f t="shared" si="243"/>
        <v>10000</v>
      </c>
      <c r="J104" s="1126">
        <f t="shared" si="243"/>
        <v>10000</v>
      </c>
      <c r="K104" s="1126">
        <f t="shared" si="243"/>
        <v>10000</v>
      </c>
      <c r="L104" s="1126">
        <f t="shared" si="243"/>
        <v>10000</v>
      </c>
      <c r="M104" s="1126">
        <f t="shared" si="243"/>
        <v>10000</v>
      </c>
      <c r="N104" s="1126">
        <f t="shared" si="243"/>
        <v>10000</v>
      </c>
      <c r="O104" s="1126">
        <f t="shared" si="243"/>
        <v>10000</v>
      </c>
      <c r="P104" s="1126">
        <f t="shared" si="243"/>
        <v>10000</v>
      </c>
      <c r="Q104" s="1126">
        <f t="shared" si="243"/>
        <v>10000</v>
      </c>
      <c r="R104" s="1167">
        <f t="shared" si="243"/>
        <v>10000</v>
      </c>
      <c r="S104" s="1126">
        <f t="shared" si="243"/>
        <v>10000</v>
      </c>
      <c r="T104" s="1126">
        <f t="shared" si="243"/>
        <v>10000</v>
      </c>
      <c r="U104" s="1126">
        <f t="shared" si="243"/>
        <v>10000</v>
      </c>
      <c r="V104" s="1126">
        <f t="shared" si="243"/>
        <v>10000</v>
      </c>
      <c r="W104" s="1126">
        <f t="shared" si="243"/>
        <v>10000</v>
      </c>
      <c r="X104" s="1126">
        <f t="shared" si="243"/>
        <v>10000</v>
      </c>
      <c r="Y104" s="1126">
        <f t="shared" si="243"/>
        <v>10000</v>
      </c>
      <c r="Z104" s="1126">
        <f t="shared" si="243"/>
        <v>10000</v>
      </c>
      <c r="AA104" s="1126">
        <f t="shared" si="243"/>
        <v>10000</v>
      </c>
      <c r="AB104" s="1126">
        <f t="shared" si="243"/>
        <v>10000</v>
      </c>
      <c r="AC104" s="1127">
        <f t="shared" si="243"/>
        <v>10000</v>
      </c>
      <c r="AD104" s="1167">
        <f t="shared" si="243"/>
        <v>10000</v>
      </c>
      <c r="AE104" s="1126">
        <f t="shared" si="243"/>
        <v>10000</v>
      </c>
      <c r="AF104" s="1126">
        <f t="shared" si="243"/>
        <v>10000</v>
      </c>
      <c r="AG104" s="1126">
        <f t="shared" si="243"/>
        <v>10000</v>
      </c>
      <c r="AH104" s="1126">
        <f t="shared" si="243"/>
        <v>10000</v>
      </c>
      <c r="AI104" s="1126">
        <f t="shared" si="243"/>
        <v>10000</v>
      </c>
      <c r="AJ104" s="1126">
        <f t="shared" si="243"/>
        <v>10000</v>
      </c>
      <c r="AK104" s="1126">
        <f t="shared" si="243"/>
        <v>10000</v>
      </c>
      <c r="AL104" s="1126">
        <f t="shared" si="243"/>
        <v>10000</v>
      </c>
      <c r="AM104" s="1126">
        <f t="shared" si="243"/>
        <v>10000</v>
      </c>
      <c r="AN104" s="1126">
        <f t="shared" si="243"/>
        <v>10000</v>
      </c>
      <c r="AO104" s="1127">
        <f t="shared" si="243"/>
        <v>10000</v>
      </c>
      <c r="AP104" s="1167">
        <f t="shared" si="243"/>
        <v>10000</v>
      </c>
      <c r="AQ104" s="1126">
        <f t="shared" si="243"/>
        <v>10000</v>
      </c>
      <c r="AR104" s="1126">
        <f t="shared" si="243"/>
        <v>10000</v>
      </c>
      <c r="AS104" s="1126">
        <f t="shared" si="243"/>
        <v>10000</v>
      </c>
      <c r="AT104" s="1126">
        <f t="shared" si="243"/>
        <v>10000</v>
      </c>
      <c r="AU104" s="1126">
        <f t="shared" si="243"/>
        <v>10000</v>
      </c>
      <c r="AV104" s="1126">
        <f t="shared" si="243"/>
        <v>10000</v>
      </c>
      <c r="AW104" s="1126">
        <f t="shared" si="243"/>
        <v>10000</v>
      </c>
      <c r="AX104" s="1126">
        <f t="shared" si="243"/>
        <v>10000</v>
      </c>
      <c r="AY104" s="1126">
        <f t="shared" si="243"/>
        <v>10000</v>
      </c>
      <c r="AZ104" s="1126">
        <f t="shared" si="243"/>
        <v>10000</v>
      </c>
      <c r="BA104" s="1127">
        <f t="shared" si="243"/>
        <v>10000</v>
      </c>
      <c r="BB104" s="1167">
        <f t="shared" si="243"/>
        <v>10000</v>
      </c>
      <c r="BC104" s="1126">
        <f t="shared" si="243"/>
        <v>10000</v>
      </c>
      <c r="BD104" s="1126">
        <f t="shared" si="243"/>
        <v>10000</v>
      </c>
      <c r="BE104" s="1126">
        <f t="shared" si="243"/>
        <v>10000</v>
      </c>
      <c r="BF104" s="1126">
        <f t="shared" si="243"/>
        <v>10000</v>
      </c>
      <c r="BG104" s="1126">
        <f t="shared" si="243"/>
        <v>10000</v>
      </c>
      <c r="BH104" s="1126">
        <f t="shared" si="243"/>
        <v>10000</v>
      </c>
      <c r="BI104" s="1126">
        <f t="shared" si="243"/>
        <v>10000</v>
      </c>
      <c r="BJ104" s="1126">
        <f t="shared" si="243"/>
        <v>10000</v>
      </c>
      <c r="BK104" s="1126">
        <f t="shared" si="243"/>
        <v>10000</v>
      </c>
      <c r="BL104" s="1126">
        <f t="shared" si="243"/>
        <v>10000</v>
      </c>
      <c r="BM104" s="1127">
        <f t="shared" si="243"/>
        <v>10000</v>
      </c>
      <c r="BN104" s="1128">
        <f t="shared" ref="BN104" si="245">SUM(F104:BM104)</f>
        <v>600000</v>
      </c>
    </row>
    <row r="105" spans="2:66" s="1108" customFormat="1" ht="17" thickBot="1">
      <c r="B105" s="1116"/>
      <c r="C105" s="1134" t="s">
        <v>37</v>
      </c>
      <c r="D105" s="1129" t="s">
        <v>84</v>
      </c>
      <c r="E105" s="1129"/>
      <c r="F105" s="1132">
        <v>1000</v>
      </c>
      <c r="G105" s="1132">
        <f>F105</f>
        <v>1000</v>
      </c>
      <c r="H105" s="1132">
        <f t="shared" si="243"/>
        <v>1000</v>
      </c>
      <c r="I105" s="1132">
        <f t="shared" si="243"/>
        <v>1000</v>
      </c>
      <c r="J105" s="1132">
        <f t="shared" si="243"/>
        <v>1000</v>
      </c>
      <c r="K105" s="1132">
        <f t="shared" si="243"/>
        <v>1000</v>
      </c>
      <c r="L105" s="1132">
        <f t="shared" si="243"/>
        <v>1000</v>
      </c>
      <c r="M105" s="1132">
        <f t="shared" si="243"/>
        <v>1000</v>
      </c>
      <c r="N105" s="1132">
        <f t="shared" si="243"/>
        <v>1000</v>
      </c>
      <c r="O105" s="1132">
        <f t="shared" si="243"/>
        <v>1000</v>
      </c>
      <c r="P105" s="1132">
        <f t="shared" si="243"/>
        <v>1000</v>
      </c>
      <c r="Q105" s="1132">
        <f t="shared" si="243"/>
        <v>1000</v>
      </c>
      <c r="R105" s="1131">
        <f t="shared" si="243"/>
        <v>1000</v>
      </c>
      <c r="S105" s="1132">
        <f t="shared" si="243"/>
        <v>1000</v>
      </c>
      <c r="T105" s="1132">
        <f t="shared" si="243"/>
        <v>1000</v>
      </c>
      <c r="U105" s="1132">
        <f t="shared" si="243"/>
        <v>1000</v>
      </c>
      <c r="V105" s="1132">
        <f t="shared" si="243"/>
        <v>1000</v>
      </c>
      <c r="W105" s="1132">
        <f t="shared" si="243"/>
        <v>1000</v>
      </c>
      <c r="X105" s="1132">
        <f t="shared" si="243"/>
        <v>1000</v>
      </c>
      <c r="Y105" s="1132">
        <f t="shared" si="243"/>
        <v>1000</v>
      </c>
      <c r="Z105" s="1132">
        <f t="shared" si="243"/>
        <v>1000</v>
      </c>
      <c r="AA105" s="1132">
        <f t="shared" si="243"/>
        <v>1000</v>
      </c>
      <c r="AB105" s="1132">
        <f t="shared" si="243"/>
        <v>1000</v>
      </c>
      <c r="AC105" s="1133">
        <f t="shared" si="243"/>
        <v>1000</v>
      </c>
      <c r="AD105" s="1131">
        <f t="shared" si="243"/>
        <v>1000</v>
      </c>
      <c r="AE105" s="1132">
        <f t="shared" si="243"/>
        <v>1000</v>
      </c>
      <c r="AF105" s="1132">
        <f t="shared" si="243"/>
        <v>1000</v>
      </c>
      <c r="AG105" s="1132">
        <f t="shared" si="243"/>
        <v>1000</v>
      </c>
      <c r="AH105" s="1132">
        <f t="shared" si="243"/>
        <v>1000</v>
      </c>
      <c r="AI105" s="1132">
        <f t="shared" si="243"/>
        <v>1000</v>
      </c>
      <c r="AJ105" s="1132">
        <f t="shared" si="243"/>
        <v>1000</v>
      </c>
      <c r="AK105" s="1132">
        <f t="shared" si="243"/>
        <v>1000</v>
      </c>
      <c r="AL105" s="1132">
        <f t="shared" si="243"/>
        <v>1000</v>
      </c>
      <c r="AM105" s="1132">
        <f t="shared" si="243"/>
        <v>1000</v>
      </c>
      <c r="AN105" s="1132">
        <f t="shared" si="243"/>
        <v>1000</v>
      </c>
      <c r="AO105" s="1133">
        <f t="shared" si="243"/>
        <v>1000</v>
      </c>
      <c r="AP105" s="1131">
        <f t="shared" si="243"/>
        <v>1000</v>
      </c>
      <c r="AQ105" s="1132">
        <f t="shared" si="243"/>
        <v>1000</v>
      </c>
      <c r="AR105" s="1132">
        <f t="shared" si="243"/>
        <v>1000</v>
      </c>
      <c r="AS105" s="1132">
        <f t="shared" si="243"/>
        <v>1000</v>
      </c>
      <c r="AT105" s="1132">
        <f t="shared" si="243"/>
        <v>1000</v>
      </c>
      <c r="AU105" s="1132">
        <f t="shared" si="243"/>
        <v>1000</v>
      </c>
      <c r="AV105" s="1132">
        <f t="shared" si="243"/>
        <v>1000</v>
      </c>
      <c r="AW105" s="1132">
        <f t="shared" si="243"/>
        <v>1000</v>
      </c>
      <c r="AX105" s="1132">
        <f t="shared" si="243"/>
        <v>1000</v>
      </c>
      <c r="AY105" s="1132">
        <f t="shared" si="243"/>
        <v>1000</v>
      </c>
      <c r="AZ105" s="1132">
        <f t="shared" si="243"/>
        <v>1000</v>
      </c>
      <c r="BA105" s="1133">
        <f t="shared" si="243"/>
        <v>1000</v>
      </c>
      <c r="BB105" s="1131">
        <f t="shared" si="243"/>
        <v>1000</v>
      </c>
      <c r="BC105" s="1132">
        <f t="shared" si="243"/>
        <v>1000</v>
      </c>
      <c r="BD105" s="1132">
        <f t="shared" si="243"/>
        <v>1000</v>
      </c>
      <c r="BE105" s="1132">
        <f t="shared" si="243"/>
        <v>1000</v>
      </c>
      <c r="BF105" s="1132">
        <f t="shared" si="243"/>
        <v>1000</v>
      </c>
      <c r="BG105" s="1132">
        <f t="shared" si="243"/>
        <v>1000</v>
      </c>
      <c r="BH105" s="1132">
        <f t="shared" si="243"/>
        <v>1000</v>
      </c>
      <c r="BI105" s="1132">
        <f t="shared" si="243"/>
        <v>1000</v>
      </c>
      <c r="BJ105" s="1132">
        <f t="shared" si="243"/>
        <v>1000</v>
      </c>
      <c r="BK105" s="1132">
        <f t="shared" si="243"/>
        <v>1000</v>
      </c>
      <c r="BL105" s="1132">
        <f t="shared" si="243"/>
        <v>1000</v>
      </c>
      <c r="BM105" s="1133">
        <f t="shared" si="243"/>
        <v>1000</v>
      </c>
      <c r="BN105" s="1128">
        <f t="shared" ref="BN105" si="246">SUM(F105:BM105)</f>
        <v>60000</v>
      </c>
    </row>
    <row r="106" spans="2:66" s="1108" customFormat="1" ht="18" thickTop="1" thickBot="1">
      <c r="B106" s="1118"/>
      <c r="C106" s="1117"/>
      <c r="D106" s="1116"/>
      <c r="E106" s="1116" t="s">
        <v>437</v>
      </c>
      <c r="F106" s="1170">
        <f t="shared" ref="F106:AK106" si="247">SUM(F103:F103)</f>
        <v>5000</v>
      </c>
      <c r="G106" s="1171">
        <f t="shared" si="247"/>
        <v>5000</v>
      </c>
      <c r="H106" s="1171">
        <f t="shared" si="247"/>
        <v>5000</v>
      </c>
      <c r="I106" s="1171">
        <f t="shared" si="247"/>
        <v>5000</v>
      </c>
      <c r="J106" s="1171">
        <f t="shared" si="247"/>
        <v>5000</v>
      </c>
      <c r="K106" s="1171">
        <f t="shared" si="247"/>
        <v>5000</v>
      </c>
      <c r="L106" s="1171">
        <f t="shared" si="247"/>
        <v>5000</v>
      </c>
      <c r="M106" s="1171">
        <f t="shared" si="247"/>
        <v>5000</v>
      </c>
      <c r="N106" s="1171">
        <f t="shared" si="247"/>
        <v>5000</v>
      </c>
      <c r="O106" s="1171">
        <f t="shared" si="247"/>
        <v>5000</v>
      </c>
      <c r="P106" s="1171">
        <f t="shared" si="247"/>
        <v>5000</v>
      </c>
      <c r="Q106" s="1172">
        <f t="shared" si="247"/>
        <v>5000</v>
      </c>
      <c r="R106" s="1171">
        <f t="shared" si="247"/>
        <v>5000</v>
      </c>
      <c r="S106" s="1171">
        <f t="shared" si="247"/>
        <v>5000</v>
      </c>
      <c r="T106" s="1171">
        <f t="shared" si="247"/>
        <v>5000</v>
      </c>
      <c r="U106" s="1171">
        <f t="shared" si="247"/>
        <v>5000</v>
      </c>
      <c r="V106" s="1171">
        <f t="shared" si="247"/>
        <v>5000</v>
      </c>
      <c r="W106" s="1171">
        <f t="shared" si="247"/>
        <v>5000</v>
      </c>
      <c r="X106" s="1171">
        <f t="shared" si="247"/>
        <v>5000</v>
      </c>
      <c r="Y106" s="1171">
        <f t="shared" si="247"/>
        <v>5000</v>
      </c>
      <c r="Z106" s="1171">
        <f t="shared" si="247"/>
        <v>5000</v>
      </c>
      <c r="AA106" s="1171">
        <f t="shared" si="247"/>
        <v>5000</v>
      </c>
      <c r="AB106" s="1171">
        <f t="shared" si="247"/>
        <v>5000</v>
      </c>
      <c r="AC106" s="1172">
        <f t="shared" si="247"/>
        <v>5000</v>
      </c>
      <c r="AD106" s="1171">
        <f t="shared" si="247"/>
        <v>5000</v>
      </c>
      <c r="AE106" s="1171">
        <f t="shared" si="247"/>
        <v>5000</v>
      </c>
      <c r="AF106" s="1171">
        <f t="shared" si="247"/>
        <v>5000</v>
      </c>
      <c r="AG106" s="1171">
        <f t="shared" si="247"/>
        <v>5000</v>
      </c>
      <c r="AH106" s="1171">
        <f t="shared" si="247"/>
        <v>5000</v>
      </c>
      <c r="AI106" s="1171">
        <f t="shared" si="247"/>
        <v>5000</v>
      </c>
      <c r="AJ106" s="1171">
        <f t="shared" si="247"/>
        <v>5000</v>
      </c>
      <c r="AK106" s="1171">
        <f t="shared" si="247"/>
        <v>5000</v>
      </c>
      <c r="AL106" s="1171">
        <f t="shared" ref="AL106:BM106" si="248">SUM(AL103:AL103)</f>
        <v>5000</v>
      </c>
      <c r="AM106" s="1171">
        <f t="shared" si="248"/>
        <v>5000</v>
      </c>
      <c r="AN106" s="1171">
        <f t="shared" si="248"/>
        <v>5000</v>
      </c>
      <c r="AO106" s="1172">
        <f t="shared" si="248"/>
        <v>5000</v>
      </c>
      <c r="AP106" s="1171">
        <f t="shared" si="248"/>
        <v>5000</v>
      </c>
      <c r="AQ106" s="1171">
        <f t="shared" si="248"/>
        <v>5000</v>
      </c>
      <c r="AR106" s="1171">
        <f t="shared" si="248"/>
        <v>5000</v>
      </c>
      <c r="AS106" s="1171">
        <f t="shared" si="248"/>
        <v>5000</v>
      </c>
      <c r="AT106" s="1171">
        <f t="shared" si="248"/>
        <v>5000</v>
      </c>
      <c r="AU106" s="1171">
        <f t="shared" si="248"/>
        <v>5000</v>
      </c>
      <c r="AV106" s="1171">
        <f t="shared" si="248"/>
        <v>5000</v>
      </c>
      <c r="AW106" s="1171">
        <f t="shared" si="248"/>
        <v>5000</v>
      </c>
      <c r="AX106" s="1171">
        <f t="shared" si="248"/>
        <v>5000</v>
      </c>
      <c r="AY106" s="1171">
        <f t="shared" si="248"/>
        <v>5000</v>
      </c>
      <c r="AZ106" s="1171">
        <f t="shared" si="248"/>
        <v>5000</v>
      </c>
      <c r="BA106" s="1172">
        <f t="shared" si="248"/>
        <v>5000</v>
      </c>
      <c r="BB106" s="1171">
        <f t="shared" si="248"/>
        <v>5000</v>
      </c>
      <c r="BC106" s="1171">
        <f t="shared" si="248"/>
        <v>5000</v>
      </c>
      <c r="BD106" s="1171">
        <f t="shared" si="248"/>
        <v>5000</v>
      </c>
      <c r="BE106" s="1171">
        <f t="shared" si="248"/>
        <v>5000</v>
      </c>
      <c r="BF106" s="1171">
        <f t="shared" si="248"/>
        <v>5000</v>
      </c>
      <c r="BG106" s="1171">
        <f t="shared" si="248"/>
        <v>5000</v>
      </c>
      <c r="BH106" s="1171">
        <f t="shared" si="248"/>
        <v>5000</v>
      </c>
      <c r="BI106" s="1171">
        <f t="shared" si="248"/>
        <v>5000</v>
      </c>
      <c r="BJ106" s="1171">
        <f t="shared" si="248"/>
        <v>5000</v>
      </c>
      <c r="BK106" s="1171">
        <f t="shared" si="248"/>
        <v>5000</v>
      </c>
      <c r="BL106" s="1171">
        <f t="shared" si="248"/>
        <v>5000</v>
      </c>
      <c r="BM106" s="1172">
        <f t="shared" si="248"/>
        <v>5000</v>
      </c>
      <c r="BN106" s="1137">
        <f t="shared" si="244"/>
        <v>300000</v>
      </c>
    </row>
    <row r="107" spans="2:66" s="1108" customFormat="1" ht="18" thickTop="1" thickBot="1">
      <c r="B107" s="1118"/>
      <c r="C107" s="1117"/>
      <c r="D107" s="1116"/>
      <c r="E107" s="1116" t="s">
        <v>343</v>
      </c>
      <c r="F107" s="1170">
        <f>F106</f>
        <v>5000</v>
      </c>
      <c r="G107" s="1171">
        <f>F107+G106</f>
        <v>10000</v>
      </c>
      <c r="H107" s="1171">
        <f t="shared" ref="H107:BM107" si="249">G107+H106</f>
        <v>15000</v>
      </c>
      <c r="I107" s="1171">
        <f t="shared" si="249"/>
        <v>20000</v>
      </c>
      <c r="J107" s="1171">
        <f t="shared" si="249"/>
        <v>25000</v>
      </c>
      <c r="K107" s="1171">
        <f t="shared" si="249"/>
        <v>30000</v>
      </c>
      <c r="L107" s="1171">
        <f t="shared" si="249"/>
        <v>35000</v>
      </c>
      <c r="M107" s="1171">
        <f t="shared" si="249"/>
        <v>40000</v>
      </c>
      <c r="N107" s="1171">
        <f t="shared" si="249"/>
        <v>45000</v>
      </c>
      <c r="O107" s="1171">
        <f t="shared" si="249"/>
        <v>50000</v>
      </c>
      <c r="P107" s="1171">
        <f t="shared" si="249"/>
        <v>55000</v>
      </c>
      <c r="Q107" s="1172">
        <f t="shared" si="249"/>
        <v>60000</v>
      </c>
      <c r="R107" s="1171">
        <f t="shared" si="249"/>
        <v>65000</v>
      </c>
      <c r="S107" s="1171">
        <f t="shared" si="249"/>
        <v>70000</v>
      </c>
      <c r="T107" s="1171">
        <f t="shared" si="249"/>
        <v>75000</v>
      </c>
      <c r="U107" s="1171">
        <f t="shared" si="249"/>
        <v>80000</v>
      </c>
      <c r="V107" s="1171">
        <f t="shared" si="249"/>
        <v>85000</v>
      </c>
      <c r="W107" s="1171">
        <f t="shared" si="249"/>
        <v>90000</v>
      </c>
      <c r="X107" s="1171">
        <f t="shared" si="249"/>
        <v>95000</v>
      </c>
      <c r="Y107" s="1171">
        <f t="shared" si="249"/>
        <v>100000</v>
      </c>
      <c r="Z107" s="1171">
        <f t="shared" si="249"/>
        <v>105000</v>
      </c>
      <c r="AA107" s="1171">
        <f t="shared" si="249"/>
        <v>110000</v>
      </c>
      <c r="AB107" s="1171">
        <f t="shared" si="249"/>
        <v>115000</v>
      </c>
      <c r="AC107" s="1172">
        <f t="shared" si="249"/>
        <v>120000</v>
      </c>
      <c r="AD107" s="1171">
        <f t="shared" si="249"/>
        <v>125000</v>
      </c>
      <c r="AE107" s="1171">
        <f t="shared" si="249"/>
        <v>130000</v>
      </c>
      <c r="AF107" s="1171">
        <f t="shared" si="249"/>
        <v>135000</v>
      </c>
      <c r="AG107" s="1171">
        <f t="shared" si="249"/>
        <v>140000</v>
      </c>
      <c r="AH107" s="1171">
        <f t="shared" si="249"/>
        <v>145000</v>
      </c>
      <c r="AI107" s="1171">
        <f t="shared" si="249"/>
        <v>150000</v>
      </c>
      <c r="AJ107" s="1171">
        <f t="shared" si="249"/>
        <v>155000</v>
      </c>
      <c r="AK107" s="1171">
        <f t="shared" si="249"/>
        <v>160000</v>
      </c>
      <c r="AL107" s="1171">
        <f t="shared" si="249"/>
        <v>165000</v>
      </c>
      <c r="AM107" s="1171">
        <f t="shared" si="249"/>
        <v>170000</v>
      </c>
      <c r="AN107" s="1171">
        <f t="shared" si="249"/>
        <v>175000</v>
      </c>
      <c r="AO107" s="1172">
        <f t="shared" si="249"/>
        <v>180000</v>
      </c>
      <c r="AP107" s="1171">
        <f t="shared" si="249"/>
        <v>185000</v>
      </c>
      <c r="AQ107" s="1171">
        <f t="shared" si="249"/>
        <v>190000</v>
      </c>
      <c r="AR107" s="1171">
        <f t="shared" si="249"/>
        <v>195000</v>
      </c>
      <c r="AS107" s="1171">
        <f t="shared" si="249"/>
        <v>200000</v>
      </c>
      <c r="AT107" s="1171">
        <f t="shared" si="249"/>
        <v>205000</v>
      </c>
      <c r="AU107" s="1171">
        <f t="shared" si="249"/>
        <v>210000</v>
      </c>
      <c r="AV107" s="1171">
        <f t="shared" si="249"/>
        <v>215000</v>
      </c>
      <c r="AW107" s="1171">
        <f t="shared" si="249"/>
        <v>220000</v>
      </c>
      <c r="AX107" s="1171">
        <f t="shared" si="249"/>
        <v>225000</v>
      </c>
      <c r="AY107" s="1171">
        <f t="shared" si="249"/>
        <v>230000</v>
      </c>
      <c r="AZ107" s="1171">
        <f t="shared" si="249"/>
        <v>235000</v>
      </c>
      <c r="BA107" s="1172">
        <f t="shared" si="249"/>
        <v>240000</v>
      </c>
      <c r="BB107" s="1171">
        <f t="shared" si="249"/>
        <v>245000</v>
      </c>
      <c r="BC107" s="1171">
        <f t="shared" si="249"/>
        <v>250000</v>
      </c>
      <c r="BD107" s="1171">
        <f t="shared" si="249"/>
        <v>255000</v>
      </c>
      <c r="BE107" s="1171">
        <f t="shared" si="249"/>
        <v>260000</v>
      </c>
      <c r="BF107" s="1171">
        <f t="shared" si="249"/>
        <v>265000</v>
      </c>
      <c r="BG107" s="1171">
        <f t="shared" si="249"/>
        <v>270000</v>
      </c>
      <c r="BH107" s="1171">
        <f t="shared" si="249"/>
        <v>275000</v>
      </c>
      <c r="BI107" s="1171">
        <f t="shared" si="249"/>
        <v>280000</v>
      </c>
      <c r="BJ107" s="1171">
        <f t="shared" si="249"/>
        <v>285000</v>
      </c>
      <c r="BK107" s="1171">
        <f t="shared" si="249"/>
        <v>290000</v>
      </c>
      <c r="BL107" s="1171">
        <f t="shared" si="249"/>
        <v>295000</v>
      </c>
      <c r="BM107" s="1172">
        <f t="shared" si="249"/>
        <v>300000</v>
      </c>
      <c r="BN107" s="1137"/>
    </row>
    <row r="108" spans="2:66" s="1108" customFormat="1" ht="18" thickTop="1" thickBot="1">
      <c r="B108" s="1118"/>
      <c r="C108" s="1117"/>
      <c r="D108" s="1116"/>
      <c r="E108" s="1116"/>
      <c r="F108" s="1125"/>
      <c r="G108" s="1125"/>
      <c r="H108" s="1125"/>
      <c r="I108" s="1125"/>
      <c r="J108" s="1125"/>
      <c r="K108" s="1125"/>
      <c r="L108" s="1125"/>
      <c r="M108" s="1125"/>
      <c r="N108" s="1125"/>
      <c r="O108" s="1126"/>
      <c r="P108" s="1125"/>
      <c r="Q108" s="1127"/>
      <c r="R108" s="1125"/>
      <c r="S108" s="1125"/>
      <c r="T108" s="1125"/>
      <c r="U108" s="1125"/>
      <c r="V108" s="1125"/>
      <c r="W108" s="1125"/>
      <c r="X108" s="1125"/>
      <c r="Y108" s="1125"/>
      <c r="Z108" s="1125"/>
      <c r="AA108" s="1125"/>
      <c r="AB108" s="1125"/>
      <c r="AC108" s="1127"/>
      <c r="AD108" s="1125"/>
      <c r="AE108" s="1125"/>
      <c r="AF108" s="1125"/>
      <c r="AG108" s="1125"/>
      <c r="AH108" s="1125"/>
      <c r="AI108" s="1125"/>
      <c r="AJ108" s="1125"/>
      <c r="AK108" s="1125"/>
      <c r="AL108" s="1125"/>
      <c r="AM108" s="1125"/>
      <c r="AN108" s="1125"/>
      <c r="AO108" s="1127"/>
      <c r="AP108" s="1125"/>
      <c r="AQ108" s="1125"/>
      <c r="AR108" s="1125"/>
      <c r="AS108" s="1125"/>
      <c r="AT108" s="1125"/>
      <c r="AU108" s="1125"/>
      <c r="AV108" s="1125"/>
      <c r="AW108" s="1125"/>
      <c r="AX108" s="1125"/>
      <c r="AY108" s="1125"/>
      <c r="AZ108" s="1125"/>
      <c r="BA108" s="1127"/>
      <c r="BB108" s="1125"/>
      <c r="BC108" s="1125"/>
      <c r="BD108" s="1125"/>
      <c r="BE108" s="1125"/>
      <c r="BF108" s="1125"/>
      <c r="BG108" s="1125"/>
      <c r="BH108" s="1125"/>
      <c r="BI108" s="1125"/>
      <c r="BJ108" s="1125"/>
      <c r="BK108" s="1125"/>
      <c r="BL108" s="1125"/>
      <c r="BM108" s="1127"/>
      <c r="BN108" s="1125"/>
    </row>
    <row r="109" spans="2:66" s="1108" customFormat="1" ht="18" thickTop="1" thickBot="1">
      <c r="B109" s="1118"/>
      <c r="C109" s="1117"/>
      <c r="D109" s="1116"/>
      <c r="E109" s="1116" t="s">
        <v>301</v>
      </c>
      <c r="F109" s="1170">
        <f t="shared" ref="F109:AK109" si="250">F13*0.1</f>
        <v>46781.8</v>
      </c>
      <c r="G109" s="1171">
        <f t="shared" si="250"/>
        <v>48366.8</v>
      </c>
      <c r="H109" s="1171">
        <f t="shared" si="250"/>
        <v>50533.466666666667</v>
      </c>
      <c r="I109" s="1171">
        <f t="shared" si="250"/>
        <v>51783.466666666667</v>
      </c>
      <c r="J109" s="1171">
        <f t="shared" si="250"/>
        <v>53353.466666666667</v>
      </c>
      <c r="K109" s="1171">
        <f t="shared" si="250"/>
        <v>53895.133333333331</v>
      </c>
      <c r="L109" s="1171">
        <f t="shared" si="250"/>
        <v>54346.8</v>
      </c>
      <c r="M109" s="1171">
        <f t="shared" si="250"/>
        <v>64055.133333333339</v>
      </c>
      <c r="N109" s="1171">
        <f t="shared" si="250"/>
        <v>64055.133333333339</v>
      </c>
      <c r="O109" s="1171">
        <f t="shared" si="250"/>
        <v>64805.133333333331</v>
      </c>
      <c r="P109" s="1171">
        <f t="shared" si="250"/>
        <v>65346.799999999988</v>
      </c>
      <c r="Q109" s="1172">
        <f t="shared" si="250"/>
        <v>72888.46666666666</v>
      </c>
      <c r="R109" s="1171">
        <f t="shared" si="250"/>
        <v>74413.46666666666</v>
      </c>
      <c r="S109" s="1171">
        <f t="shared" si="250"/>
        <v>74413.46666666666</v>
      </c>
      <c r="T109" s="1171">
        <f t="shared" si="250"/>
        <v>74413.46666666666</v>
      </c>
      <c r="U109" s="1171">
        <f t="shared" si="250"/>
        <v>74413.46666666666</v>
      </c>
      <c r="V109" s="1171">
        <f t="shared" si="250"/>
        <v>74413.46666666666</v>
      </c>
      <c r="W109" s="1171">
        <f t="shared" si="250"/>
        <v>74413.46666666666</v>
      </c>
      <c r="X109" s="1171">
        <f t="shared" si="250"/>
        <v>75205.133333333331</v>
      </c>
      <c r="Y109" s="1171">
        <f t="shared" si="250"/>
        <v>75205.133333333331</v>
      </c>
      <c r="Z109" s="1171">
        <f t="shared" si="250"/>
        <v>75205.133333333331</v>
      </c>
      <c r="AA109" s="1171">
        <f t="shared" si="250"/>
        <v>75205.133333333331</v>
      </c>
      <c r="AB109" s="1171">
        <f t="shared" si="250"/>
        <v>75205.133333333331</v>
      </c>
      <c r="AC109" s="1172">
        <f t="shared" si="250"/>
        <v>75205.133333333331</v>
      </c>
      <c r="AD109" s="1171">
        <f t="shared" si="250"/>
        <v>79341.64</v>
      </c>
      <c r="AE109" s="1171">
        <f t="shared" si="250"/>
        <v>79341.64</v>
      </c>
      <c r="AF109" s="1171">
        <f t="shared" si="250"/>
        <v>79341.64</v>
      </c>
      <c r="AG109" s="1171">
        <f t="shared" si="250"/>
        <v>79341.64</v>
      </c>
      <c r="AH109" s="1171">
        <f t="shared" si="250"/>
        <v>79341.64</v>
      </c>
      <c r="AI109" s="1171">
        <f t="shared" si="250"/>
        <v>79341.64</v>
      </c>
      <c r="AJ109" s="1171">
        <f t="shared" si="250"/>
        <v>79341.64</v>
      </c>
      <c r="AK109" s="1171">
        <f t="shared" si="250"/>
        <v>79341.64</v>
      </c>
      <c r="AL109" s="1171">
        <f t="shared" ref="AL109:BM109" si="251">AL13*0.1</f>
        <v>79341.64</v>
      </c>
      <c r="AM109" s="1171">
        <f t="shared" si="251"/>
        <v>79341.64</v>
      </c>
      <c r="AN109" s="1171">
        <f t="shared" si="251"/>
        <v>79341.64</v>
      </c>
      <c r="AO109" s="1172">
        <f t="shared" si="251"/>
        <v>79341.64</v>
      </c>
      <c r="AP109" s="1171">
        <f t="shared" si="251"/>
        <v>82248.98000000001</v>
      </c>
      <c r="AQ109" s="1171">
        <f t="shared" si="251"/>
        <v>82248.98000000001</v>
      </c>
      <c r="AR109" s="1171">
        <f t="shared" si="251"/>
        <v>82248.98000000001</v>
      </c>
      <c r="AS109" s="1171">
        <f t="shared" si="251"/>
        <v>82248.98000000001</v>
      </c>
      <c r="AT109" s="1171">
        <f t="shared" si="251"/>
        <v>82248.98000000001</v>
      </c>
      <c r="AU109" s="1171">
        <f t="shared" si="251"/>
        <v>82248.98000000001</v>
      </c>
      <c r="AV109" s="1171">
        <f t="shared" si="251"/>
        <v>83119.813333333354</v>
      </c>
      <c r="AW109" s="1171">
        <f t="shared" si="251"/>
        <v>83119.813333333354</v>
      </c>
      <c r="AX109" s="1171">
        <f t="shared" si="251"/>
        <v>83119.813333333354</v>
      </c>
      <c r="AY109" s="1171">
        <f t="shared" si="251"/>
        <v>83119.813333333354</v>
      </c>
      <c r="AZ109" s="1171">
        <f t="shared" si="251"/>
        <v>83119.813333333354</v>
      </c>
      <c r="BA109" s="1172">
        <f t="shared" si="251"/>
        <v>83119.813333333354</v>
      </c>
      <c r="BB109" s="1171">
        <f t="shared" si="251"/>
        <v>85987.57</v>
      </c>
      <c r="BC109" s="1171">
        <f t="shared" si="251"/>
        <v>85987.57</v>
      </c>
      <c r="BD109" s="1171">
        <f t="shared" si="251"/>
        <v>85987.57</v>
      </c>
      <c r="BE109" s="1171">
        <f t="shared" si="251"/>
        <v>85987.57</v>
      </c>
      <c r="BF109" s="1171">
        <f t="shared" si="251"/>
        <v>85987.57</v>
      </c>
      <c r="BG109" s="1171">
        <f t="shared" si="251"/>
        <v>85987.57</v>
      </c>
      <c r="BH109" s="1171">
        <f t="shared" si="251"/>
        <v>86897.986666666664</v>
      </c>
      <c r="BI109" s="1171">
        <f t="shared" si="251"/>
        <v>86897.986666666664</v>
      </c>
      <c r="BJ109" s="1171">
        <f t="shared" si="251"/>
        <v>86897.986666666664</v>
      </c>
      <c r="BK109" s="1171">
        <f t="shared" si="251"/>
        <v>86897.986666666664</v>
      </c>
      <c r="BL109" s="1171">
        <f t="shared" si="251"/>
        <v>86897.986666666664</v>
      </c>
      <c r="BM109" s="1172">
        <f t="shared" si="251"/>
        <v>86897.986666666664</v>
      </c>
      <c r="BN109" s="1137">
        <f t="shared" si="244"/>
        <v>4569548.9799999986</v>
      </c>
    </row>
    <row r="110" spans="2:66" s="1108" customFormat="1" ht="18" thickTop="1" thickBot="1">
      <c r="B110" s="1118"/>
      <c r="C110" s="1117"/>
      <c r="D110" s="1116"/>
      <c r="E110" s="1116"/>
      <c r="F110" s="1170">
        <f>F109</f>
        <v>46781.8</v>
      </c>
      <c r="G110" s="1171">
        <f>F110+G109</f>
        <v>95148.6</v>
      </c>
      <c r="H110" s="1171">
        <f t="shared" ref="H110:BM110" si="252">G110+H109</f>
        <v>145682.06666666668</v>
      </c>
      <c r="I110" s="1171">
        <f t="shared" si="252"/>
        <v>197465.53333333335</v>
      </c>
      <c r="J110" s="1171">
        <f t="shared" si="252"/>
        <v>250819.00000000003</v>
      </c>
      <c r="K110" s="1171">
        <f t="shared" si="252"/>
        <v>304714.13333333336</v>
      </c>
      <c r="L110" s="1171">
        <f t="shared" si="252"/>
        <v>359060.93333333335</v>
      </c>
      <c r="M110" s="1171">
        <f t="shared" si="252"/>
        <v>423116.06666666671</v>
      </c>
      <c r="N110" s="1171">
        <f t="shared" si="252"/>
        <v>487171.20000000007</v>
      </c>
      <c r="O110" s="1171">
        <f t="shared" si="252"/>
        <v>551976.33333333337</v>
      </c>
      <c r="P110" s="1171">
        <f t="shared" si="252"/>
        <v>617323.1333333333</v>
      </c>
      <c r="Q110" s="1172">
        <f t="shared" si="252"/>
        <v>690211.6</v>
      </c>
      <c r="R110" s="1171">
        <f t="shared" si="252"/>
        <v>764625.06666666665</v>
      </c>
      <c r="S110" s="1171">
        <f t="shared" si="252"/>
        <v>839038.53333333333</v>
      </c>
      <c r="T110" s="1171">
        <f t="shared" si="252"/>
        <v>913452</v>
      </c>
      <c r="U110" s="1171">
        <f t="shared" si="252"/>
        <v>987865.46666666667</v>
      </c>
      <c r="V110" s="1171">
        <f t="shared" si="252"/>
        <v>1062278.9333333333</v>
      </c>
      <c r="W110" s="1171">
        <f t="shared" si="252"/>
        <v>1136692.3999999999</v>
      </c>
      <c r="X110" s="1171">
        <f t="shared" si="252"/>
        <v>1211897.5333333332</v>
      </c>
      <c r="Y110" s="1171">
        <f t="shared" si="252"/>
        <v>1287102.6666666665</v>
      </c>
      <c r="Z110" s="1171">
        <f t="shared" si="252"/>
        <v>1362307.7999999998</v>
      </c>
      <c r="AA110" s="1171">
        <f t="shared" si="252"/>
        <v>1437512.9333333331</v>
      </c>
      <c r="AB110" s="1171">
        <f t="shared" si="252"/>
        <v>1512718.0666666664</v>
      </c>
      <c r="AC110" s="1172">
        <f t="shared" si="252"/>
        <v>1587923.1999999997</v>
      </c>
      <c r="AD110" s="1171">
        <f t="shared" si="252"/>
        <v>1667264.8399999996</v>
      </c>
      <c r="AE110" s="1171">
        <f t="shared" si="252"/>
        <v>1746606.4799999995</v>
      </c>
      <c r="AF110" s="1171">
        <f t="shared" si="252"/>
        <v>1825948.1199999994</v>
      </c>
      <c r="AG110" s="1171">
        <f t="shared" si="252"/>
        <v>1905289.7599999993</v>
      </c>
      <c r="AH110" s="1171">
        <f t="shared" si="252"/>
        <v>1984631.3999999992</v>
      </c>
      <c r="AI110" s="1171">
        <f t="shared" si="252"/>
        <v>2063973.0399999991</v>
      </c>
      <c r="AJ110" s="1171">
        <f t="shared" si="252"/>
        <v>2143314.6799999992</v>
      </c>
      <c r="AK110" s="1171">
        <f t="shared" si="252"/>
        <v>2222656.3199999994</v>
      </c>
      <c r="AL110" s="1171">
        <f t="shared" si="252"/>
        <v>2301997.9599999995</v>
      </c>
      <c r="AM110" s="1171">
        <f t="shared" si="252"/>
        <v>2381339.5999999996</v>
      </c>
      <c r="AN110" s="1171">
        <f t="shared" si="252"/>
        <v>2460681.2399999998</v>
      </c>
      <c r="AO110" s="1172">
        <f t="shared" si="252"/>
        <v>2540022.88</v>
      </c>
      <c r="AP110" s="1171">
        <f t="shared" si="252"/>
        <v>2622271.86</v>
      </c>
      <c r="AQ110" s="1171">
        <f t="shared" si="252"/>
        <v>2704520.84</v>
      </c>
      <c r="AR110" s="1171">
        <f t="shared" si="252"/>
        <v>2786769.82</v>
      </c>
      <c r="AS110" s="1171">
        <f t="shared" si="252"/>
        <v>2869018.8</v>
      </c>
      <c r="AT110" s="1171">
        <f t="shared" si="252"/>
        <v>2951267.78</v>
      </c>
      <c r="AU110" s="1171">
        <f t="shared" si="252"/>
        <v>3033516.76</v>
      </c>
      <c r="AV110" s="1171">
        <f t="shared" si="252"/>
        <v>3116636.5733333332</v>
      </c>
      <c r="AW110" s="1171">
        <f t="shared" si="252"/>
        <v>3199756.3866666667</v>
      </c>
      <c r="AX110" s="1171">
        <f t="shared" si="252"/>
        <v>3282876.2</v>
      </c>
      <c r="AY110" s="1171">
        <f t="shared" si="252"/>
        <v>3365996.0133333337</v>
      </c>
      <c r="AZ110" s="1171">
        <f t="shared" si="252"/>
        <v>3449115.8266666671</v>
      </c>
      <c r="BA110" s="1172">
        <f t="shared" si="252"/>
        <v>3532235.6400000006</v>
      </c>
      <c r="BB110" s="1171">
        <f t="shared" si="252"/>
        <v>3618223.2100000004</v>
      </c>
      <c r="BC110" s="1171">
        <f t="shared" si="252"/>
        <v>3704210.7800000003</v>
      </c>
      <c r="BD110" s="1171">
        <f t="shared" si="252"/>
        <v>3790198.35</v>
      </c>
      <c r="BE110" s="1171">
        <f t="shared" si="252"/>
        <v>3876185.92</v>
      </c>
      <c r="BF110" s="1171">
        <f t="shared" si="252"/>
        <v>3962173.4899999998</v>
      </c>
      <c r="BG110" s="1171">
        <f t="shared" si="252"/>
        <v>4048161.0599999996</v>
      </c>
      <c r="BH110" s="1171">
        <f t="shared" si="252"/>
        <v>4135059.0466666664</v>
      </c>
      <c r="BI110" s="1171">
        <f t="shared" si="252"/>
        <v>4221957.0333333332</v>
      </c>
      <c r="BJ110" s="1171">
        <f t="shared" si="252"/>
        <v>4308855.0199999996</v>
      </c>
      <c r="BK110" s="1171">
        <f t="shared" si="252"/>
        <v>4395753.0066666659</v>
      </c>
      <c r="BL110" s="1171">
        <f t="shared" si="252"/>
        <v>4482650.9933333322</v>
      </c>
      <c r="BM110" s="1172">
        <f t="shared" si="252"/>
        <v>4569548.9799999986</v>
      </c>
      <c r="BN110" s="1137"/>
    </row>
    <row r="111" spans="2:66" s="1108" customFormat="1" ht="18" thickTop="1" thickBot="1">
      <c r="B111" s="1116"/>
      <c r="C111" s="1117"/>
      <c r="D111" s="1116"/>
      <c r="E111" s="1116"/>
      <c r="F111" s="1125"/>
      <c r="G111" s="1125"/>
      <c r="H111" s="1125"/>
      <c r="I111" s="1182"/>
      <c r="J111" s="1182"/>
      <c r="K111" s="1125" t="s">
        <v>84</v>
      </c>
      <c r="L111" s="1125"/>
      <c r="M111" s="1125"/>
      <c r="N111" s="1125"/>
      <c r="O111" s="1126"/>
      <c r="P111" s="1125"/>
      <c r="Q111" s="1127"/>
      <c r="R111" s="1125"/>
      <c r="S111" s="1125"/>
      <c r="T111" s="1125"/>
      <c r="U111" s="1125"/>
      <c r="V111" s="1125"/>
      <c r="W111" s="1125"/>
      <c r="X111" s="1125"/>
      <c r="Y111" s="1125"/>
      <c r="Z111" s="1125"/>
      <c r="AA111" s="1125"/>
      <c r="AB111" s="1125"/>
      <c r="AC111" s="1127"/>
      <c r="AD111" s="1125"/>
      <c r="AE111" s="1125"/>
      <c r="AF111" s="1125"/>
      <c r="AG111" s="1125"/>
      <c r="AH111" s="1125"/>
      <c r="AI111" s="1125"/>
      <c r="AJ111" s="1125"/>
      <c r="AK111" s="1125"/>
      <c r="AL111" s="1125"/>
      <c r="AM111" s="1125"/>
      <c r="AN111" s="1125"/>
      <c r="AO111" s="1127"/>
      <c r="AP111" s="1125"/>
      <c r="AQ111" s="1125"/>
      <c r="AR111" s="1125"/>
      <c r="AS111" s="1125"/>
      <c r="AT111" s="1125"/>
      <c r="AU111" s="1125"/>
      <c r="AV111" s="1125"/>
      <c r="AW111" s="1125"/>
      <c r="AX111" s="1125"/>
      <c r="AY111" s="1125"/>
      <c r="AZ111" s="1125"/>
      <c r="BA111" s="1127"/>
      <c r="BB111" s="1125"/>
      <c r="BC111" s="1125"/>
      <c r="BD111" s="1125"/>
      <c r="BE111" s="1125"/>
      <c r="BF111" s="1125"/>
      <c r="BG111" s="1125"/>
      <c r="BH111" s="1125"/>
      <c r="BI111" s="1125"/>
      <c r="BJ111" s="1125"/>
      <c r="BK111" s="1125"/>
      <c r="BL111" s="1125"/>
      <c r="BM111" s="1127"/>
      <c r="BN111" s="1125"/>
    </row>
    <row r="112" spans="2:66" s="1185" customFormat="1" ht="18" thickTop="1" thickBot="1">
      <c r="B112" s="1183"/>
      <c r="C112" s="1184"/>
      <c r="E112" s="1183" t="s">
        <v>438</v>
      </c>
      <c r="F112" s="1186">
        <f t="shared" ref="F112:AK112" si="253">F13+F31+F22+F41+F76+F88+F99+F106+F109</f>
        <v>768665.36</v>
      </c>
      <c r="G112" s="1187">
        <f t="shared" si="253"/>
        <v>746029.85</v>
      </c>
      <c r="H112" s="1187">
        <f t="shared" si="253"/>
        <v>781904.84999999986</v>
      </c>
      <c r="I112" s="1187">
        <f t="shared" si="253"/>
        <v>793603.59999999986</v>
      </c>
      <c r="J112" s="1187">
        <f t="shared" si="253"/>
        <v>814943.53749999986</v>
      </c>
      <c r="K112" s="1187">
        <f t="shared" si="253"/>
        <v>823293.62187499972</v>
      </c>
      <c r="L112" s="1187">
        <f t="shared" si="253"/>
        <v>830874.83546874998</v>
      </c>
      <c r="M112" s="1187">
        <f t="shared" si="253"/>
        <v>966575.6847421875</v>
      </c>
      <c r="N112" s="1187">
        <f t="shared" si="253"/>
        <v>967810.2014792969</v>
      </c>
      <c r="O112" s="1187">
        <f t="shared" si="253"/>
        <v>979631.44405326154</v>
      </c>
      <c r="P112" s="1187">
        <f t="shared" si="253"/>
        <v>989027.49875592464</v>
      </c>
      <c r="Q112" s="1188">
        <f t="shared" si="253"/>
        <v>1093356.4811937208</v>
      </c>
      <c r="R112" s="1187">
        <f t="shared" si="253"/>
        <v>1115774.0377534069</v>
      </c>
      <c r="S112" s="1187">
        <f t="shared" si="253"/>
        <v>1114773.3471410773</v>
      </c>
      <c r="T112" s="1187">
        <f t="shared" si="253"/>
        <v>1116087.621998131</v>
      </c>
      <c r="U112" s="1187">
        <f t="shared" si="253"/>
        <v>1115417.6105980377</v>
      </c>
      <c r="V112" s="1187">
        <f t="shared" si="253"/>
        <v>1115764.0986279396</v>
      </c>
      <c r="W112" s="1187">
        <f t="shared" si="253"/>
        <v>1121227.9110593365</v>
      </c>
      <c r="X112" s="1187">
        <f t="shared" si="253"/>
        <v>1127672.4141123034</v>
      </c>
      <c r="Y112" s="1187">
        <f t="shared" si="253"/>
        <v>1128073.5173179186</v>
      </c>
      <c r="Z112" s="1187">
        <f t="shared" si="253"/>
        <v>1129494.6756838146</v>
      </c>
      <c r="AA112" s="1187">
        <f t="shared" si="253"/>
        <v>1128936.8919680053</v>
      </c>
      <c r="AB112" s="1187">
        <f t="shared" si="253"/>
        <v>1129401.2190664057</v>
      </c>
      <c r="AC112" s="1188">
        <f t="shared" si="253"/>
        <v>1136488.7625197258</v>
      </c>
      <c r="AD112" s="1187">
        <f t="shared" si="253"/>
        <v>1192376.2241457121</v>
      </c>
      <c r="AE112" s="1187">
        <f t="shared" si="253"/>
        <v>1191483.7408029977</v>
      </c>
      <c r="AF112" s="1187">
        <f t="shared" si="253"/>
        <v>1193148.1332931477</v>
      </c>
      <c r="AG112" s="1187">
        <f t="shared" si="253"/>
        <v>1192640.7454078051</v>
      </c>
      <c r="AH112" s="1187">
        <f t="shared" si="253"/>
        <v>1193262.9881281953</v>
      </c>
      <c r="AI112" s="1187">
        <f t="shared" si="253"/>
        <v>1199166.3429846051</v>
      </c>
      <c r="AJ112" s="1187">
        <f t="shared" si="253"/>
        <v>1194602.3655838354</v>
      </c>
      <c r="AK112" s="1187">
        <f t="shared" si="253"/>
        <v>1195322.6893130271</v>
      </c>
      <c r="AL112" s="1187">
        <f t="shared" ref="AL112:BM112" si="254">AL13+AL31+AL22+AL41+AL76+AL88+AL99+AL106+AL109</f>
        <v>1197179.0292286784</v>
      </c>
      <c r="AM112" s="1187">
        <f t="shared" si="254"/>
        <v>1196873.1861401126</v>
      </c>
      <c r="AN112" s="1187">
        <f t="shared" si="254"/>
        <v>1197707.0508971182</v>
      </c>
      <c r="AO112" s="1188">
        <f t="shared" si="254"/>
        <v>1205482.608891974</v>
      </c>
      <c r="AP112" s="1187">
        <f t="shared" si="254"/>
        <v>1244470.0654865729</v>
      </c>
      <c r="AQ112" s="1187">
        <f t="shared" si="254"/>
        <v>1243862.3681759015</v>
      </c>
      <c r="AR112" s="1187">
        <f t="shared" si="254"/>
        <v>1246085.9359996966</v>
      </c>
      <c r="AS112" s="1187">
        <f t="shared" si="254"/>
        <v>1245940.1822146815</v>
      </c>
      <c r="AT112" s="1187">
        <f t="shared" si="254"/>
        <v>1247057.6407404155</v>
      </c>
      <c r="AU112" s="1187">
        <f t="shared" si="254"/>
        <v>1253645.9721924362</v>
      </c>
      <c r="AV112" s="1187">
        <f t="shared" si="254"/>
        <v>1261741.7202170584</v>
      </c>
      <c r="AW112" s="1187">
        <f t="shared" si="254"/>
        <v>1263035.318142911</v>
      </c>
      <c r="AX112" s="1187">
        <f t="shared" si="254"/>
        <v>1265603.5959650567</v>
      </c>
      <c r="AY112" s="1187">
        <f t="shared" si="254"/>
        <v>1265819.7876783097</v>
      </c>
      <c r="AZ112" s="1187">
        <f t="shared" si="254"/>
        <v>1267317.2889772248</v>
      </c>
      <c r="BA112" s="1188">
        <f t="shared" si="254"/>
        <v>1276119.6653410862</v>
      </c>
      <c r="BB112" s="1187">
        <f t="shared" si="254"/>
        <v>1315304.8063931405</v>
      </c>
      <c r="BC112" s="1187">
        <f t="shared" si="254"/>
        <v>1315308.0513342975</v>
      </c>
      <c r="BD112" s="1187">
        <f t="shared" si="254"/>
        <v>1318459.2735225123</v>
      </c>
      <c r="BE112" s="1187">
        <f t="shared" si="254"/>
        <v>1319039.5068201378</v>
      </c>
      <c r="BF112" s="1187">
        <f t="shared" si="254"/>
        <v>1321046.3017826448</v>
      </c>
      <c r="BG112" s="1187">
        <f t="shared" si="254"/>
        <v>1328749.9364932771</v>
      </c>
      <c r="BH112" s="1187">
        <f t="shared" si="254"/>
        <v>1338202.8029394406</v>
      </c>
      <c r="BI112" s="1187">
        <f t="shared" si="254"/>
        <v>1340525.9189579126</v>
      </c>
      <c r="BJ112" s="1187">
        <f t="shared" si="254"/>
        <v>1344296.1907773083</v>
      </c>
      <c r="BK112" s="1187">
        <f t="shared" si="254"/>
        <v>1345526.4261876738</v>
      </c>
      <c r="BL112" s="1187">
        <f t="shared" si="254"/>
        <v>1348215.7233685574</v>
      </c>
      <c r="BM112" s="1188">
        <f t="shared" si="254"/>
        <v>1358632.4854084854</v>
      </c>
      <c r="BN112" s="1137">
        <f t="shared" si="244"/>
        <v>69458081.142848194</v>
      </c>
    </row>
    <row r="113" spans="2:68" s="1108" customFormat="1" ht="18" thickTop="1" thickBot="1">
      <c r="B113" s="1118"/>
      <c r="C113" s="1141"/>
      <c r="D113" s="1118"/>
      <c r="E113" s="1118" t="s">
        <v>98</v>
      </c>
      <c r="F113" s="1186">
        <f>F112</f>
        <v>768665.36</v>
      </c>
      <c r="G113" s="1187">
        <f>F113+G112</f>
        <v>1514695.21</v>
      </c>
      <c r="H113" s="1187">
        <f t="shared" ref="H113:BM113" si="255">G113+H112</f>
        <v>2296600.0599999996</v>
      </c>
      <c r="I113" s="1187">
        <f t="shared" si="255"/>
        <v>3090203.6599999992</v>
      </c>
      <c r="J113" s="1187">
        <f t="shared" si="255"/>
        <v>3905147.1974999988</v>
      </c>
      <c r="K113" s="1187">
        <f t="shared" si="255"/>
        <v>4728440.819374999</v>
      </c>
      <c r="L113" s="1187">
        <f t="shared" si="255"/>
        <v>5559315.6548437495</v>
      </c>
      <c r="M113" s="1187">
        <f t="shared" si="255"/>
        <v>6525891.3395859366</v>
      </c>
      <c r="N113" s="1187">
        <f t="shared" si="255"/>
        <v>7493701.5410652338</v>
      </c>
      <c r="O113" s="1187">
        <f t="shared" si="255"/>
        <v>8473332.9851184953</v>
      </c>
      <c r="P113" s="1187">
        <f t="shared" si="255"/>
        <v>9462360.4838744197</v>
      </c>
      <c r="Q113" s="1188">
        <f t="shared" si="255"/>
        <v>10555716.965068141</v>
      </c>
      <c r="R113" s="1187">
        <f t="shared" si="255"/>
        <v>11671491.002821548</v>
      </c>
      <c r="S113" s="1187">
        <f t="shared" si="255"/>
        <v>12786264.349962626</v>
      </c>
      <c r="T113" s="1187">
        <f t="shared" si="255"/>
        <v>13902351.971960757</v>
      </c>
      <c r="U113" s="1187">
        <f t="shared" si="255"/>
        <v>15017769.582558794</v>
      </c>
      <c r="V113" s="1187">
        <f t="shared" si="255"/>
        <v>16133533.681186734</v>
      </c>
      <c r="W113" s="1187">
        <f t="shared" si="255"/>
        <v>17254761.592246071</v>
      </c>
      <c r="X113" s="1187">
        <f t="shared" si="255"/>
        <v>18382434.006358374</v>
      </c>
      <c r="Y113" s="1187">
        <f t="shared" si="255"/>
        <v>19510507.523676291</v>
      </c>
      <c r="Z113" s="1187">
        <f t="shared" si="255"/>
        <v>20640002.199360106</v>
      </c>
      <c r="AA113" s="1187">
        <f t="shared" si="255"/>
        <v>21768939.091328111</v>
      </c>
      <c r="AB113" s="1187">
        <f t="shared" si="255"/>
        <v>22898340.310394518</v>
      </c>
      <c r="AC113" s="1188">
        <f t="shared" si="255"/>
        <v>24034829.072914243</v>
      </c>
      <c r="AD113" s="1187">
        <f t="shared" si="255"/>
        <v>25227205.297059953</v>
      </c>
      <c r="AE113" s="1187">
        <f t="shared" si="255"/>
        <v>26418689.037862949</v>
      </c>
      <c r="AF113" s="1187">
        <f t="shared" si="255"/>
        <v>27611837.171156097</v>
      </c>
      <c r="AG113" s="1187">
        <f t="shared" si="255"/>
        <v>28804477.916563902</v>
      </c>
      <c r="AH113" s="1187">
        <f t="shared" si="255"/>
        <v>29997740.904692098</v>
      </c>
      <c r="AI113" s="1187">
        <f t="shared" si="255"/>
        <v>31196907.247676704</v>
      </c>
      <c r="AJ113" s="1187">
        <f t="shared" si="255"/>
        <v>32391509.613260541</v>
      </c>
      <c r="AK113" s="1187">
        <f t="shared" si="255"/>
        <v>33586832.302573569</v>
      </c>
      <c r="AL113" s="1187">
        <f t="shared" si="255"/>
        <v>34784011.331802249</v>
      </c>
      <c r="AM113" s="1187">
        <f t="shared" si="255"/>
        <v>35980884.517942362</v>
      </c>
      <c r="AN113" s="1187">
        <f t="shared" si="255"/>
        <v>37178591.568839483</v>
      </c>
      <c r="AO113" s="1188">
        <f t="shared" si="255"/>
        <v>38384074.177731454</v>
      </c>
      <c r="AP113" s="1187">
        <f t="shared" si="255"/>
        <v>39628544.243218027</v>
      </c>
      <c r="AQ113" s="1187">
        <f t="shared" si="255"/>
        <v>40872406.611393929</v>
      </c>
      <c r="AR113" s="1187">
        <f t="shared" si="255"/>
        <v>42118492.547393627</v>
      </c>
      <c r="AS113" s="1187">
        <f t="shared" si="255"/>
        <v>43364432.729608312</v>
      </c>
      <c r="AT113" s="1187">
        <f t="shared" si="255"/>
        <v>44611490.370348729</v>
      </c>
      <c r="AU113" s="1187">
        <f t="shared" si="255"/>
        <v>45865136.342541166</v>
      </c>
      <c r="AV113" s="1187">
        <f t="shared" si="255"/>
        <v>47126878.062758222</v>
      </c>
      <c r="AW113" s="1187">
        <f t="shared" si="255"/>
        <v>48389913.380901136</v>
      </c>
      <c r="AX113" s="1187">
        <f t="shared" si="255"/>
        <v>49655516.976866193</v>
      </c>
      <c r="AY113" s="1187">
        <f t="shared" si="255"/>
        <v>50921336.764544502</v>
      </c>
      <c r="AZ113" s="1187">
        <f t="shared" si="255"/>
        <v>52188654.05352173</v>
      </c>
      <c r="BA113" s="1188">
        <f t="shared" si="255"/>
        <v>53464773.718862817</v>
      </c>
      <c r="BB113" s="1187">
        <f t="shared" si="255"/>
        <v>54780078.525255956</v>
      </c>
      <c r="BC113" s="1187">
        <f t="shared" si="255"/>
        <v>56095386.576590255</v>
      </c>
      <c r="BD113" s="1187">
        <f t="shared" si="255"/>
        <v>57413845.850112766</v>
      </c>
      <c r="BE113" s="1187">
        <f t="shared" si="255"/>
        <v>58732885.356932901</v>
      </c>
      <c r="BF113" s="1187">
        <f t="shared" si="255"/>
        <v>60053931.658715546</v>
      </c>
      <c r="BG113" s="1187">
        <f t="shared" si="255"/>
        <v>61382681.595208824</v>
      </c>
      <c r="BH113" s="1187">
        <f t="shared" si="255"/>
        <v>62720884.398148261</v>
      </c>
      <c r="BI113" s="1187">
        <f t="shared" si="255"/>
        <v>64061410.317106172</v>
      </c>
      <c r="BJ113" s="1187">
        <f t="shared" si="255"/>
        <v>65405706.507883482</v>
      </c>
      <c r="BK113" s="1187">
        <f t="shared" si="255"/>
        <v>66751232.934071153</v>
      </c>
      <c r="BL113" s="1187">
        <f t="shared" si="255"/>
        <v>68099448.657439709</v>
      </c>
      <c r="BM113" s="1188">
        <f t="shared" si="255"/>
        <v>69458081.142848194</v>
      </c>
      <c r="BN113" s="1189"/>
    </row>
    <row r="114" spans="2:68" s="1108" customFormat="1" ht="16" customHeight="1" thickTop="1">
      <c r="B114" s="1118"/>
      <c r="C114" s="1141"/>
      <c r="D114" s="1118"/>
      <c r="E114" s="1118"/>
      <c r="F114" s="1190"/>
      <c r="G114" s="1190"/>
      <c r="H114" s="1190"/>
      <c r="I114" s="1190"/>
      <c r="J114" s="1190"/>
      <c r="K114" s="1190"/>
      <c r="L114" s="1190"/>
      <c r="M114" s="1190"/>
      <c r="N114" s="1190"/>
      <c r="O114" s="1109"/>
      <c r="P114" s="1190"/>
      <c r="Q114" s="1191">
        <f>SUM(F112:Q112)</f>
        <v>10555716.965068141</v>
      </c>
      <c r="R114" s="1190"/>
      <c r="S114" s="1190"/>
      <c r="T114" s="1190"/>
      <c r="U114" s="1190"/>
      <c r="V114" s="1190"/>
      <c r="W114" s="1190"/>
      <c r="X114" s="1190"/>
      <c r="Y114" s="1190"/>
      <c r="Z114" s="1190"/>
      <c r="AA114" s="1190"/>
      <c r="AB114" s="1190"/>
      <c r="AC114" s="1191">
        <f>SUM(R112:AC112)</f>
        <v>13479112.107846104</v>
      </c>
      <c r="AD114" s="1190"/>
      <c r="AE114" s="1190"/>
      <c r="AF114" s="1190"/>
      <c r="AG114" s="1190"/>
      <c r="AH114" s="1190"/>
      <c r="AI114" s="1190"/>
      <c r="AJ114" s="1190"/>
      <c r="AK114" s="1190"/>
      <c r="AL114" s="1190"/>
      <c r="AM114" s="1190"/>
      <c r="AN114" s="1190"/>
      <c r="AO114" s="1191">
        <f>SUM(AD112:AO112)</f>
        <v>14349245.104817208</v>
      </c>
      <c r="AP114" s="1190"/>
      <c r="AQ114" s="1190"/>
      <c r="AR114" s="1190"/>
      <c r="AS114" s="1190"/>
      <c r="AT114" s="1190"/>
      <c r="AU114" s="1190"/>
      <c r="AV114" s="1190"/>
      <c r="AW114" s="1190"/>
      <c r="AX114" s="1190"/>
      <c r="AY114" s="1190"/>
      <c r="AZ114" s="1190"/>
      <c r="BA114" s="1191">
        <f>SUM(AP112:BA112)</f>
        <v>15080699.541131351</v>
      </c>
      <c r="BB114" s="1190"/>
      <c r="BC114" s="1190"/>
      <c r="BD114" s="1190"/>
      <c r="BE114" s="1190"/>
      <c r="BF114" s="1190"/>
      <c r="BG114" s="1190"/>
      <c r="BH114" s="1190"/>
      <c r="BI114" s="1190"/>
      <c r="BJ114" s="1190"/>
      <c r="BK114" s="1190"/>
      <c r="BL114" s="1190"/>
      <c r="BM114" s="1191">
        <f>SUM(BB112:BM112)</f>
        <v>15993307.423985388</v>
      </c>
      <c r="BN114" s="1190"/>
    </row>
    <row r="115" spans="2:68" s="1108" customFormat="1" hidden="1">
      <c r="B115" s="1192"/>
      <c r="C115" s="1193"/>
      <c r="D115" s="1194"/>
      <c r="E115" s="1192" t="s">
        <v>85</v>
      </c>
      <c r="F115" s="1195" t="e">
        <f>SUM(#REF!)</f>
        <v>#REF!</v>
      </c>
      <c r="G115" s="1195" t="e">
        <f>SUM(#REF!)</f>
        <v>#REF!</v>
      </c>
      <c r="H115" s="1195" t="e">
        <f>SUM(#REF!)</f>
        <v>#REF!</v>
      </c>
      <c r="I115" s="1195" t="e">
        <f>SUM(#REF!)</f>
        <v>#REF!</v>
      </c>
      <c r="J115" s="1195" t="e">
        <f>SUM(#REF!)</f>
        <v>#REF!</v>
      </c>
      <c r="K115" s="1195" t="e">
        <f>SUM(#REF!)</f>
        <v>#REF!</v>
      </c>
      <c r="L115" s="1195" t="e">
        <f>SUM(#REF!)</f>
        <v>#REF!</v>
      </c>
      <c r="M115" s="1195" t="e">
        <f>SUM(#REF!)</f>
        <v>#REF!</v>
      </c>
      <c r="N115" s="1195" t="e">
        <f>SUM(#REF!)</f>
        <v>#REF!</v>
      </c>
      <c r="O115" s="1196" t="e">
        <f>SUM(#REF!)</f>
        <v>#REF!</v>
      </c>
      <c r="P115" s="1195" t="e">
        <f>SUM(#REF!)</f>
        <v>#REF!</v>
      </c>
      <c r="Q115" s="1195" t="e">
        <f>SUM(#REF!)</f>
        <v>#REF!</v>
      </c>
      <c r="R115" s="1195" t="e">
        <f>SUM(#REF!)</f>
        <v>#REF!</v>
      </c>
      <c r="S115" s="1195" t="e">
        <f>SUM(#REF!)</f>
        <v>#REF!</v>
      </c>
      <c r="T115" s="1195" t="e">
        <f>SUM(#REF!)</f>
        <v>#REF!</v>
      </c>
      <c r="U115" s="1195" t="e">
        <f>SUM(#REF!)</f>
        <v>#REF!</v>
      </c>
      <c r="V115" s="1195" t="e">
        <f>SUM(#REF!)</f>
        <v>#REF!</v>
      </c>
      <c r="W115" s="1195" t="e">
        <f>SUM(#REF!)</f>
        <v>#REF!</v>
      </c>
      <c r="X115" s="1195" t="e">
        <f>SUM(#REF!)</f>
        <v>#REF!</v>
      </c>
      <c r="Y115" s="1195" t="e">
        <f>SUM(#REF!)</f>
        <v>#REF!</v>
      </c>
      <c r="Z115" s="1195" t="e">
        <f>SUM(#REF!)</f>
        <v>#REF!</v>
      </c>
      <c r="AA115" s="1195" t="e">
        <f>SUM(#REF!)</f>
        <v>#REF!</v>
      </c>
      <c r="AB115" s="1195" t="e">
        <f>SUM(#REF!)</f>
        <v>#REF!</v>
      </c>
      <c r="AC115" s="1195" t="e">
        <f>SUM(#REF!)</f>
        <v>#REF!</v>
      </c>
      <c r="AD115" s="1195" t="e">
        <f>SUM(#REF!)</f>
        <v>#REF!</v>
      </c>
      <c r="AE115" s="1195" t="e">
        <f>SUM(#REF!)</f>
        <v>#REF!</v>
      </c>
      <c r="AF115" s="1195" t="e">
        <f>SUM(#REF!)</f>
        <v>#REF!</v>
      </c>
      <c r="AG115" s="1195" t="e">
        <f>SUM(#REF!)</f>
        <v>#REF!</v>
      </c>
      <c r="AH115" s="1195" t="e">
        <f>SUM(#REF!)</f>
        <v>#REF!</v>
      </c>
      <c r="AI115" s="1195" t="e">
        <f>SUM(#REF!)</f>
        <v>#REF!</v>
      </c>
      <c r="AJ115" s="1195" t="e">
        <f>SUM(#REF!)</f>
        <v>#REF!</v>
      </c>
      <c r="AK115" s="1195" t="e">
        <f>SUM(#REF!)</f>
        <v>#REF!</v>
      </c>
      <c r="AL115" s="1195" t="e">
        <f>SUM(#REF!)</f>
        <v>#REF!</v>
      </c>
      <c r="AM115" s="1195" t="e">
        <f>SUM(#REF!)</f>
        <v>#REF!</v>
      </c>
      <c r="AN115" s="1195" t="e">
        <f>SUM(#REF!)</f>
        <v>#REF!</v>
      </c>
      <c r="AO115" s="1195" t="e">
        <f>SUM(#REF!)</f>
        <v>#REF!</v>
      </c>
      <c r="AP115" s="1195" t="e">
        <f>SUM(#REF!)</f>
        <v>#REF!</v>
      </c>
      <c r="AQ115" s="1195" t="e">
        <f>SUM(#REF!)</f>
        <v>#REF!</v>
      </c>
      <c r="AR115" s="1195" t="e">
        <f>SUM(#REF!)</f>
        <v>#REF!</v>
      </c>
      <c r="AS115" s="1195" t="e">
        <f>SUM(#REF!)</f>
        <v>#REF!</v>
      </c>
      <c r="AT115" s="1195" t="e">
        <f>SUM(#REF!)</f>
        <v>#REF!</v>
      </c>
      <c r="AU115" s="1195" t="e">
        <f>SUM(#REF!)</f>
        <v>#REF!</v>
      </c>
      <c r="AV115" s="1195" t="e">
        <f>SUM(#REF!)</f>
        <v>#REF!</v>
      </c>
      <c r="AW115" s="1195" t="e">
        <f>SUM(#REF!)</f>
        <v>#REF!</v>
      </c>
      <c r="AX115" s="1195" t="e">
        <f>SUM(#REF!)</f>
        <v>#REF!</v>
      </c>
      <c r="AY115" s="1195" t="e">
        <f>SUM(#REF!)</f>
        <v>#REF!</v>
      </c>
      <c r="AZ115" s="1195" t="e">
        <f>SUM(#REF!)</f>
        <v>#REF!</v>
      </c>
      <c r="BA115" s="1195" t="e">
        <f>SUM(#REF!)</f>
        <v>#REF!</v>
      </c>
      <c r="BB115" s="1195" t="e">
        <f>SUM(#REF!)</f>
        <v>#REF!</v>
      </c>
      <c r="BC115" s="1195" t="e">
        <f>SUM(#REF!)</f>
        <v>#REF!</v>
      </c>
      <c r="BD115" s="1195" t="e">
        <f>SUM(#REF!)</f>
        <v>#REF!</v>
      </c>
      <c r="BE115" s="1195" t="e">
        <f>SUM(#REF!)</f>
        <v>#REF!</v>
      </c>
      <c r="BF115" s="1195" t="e">
        <f>SUM(#REF!)</f>
        <v>#REF!</v>
      </c>
      <c r="BG115" s="1195" t="e">
        <f>SUM(#REF!)</f>
        <v>#REF!</v>
      </c>
      <c r="BH115" s="1195" t="e">
        <f>SUM(#REF!)</f>
        <v>#REF!</v>
      </c>
      <c r="BI115" s="1195" t="e">
        <f>SUM(#REF!)</f>
        <v>#REF!</v>
      </c>
      <c r="BJ115" s="1195" t="e">
        <f>SUM(#REF!)</f>
        <v>#REF!</v>
      </c>
      <c r="BK115" s="1195" t="e">
        <f>SUM(#REF!)</f>
        <v>#REF!</v>
      </c>
      <c r="BL115" s="1195" t="e">
        <f>SUM(#REF!)</f>
        <v>#REF!</v>
      </c>
      <c r="BM115" s="1195" t="e">
        <f>SUM(#REF!)</f>
        <v>#REF!</v>
      </c>
      <c r="BN115" s="1197" t="e">
        <f t="shared" ref="BN115" si="256">SUM(F115:BM115)</f>
        <v>#REF!</v>
      </c>
      <c r="BP115" s="1198" t="e">
        <f>BN115+#REF!+#REF!+#REF!+#REF!</f>
        <v>#REF!</v>
      </c>
    </row>
    <row r="116" spans="2:68" s="1108" customFormat="1" hidden="1">
      <c r="B116" s="1192"/>
      <c r="C116" s="1193"/>
      <c r="D116" s="1194"/>
      <c r="E116" s="1199" t="s">
        <v>120</v>
      </c>
      <c r="F116" s="1200">
        <v>10000000</v>
      </c>
      <c r="G116" s="1200" t="e">
        <f>#REF!</f>
        <v>#REF!</v>
      </c>
      <c r="H116" s="1200" t="e">
        <f>#REF!</f>
        <v>#REF!</v>
      </c>
      <c r="I116" s="1200" t="e">
        <f>#REF!</f>
        <v>#REF!</v>
      </c>
      <c r="J116" s="1200" t="e">
        <f>#REF!</f>
        <v>#REF!</v>
      </c>
      <c r="K116" s="1200" t="e">
        <f>#REF!</f>
        <v>#REF!</v>
      </c>
      <c r="L116" s="1200" t="e">
        <f>#REF!</f>
        <v>#REF!</v>
      </c>
      <c r="M116" s="1200" t="e">
        <f>#REF!</f>
        <v>#REF!</v>
      </c>
      <c r="N116" s="1200" t="e">
        <f>#REF!</f>
        <v>#REF!</v>
      </c>
      <c r="O116" s="1201" t="e">
        <f>#REF!</f>
        <v>#REF!</v>
      </c>
      <c r="P116" s="1200" t="e">
        <f>#REF!</f>
        <v>#REF!</v>
      </c>
      <c r="Q116" s="1200" t="e">
        <f>#REF!</f>
        <v>#REF!</v>
      </c>
      <c r="R116" s="1202" t="e">
        <f>#REF!</f>
        <v>#REF!</v>
      </c>
      <c r="S116" s="1202" t="e">
        <f>#REF!</f>
        <v>#REF!</v>
      </c>
      <c r="T116" s="1202" t="e">
        <f>#REF!</f>
        <v>#REF!</v>
      </c>
      <c r="U116" s="1202" t="e">
        <f>#REF!</f>
        <v>#REF!</v>
      </c>
      <c r="V116" s="1202" t="e">
        <f>#REF!</f>
        <v>#REF!</v>
      </c>
      <c r="W116" s="1202" t="e">
        <f>#REF!</f>
        <v>#REF!</v>
      </c>
      <c r="X116" s="1202" t="e">
        <f>#REF!</f>
        <v>#REF!</v>
      </c>
      <c r="Y116" s="1202" t="e">
        <f>#REF!</f>
        <v>#REF!</v>
      </c>
      <c r="Z116" s="1202" t="e">
        <f>#REF!</f>
        <v>#REF!</v>
      </c>
      <c r="AA116" s="1202" t="e">
        <f>#REF!</f>
        <v>#REF!</v>
      </c>
      <c r="AB116" s="1202" t="e">
        <f>#REF!</f>
        <v>#REF!</v>
      </c>
      <c r="AC116" s="1202" t="e">
        <f>#REF!</f>
        <v>#REF!</v>
      </c>
      <c r="AD116" s="1202">
        <v>0</v>
      </c>
      <c r="AE116" s="1202">
        <v>0</v>
      </c>
      <c r="AF116" s="1202">
        <v>0</v>
      </c>
      <c r="AG116" s="1202">
        <v>0</v>
      </c>
      <c r="AH116" s="1202">
        <v>0</v>
      </c>
      <c r="AI116" s="1202">
        <v>0</v>
      </c>
      <c r="AJ116" s="1202">
        <v>0</v>
      </c>
      <c r="AK116" s="1202">
        <v>0</v>
      </c>
      <c r="AL116" s="1202">
        <v>0</v>
      </c>
      <c r="AM116" s="1202">
        <v>0</v>
      </c>
      <c r="AN116" s="1202">
        <v>0</v>
      </c>
      <c r="AO116" s="1202">
        <v>0</v>
      </c>
      <c r="AP116" s="1203"/>
      <c r="AQ116" s="1200"/>
      <c r="AR116" s="1203"/>
      <c r="AS116" s="1203"/>
      <c r="AT116" s="1203"/>
      <c r="AU116" s="1203"/>
      <c r="AV116" s="1203"/>
      <c r="AW116" s="1203"/>
      <c r="AX116" s="1203"/>
      <c r="AY116" s="1203"/>
      <c r="AZ116" s="1203"/>
      <c r="BA116" s="1200"/>
      <c r="BB116" s="1203"/>
      <c r="BC116" s="1200"/>
      <c r="BD116" s="1203"/>
      <c r="BE116" s="1203"/>
      <c r="BF116" s="1203"/>
      <c r="BG116" s="1203"/>
      <c r="BH116" s="1203"/>
      <c r="BI116" s="1203"/>
      <c r="BJ116" s="1203"/>
      <c r="BK116" s="1203"/>
      <c r="BL116" s="1203"/>
      <c r="BM116" s="1200"/>
      <c r="BN116" s="1204"/>
    </row>
    <row r="117" spans="2:68" s="1108" customFormat="1" hidden="1">
      <c r="B117" s="1118"/>
      <c r="C117" s="1141"/>
      <c r="D117" s="1118"/>
      <c r="E117" s="1205"/>
      <c r="F117" s="1206"/>
      <c r="G117" s="1206"/>
      <c r="H117" s="1206"/>
      <c r="I117" s="1206"/>
      <c r="J117" s="1206"/>
      <c r="K117" s="1206"/>
      <c r="L117" s="1206"/>
      <c r="M117" s="1206"/>
      <c r="N117" s="1206"/>
      <c r="O117" s="1207"/>
      <c r="P117" s="1206"/>
      <c r="Q117" s="1206"/>
      <c r="R117" s="1206"/>
      <c r="S117" s="1206"/>
      <c r="T117" s="1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6"/>
      <c r="BF117" s="1206"/>
      <c r="BG117" s="1206"/>
      <c r="BH117" s="1206"/>
      <c r="BI117" s="1206"/>
      <c r="BJ117" s="1206"/>
      <c r="BK117" s="1206"/>
      <c r="BL117" s="1206"/>
      <c r="BM117" s="1206"/>
      <c r="BN117" s="1208"/>
    </row>
    <row r="118" spans="2:68" s="1108" customFormat="1" hidden="1">
      <c r="B118" s="1118"/>
      <c r="C118" s="1141"/>
      <c r="D118" s="1118"/>
      <c r="E118" s="1118" t="s">
        <v>117</v>
      </c>
      <c r="F118" s="1209" t="e">
        <f t="shared" ref="F118:W118" si="257">F115</f>
        <v>#REF!</v>
      </c>
      <c r="G118" s="1209" t="e">
        <f t="shared" si="257"/>
        <v>#REF!</v>
      </c>
      <c r="H118" s="1209" t="e">
        <f t="shared" si="257"/>
        <v>#REF!</v>
      </c>
      <c r="I118" s="1209" t="e">
        <f t="shared" si="257"/>
        <v>#REF!</v>
      </c>
      <c r="J118" s="1209" t="e">
        <f t="shared" si="257"/>
        <v>#REF!</v>
      </c>
      <c r="K118" s="1209" t="e">
        <f t="shared" si="257"/>
        <v>#REF!</v>
      </c>
      <c r="L118" s="1209" t="e">
        <f t="shared" si="257"/>
        <v>#REF!</v>
      </c>
      <c r="M118" s="1209" t="e">
        <f t="shared" si="257"/>
        <v>#REF!</v>
      </c>
      <c r="N118" s="1209" t="e">
        <f t="shared" si="257"/>
        <v>#REF!</v>
      </c>
      <c r="O118" s="1210" t="e">
        <f t="shared" si="257"/>
        <v>#REF!</v>
      </c>
      <c r="P118" s="1198" t="e">
        <f t="shared" si="257"/>
        <v>#REF!</v>
      </c>
      <c r="Q118" s="1198" t="e">
        <f t="shared" si="257"/>
        <v>#REF!</v>
      </c>
      <c r="R118" s="1198" t="e">
        <f t="shared" si="257"/>
        <v>#REF!</v>
      </c>
      <c r="S118" s="1198" t="e">
        <f t="shared" si="257"/>
        <v>#REF!</v>
      </c>
      <c r="T118" s="1198" t="e">
        <f t="shared" si="257"/>
        <v>#REF!</v>
      </c>
      <c r="U118" s="1198" t="e">
        <f t="shared" si="257"/>
        <v>#REF!</v>
      </c>
      <c r="V118" s="1198" t="e">
        <f t="shared" si="257"/>
        <v>#REF!</v>
      </c>
      <c r="W118" s="1198" t="e">
        <f t="shared" si="257"/>
        <v>#REF!</v>
      </c>
      <c r="X118" s="1198" t="e">
        <f t="shared" ref="X118:AC118" si="258">X115</f>
        <v>#REF!</v>
      </c>
      <c r="Y118" s="1198" t="e">
        <f t="shared" si="258"/>
        <v>#REF!</v>
      </c>
      <c r="Z118" s="1198" t="e">
        <f t="shared" si="258"/>
        <v>#REF!</v>
      </c>
      <c r="AA118" s="1198" t="e">
        <f t="shared" si="258"/>
        <v>#REF!</v>
      </c>
      <c r="AB118" s="1198" t="e">
        <f t="shared" si="258"/>
        <v>#REF!</v>
      </c>
      <c r="AC118" s="1198" t="e">
        <f t="shared" si="258"/>
        <v>#REF!</v>
      </c>
      <c r="AD118" s="1198" t="e">
        <f t="shared" ref="AD118:AO118" si="259">AD115</f>
        <v>#REF!</v>
      </c>
      <c r="AE118" s="1198" t="e">
        <f t="shared" si="259"/>
        <v>#REF!</v>
      </c>
      <c r="AF118" s="1198" t="e">
        <f t="shared" si="259"/>
        <v>#REF!</v>
      </c>
      <c r="AG118" s="1198" t="e">
        <f t="shared" si="259"/>
        <v>#REF!</v>
      </c>
      <c r="AH118" s="1198" t="e">
        <f t="shared" si="259"/>
        <v>#REF!</v>
      </c>
      <c r="AI118" s="1198" t="e">
        <f t="shared" si="259"/>
        <v>#REF!</v>
      </c>
      <c r="AJ118" s="1198" t="e">
        <f t="shared" si="259"/>
        <v>#REF!</v>
      </c>
      <c r="AK118" s="1198" t="e">
        <f t="shared" si="259"/>
        <v>#REF!</v>
      </c>
      <c r="AL118" s="1198" t="e">
        <f t="shared" si="259"/>
        <v>#REF!</v>
      </c>
      <c r="AM118" s="1198" t="e">
        <f t="shared" si="259"/>
        <v>#REF!</v>
      </c>
      <c r="AN118" s="1198" t="e">
        <f t="shared" si="259"/>
        <v>#REF!</v>
      </c>
      <c r="AO118" s="1198" t="e">
        <f t="shared" si="259"/>
        <v>#REF!</v>
      </c>
      <c r="AP118" s="1198" t="e">
        <f t="shared" ref="AP118:BA118" si="260">AP115</f>
        <v>#REF!</v>
      </c>
      <c r="AQ118" s="1198" t="e">
        <f t="shared" si="260"/>
        <v>#REF!</v>
      </c>
      <c r="AR118" s="1198" t="e">
        <f t="shared" si="260"/>
        <v>#REF!</v>
      </c>
      <c r="AS118" s="1198" t="e">
        <f t="shared" si="260"/>
        <v>#REF!</v>
      </c>
      <c r="AT118" s="1198" t="e">
        <f t="shared" si="260"/>
        <v>#REF!</v>
      </c>
      <c r="AU118" s="1198" t="e">
        <f t="shared" si="260"/>
        <v>#REF!</v>
      </c>
      <c r="AV118" s="1198" t="e">
        <f t="shared" si="260"/>
        <v>#REF!</v>
      </c>
      <c r="AW118" s="1198" t="e">
        <f t="shared" si="260"/>
        <v>#REF!</v>
      </c>
      <c r="AX118" s="1198" t="e">
        <f t="shared" si="260"/>
        <v>#REF!</v>
      </c>
      <c r="AY118" s="1198" t="e">
        <f t="shared" si="260"/>
        <v>#REF!</v>
      </c>
      <c r="AZ118" s="1198" t="e">
        <f t="shared" si="260"/>
        <v>#REF!</v>
      </c>
      <c r="BA118" s="1198" t="e">
        <f t="shared" si="260"/>
        <v>#REF!</v>
      </c>
      <c r="BB118" s="1198" t="e">
        <f t="shared" ref="BB118:BM118" si="261">BB115</f>
        <v>#REF!</v>
      </c>
      <c r="BC118" s="1198" t="e">
        <f t="shared" si="261"/>
        <v>#REF!</v>
      </c>
      <c r="BD118" s="1198" t="e">
        <f t="shared" si="261"/>
        <v>#REF!</v>
      </c>
      <c r="BE118" s="1198" t="e">
        <f t="shared" si="261"/>
        <v>#REF!</v>
      </c>
      <c r="BF118" s="1198" t="e">
        <f t="shared" si="261"/>
        <v>#REF!</v>
      </c>
      <c r="BG118" s="1198" t="e">
        <f t="shared" si="261"/>
        <v>#REF!</v>
      </c>
      <c r="BH118" s="1198" t="e">
        <f t="shared" si="261"/>
        <v>#REF!</v>
      </c>
      <c r="BI118" s="1198" t="e">
        <f t="shared" si="261"/>
        <v>#REF!</v>
      </c>
      <c r="BJ118" s="1198" t="e">
        <f t="shared" si="261"/>
        <v>#REF!</v>
      </c>
      <c r="BK118" s="1198" t="e">
        <f t="shared" si="261"/>
        <v>#REF!</v>
      </c>
      <c r="BL118" s="1198" t="e">
        <f t="shared" si="261"/>
        <v>#REF!</v>
      </c>
      <c r="BM118" s="1198" t="e">
        <f t="shared" si="261"/>
        <v>#REF!</v>
      </c>
      <c r="BN118" s="1197" t="e">
        <f t="shared" ref="BN118:BN120" si="262">SUM(F118:BM118)</f>
        <v>#REF!</v>
      </c>
    </row>
    <row r="119" spans="2:68" s="1108" customFormat="1" hidden="1">
      <c r="B119" s="1118"/>
      <c r="C119" s="1141"/>
      <c r="D119" s="1118" t="s">
        <v>115</v>
      </c>
      <c r="E119" s="1118" t="s">
        <v>86</v>
      </c>
      <c r="F119" s="1209" t="e">
        <f>#REF!</f>
        <v>#REF!</v>
      </c>
      <c r="G119" s="1209" t="e">
        <f>#REF!</f>
        <v>#REF!</v>
      </c>
      <c r="H119" s="1209" t="e">
        <f>#REF!</f>
        <v>#REF!</v>
      </c>
      <c r="I119" s="1209" t="e">
        <f>#REF!</f>
        <v>#REF!</v>
      </c>
      <c r="J119" s="1209" t="e">
        <f>#REF!</f>
        <v>#REF!</v>
      </c>
      <c r="K119" s="1209" t="e">
        <f>#REF!</f>
        <v>#REF!</v>
      </c>
      <c r="L119" s="1209" t="e">
        <f>#REF!</f>
        <v>#REF!</v>
      </c>
      <c r="M119" s="1209" t="e">
        <f>#REF!</f>
        <v>#REF!</v>
      </c>
      <c r="N119" s="1209" t="e">
        <f>#REF!</f>
        <v>#REF!</v>
      </c>
      <c r="O119" s="1211" t="e">
        <f>#REF!</f>
        <v>#REF!</v>
      </c>
      <c r="P119" s="1209" t="e">
        <f>#REF!</f>
        <v>#REF!</v>
      </c>
      <c r="Q119" s="1209" t="e">
        <f>#REF!</f>
        <v>#REF!</v>
      </c>
      <c r="R119" s="1209" t="e">
        <f>#REF!</f>
        <v>#REF!</v>
      </c>
      <c r="S119" s="1209" t="e">
        <f>#REF!</f>
        <v>#REF!</v>
      </c>
      <c r="T119" s="1209" t="e">
        <f>#REF!</f>
        <v>#REF!</v>
      </c>
      <c r="U119" s="1209" t="e">
        <f>#REF!</f>
        <v>#REF!</v>
      </c>
      <c r="V119" s="1209" t="e">
        <f>#REF!</f>
        <v>#REF!</v>
      </c>
      <c r="W119" s="1209" t="e">
        <f>#REF!</f>
        <v>#REF!</v>
      </c>
      <c r="X119" s="1209" t="e">
        <f>#REF!</f>
        <v>#REF!</v>
      </c>
      <c r="Y119" s="1209" t="e">
        <f>#REF!</f>
        <v>#REF!</v>
      </c>
      <c r="Z119" s="1209" t="e">
        <f>#REF!</f>
        <v>#REF!</v>
      </c>
      <c r="AA119" s="1209" t="e">
        <f>#REF!</f>
        <v>#REF!</v>
      </c>
      <c r="AB119" s="1209" t="e">
        <f>#REF!</f>
        <v>#REF!</v>
      </c>
      <c r="AC119" s="1209" t="e">
        <f>#REF!</f>
        <v>#REF!</v>
      </c>
      <c r="AD119" s="1209" t="e">
        <f>#REF!</f>
        <v>#REF!</v>
      </c>
      <c r="AE119" s="1209" t="e">
        <f>#REF!</f>
        <v>#REF!</v>
      </c>
      <c r="AF119" s="1209" t="e">
        <f>#REF!</f>
        <v>#REF!</v>
      </c>
      <c r="AG119" s="1209" t="e">
        <f>#REF!</f>
        <v>#REF!</v>
      </c>
      <c r="AH119" s="1209" t="e">
        <f>#REF!</f>
        <v>#REF!</v>
      </c>
      <c r="AI119" s="1209" t="e">
        <f>#REF!</f>
        <v>#REF!</v>
      </c>
      <c r="AJ119" s="1209" t="e">
        <f>#REF!</f>
        <v>#REF!</v>
      </c>
      <c r="AK119" s="1209" t="e">
        <f>#REF!</f>
        <v>#REF!</v>
      </c>
      <c r="AL119" s="1209" t="e">
        <f>#REF!</f>
        <v>#REF!</v>
      </c>
      <c r="AM119" s="1209" t="e">
        <f>#REF!</f>
        <v>#REF!</v>
      </c>
      <c r="AN119" s="1209" t="e">
        <f>#REF!</f>
        <v>#REF!</v>
      </c>
      <c r="AO119" s="1209" t="e">
        <f>#REF!</f>
        <v>#REF!</v>
      </c>
      <c r="AP119" s="1209" t="e">
        <f>#REF!</f>
        <v>#REF!</v>
      </c>
      <c r="AQ119" s="1209" t="e">
        <f>#REF!</f>
        <v>#REF!</v>
      </c>
      <c r="AR119" s="1209" t="e">
        <f>#REF!</f>
        <v>#REF!</v>
      </c>
      <c r="AS119" s="1209" t="e">
        <f>#REF!</f>
        <v>#REF!</v>
      </c>
      <c r="AT119" s="1209" t="e">
        <f>#REF!</f>
        <v>#REF!</v>
      </c>
      <c r="AU119" s="1209" t="e">
        <f>#REF!</f>
        <v>#REF!</v>
      </c>
      <c r="AV119" s="1209" t="e">
        <f>#REF!</f>
        <v>#REF!</v>
      </c>
      <c r="AW119" s="1209" t="e">
        <f>#REF!</f>
        <v>#REF!</v>
      </c>
      <c r="AX119" s="1209" t="e">
        <f>#REF!</f>
        <v>#REF!</v>
      </c>
      <c r="AY119" s="1209" t="e">
        <f>#REF!</f>
        <v>#REF!</v>
      </c>
      <c r="AZ119" s="1209" t="e">
        <f>#REF!</f>
        <v>#REF!</v>
      </c>
      <c r="BA119" s="1209" t="e">
        <f>#REF!</f>
        <v>#REF!</v>
      </c>
      <c r="BB119" s="1209" t="e">
        <f>#REF!</f>
        <v>#REF!</v>
      </c>
      <c r="BC119" s="1209" t="e">
        <f>#REF!</f>
        <v>#REF!</v>
      </c>
      <c r="BD119" s="1209" t="e">
        <f>#REF!</f>
        <v>#REF!</v>
      </c>
      <c r="BE119" s="1209" t="e">
        <f>#REF!</f>
        <v>#REF!</v>
      </c>
      <c r="BF119" s="1209" t="e">
        <f>#REF!</f>
        <v>#REF!</v>
      </c>
      <c r="BG119" s="1209" t="e">
        <f>#REF!</f>
        <v>#REF!</v>
      </c>
      <c r="BH119" s="1209" t="e">
        <f>#REF!</f>
        <v>#REF!</v>
      </c>
      <c r="BI119" s="1209" t="e">
        <f>#REF!</f>
        <v>#REF!</v>
      </c>
      <c r="BJ119" s="1209" t="e">
        <f>#REF!</f>
        <v>#REF!</v>
      </c>
      <c r="BK119" s="1209" t="e">
        <f>#REF!</f>
        <v>#REF!</v>
      </c>
      <c r="BL119" s="1209" t="e">
        <f>#REF!</f>
        <v>#REF!</v>
      </c>
      <c r="BM119" s="1209" t="e">
        <f>#REF!</f>
        <v>#REF!</v>
      </c>
      <c r="BN119" s="1197" t="e">
        <f t="shared" si="262"/>
        <v>#REF!</v>
      </c>
      <c r="BO119" s="1212"/>
    </row>
    <row r="120" spans="2:68" s="1108" customFormat="1" hidden="1">
      <c r="B120" s="1118"/>
      <c r="C120" s="1141"/>
      <c r="D120" s="1118"/>
      <c r="E120" s="1118" t="s">
        <v>116</v>
      </c>
      <c r="F120" s="1209">
        <f t="shared" ref="F120:W120" si="263">-F112</f>
        <v>-768665.36</v>
      </c>
      <c r="G120" s="1209">
        <f t="shared" si="263"/>
        <v>-746029.85</v>
      </c>
      <c r="H120" s="1209">
        <f t="shared" si="263"/>
        <v>-781904.84999999986</v>
      </c>
      <c r="I120" s="1209">
        <f t="shared" si="263"/>
        <v>-793603.59999999986</v>
      </c>
      <c r="J120" s="1209">
        <f t="shared" si="263"/>
        <v>-814943.53749999986</v>
      </c>
      <c r="K120" s="1209">
        <f t="shared" si="263"/>
        <v>-823293.62187499972</v>
      </c>
      <c r="L120" s="1209">
        <f t="shared" si="263"/>
        <v>-830874.83546874998</v>
      </c>
      <c r="M120" s="1209">
        <f t="shared" si="263"/>
        <v>-966575.6847421875</v>
      </c>
      <c r="N120" s="1209">
        <f t="shared" si="263"/>
        <v>-967810.2014792969</v>
      </c>
      <c r="O120" s="1211">
        <f t="shared" si="263"/>
        <v>-979631.44405326154</v>
      </c>
      <c r="P120" s="1209">
        <f t="shared" si="263"/>
        <v>-989027.49875592464</v>
      </c>
      <c r="Q120" s="1209">
        <f t="shared" si="263"/>
        <v>-1093356.4811937208</v>
      </c>
      <c r="R120" s="1209">
        <f t="shared" si="263"/>
        <v>-1115774.0377534069</v>
      </c>
      <c r="S120" s="1209">
        <f t="shared" si="263"/>
        <v>-1114773.3471410773</v>
      </c>
      <c r="T120" s="1209">
        <f t="shared" si="263"/>
        <v>-1116087.621998131</v>
      </c>
      <c r="U120" s="1209">
        <f t="shared" si="263"/>
        <v>-1115417.6105980377</v>
      </c>
      <c r="V120" s="1209">
        <f t="shared" si="263"/>
        <v>-1115764.0986279396</v>
      </c>
      <c r="W120" s="1209">
        <f t="shared" si="263"/>
        <v>-1121227.9110593365</v>
      </c>
      <c r="X120" s="1209">
        <f t="shared" ref="X120:AC120" si="264">-X112</f>
        <v>-1127672.4141123034</v>
      </c>
      <c r="Y120" s="1209">
        <f t="shared" si="264"/>
        <v>-1128073.5173179186</v>
      </c>
      <c r="Z120" s="1209">
        <f t="shared" si="264"/>
        <v>-1129494.6756838146</v>
      </c>
      <c r="AA120" s="1209">
        <f t="shared" si="264"/>
        <v>-1128936.8919680053</v>
      </c>
      <c r="AB120" s="1209">
        <f t="shared" si="264"/>
        <v>-1129401.2190664057</v>
      </c>
      <c r="AC120" s="1209">
        <f t="shared" si="264"/>
        <v>-1136488.7625197258</v>
      </c>
      <c r="AD120" s="1209">
        <f t="shared" ref="AD120:AO120" si="265">-AD112</f>
        <v>-1192376.2241457121</v>
      </c>
      <c r="AE120" s="1209">
        <f t="shared" si="265"/>
        <v>-1191483.7408029977</v>
      </c>
      <c r="AF120" s="1209">
        <f t="shared" si="265"/>
        <v>-1193148.1332931477</v>
      </c>
      <c r="AG120" s="1209">
        <f t="shared" si="265"/>
        <v>-1192640.7454078051</v>
      </c>
      <c r="AH120" s="1209">
        <f t="shared" si="265"/>
        <v>-1193262.9881281953</v>
      </c>
      <c r="AI120" s="1209">
        <f t="shared" si="265"/>
        <v>-1199166.3429846051</v>
      </c>
      <c r="AJ120" s="1209">
        <f t="shared" si="265"/>
        <v>-1194602.3655838354</v>
      </c>
      <c r="AK120" s="1209">
        <f t="shared" si="265"/>
        <v>-1195322.6893130271</v>
      </c>
      <c r="AL120" s="1209">
        <f t="shared" si="265"/>
        <v>-1197179.0292286784</v>
      </c>
      <c r="AM120" s="1209">
        <f t="shared" si="265"/>
        <v>-1196873.1861401126</v>
      </c>
      <c r="AN120" s="1209">
        <f t="shared" si="265"/>
        <v>-1197707.0508971182</v>
      </c>
      <c r="AO120" s="1209">
        <f t="shared" si="265"/>
        <v>-1205482.608891974</v>
      </c>
      <c r="AP120" s="1209">
        <f t="shared" ref="AP120:BA120" si="266">-AP112</f>
        <v>-1244470.0654865729</v>
      </c>
      <c r="AQ120" s="1209">
        <f t="shared" si="266"/>
        <v>-1243862.3681759015</v>
      </c>
      <c r="AR120" s="1209">
        <f t="shared" si="266"/>
        <v>-1246085.9359996966</v>
      </c>
      <c r="AS120" s="1209">
        <f t="shared" si="266"/>
        <v>-1245940.1822146815</v>
      </c>
      <c r="AT120" s="1209">
        <f t="shared" si="266"/>
        <v>-1247057.6407404155</v>
      </c>
      <c r="AU120" s="1209">
        <f t="shared" si="266"/>
        <v>-1253645.9721924362</v>
      </c>
      <c r="AV120" s="1209">
        <f t="shared" si="266"/>
        <v>-1261741.7202170584</v>
      </c>
      <c r="AW120" s="1209">
        <f t="shared" si="266"/>
        <v>-1263035.318142911</v>
      </c>
      <c r="AX120" s="1209">
        <f t="shared" si="266"/>
        <v>-1265603.5959650567</v>
      </c>
      <c r="AY120" s="1209">
        <f t="shared" si="266"/>
        <v>-1265819.7876783097</v>
      </c>
      <c r="AZ120" s="1209">
        <f t="shared" si="266"/>
        <v>-1267317.2889772248</v>
      </c>
      <c r="BA120" s="1209">
        <f t="shared" si="266"/>
        <v>-1276119.6653410862</v>
      </c>
      <c r="BB120" s="1209">
        <f t="shared" ref="BB120:BM120" si="267">-BB112</f>
        <v>-1315304.8063931405</v>
      </c>
      <c r="BC120" s="1209">
        <f t="shared" si="267"/>
        <v>-1315308.0513342975</v>
      </c>
      <c r="BD120" s="1209">
        <f t="shared" si="267"/>
        <v>-1318459.2735225123</v>
      </c>
      <c r="BE120" s="1209">
        <f t="shared" si="267"/>
        <v>-1319039.5068201378</v>
      </c>
      <c r="BF120" s="1209">
        <f t="shared" si="267"/>
        <v>-1321046.3017826448</v>
      </c>
      <c r="BG120" s="1209">
        <f t="shared" si="267"/>
        <v>-1328749.9364932771</v>
      </c>
      <c r="BH120" s="1209">
        <f t="shared" si="267"/>
        <v>-1338202.8029394406</v>
      </c>
      <c r="BI120" s="1209">
        <f t="shared" si="267"/>
        <v>-1340525.9189579126</v>
      </c>
      <c r="BJ120" s="1209">
        <f t="shared" si="267"/>
        <v>-1344296.1907773083</v>
      </c>
      <c r="BK120" s="1209">
        <f t="shared" si="267"/>
        <v>-1345526.4261876738</v>
      </c>
      <c r="BL120" s="1209">
        <f t="shared" si="267"/>
        <v>-1348215.7233685574</v>
      </c>
      <c r="BM120" s="1209">
        <f t="shared" si="267"/>
        <v>-1358632.4854084854</v>
      </c>
      <c r="BN120" s="1197">
        <f t="shared" si="262"/>
        <v>-69458081.142848194</v>
      </c>
    </row>
    <row r="121" spans="2:68" s="1108" customFormat="1" hidden="1">
      <c r="B121" s="1118"/>
      <c r="C121" s="1141"/>
      <c r="D121" s="1118"/>
      <c r="E121" s="1118"/>
      <c r="F121" s="1206"/>
      <c r="G121" s="1206"/>
      <c r="H121" s="1206"/>
      <c r="I121" s="1206"/>
      <c r="J121" s="1206"/>
      <c r="K121" s="1206"/>
      <c r="L121" s="1206"/>
      <c r="M121" s="1206"/>
      <c r="N121" s="1206"/>
      <c r="O121" s="1207"/>
      <c r="P121" s="1206"/>
      <c r="Q121" s="1206"/>
      <c r="R121" s="1206"/>
      <c r="S121" s="1206"/>
      <c r="T121" s="120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6"/>
      <c r="BF121" s="1206"/>
      <c r="BG121" s="1206"/>
      <c r="BH121" s="1206"/>
      <c r="BI121" s="1206"/>
      <c r="BJ121" s="1206"/>
      <c r="BK121" s="1206"/>
      <c r="BL121" s="1206"/>
      <c r="BM121" s="1206"/>
      <c r="BN121" s="1198"/>
    </row>
    <row r="122" spans="2:68" s="1108" customFormat="1" hidden="1">
      <c r="B122" s="1118"/>
      <c r="C122" s="1141"/>
      <c r="D122" s="1118"/>
      <c r="E122" s="1118" t="s">
        <v>87</v>
      </c>
      <c r="F122" s="1209" t="e">
        <f t="shared" ref="F122:W122" si="268">F119+F120+F118</f>
        <v>#REF!</v>
      </c>
      <c r="G122" s="1209" t="e">
        <f t="shared" si="268"/>
        <v>#REF!</v>
      </c>
      <c r="H122" s="1209" t="e">
        <f t="shared" si="268"/>
        <v>#REF!</v>
      </c>
      <c r="I122" s="1209" t="e">
        <f t="shared" si="268"/>
        <v>#REF!</v>
      </c>
      <c r="J122" s="1209" t="e">
        <f t="shared" si="268"/>
        <v>#REF!</v>
      </c>
      <c r="K122" s="1209" t="e">
        <f t="shared" si="268"/>
        <v>#REF!</v>
      </c>
      <c r="L122" s="1209" t="e">
        <f t="shared" si="268"/>
        <v>#REF!</v>
      </c>
      <c r="M122" s="1209" t="e">
        <f t="shared" si="268"/>
        <v>#REF!</v>
      </c>
      <c r="N122" s="1209" t="e">
        <f t="shared" si="268"/>
        <v>#REF!</v>
      </c>
      <c r="O122" s="1211" t="e">
        <f t="shared" si="268"/>
        <v>#REF!</v>
      </c>
      <c r="P122" s="1209" t="e">
        <f t="shared" si="268"/>
        <v>#REF!</v>
      </c>
      <c r="Q122" s="1209" t="e">
        <f t="shared" si="268"/>
        <v>#REF!</v>
      </c>
      <c r="R122" s="1209" t="e">
        <f t="shared" si="268"/>
        <v>#REF!</v>
      </c>
      <c r="S122" s="1209" t="e">
        <f t="shared" si="268"/>
        <v>#REF!</v>
      </c>
      <c r="T122" s="1209" t="e">
        <f t="shared" si="268"/>
        <v>#REF!</v>
      </c>
      <c r="U122" s="1209" t="e">
        <f t="shared" si="268"/>
        <v>#REF!</v>
      </c>
      <c r="V122" s="1209" t="e">
        <f t="shared" si="268"/>
        <v>#REF!</v>
      </c>
      <c r="W122" s="1209" t="e">
        <f t="shared" si="268"/>
        <v>#REF!</v>
      </c>
      <c r="X122" s="1209" t="e">
        <f t="shared" ref="X122:AC122" si="269">X119+X120+X118</f>
        <v>#REF!</v>
      </c>
      <c r="Y122" s="1209" t="e">
        <f t="shared" si="269"/>
        <v>#REF!</v>
      </c>
      <c r="Z122" s="1209" t="e">
        <f t="shared" si="269"/>
        <v>#REF!</v>
      </c>
      <c r="AA122" s="1209" t="e">
        <f t="shared" si="269"/>
        <v>#REF!</v>
      </c>
      <c r="AB122" s="1209" t="e">
        <f t="shared" si="269"/>
        <v>#REF!</v>
      </c>
      <c r="AC122" s="1209" t="e">
        <f t="shared" si="269"/>
        <v>#REF!</v>
      </c>
      <c r="AD122" s="1209" t="e">
        <f t="shared" ref="AD122:AO122" si="270">AD119+AD120+AD118</f>
        <v>#REF!</v>
      </c>
      <c r="AE122" s="1209" t="e">
        <f t="shared" si="270"/>
        <v>#REF!</v>
      </c>
      <c r="AF122" s="1209" t="e">
        <f t="shared" si="270"/>
        <v>#REF!</v>
      </c>
      <c r="AG122" s="1209" t="e">
        <f t="shared" si="270"/>
        <v>#REF!</v>
      </c>
      <c r="AH122" s="1209" t="e">
        <f t="shared" si="270"/>
        <v>#REF!</v>
      </c>
      <c r="AI122" s="1209" t="e">
        <f t="shared" si="270"/>
        <v>#REF!</v>
      </c>
      <c r="AJ122" s="1209" t="e">
        <f t="shared" si="270"/>
        <v>#REF!</v>
      </c>
      <c r="AK122" s="1209" t="e">
        <f t="shared" si="270"/>
        <v>#REF!</v>
      </c>
      <c r="AL122" s="1209" t="e">
        <f t="shared" si="270"/>
        <v>#REF!</v>
      </c>
      <c r="AM122" s="1209" t="e">
        <f t="shared" si="270"/>
        <v>#REF!</v>
      </c>
      <c r="AN122" s="1209" t="e">
        <f t="shared" si="270"/>
        <v>#REF!</v>
      </c>
      <c r="AO122" s="1209" t="e">
        <f t="shared" si="270"/>
        <v>#REF!</v>
      </c>
      <c r="AP122" s="1209" t="e">
        <f t="shared" ref="AP122:BA122" si="271">AP119+AP120+AP118</f>
        <v>#REF!</v>
      </c>
      <c r="AQ122" s="1209" t="e">
        <f t="shared" si="271"/>
        <v>#REF!</v>
      </c>
      <c r="AR122" s="1209" t="e">
        <f t="shared" si="271"/>
        <v>#REF!</v>
      </c>
      <c r="AS122" s="1209" t="e">
        <f t="shared" si="271"/>
        <v>#REF!</v>
      </c>
      <c r="AT122" s="1209" t="e">
        <f t="shared" si="271"/>
        <v>#REF!</v>
      </c>
      <c r="AU122" s="1209" t="e">
        <f t="shared" si="271"/>
        <v>#REF!</v>
      </c>
      <c r="AV122" s="1209" t="e">
        <f t="shared" si="271"/>
        <v>#REF!</v>
      </c>
      <c r="AW122" s="1209" t="e">
        <f t="shared" si="271"/>
        <v>#REF!</v>
      </c>
      <c r="AX122" s="1209" t="e">
        <f t="shared" si="271"/>
        <v>#REF!</v>
      </c>
      <c r="AY122" s="1209" t="e">
        <f t="shared" si="271"/>
        <v>#REF!</v>
      </c>
      <c r="AZ122" s="1209" t="e">
        <f t="shared" si="271"/>
        <v>#REF!</v>
      </c>
      <c r="BA122" s="1209" t="e">
        <f t="shared" si="271"/>
        <v>#REF!</v>
      </c>
      <c r="BB122" s="1209" t="e">
        <f t="shared" ref="BB122:BM122" si="272">BB119+BB120+BB118</f>
        <v>#REF!</v>
      </c>
      <c r="BC122" s="1209" t="e">
        <f t="shared" si="272"/>
        <v>#REF!</v>
      </c>
      <c r="BD122" s="1209" t="e">
        <f t="shared" si="272"/>
        <v>#REF!</v>
      </c>
      <c r="BE122" s="1209" t="e">
        <f t="shared" si="272"/>
        <v>#REF!</v>
      </c>
      <c r="BF122" s="1209" t="e">
        <f t="shared" si="272"/>
        <v>#REF!</v>
      </c>
      <c r="BG122" s="1209" t="e">
        <f t="shared" si="272"/>
        <v>#REF!</v>
      </c>
      <c r="BH122" s="1209" t="e">
        <f t="shared" si="272"/>
        <v>#REF!</v>
      </c>
      <c r="BI122" s="1209" t="e">
        <f t="shared" si="272"/>
        <v>#REF!</v>
      </c>
      <c r="BJ122" s="1209" t="e">
        <f t="shared" si="272"/>
        <v>#REF!</v>
      </c>
      <c r="BK122" s="1209" t="e">
        <f t="shared" si="272"/>
        <v>#REF!</v>
      </c>
      <c r="BL122" s="1209" t="e">
        <f t="shared" si="272"/>
        <v>#REF!</v>
      </c>
      <c r="BM122" s="1209" t="e">
        <f t="shared" si="272"/>
        <v>#REF!</v>
      </c>
      <c r="BN122" s="1197" t="e">
        <f t="shared" ref="BN122:BN123" si="273">SUM(F122:BM122)</f>
        <v>#REF!</v>
      </c>
      <c r="BO122" s="1118" t="s">
        <v>108</v>
      </c>
    </row>
    <row r="123" spans="2:68" s="1108" customFormat="1" hidden="1">
      <c r="B123" s="1118"/>
      <c r="C123" s="1141"/>
      <c r="D123" s="1118"/>
      <c r="E123" s="1118" t="s">
        <v>88</v>
      </c>
      <c r="F123" s="1209" t="e">
        <f>F126+F122</f>
        <v>#REF!</v>
      </c>
      <c r="G123" s="1209" t="e">
        <f t="shared" ref="G123:V123" si="274">F123+G122</f>
        <v>#REF!</v>
      </c>
      <c r="H123" s="1209" t="e">
        <f t="shared" si="274"/>
        <v>#REF!</v>
      </c>
      <c r="I123" s="1209" t="e">
        <f t="shared" si="274"/>
        <v>#REF!</v>
      </c>
      <c r="J123" s="1209" t="e">
        <f>I123+J122+J116</f>
        <v>#REF!</v>
      </c>
      <c r="K123" s="1209" t="e">
        <f>J123+K122+K116</f>
        <v>#REF!</v>
      </c>
      <c r="L123" s="1209" t="e">
        <f t="shared" si="274"/>
        <v>#REF!</v>
      </c>
      <c r="M123" s="1209" t="e">
        <f t="shared" si="274"/>
        <v>#REF!</v>
      </c>
      <c r="N123" s="1209" t="e">
        <f>M123+N122+N116</f>
        <v>#REF!</v>
      </c>
      <c r="O123" s="1211" t="e">
        <f t="shared" si="274"/>
        <v>#REF!</v>
      </c>
      <c r="P123" s="1209" t="e">
        <f t="shared" si="274"/>
        <v>#REF!</v>
      </c>
      <c r="Q123" s="1209" t="e">
        <f t="shared" si="274"/>
        <v>#REF!</v>
      </c>
      <c r="R123" s="1209" t="e">
        <f>Q123+R122</f>
        <v>#REF!</v>
      </c>
      <c r="S123" s="1209" t="e">
        <f>R123+S122+S116</f>
        <v>#REF!</v>
      </c>
      <c r="T123" s="1209" t="e">
        <f t="shared" si="274"/>
        <v>#REF!</v>
      </c>
      <c r="U123" s="1209" t="e">
        <f t="shared" si="274"/>
        <v>#REF!</v>
      </c>
      <c r="V123" s="1209" t="e">
        <f t="shared" si="274"/>
        <v>#REF!</v>
      </c>
      <c r="W123" s="1209" t="e">
        <f>V123+W122+W116</f>
        <v>#REF!</v>
      </c>
      <c r="X123" s="1209" t="e">
        <f>W123+X122+X116</f>
        <v>#REF!</v>
      </c>
      <c r="Y123" s="1209" t="e">
        <f t="shared" ref="Y123" si="275">X123+Y122</f>
        <v>#REF!</v>
      </c>
      <c r="Z123" s="1209" t="e">
        <f t="shared" ref="Z123" si="276">Y123+Z122</f>
        <v>#REF!</v>
      </c>
      <c r="AA123" s="1209" t="e">
        <f t="shared" ref="AA123" si="277">Z123+AA122</f>
        <v>#REF!</v>
      </c>
      <c r="AB123" s="1209" t="e">
        <f t="shared" ref="AB123" si="278">AA123+AB122</f>
        <v>#REF!</v>
      </c>
      <c r="AC123" s="1209" t="e">
        <f>AB123+AC122+AC116</f>
        <v>#REF!</v>
      </c>
      <c r="AD123" s="1209" t="e">
        <f>AC123+AD122</f>
        <v>#REF!</v>
      </c>
      <c r="AE123" s="1209" t="e">
        <f t="shared" ref="AE123" si="279">AD123+AE122</f>
        <v>#REF!</v>
      </c>
      <c r="AF123" s="1209" t="e">
        <f t="shared" ref="AF123" si="280">AE123+AF122</f>
        <v>#REF!</v>
      </c>
      <c r="AG123" s="1209" t="e">
        <f t="shared" ref="AG123" si="281">AF123+AG122</f>
        <v>#REF!</v>
      </c>
      <c r="AH123" s="1209" t="e">
        <f t="shared" ref="AH123" si="282">AG123+AH122</f>
        <v>#REF!</v>
      </c>
      <c r="AI123" s="1209" t="e">
        <f t="shared" ref="AI123:AJ123" si="283">AH123+AI122</f>
        <v>#REF!</v>
      </c>
      <c r="AJ123" s="1209" t="e">
        <f t="shared" si="283"/>
        <v>#REF!</v>
      </c>
      <c r="AK123" s="1209" t="e">
        <f t="shared" ref="AK123" si="284">AJ123+AK122</f>
        <v>#REF!</v>
      </c>
      <c r="AL123" s="1209" t="e">
        <f t="shared" ref="AL123" si="285">AK123+AL122</f>
        <v>#REF!</v>
      </c>
      <c r="AM123" s="1209" t="e">
        <f t="shared" ref="AM123" si="286">AL123+AM122</f>
        <v>#REF!</v>
      </c>
      <c r="AN123" s="1209" t="e">
        <f t="shared" ref="AN123" si="287">AM123+AN122</f>
        <v>#REF!</v>
      </c>
      <c r="AO123" s="1209" t="e">
        <f t="shared" ref="AO123" si="288">AN123+AO122</f>
        <v>#REF!</v>
      </c>
      <c r="AP123" s="1209" t="e">
        <f>AO123+AP122</f>
        <v>#REF!</v>
      </c>
      <c r="AQ123" s="1209" t="e">
        <f t="shared" ref="AQ123" si="289">AP123+AQ122</f>
        <v>#REF!</v>
      </c>
      <c r="AR123" s="1209" t="e">
        <f t="shared" ref="AR123" si="290">AQ123+AR122</f>
        <v>#REF!</v>
      </c>
      <c r="AS123" s="1209" t="e">
        <f t="shared" ref="AS123" si="291">AR123+AS122</f>
        <v>#REF!</v>
      </c>
      <c r="AT123" s="1209" t="e">
        <f t="shared" ref="AT123" si="292">AS123+AT122</f>
        <v>#REF!</v>
      </c>
      <c r="AU123" s="1209" t="e">
        <f t="shared" ref="AU123:AV123" si="293">AT123+AU122</f>
        <v>#REF!</v>
      </c>
      <c r="AV123" s="1209" t="e">
        <f t="shared" si="293"/>
        <v>#REF!</v>
      </c>
      <c r="AW123" s="1209" t="e">
        <f t="shared" ref="AW123" si="294">AV123+AW122</f>
        <v>#REF!</v>
      </c>
      <c r="AX123" s="1209" t="e">
        <f t="shared" ref="AX123" si="295">AW123+AX122</f>
        <v>#REF!</v>
      </c>
      <c r="AY123" s="1209" t="e">
        <f t="shared" ref="AY123" si="296">AX123+AY122</f>
        <v>#REF!</v>
      </c>
      <c r="AZ123" s="1209" t="e">
        <f t="shared" ref="AZ123" si="297">AY123+AZ122</f>
        <v>#REF!</v>
      </c>
      <c r="BA123" s="1209" t="e">
        <f t="shared" ref="BA123" si="298">AZ123+BA122</f>
        <v>#REF!</v>
      </c>
      <c r="BB123" s="1209" t="e">
        <f>BA123+BB122</f>
        <v>#REF!</v>
      </c>
      <c r="BC123" s="1209" t="e">
        <f t="shared" ref="BC123" si="299">BB123+BC122</f>
        <v>#REF!</v>
      </c>
      <c r="BD123" s="1209" t="e">
        <f t="shared" ref="BD123" si="300">BC123+BD122</f>
        <v>#REF!</v>
      </c>
      <c r="BE123" s="1209" t="e">
        <f t="shared" ref="BE123" si="301">BD123+BE122</f>
        <v>#REF!</v>
      </c>
      <c r="BF123" s="1209" t="e">
        <f t="shared" ref="BF123" si="302">BE123+BF122</f>
        <v>#REF!</v>
      </c>
      <c r="BG123" s="1209" t="e">
        <f t="shared" ref="BG123:BH123" si="303">BF123+BG122</f>
        <v>#REF!</v>
      </c>
      <c r="BH123" s="1209" t="e">
        <f t="shared" si="303"/>
        <v>#REF!</v>
      </c>
      <c r="BI123" s="1209" t="e">
        <f t="shared" ref="BI123" si="304">BH123+BI122</f>
        <v>#REF!</v>
      </c>
      <c r="BJ123" s="1209" t="e">
        <f t="shared" ref="BJ123" si="305">BI123+BJ122</f>
        <v>#REF!</v>
      </c>
      <c r="BK123" s="1209" t="e">
        <f t="shared" ref="BK123" si="306">BJ123+BK122</f>
        <v>#REF!</v>
      </c>
      <c r="BL123" s="1209" t="e">
        <f t="shared" ref="BL123" si="307">BK123+BL122</f>
        <v>#REF!</v>
      </c>
      <c r="BM123" s="1209" t="e">
        <f t="shared" ref="BM123" si="308">BL123+BM122</f>
        <v>#REF!</v>
      </c>
      <c r="BN123" s="1197" t="e">
        <f t="shared" si="273"/>
        <v>#REF!</v>
      </c>
    </row>
    <row r="124" spans="2:68" s="1108" customFormat="1" hidden="1">
      <c r="B124" s="1118"/>
      <c r="C124" s="1141"/>
      <c r="D124" s="1118"/>
      <c r="E124" s="1118"/>
      <c r="F124" s="1206"/>
      <c r="G124" s="1206"/>
      <c r="H124" s="1206"/>
      <c r="I124" s="1206"/>
      <c r="J124" s="1206"/>
      <c r="K124" s="1206"/>
      <c r="L124" s="1206"/>
      <c r="M124" s="1206"/>
      <c r="N124" s="1206"/>
      <c r="O124" s="1207"/>
      <c r="P124" s="1206"/>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6"/>
      <c r="BF124" s="1206"/>
      <c r="BG124" s="1206"/>
      <c r="BH124" s="1206"/>
      <c r="BI124" s="1206"/>
      <c r="BJ124" s="1206"/>
      <c r="BK124" s="1206"/>
      <c r="BL124" s="1206"/>
      <c r="BM124" s="1206"/>
      <c r="BN124" s="1206"/>
    </row>
    <row r="125" spans="2:68" s="1108" customFormat="1" hidden="1">
      <c r="B125" s="1118"/>
      <c r="C125" s="1141"/>
      <c r="D125" s="1118"/>
      <c r="E125" s="1118" t="s">
        <v>118</v>
      </c>
      <c r="F125" s="1213"/>
      <c r="G125" s="1206"/>
      <c r="H125" s="1206"/>
      <c r="I125" s="1206"/>
      <c r="J125" s="1206"/>
      <c r="K125" s="1206"/>
      <c r="L125" s="1206"/>
      <c r="M125" s="1206"/>
      <c r="N125" s="1206"/>
      <c r="O125" s="1207"/>
      <c r="P125" s="1206"/>
      <c r="Q125" s="1206"/>
      <c r="R125" s="1206"/>
      <c r="S125" s="1206"/>
      <c r="T125" s="1206"/>
      <c r="U125" s="1206"/>
      <c r="V125" s="1206"/>
      <c r="W125" s="1206"/>
      <c r="X125" s="1206"/>
      <c r="Y125" s="1206"/>
      <c r="Z125" s="1206"/>
      <c r="AA125" s="1206"/>
      <c r="AB125" s="1206"/>
      <c r="AC125" s="1206"/>
      <c r="AD125" s="1206"/>
      <c r="AE125" s="1206"/>
      <c r="AF125" s="1206"/>
      <c r="AG125" s="1206"/>
      <c r="AH125" s="1206"/>
      <c r="AI125" s="1206"/>
      <c r="AJ125" s="1206"/>
      <c r="AK125" s="1206"/>
      <c r="AL125" s="1206"/>
      <c r="AM125" s="1206"/>
      <c r="AN125" s="1206"/>
      <c r="AO125" s="1206"/>
      <c r="AP125" s="1206"/>
      <c r="AQ125" s="1206"/>
      <c r="AR125" s="1206"/>
      <c r="AS125" s="1206"/>
      <c r="AT125" s="1206"/>
      <c r="AU125" s="1206"/>
      <c r="AV125" s="1206"/>
      <c r="AW125" s="1206"/>
      <c r="AX125" s="1206"/>
      <c r="AY125" s="1206"/>
      <c r="AZ125" s="1206"/>
      <c r="BA125" s="1206"/>
      <c r="BB125" s="1206"/>
      <c r="BC125" s="1206"/>
      <c r="BD125" s="1206"/>
      <c r="BE125" s="1206"/>
      <c r="BF125" s="1206"/>
      <c r="BG125" s="1206"/>
      <c r="BH125" s="1206"/>
      <c r="BI125" s="1206"/>
      <c r="BJ125" s="1206"/>
      <c r="BK125" s="1206"/>
      <c r="BL125" s="1206"/>
      <c r="BM125" s="1206"/>
      <c r="BN125" s="1200"/>
      <c r="BO125" s="1214" t="s">
        <v>251</v>
      </c>
    </row>
    <row r="126" spans="2:68" s="1108" customFormat="1" hidden="1">
      <c r="C126" s="1215"/>
      <c r="E126" s="1118" t="s">
        <v>88</v>
      </c>
      <c r="F126" s="1200">
        <v>1250000</v>
      </c>
      <c r="O126" s="1109"/>
    </row>
    <row r="127" spans="2:68" s="1108" customFormat="1" hidden="1">
      <c r="C127" s="1215"/>
      <c r="F127" s="1200"/>
      <c r="O127" s="1109"/>
    </row>
    <row r="128" spans="2:68" s="1108" customFormat="1" hidden="1">
      <c r="E128" s="1108" t="s">
        <v>267</v>
      </c>
      <c r="O128" s="1109"/>
    </row>
    <row r="129" spans="3:15" s="1108" customFormat="1">
      <c r="C129" s="1215"/>
      <c r="O129" s="1109"/>
    </row>
    <row r="130" spans="3:15" s="1108" customFormat="1">
      <c r="C130" s="1215"/>
      <c r="O130" s="1109"/>
    </row>
    <row r="131" spans="3:15" s="1108" customFormat="1">
      <c r="C131" s="1215"/>
      <c r="O131" s="1109"/>
    </row>
    <row r="132" spans="3:15" s="1108" customFormat="1">
      <c r="C132" s="1215"/>
      <c r="O132" s="1109"/>
    </row>
    <row r="133" spans="3:15" s="1108" customFormat="1">
      <c r="C133" s="1215"/>
      <c r="O133" s="1109"/>
    </row>
    <row r="134" spans="3:15">
      <c r="C134" s="1098"/>
      <c r="F134" s="1101"/>
    </row>
  </sheetData>
  <phoneticPr fontId="26" type="noConversion"/>
  <pageMargins left="0.75" right="0.75" top="1" bottom="1" header="0.5" footer="0.5"/>
  <pageSetup orientation="landscape" horizontalDpi="4294967292" verticalDpi="429496729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FU99"/>
  <sheetViews>
    <sheetView zoomScaleNormal="100" workbookViewId="0">
      <pane xSplit="2" ySplit="5" topLeftCell="BE6" activePane="bottomRight" state="frozen"/>
      <selection activeCell="A2" sqref="A2"/>
      <selection pane="topRight" activeCell="C2" sqref="C2"/>
      <selection pane="bottomLeft" activeCell="A6" sqref="A6"/>
      <selection pane="bottomRight" activeCell="B17" sqref="B17"/>
    </sheetView>
  </sheetViews>
  <sheetFormatPr baseColWidth="10" defaultColWidth="10.83203125" defaultRowHeight="16"/>
  <cols>
    <col min="1" max="1" width="45.83203125" style="4" customWidth="1"/>
    <col min="2" max="2" width="13.6640625" style="4" customWidth="1"/>
    <col min="3" max="5" width="10.83203125" style="4"/>
    <col min="6" max="6" width="10.83203125" style="4" customWidth="1"/>
    <col min="7" max="9" width="10.83203125" style="4"/>
    <col min="10" max="10" width="13.1640625" style="4" customWidth="1"/>
    <col min="11" max="11" width="10.83203125" style="4"/>
    <col min="12" max="12" width="11.5" style="4" bestFit="1" customWidth="1"/>
    <col min="13" max="13" width="10.83203125" style="4"/>
    <col min="14" max="14" width="12.83203125" style="4" customWidth="1"/>
    <col min="15" max="25" width="10.83203125" style="4"/>
    <col min="26" max="26" width="12" style="4" customWidth="1"/>
    <col min="27" max="37" width="10.83203125" style="4"/>
    <col min="38" max="38" width="11.83203125" style="4" customWidth="1"/>
    <col min="39" max="49" width="10.83203125" style="4"/>
    <col min="50" max="50" width="13.1640625" style="4" customWidth="1"/>
    <col min="51" max="61" width="10.83203125" style="4"/>
    <col min="62" max="62" width="13.1640625" style="4" customWidth="1"/>
    <col min="63" max="63" width="10.83203125" style="4"/>
    <col min="64" max="64" width="14.1640625" style="3" bestFit="1" customWidth="1"/>
    <col min="65" max="16384" width="10.83203125" style="4"/>
  </cols>
  <sheetData>
    <row r="1" spans="1:177" s="240" customFormat="1" ht="120" customHeight="1">
      <c r="DY1" s="202"/>
      <c r="EK1" s="202"/>
      <c r="EW1" s="202"/>
      <c r="FI1" s="202"/>
      <c r="FU1" s="202"/>
    </row>
    <row r="2" spans="1:177" s="622" customFormat="1" ht="31" customHeight="1">
      <c r="A2" s="623" t="s">
        <v>693</v>
      </c>
      <c r="B2" s="623"/>
      <c r="C2" s="307"/>
      <c r="D2" s="307"/>
      <c r="E2" s="307"/>
      <c r="F2" s="307"/>
      <c r="G2" s="307"/>
    </row>
    <row r="3" spans="1:177" s="202" customFormat="1" ht="19" customHeight="1">
      <c r="A3" s="201" t="s">
        <v>19</v>
      </c>
      <c r="B3" s="201"/>
      <c r="BL3" s="270"/>
    </row>
    <row r="4" spans="1:177" s="202" customFormat="1" ht="19" customHeight="1">
      <c r="AA4" s="202">
        <v>1.05</v>
      </c>
      <c r="AM4" s="202">
        <v>1.1000000000000001</v>
      </c>
      <c r="AY4" s="202">
        <v>1.1499999999999999</v>
      </c>
      <c r="BL4" s="270"/>
    </row>
    <row r="5" spans="1:177" s="202" customFormat="1" ht="19" customHeight="1">
      <c r="A5" s="201" t="s">
        <v>368</v>
      </c>
      <c r="B5" s="1216" t="s">
        <v>644</v>
      </c>
      <c r="C5" s="1217" t="s">
        <v>17</v>
      </c>
      <c r="D5" s="1218" t="s">
        <v>40</v>
      </c>
      <c r="E5" s="1218" t="s">
        <v>41</v>
      </c>
      <c r="F5" s="1218" t="s">
        <v>42</v>
      </c>
      <c r="G5" s="1218" t="s">
        <v>27</v>
      </c>
      <c r="H5" s="1218" t="s">
        <v>28</v>
      </c>
      <c r="I5" s="1218" t="s">
        <v>29</v>
      </c>
      <c r="J5" s="1218" t="s">
        <v>30</v>
      </c>
      <c r="K5" s="1218" t="s">
        <v>31</v>
      </c>
      <c r="L5" s="1218" t="s">
        <v>32</v>
      </c>
      <c r="M5" s="1218" t="s">
        <v>33</v>
      </c>
      <c r="N5" s="1219" t="s">
        <v>34</v>
      </c>
      <c r="O5" s="1217" t="s">
        <v>35</v>
      </c>
      <c r="P5" s="1218" t="s">
        <v>36</v>
      </c>
      <c r="Q5" s="1218" t="s">
        <v>20</v>
      </c>
      <c r="R5" s="1218" t="s">
        <v>21</v>
      </c>
      <c r="S5" s="1218" t="s">
        <v>22</v>
      </c>
      <c r="T5" s="1218" t="s">
        <v>23</v>
      </c>
      <c r="U5" s="1220" t="s">
        <v>24</v>
      </c>
      <c r="V5" s="1220" t="s">
        <v>38</v>
      </c>
      <c r="W5" s="1220" t="s">
        <v>123</v>
      </c>
      <c r="X5" s="1220" t="s">
        <v>124</v>
      </c>
      <c r="Y5" s="1220" t="s">
        <v>125</v>
      </c>
      <c r="Z5" s="1221" t="s">
        <v>126</v>
      </c>
      <c r="AA5" s="546" t="s">
        <v>129</v>
      </c>
      <c r="AB5" s="546" t="s">
        <v>130</v>
      </c>
      <c r="AC5" s="546" t="s">
        <v>131</v>
      </c>
      <c r="AD5" s="546" t="s">
        <v>132</v>
      </c>
      <c r="AE5" s="546" t="s">
        <v>133</v>
      </c>
      <c r="AF5" s="546" t="s">
        <v>134</v>
      </c>
      <c r="AG5" s="546" t="s">
        <v>135</v>
      </c>
      <c r="AH5" s="546" t="s">
        <v>136</v>
      </c>
      <c r="AI5" s="546" t="s">
        <v>137</v>
      </c>
      <c r="AJ5" s="546" t="s">
        <v>138</v>
      </c>
      <c r="AK5" s="546" t="s">
        <v>139</v>
      </c>
      <c r="AL5" s="546" t="s">
        <v>140</v>
      </c>
      <c r="AM5" s="546" t="s">
        <v>141</v>
      </c>
      <c r="AN5" s="546" t="s">
        <v>142</v>
      </c>
      <c r="AO5" s="546" t="s">
        <v>143</v>
      </c>
      <c r="AP5" s="546" t="s">
        <v>144</v>
      </c>
      <c r="AQ5" s="546" t="s">
        <v>145</v>
      </c>
      <c r="AR5" s="546" t="s">
        <v>146</v>
      </c>
      <c r="AS5" s="546" t="s">
        <v>147</v>
      </c>
      <c r="AT5" s="546" t="s">
        <v>148</v>
      </c>
      <c r="AU5" s="546" t="s">
        <v>149</v>
      </c>
      <c r="AV5" s="546" t="s">
        <v>150</v>
      </c>
      <c r="AW5" s="546" t="s">
        <v>151</v>
      </c>
      <c r="AX5" s="1219" t="s">
        <v>152</v>
      </c>
      <c r="AY5" s="546" t="s">
        <v>153</v>
      </c>
      <c r="AZ5" s="546" t="s">
        <v>154</v>
      </c>
      <c r="BA5" s="546" t="s">
        <v>155</v>
      </c>
      <c r="BB5" s="546" t="s">
        <v>156</v>
      </c>
      <c r="BC5" s="546" t="s">
        <v>157</v>
      </c>
      <c r="BD5" s="546" t="s">
        <v>158</v>
      </c>
      <c r="BE5" s="546" t="s">
        <v>159</v>
      </c>
      <c r="BF5" s="546" t="s">
        <v>160</v>
      </c>
      <c r="BG5" s="546" t="s">
        <v>161</v>
      </c>
      <c r="BH5" s="546" t="s">
        <v>162</v>
      </c>
      <c r="BI5" s="546" t="s">
        <v>163</v>
      </c>
      <c r="BJ5" s="1219" t="s">
        <v>164</v>
      </c>
      <c r="BK5" s="1059" t="s">
        <v>711</v>
      </c>
      <c r="BL5" s="1222" t="s">
        <v>18</v>
      </c>
    </row>
    <row r="6" spans="1:177" s="202" customFormat="1" ht="19" customHeight="1">
      <c r="A6" s="240" t="s">
        <v>26</v>
      </c>
      <c r="B6" s="243">
        <v>500000</v>
      </c>
      <c r="C6" s="224">
        <f>$B$6/12</f>
        <v>41666.666666666664</v>
      </c>
      <c r="D6" s="225">
        <f t="shared" ref="D6:Z6" si="0">$B$6/12</f>
        <v>41666.666666666664</v>
      </c>
      <c r="E6" s="225">
        <f t="shared" si="0"/>
        <v>41666.666666666664</v>
      </c>
      <c r="F6" s="225">
        <f t="shared" si="0"/>
        <v>41666.666666666664</v>
      </c>
      <c r="G6" s="225">
        <f t="shared" si="0"/>
        <v>41666.666666666664</v>
      </c>
      <c r="H6" s="225">
        <f t="shared" si="0"/>
        <v>41666.666666666664</v>
      </c>
      <c r="I6" s="225">
        <f t="shared" si="0"/>
        <v>41666.666666666664</v>
      </c>
      <c r="J6" s="225">
        <f t="shared" si="0"/>
        <v>41666.666666666664</v>
      </c>
      <c r="K6" s="225">
        <f t="shared" si="0"/>
        <v>41666.666666666664</v>
      </c>
      <c r="L6" s="225">
        <f t="shared" si="0"/>
        <v>41666.666666666664</v>
      </c>
      <c r="M6" s="225">
        <f t="shared" si="0"/>
        <v>41666.666666666664</v>
      </c>
      <c r="N6" s="226">
        <f t="shared" si="0"/>
        <v>41666.666666666664</v>
      </c>
      <c r="O6" s="224">
        <f t="shared" si="0"/>
        <v>41666.666666666664</v>
      </c>
      <c r="P6" s="225">
        <f t="shared" si="0"/>
        <v>41666.666666666664</v>
      </c>
      <c r="Q6" s="225">
        <f t="shared" si="0"/>
        <v>41666.666666666664</v>
      </c>
      <c r="R6" s="225">
        <f t="shared" si="0"/>
        <v>41666.666666666664</v>
      </c>
      <c r="S6" s="225">
        <f t="shared" si="0"/>
        <v>41666.666666666664</v>
      </c>
      <c r="T6" s="225">
        <f t="shared" si="0"/>
        <v>41666.666666666664</v>
      </c>
      <c r="U6" s="225">
        <f t="shared" si="0"/>
        <v>41666.666666666664</v>
      </c>
      <c r="V6" s="225">
        <f t="shared" si="0"/>
        <v>41666.666666666664</v>
      </c>
      <c r="W6" s="225">
        <f t="shared" si="0"/>
        <v>41666.666666666664</v>
      </c>
      <c r="X6" s="225">
        <f t="shared" si="0"/>
        <v>41666.666666666664</v>
      </c>
      <c r="Y6" s="225">
        <f t="shared" si="0"/>
        <v>41666.666666666664</v>
      </c>
      <c r="Z6" s="226">
        <f t="shared" si="0"/>
        <v>41666.666666666664</v>
      </c>
      <c r="AA6" s="529">
        <f t="shared" ref="AA6:AL6" si="1">($B$6/12)*1.05</f>
        <v>43750</v>
      </c>
      <c r="AB6" s="529">
        <f t="shared" si="1"/>
        <v>43750</v>
      </c>
      <c r="AC6" s="529">
        <f t="shared" si="1"/>
        <v>43750</v>
      </c>
      <c r="AD6" s="529">
        <f t="shared" si="1"/>
        <v>43750</v>
      </c>
      <c r="AE6" s="529">
        <f t="shared" si="1"/>
        <v>43750</v>
      </c>
      <c r="AF6" s="529">
        <f t="shared" si="1"/>
        <v>43750</v>
      </c>
      <c r="AG6" s="529">
        <f t="shared" si="1"/>
        <v>43750</v>
      </c>
      <c r="AH6" s="529">
        <f t="shared" si="1"/>
        <v>43750</v>
      </c>
      <c r="AI6" s="529">
        <f t="shared" si="1"/>
        <v>43750</v>
      </c>
      <c r="AJ6" s="529">
        <f t="shared" si="1"/>
        <v>43750</v>
      </c>
      <c r="AK6" s="529">
        <f t="shared" si="1"/>
        <v>43750</v>
      </c>
      <c r="AL6" s="529">
        <f t="shared" si="1"/>
        <v>43750</v>
      </c>
      <c r="AM6" s="1090">
        <f t="shared" ref="AM6:AX6" si="2">($B$6/12)*1.1</f>
        <v>45833.333333333336</v>
      </c>
      <c r="AN6" s="1071">
        <f t="shared" si="2"/>
        <v>45833.333333333336</v>
      </c>
      <c r="AO6" s="1071">
        <f t="shared" si="2"/>
        <v>45833.333333333336</v>
      </c>
      <c r="AP6" s="1071">
        <f t="shared" si="2"/>
        <v>45833.333333333336</v>
      </c>
      <c r="AQ6" s="1071">
        <f t="shared" si="2"/>
        <v>45833.333333333336</v>
      </c>
      <c r="AR6" s="1071">
        <f t="shared" si="2"/>
        <v>45833.333333333336</v>
      </c>
      <c r="AS6" s="1071">
        <f t="shared" si="2"/>
        <v>45833.333333333336</v>
      </c>
      <c r="AT6" s="1071">
        <f t="shared" si="2"/>
        <v>45833.333333333336</v>
      </c>
      <c r="AU6" s="1071">
        <f t="shared" si="2"/>
        <v>45833.333333333336</v>
      </c>
      <c r="AV6" s="1071">
        <f t="shared" si="2"/>
        <v>45833.333333333336</v>
      </c>
      <c r="AW6" s="1071">
        <f t="shared" si="2"/>
        <v>45833.333333333336</v>
      </c>
      <c r="AX6" s="1223">
        <f t="shared" si="2"/>
        <v>45833.333333333336</v>
      </c>
      <c r="AY6" s="1090">
        <f t="shared" ref="AY6:BJ6" si="3">($B$6/12)*1.15</f>
        <v>47916.666666666657</v>
      </c>
      <c r="AZ6" s="1071">
        <f t="shared" si="3"/>
        <v>47916.666666666657</v>
      </c>
      <c r="BA6" s="1071">
        <f t="shared" si="3"/>
        <v>47916.666666666657</v>
      </c>
      <c r="BB6" s="1071">
        <f t="shared" si="3"/>
        <v>47916.666666666657</v>
      </c>
      <c r="BC6" s="1071">
        <f t="shared" si="3"/>
        <v>47916.666666666657</v>
      </c>
      <c r="BD6" s="1071">
        <f t="shared" si="3"/>
        <v>47916.666666666657</v>
      </c>
      <c r="BE6" s="1071">
        <f t="shared" si="3"/>
        <v>47916.666666666657</v>
      </c>
      <c r="BF6" s="1071">
        <f t="shared" si="3"/>
        <v>47916.666666666657</v>
      </c>
      <c r="BG6" s="1071">
        <f t="shared" si="3"/>
        <v>47916.666666666657</v>
      </c>
      <c r="BH6" s="1071">
        <f t="shared" si="3"/>
        <v>47916.666666666657</v>
      </c>
      <c r="BI6" s="1071">
        <f t="shared" si="3"/>
        <v>47916.666666666657</v>
      </c>
      <c r="BJ6" s="1223">
        <f t="shared" si="3"/>
        <v>47916.666666666657</v>
      </c>
      <c r="BK6" s="270"/>
      <c r="BL6" s="270">
        <f t="shared" ref="BL6:BL12" si="4">SUM(C6:BK6)</f>
        <v>2649999.9999999967</v>
      </c>
      <c r="BM6" s="256"/>
    </row>
    <row r="7" spans="1:177" s="202" customFormat="1" ht="19" customHeight="1">
      <c r="A7" s="240" t="s">
        <v>306</v>
      </c>
      <c r="B7" s="243">
        <v>390000</v>
      </c>
      <c r="C7" s="224">
        <f>$B$7/12</f>
        <v>32500</v>
      </c>
      <c r="D7" s="225">
        <f t="shared" ref="D7:Z7" si="5">$B$7/12</f>
        <v>32500</v>
      </c>
      <c r="E7" s="225">
        <f t="shared" si="5"/>
        <v>32500</v>
      </c>
      <c r="F7" s="225">
        <f t="shared" si="5"/>
        <v>32500</v>
      </c>
      <c r="G7" s="225">
        <f t="shared" si="5"/>
        <v>32500</v>
      </c>
      <c r="H7" s="225">
        <f t="shared" si="5"/>
        <v>32500</v>
      </c>
      <c r="I7" s="225">
        <f t="shared" si="5"/>
        <v>32500</v>
      </c>
      <c r="J7" s="225">
        <f t="shared" si="5"/>
        <v>32500</v>
      </c>
      <c r="K7" s="225">
        <f t="shared" si="5"/>
        <v>32500</v>
      </c>
      <c r="L7" s="225">
        <f t="shared" si="5"/>
        <v>32500</v>
      </c>
      <c r="M7" s="225">
        <f t="shared" si="5"/>
        <v>32500</v>
      </c>
      <c r="N7" s="226">
        <f t="shared" si="5"/>
        <v>32500</v>
      </c>
      <c r="O7" s="224">
        <f t="shared" si="5"/>
        <v>32500</v>
      </c>
      <c r="P7" s="225">
        <f t="shared" si="5"/>
        <v>32500</v>
      </c>
      <c r="Q7" s="225">
        <f t="shared" si="5"/>
        <v>32500</v>
      </c>
      <c r="R7" s="225">
        <f t="shared" si="5"/>
        <v>32500</v>
      </c>
      <c r="S7" s="225">
        <f t="shared" si="5"/>
        <v>32500</v>
      </c>
      <c r="T7" s="225">
        <f t="shared" si="5"/>
        <v>32500</v>
      </c>
      <c r="U7" s="225">
        <f t="shared" si="5"/>
        <v>32500</v>
      </c>
      <c r="V7" s="225">
        <f t="shared" si="5"/>
        <v>32500</v>
      </c>
      <c r="W7" s="225">
        <f t="shared" si="5"/>
        <v>32500</v>
      </c>
      <c r="X7" s="225">
        <f t="shared" si="5"/>
        <v>32500</v>
      </c>
      <c r="Y7" s="225">
        <f t="shared" si="5"/>
        <v>32500</v>
      </c>
      <c r="Z7" s="226">
        <f t="shared" si="5"/>
        <v>32500</v>
      </c>
      <c r="AA7" s="529">
        <f t="shared" ref="AA7:AL7" si="6">($B$7/12)*1.05</f>
        <v>34125</v>
      </c>
      <c r="AB7" s="529">
        <f t="shared" si="6"/>
        <v>34125</v>
      </c>
      <c r="AC7" s="529">
        <f t="shared" si="6"/>
        <v>34125</v>
      </c>
      <c r="AD7" s="529">
        <f t="shared" si="6"/>
        <v>34125</v>
      </c>
      <c r="AE7" s="529">
        <f t="shared" si="6"/>
        <v>34125</v>
      </c>
      <c r="AF7" s="529">
        <f t="shared" si="6"/>
        <v>34125</v>
      </c>
      <c r="AG7" s="529">
        <f t="shared" si="6"/>
        <v>34125</v>
      </c>
      <c r="AH7" s="529">
        <f t="shared" si="6"/>
        <v>34125</v>
      </c>
      <c r="AI7" s="529">
        <f t="shared" si="6"/>
        <v>34125</v>
      </c>
      <c r="AJ7" s="529">
        <f t="shared" si="6"/>
        <v>34125</v>
      </c>
      <c r="AK7" s="529">
        <f t="shared" si="6"/>
        <v>34125</v>
      </c>
      <c r="AL7" s="529">
        <f t="shared" si="6"/>
        <v>34125</v>
      </c>
      <c r="AM7" s="1090">
        <f t="shared" ref="AM7:AX7" si="7">($B$7/12)*1.1</f>
        <v>35750</v>
      </c>
      <c r="AN7" s="1071">
        <f t="shared" si="7"/>
        <v>35750</v>
      </c>
      <c r="AO7" s="1071">
        <f t="shared" si="7"/>
        <v>35750</v>
      </c>
      <c r="AP7" s="1071">
        <f t="shared" si="7"/>
        <v>35750</v>
      </c>
      <c r="AQ7" s="1071">
        <f t="shared" si="7"/>
        <v>35750</v>
      </c>
      <c r="AR7" s="1071">
        <f t="shared" si="7"/>
        <v>35750</v>
      </c>
      <c r="AS7" s="1071">
        <f t="shared" si="7"/>
        <v>35750</v>
      </c>
      <c r="AT7" s="1071">
        <f t="shared" si="7"/>
        <v>35750</v>
      </c>
      <c r="AU7" s="1071">
        <f t="shared" si="7"/>
        <v>35750</v>
      </c>
      <c r="AV7" s="1071">
        <f t="shared" si="7"/>
        <v>35750</v>
      </c>
      <c r="AW7" s="1071">
        <f t="shared" si="7"/>
        <v>35750</v>
      </c>
      <c r="AX7" s="1223">
        <f t="shared" si="7"/>
        <v>35750</v>
      </c>
      <c r="AY7" s="1090">
        <f t="shared" ref="AY7:BJ7" si="8">($B$7/12)*1.15</f>
        <v>37375</v>
      </c>
      <c r="AZ7" s="1071">
        <f t="shared" si="8"/>
        <v>37375</v>
      </c>
      <c r="BA7" s="1071">
        <f t="shared" si="8"/>
        <v>37375</v>
      </c>
      <c r="BB7" s="1071">
        <f t="shared" si="8"/>
        <v>37375</v>
      </c>
      <c r="BC7" s="1071">
        <f t="shared" si="8"/>
        <v>37375</v>
      </c>
      <c r="BD7" s="1071">
        <f t="shared" si="8"/>
        <v>37375</v>
      </c>
      <c r="BE7" s="1071">
        <f t="shared" si="8"/>
        <v>37375</v>
      </c>
      <c r="BF7" s="1071">
        <f t="shared" si="8"/>
        <v>37375</v>
      </c>
      <c r="BG7" s="1071">
        <f t="shared" si="8"/>
        <v>37375</v>
      </c>
      <c r="BH7" s="1071">
        <f t="shared" si="8"/>
        <v>37375</v>
      </c>
      <c r="BI7" s="1071">
        <f t="shared" si="8"/>
        <v>37375</v>
      </c>
      <c r="BJ7" s="1223">
        <f t="shared" si="8"/>
        <v>37375</v>
      </c>
      <c r="BK7" s="270"/>
      <c r="BL7" s="270">
        <f t="shared" si="4"/>
        <v>2067000</v>
      </c>
      <c r="BM7" s="256"/>
    </row>
    <row r="8" spans="1:177" s="202" customFormat="1" ht="19" customHeight="1">
      <c r="A8" s="240" t="s">
        <v>373</v>
      </c>
      <c r="B8" s="243">
        <v>250000</v>
      </c>
      <c r="C8" s="224">
        <f>$B$8/12</f>
        <v>20833.333333333332</v>
      </c>
      <c r="D8" s="225">
        <f t="shared" ref="D8:Z8" si="9">$B$8/12</f>
        <v>20833.333333333332</v>
      </c>
      <c r="E8" s="225">
        <f t="shared" si="9"/>
        <v>20833.333333333332</v>
      </c>
      <c r="F8" s="225">
        <f t="shared" si="9"/>
        <v>20833.333333333332</v>
      </c>
      <c r="G8" s="225">
        <f t="shared" si="9"/>
        <v>20833.333333333332</v>
      </c>
      <c r="H8" s="225">
        <f t="shared" si="9"/>
        <v>20833.333333333332</v>
      </c>
      <c r="I8" s="225">
        <f t="shared" si="9"/>
        <v>20833.333333333332</v>
      </c>
      <c r="J8" s="225">
        <f t="shared" si="9"/>
        <v>20833.333333333332</v>
      </c>
      <c r="K8" s="225">
        <f t="shared" si="9"/>
        <v>20833.333333333332</v>
      </c>
      <c r="L8" s="225">
        <f t="shared" si="9"/>
        <v>20833.333333333332</v>
      </c>
      <c r="M8" s="225">
        <f t="shared" si="9"/>
        <v>20833.333333333332</v>
      </c>
      <c r="N8" s="226">
        <f t="shared" si="9"/>
        <v>20833.333333333332</v>
      </c>
      <c r="O8" s="224">
        <f t="shared" si="9"/>
        <v>20833.333333333332</v>
      </c>
      <c r="P8" s="225">
        <f t="shared" si="9"/>
        <v>20833.333333333332</v>
      </c>
      <c r="Q8" s="225">
        <f t="shared" si="9"/>
        <v>20833.333333333332</v>
      </c>
      <c r="R8" s="225">
        <f t="shared" si="9"/>
        <v>20833.333333333332</v>
      </c>
      <c r="S8" s="225">
        <f t="shared" si="9"/>
        <v>20833.333333333332</v>
      </c>
      <c r="T8" s="225">
        <f t="shared" si="9"/>
        <v>20833.333333333332</v>
      </c>
      <c r="U8" s="225">
        <f t="shared" si="9"/>
        <v>20833.333333333332</v>
      </c>
      <c r="V8" s="225">
        <f t="shared" si="9"/>
        <v>20833.333333333332</v>
      </c>
      <c r="W8" s="225">
        <f t="shared" si="9"/>
        <v>20833.333333333332</v>
      </c>
      <c r="X8" s="225">
        <f t="shared" si="9"/>
        <v>20833.333333333332</v>
      </c>
      <c r="Y8" s="225">
        <f t="shared" si="9"/>
        <v>20833.333333333332</v>
      </c>
      <c r="Z8" s="226">
        <f t="shared" si="9"/>
        <v>20833.333333333332</v>
      </c>
      <c r="AA8" s="529">
        <f t="shared" ref="AA8:AL8" si="10">($B$8/12)*1.05</f>
        <v>21875</v>
      </c>
      <c r="AB8" s="529">
        <f t="shared" si="10"/>
        <v>21875</v>
      </c>
      <c r="AC8" s="529">
        <f t="shared" si="10"/>
        <v>21875</v>
      </c>
      <c r="AD8" s="529">
        <f t="shared" si="10"/>
        <v>21875</v>
      </c>
      <c r="AE8" s="529">
        <f t="shared" si="10"/>
        <v>21875</v>
      </c>
      <c r="AF8" s="529">
        <f t="shared" si="10"/>
        <v>21875</v>
      </c>
      <c r="AG8" s="529">
        <f t="shared" si="10"/>
        <v>21875</v>
      </c>
      <c r="AH8" s="529">
        <f t="shared" si="10"/>
        <v>21875</v>
      </c>
      <c r="AI8" s="529">
        <f t="shared" si="10"/>
        <v>21875</v>
      </c>
      <c r="AJ8" s="529">
        <f t="shared" si="10"/>
        <v>21875</v>
      </c>
      <c r="AK8" s="529">
        <f t="shared" si="10"/>
        <v>21875</v>
      </c>
      <c r="AL8" s="529">
        <f t="shared" si="10"/>
        <v>21875</v>
      </c>
      <c r="AM8" s="1090">
        <f t="shared" ref="AM8:AX8" si="11">($B$8/12)*1.1</f>
        <v>22916.666666666668</v>
      </c>
      <c r="AN8" s="1071">
        <f t="shared" si="11"/>
        <v>22916.666666666668</v>
      </c>
      <c r="AO8" s="1071">
        <f t="shared" si="11"/>
        <v>22916.666666666668</v>
      </c>
      <c r="AP8" s="1071">
        <f t="shared" si="11"/>
        <v>22916.666666666668</v>
      </c>
      <c r="AQ8" s="1071">
        <f t="shared" si="11"/>
        <v>22916.666666666668</v>
      </c>
      <c r="AR8" s="1071">
        <f t="shared" si="11"/>
        <v>22916.666666666668</v>
      </c>
      <c r="AS8" s="1071">
        <f t="shared" si="11"/>
        <v>22916.666666666668</v>
      </c>
      <c r="AT8" s="1071">
        <f t="shared" si="11"/>
        <v>22916.666666666668</v>
      </c>
      <c r="AU8" s="1071">
        <f t="shared" si="11"/>
        <v>22916.666666666668</v>
      </c>
      <c r="AV8" s="1071">
        <f t="shared" si="11"/>
        <v>22916.666666666668</v>
      </c>
      <c r="AW8" s="1071">
        <f t="shared" si="11"/>
        <v>22916.666666666668</v>
      </c>
      <c r="AX8" s="1223">
        <f t="shared" si="11"/>
        <v>22916.666666666668</v>
      </c>
      <c r="AY8" s="1090">
        <f t="shared" ref="AY8:BJ8" si="12">($B$8/12)*1.15</f>
        <v>23958.333333333328</v>
      </c>
      <c r="AZ8" s="1071">
        <f t="shared" si="12"/>
        <v>23958.333333333328</v>
      </c>
      <c r="BA8" s="1071">
        <f t="shared" si="12"/>
        <v>23958.333333333328</v>
      </c>
      <c r="BB8" s="1071">
        <f t="shared" si="12"/>
        <v>23958.333333333328</v>
      </c>
      <c r="BC8" s="1071">
        <f t="shared" si="12"/>
        <v>23958.333333333328</v>
      </c>
      <c r="BD8" s="1071">
        <f t="shared" si="12"/>
        <v>23958.333333333328</v>
      </c>
      <c r="BE8" s="1071">
        <f t="shared" si="12"/>
        <v>23958.333333333328</v>
      </c>
      <c r="BF8" s="1071">
        <f t="shared" si="12"/>
        <v>23958.333333333328</v>
      </c>
      <c r="BG8" s="1071">
        <f t="shared" si="12"/>
        <v>23958.333333333328</v>
      </c>
      <c r="BH8" s="1071">
        <f t="shared" si="12"/>
        <v>23958.333333333328</v>
      </c>
      <c r="BI8" s="1071">
        <f t="shared" si="12"/>
        <v>23958.333333333328</v>
      </c>
      <c r="BJ8" s="1223">
        <f t="shared" si="12"/>
        <v>23958.333333333328</v>
      </c>
      <c r="BK8" s="270"/>
      <c r="BL8" s="270">
        <f t="shared" si="4"/>
        <v>1324999.9999999984</v>
      </c>
    </row>
    <row r="9" spans="1:177" s="202" customFormat="1" ht="19" customHeight="1">
      <c r="A9" s="240" t="s">
        <v>372</v>
      </c>
      <c r="B9" s="243">
        <v>340000</v>
      </c>
      <c r="C9" s="224">
        <f>$B$9/12</f>
        <v>28333.333333333332</v>
      </c>
      <c r="D9" s="225">
        <f t="shared" ref="D9:Z9" si="13">$B$9/12</f>
        <v>28333.333333333332</v>
      </c>
      <c r="E9" s="225">
        <f t="shared" si="13"/>
        <v>28333.333333333332</v>
      </c>
      <c r="F9" s="225">
        <f t="shared" si="13"/>
        <v>28333.333333333332</v>
      </c>
      <c r="G9" s="225">
        <f t="shared" si="13"/>
        <v>28333.333333333332</v>
      </c>
      <c r="H9" s="225">
        <f t="shared" si="13"/>
        <v>28333.333333333332</v>
      </c>
      <c r="I9" s="225">
        <f t="shared" si="13"/>
        <v>28333.333333333332</v>
      </c>
      <c r="J9" s="225">
        <f t="shared" si="13"/>
        <v>28333.333333333332</v>
      </c>
      <c r="K9" s="225">
        <f t="shared" si="13"/>
        <v>28333.333333333332</v>
      </c>
      <c r="L9" s="225">
        <f t="shared" si="13"/>
        <v>28333.333333333332</v>
      </c>
      <c r="M9" s="225">
        <f t="shared" si="13"/>
        <v>28333.333333333332</v>
      </c>
      <c r="N9" s="226">
        <f t="shared" si="13"/>
        <v>28333.333333333332</v>
      </c>
      <c r="O9" s="224">
        <f t="shared" si="13"/>
        <v>28333.333333333332</v>
      </c>
      <c r="P9" s="225">
        <f t="shared" si="13"/>
        <v>28333.333333333332</v>
      </c>
      <c r="Q9" s="225">
        <f t="shared" si="13"/>
        <v>28333.333333333332</v>
      </c>
      <c r="R9" s="225">
        <f t="shared" si="13"/>
        <v>28333.333333333332</v>
      </c>
      <c r="S9" s="225">
        <f t="shared" si="13"/>
        <v>28333.333333333332</v>
      </c>
      <c r="T9" s="225">
        <f t="shared" si="13"/>
        <v>28333.333333333332</v>
      </c>
      <c r="U9" s="225">
        <f t="shared" si="13"/>
        <v>28333.333333333332</v>
      </c>
      <c r="V9" s="225">
        <f t="shared" si="13"/>
        <v>28333.333333333332</v>
      </c>
      <c r="W9" s="225">
        <f t="shared" si="13"/>
        <v>28333.333333333332</v>
      </c>
      <c r="X9" s="225">
        <f t="shared" si="13"/>
        <v>28333.333333333332</v>
      </c>
      <c r="Y9" s="225">
        <f t="shared" si="13"/>
        <v>28333.333333333332</v>
      </c>
      <c r="Z9" s="226">
        <f t="shared" si="13"/>
        <v>28333.333333333332</v>
      </c>
      <c r="AA9" s="529">
        <f t="shared" ref="AA9:AL9" si="14">($B$9/12)*1.05</f>
        <v>29750</v>
      </c>
      <c r="AB9" s="529">
        <f t="shared" si="14"/>
        <v>29750</v>
      </c>
      <c r="AC9" s="529">
        <f t="shared" si="14"/>
        <v>29750</v>
      </c>
      <c r="AD9" s="529">
        <f t="shared" si="14"/>
        <v>29750</v>
      </c>
      <c r="AE9" s="529">
        <f t="shared" si="14"/>
        <v>29750</v>
      </c>
      <c r="AF9" s="529">
        <f t="shared" si="14"/>
        <v>29750</v>
      </c>
      <c r="AG9" s="529">
        <f t="shared" si="14"/>
        <v>29750</v>
      </c>
      <c r="AH9" s="529">
        <f t="shared" si="14"/>
        <v>29750</v>
      </c>
      <c r="AI9" s="529">
        <f t="shared" si="14"/>
        <v>29750</v>
      </c>
      <c r="AJ9" s="529">
        <f t="shared" si="14"/>
        <v>29750</v>
      </c>
      <c r="AK9" s="529">
        <f t="shared" si="14"/>
        <v>29750</v>
      </c>
      <c r="AL9" s="529">
        <f t="shared" si="14"/>
        <v>29750</v>
      </c>
      <c r="AM9" s="1090">
        <f t="shared" ref="AM9:AX9" si="15">($B$9/12)*1.1</f>
        <v>31166.666666666668</v>
      </c>
      <c r="AN9" s="1071">
        <f t="shared" si="15"/>
        <v>31166.666666666668</v>
      </c>
      <c r="AO9" s="1071">
        <f t="shared" si="15"/>
        <v>31166.666666666668</v>
      </c>
      <c r="AP9" s="1071">
        <f t="shared" si="15"/>
        <v>31166.666666666668</v>
      </c>
      <c r="AQ9" s="1071">
        <f t="shared" si="15"/>
        <v>31166.666666666668</v>
      </c>
      <c r="AR9" s="1071">
        <f t="shared" si="15"/>
        <v>31166.666666666668</v>
      </c>
      <c r="AS9" s="1071">
        <f t="shared" si="15"/>
        <v>31166.666666666668</v>
      </c>
      <c r="AT9" s="1071">
        <f t="shared" si="15"/>
        <v>31166.666666666668</v>
      </c>
      <c r="AU9" s="1071">
        <f t="shared" si="15"/>
        <v>31166.666666666668</v>
      </c>
      <c r="AV9" s="1071">
        <f t="shared" si="15"/>
        <v>31166.666666666668</v>
      </c>
      <c r="AW9" s="1071">
        <f t="shared" si="15"/>
        <v>31166.666666666668</v>
      </c>
      <c r="AX9" s="1223">
        <f t="shared" si="15"/>
        <v>31166.666666666668</v>
      </c>
      <c r="AY9" s="1090">
        <f t="shared" ref="AY9:BJ9" si="16">($B$9/12)*1.15</f>
        <v>32583.333333333328</v>
      </c>
      <c r="AZ9" s="1071">
        <f t="shared" si="16"/>
        <v>32583.333333333328</v>
      </c>
      <c r="BA9" s="1071">
        <f t="shared" si="16"/>
        <v>32583.333333333328</v>
      </c>
      <c r="BB9" s="1071">
        <f t="shared" si="16"/>
        <v>32583.333333333328</v>
      </c>
      <c r="BC9" s="1071">
        <f t="shared" si="16"/>
        <v>32583.333333333328</v>
      </c>
      <c r="BD9" s="1071">
        <f t="shared" si="16"/>
        <v>32583.333333333328</v>
      </c>
      <c r="BE9" s="1071">
        <f t="shared" si="16"/>
        <v>32583.333333333328</v>
      </c>
      <c r="BF9" s="1071">
        <f t="shared" si="16"/>
        <v>32583.333333333328</v>
      </c>
      <c r="BG9" s="1071">
        <f t="shared" si="16"/>
        <v>32583.333333333328</v>
      </c>
      <c r="BH9" s="1071">
        <f t="shared" si="16"/>
        <v>32583.333333333328</v>
      </c>
      <c r="BI9" s="1071">
        <f t="shared" si="16"/>
        <v>32583.333333333328</v>
      </c>
      <c r="BJ9" s="1223">
        <f t="shared" si="16"/>
        <v>32583.333333333328</v>
      </c>
      <c r="BK9" s="270"/>
      <c r="BL9" s="270">
        <f t="shared" si="4"/>
        <v>1802000</v>
      </c>
    </row>
    <row r="10" spans="1:177" s="202" customFormat="1" ht="19" customHeight="1">
      <c r="A10" s="202" t="s">
        <v>670</v>
      </c>
      <c r="B10" s="243">
        <v>500000</v>
      </c>
      <c r="C10" s="241">
        <f>$B$10/12</f>
        <v>41666.666666666664</v>
      </c>
      <c r="D10" s="225">
        <f>$B$10/12</f>
        <v>41666.666666666664</v>
      </c>
      <c r="E10" s="225">
        <f t="shared" ref="E10:Z10" si="17">$B$10/12</f>
        <v>41666.666666666664</v>
      </c>
      <c r="F10" s="225">
        <f t="shared" si="17"/>
        <v>41666.666666666664</v>
      </c>
      <c r="G10" s="225">
        <f t="shared" si="17"/>
        <v>41666.666666666664</v>
      </c>
      <c r="H10" s="225">
        <f t="shared" si="17"/>
        <v>41666.666666666664</v>
      </c>
      <c r="I10" s="225">
        <f t="shared" si="17"/>
        <v>41666.666666666664</v>
      </c>
      <c r="J10" s="225">
        <f t="shared" si="17"/>
        <v>41666.666666666664</v>
      </c>
      <c r="K10" s="225">
        <f t="shared" si="17"/>
        <v>41666.666666666664</v>
      </c>
      <c r="L10" s="225">
        <f t="shared" si="17"/>
        <v>41666.666666666664</v>
      </c>
      <c r="M10" s="225">
        <f t="shared" si="17"/>
        <v>41666.666666666664</v>
      </c>
      <c r="N10" s="226">
        <f t="shared" si="17"/>
        <v>41666.666666666664</v>
      </c>
      <c r="O10" s="225">
        <f t="shared" si="17"/>
        <v>41666.666666666664</v>
      </c>
      <c r="P10" s="225">
        <f t="shared" si="17"/>
        <v>41666.666666666664</v>
      </c>
      <c r="Q10" s="225">
        <f t="shared" si="17"/>
        <v>41666.666666666664</v>
      </c>
      <c r="R10" s="225">
        <f t="shared" si="17"/>
        <v>41666.666666666664</v>
      </c>
      <c r="S10" s="225">
        <f t="shared" si="17"/>
        <v>41666.666666666664</v>
      </c>
      <c r="T10" s="225">
        <f t="shared" si="17"/>
        <v>41666.666666666664</v>
      </c>
      <c r="U10" s="225">
        <f t="shared" si="17"/>
        <v>41666.666666666664</v>
      </c>
      <c r="V10" s="225">
        <f t="shared" si="17"/>
        <v>41666.666666666664</v>
      </c>
      <c r="W10" s="225">
        <f t="shared" si="17"/>
        <v>41666.666666666664</v>
      </c>
      <c r="X10" s="225">
        <f t="shared" si="17"/>
        <v>41666.666666666664</v>
      </c>
      <c r="Y10" s="225">
        <f t="shared" si="17"/>
        <v>41666.666666666664</v>
      </c>
      <c r="Z10" s="226">
        <f t="shared" si="17"/>
        <v>41666.666666666664</v>
      </c>
      <c r="AA10" s="225">
        <f>($B$10/12)*1.05</f>
        <v>43750</v>
      </c>
      <c r="AB10" s="225">
        <f t="shared" ref="AB10:AL10" si="18">($B$10/12)*1.05</f>
        <v>43750</v>
      </c>
      <c r="AC10" s="225">
        <f t="shared" si="18"/>
        <v>43750</v>
      </c>
      <c r="AD10" s="225">
        <f t="shared" si="18"/>
        <v>43750</v>
      </c>
      <c r="AE10" s="225">
        <f t="shared" si="18"/>
        <v>43750</v>
      </c>
      <c r="AF10" s="225">
        <f t="shared" si="18"/>
        <v>43750</v>
      </c>
      <c r="AG10" s="225">
        <f t="shared" si="18"/>
        <v>43750</v>
      </c>
      <c r="AH10" s="225">
        <f t="shared" si="18"/>
        <v>43750</v>
      </c>
      <c r="AI10" s="225">
        <f t="shared" si="18"/>
        <v>43750</v>
      </c>
      <c r="AJ10" s="225">
        <f t="shared" si="18"/>
        <v>43750</v>
      </c>
      <c r="AK10" s="225">
        <f t="shared" si="18"/>
        <v>43750</v>
      </c>
      <c r="AL10" s="1071">
        <f t="shared" si="18"/>
        <v>43750</v>
      </c>
      <c r="AM10" s="1090">
        <f>($B$10/12)*1.1</f>
        <v>45833.333333333336</v>
      </c>
      <c r="AN10" s="1071">
        <f t="shared" ref="AN10:AX10" si="19">($B$10/12)*1.1</f>
        <v>45833.333333333336</v>
      </c>
      <c r="AO10" s="1071">
        <f t="shared" si="19"/>
        <v>45833.333333333336</v>
      </c>
      <c r="AP10" s="1071">
        <f t="shared" si="19"/>
        <v>45833.333333333336</v>
      </c>
      <c r="AQ10" s="1071">
        <f t="shared" si="19"/>
        <v>45833.333333333336</v>
      </c>
      <c r="AR10" s="1071">
        <f t="shared" si="19"/>
        <v>45833.333333333336</v>
      </c>
      <c r="AS10" s="1071">
        <f t="shared" si="19"/>
        <v>45833.333333333336</v>
      </c>
      <c r="AT10" s="1071">
        <f t="shared" si="19"/>
        <v>45833.333333333336</v>
      </c>
      <c r="AU10" s="1071">
        <f t="shared" si="19"/>
        <v>45833.333333333336</v>
      </c>
      <c r="AV10" s="1071">
        <f t="shared" si="19"/>
        <v>45833.333333333336</v>
      </c>
      <c r="AW10" s="1071">
        <f t="shared" si="19"/>
        <v>45833.333333333336</v>
      </c>
      <c r="AX10" s="1224">
        <f t="shared" si="19"/>
        <v>45833.333333333336</v>
      </c>
      <c r="AY10" s="1090">
        <f>($B$10/12)*1.15</f>
        <v>47916.666666666657</v>
      </c>
      <c r="AZ10" s="1071">
        <f t="shared" ref="AZ10:BJ10" si="20">($B$10/12)*1.15</f>
        <v>47916.666666666657</v>
      </c>
      <c r="BA10" s="1071">
        <f t="shared" si="20"/>
        <v>47916.666666666657</v>
      </c>
      <c r="BB10" s="1071">
        <f t="shared" si="20"/>
        <v>47916.666666666657</v>
      </c>
      <c r="BC10" s="1071">
        <f t="shared" si="20"/>
        <v>47916.666666666657</v>
      </c>
      <c r="BD10" s="1071">
        <f t="shared" si="20"/>
        <v>47916.666666666657</v>
      </c>
      <c r="BE10" s="1071">
        <f t="shared" si="20"/>
        <v>47916.666666666657</v>
      </c>
      <c r="BF10" s="1071">
        <f t="shared" si="20"/>
        <v>47916.666666666657</v>
      </c>
      <c r="BG10" s="1071">
        <f t="shared" si="20"/>
        <v>47916.666666666657</v>
      </c>
      <c r="BH10" s="1071">
        <f t="shared" si="20"/>
        <v>47916.666666666657</v>
      </c>
      <c r="BI10" s="1071">
        <f t="shared" si="20"/>
        <v>47916.666666666657</v>
      </c>
      <c r="BJ10" s="1224">
        <f t="shared" si="20"/>
        <v>47916.666666666657</v>
      </c>
      <c r="BK10" s="238"/>
      <c r="BL10" s="238">
        <f t="shared" si="4"/>
        <v>2649999.9999999967</v>
      </c>
    </row>
    <row r="11" spans="1:177" s="240" customFormat="1" ht="19" customHeight="1">
      <c r="A11" s="240" t="s">
        <v>512</v>
      </c>
      <c r="B11" s="243">
        <v>134400</v>
      </c>
      <c r="C11" s="224">
        <f>$B$11/12</f>
        <v>11200</v>
      </c>
      <c r="D11" s="225">
        <f t="shared" ref="D11:Z11" si="21">$B$11/12</f>
        <v>11200</v>
      </c>
      <c r="E11" s="225">
        <f t="shared" si="21"/>
        <v>11200</v>
      </c>
      <c r="F11" s="225">
        <f t="shared" si="21"/>
        <v>11200</v>
      </c>
      <c r="G11" s="225">
        <f t="shared" si="21"/>
        <v>11200</v>
      </c>
      <c r="H11" s="225">
        <f t="shared" si="21"/>
        <v>11200</v>
      </c>
      <c r="I11" s="225">
        <f t="shared" si="21"/>
        <v>11200</v>
      </c>
      <c r="J11" s="225">
        <f t="shared" si="21"/>
        <v>11200</v>
      </c>
      <c r="K11" s="225">
        <f t="shared" si="21"/>
        <v>11200</v>
      </c>
      <c r="L11" s="225">
        <f t="shared" si="21"/>
        <v>11200</v>
      </c>
      <c r="M11" s="225">
        <f t="shared" si="21"/>
        <v>11200</v>
      </c>
      <c r="N11" s="226">
        <f t="shared" si="21"/>
        <v>11200</v>
      </c>
      <c r="O11" s="224">
        <f t="shared" si="21"/>
        <v>11200</v>
      </c>
      <c r="P11" s="225">
        <f t="shared" si="21"/>
        <v>11200</v>
      </c>
      <c r="Q11" s="225">
        <f t="shared" si="21"/>
        <v>11200</v>
      </c>
      <c r="R11" s="225">
        <f t="shared" si="21"/>
        <v>11200</v>
      </c>
      <c r="S11" s="225">
        <f t="shared" si="21"/>
        <v>11200</v>
      </c>
      <c r="T11" s="225">
        <f t="shared" si="21"/>
        <v>11200</v>
      </c>
      <c r="U11" s="225">
        <f t="shared" si="21"/>
        <v>11200</v>
      </c>
      <c r="V11" s="225">
        <f t="shared" si="21"/>
        <v>11200</v>
      </c>
      <c r="W11" s="225">
        <f t="shared" si="21"/>
        <v>11200</v>
      </c>
      <c r="X11" s="225">
        <f t="shared" si="21"/>
        <v>11200</v>
      </c>
      <c r="Y11" s="225">
        <f t="shared" si="21"/>
        <v>11200</v>
      </c>
      <c r="Z11" s="226">
        <f t="shared" si="21"/>
        <v>11200</v>
      </c>
      <c r="AA11" s="529">
        <f t="shared" ref="AA11:AL11" si="22">($B$11/12)*1.05</f>
        <v>11760</v>
      </c>
      <c r="AB11" s="529">
        <f t="shared" si="22"/>
        <v>11760</v>
      </c>
      <c r="AC11" s="529">
        <f t="shared" si="22"/>
        <v>11760</v>
      </c>
      <c r="AD11" s="529">
        <f t="shared" si="22"/>
        <v>11760</v>
      </c>
      <c r="AE11" s="529">
        <f t="shared" si="22"/>
        <v>11760</v>
      </c>
      <c r="AF11" s="529">
        <f t="shared" si="22"/>
        <v>11760</v>
      </c>
      <c r="AG11" s="529">
        <f t="shared" si="22"/>
        <v>11760</v>
      </c>
      <c r="AH11" s="529">
        <f t="shared" si="22"/>
        <v>11760</v>
      </c>
      <c r="AI11" s="529">
        <f t="shared" si="22"/>
        <v>11760</v>
      </c>
      <c r="AJ11" s="529">
        <f t="shared" si="22"/>
        <v>11760</v>
      </c>
      <c r="AK11" s="529">
        <f t="shared" si="22"/>
        <v>11760</v>
      </c>
      <c r="AL11" s="529">
        <f t="shared" si="22"/>
        <v>11760</v>
      </c>
      <c r="AM11" s="1090">
        <f t="shared" ref="AM11:AX11" si="23">($B$11/12)*1.1</f>
        <v>12320.000000000002</v>
      </c>
      <c r="AN11" s="1071">
        <f t="shared" si="23"/>
        <v>12320.000000000002</v>
      </c>
      <c r="AO11" s="1071">
        <f t="shared" si="23"/>
        <v>12320.000000000002</v>
      </c>
      <c r="AP11" s="1071">
        <f t="shared" si="23"/>
        <v>12320.000000000002</v>
      </c>
      <c r="AQ11" s="1071">
        <f t="shared" si="23"/>
        <v>12320.000000000002</v>
      </c>
      <c r="AR11" s="1071">
        <f t="shared" si="23"/>
        <v>12320.000000000002</v>
      </c>
      <c r="AS11" s="1071">
        <f t="shared" si="23"/>
        <v>12320.000000000002</v>
      </c>
      <c r="AT11" s="1071">
        <f t="shared" si="23"/>
        <v>12320.000000000002</v>
      </c>
      <c r="AU11" s="1071">
        <f t="shared" si="23"/>
        <v>12320.000000000002</v>
      </c>
      <c r="AV11" s="1071">
        <f t="shared" si="23"/>
        <v>12320.000000000002</v>
      </c>
      <c r="AW11" s="1071">
        <f t="shared" si="23"/>
        <v>12320.000000000002</v>
      </c>
      <c r="AX11" s="1223">
        <f t="shared" si="23"/>
        <v>12320.000000000002</v>
      </c>
      <c r="AY11" s="1090">
        <f t="shared" ref="AY11:BJ11" si="24">($B$11/12)*1.15</f>
        <v>12879.999999999998</v>
      </c>
      <c r="AZ11" s="1071">
        <f t="shared" si="24"/>
        <v>12879.999999999998</v>
      </c>
      <c r="BA11" s="1071">
        <f t="shared" si="24"/>
        <v>12879.999999999998</v>
      </c>
      <c r="BB11" s="1071">
        <f t="shared" si="24"/>
        <v>12879.999999999998</v>
      </c>
      <c r="BC11" s="1071">
        <f t="shared" si="24"/>
        <v>12879.999999999998</v>
      </c>
      <c r="BD11" s="1071">
        <f t="shared" si="24"/>
        <v>12879.999999999998</v>
      </c>
      <c r="BE11" s="1071">
        <f t="shared" si="24"/>
        <v>12879.999999999998</v>
      </c>
      <c r="BF11" s="1071">
        <f t="shared" si="24"/>
        <v>12879.999999999998</v>
      </c>
      <c r="BG11" s="1071">
        <f t="shared" si="24"/>
        <v>12879.999999999998</v>
      </c>
      <c r="BH11" s="1071">
        <f t="shared" si="24"/>
        <v>12879.999999999998</v>
      </c>
      <c r="BI11" s="1071">
        <f t="shared" si="24"/>
        <v>12879.999999999998</v>
      </c>
      <c r="BJ11" s="1223">
        <f t="shared" si="24"/>
        <v>12879.999999999998</v>
      </c>
      <c r="BK11" s="238"/>
      <c r="BL11" s="238">
        <f t="shared" si="4"/>
        <v>712320</v>
      </c>
    </row>
    <row r="12" spans="1:177" s="202" customFormat="1" ht="19" customHeight="1">
      <c r="A12" s="240" t="s">
        <v>340</v>
      </c>
      <c r="B12" s="243">
        <v>115200</v>
      </c>
      <c r="C12" s="224">
        <f>$B$12/12</f>
        <v>9600</v>
      </c>
      <c r="D12" s="225">
        <f t="shared" ref="D12:Z12" si="25">$B$12/12</f>
        <v>9600</v>
      </c>
      <c r="E12" s="225">
        <f t="shared" si="25"/>
        <v>9600</v>
      </c>
      <c r="F12" s="225">
        <f t="shared" si="25"/>
        <v>9600</v>
      </c>
      <c r="G12" s="225">
        <f t="shared" si="25"/>
        <v>9600</v>
      </c>
      <c r="H12" s="225">
        <f t="shared" si="25"/>
        <v>9600</v>
      </c>
      <c r="I12" s="225">
        <f t="shared" si="25"/>
        <v>9600</v>
      </c>
      <c r="J12" s="225">
        <f t="shared" si="25"/>
        <v>9600</v>
      </c>
      <c r="K12" s="225">
        <f t="shared" si="25"/>
        <v>9600</v>
      </c>
      <c r="L12" s="225">
        <f t="shared" si="25"/>
        <v>9600</v>
      </c>
      <c r="M12" s="225">
        <f t="shared" si="25"/>
        <v>9600</v>
      </c>
      <c r="N12" s="226">
        <f t="shared" si="25"/>
        <v>9600</v>
      </c>
      <c r="O12" s="224">
        <f t="shared" si="25"/>
        <v>9600</v>
      </c>
      <c r="P12" s="225">
        <f t="shared" si="25"/>
        <v>9600</v>
      </c>
      <c r="Q12" s="225">
        <f t="shared" si="25"/>
        <v>9600</v>
      </c>
      <c r="R12" s="225">
        <f t="shared" si="25"/>
        <v>9600</v>
      </c>
      <c r="S12" s="225">
        <f t="shared" si="25"/>
        <v>9600</v>
      </c>
      <c r="T12" s="225">
        <f t="shared" si="25"/>
        <v>9600</v>
      </c>
      <c r="U12" s="225">
        <f t="shared" si="25"/>
        <v>9600</v>
      </c>
      <c r="V12" s="225">
        <f t="shared" si="25"/>
        <v>9600</v>
      </c>
      <c r="W12" s="225">
        <f t="shared" si="25"/>
        <v>9600</v>
      </c>
      <c r="X12" s="225">
        <f t="shared" si="25"/>
        <v>9600</v>
      </c>
      <c r="Y12" s="225">
        <f t="shared" si="25"/>
        <v>9600</v>
      </c>
      <c r="Z12" s="226">
        <f t="shared" si="25"/>
        <v>9600</v>
      </c>
      <c r="AA12" s="529">
        <f t="shared" ref="AA12:AL12" si="26">($B$12/12)*1.05</f>
        <v>10080</v>
      </c>
      <c r="AB12" s="529">
        <f t="shared" si="26"/>
        <v>10080</v>
      </c>
      <c r="AC12" s="529">
        <f t="shared" si="26"/>
        <v>10080</v>
      </c>
      <c r="AD12" s="529">
        <f t="shared" si="26"/>
        <v>10080</v>
      </c>
      <c r="AE12" s="529">
        <f t="shared" si="26"/>
        <v>10080</v>
      </c>
      <c r="AF12" s="529">
        <f t="shared" si="26"/>
        <v>10080</v>
      </c>
      <c r="AG12" s="529">
        <f t="shared" si="26"/>
        <v>10080</v>
      </c>
      <c r="AH12" s="529">
        <f t="shared" si="26"/>
        <v>10080</v>
      </c>
      <c r="AI12" s="529">
        <f t="shared" si="26"/>
        <v>10080</v>
      </c>
      <c r="AJ12" s="529">
        <f t="shared" si="26"/>
        <v>10080</v>
      </c>
      <c r="AK12" s="529">
        <f t="shared" si="26"/>
        <v>10080</v>
      </c>
      <c r="AL12" s="529">
        <f t="shared" si="26"/>
        <v>10080</v>
      </c>
      <c r="AM12" s="1090">
        <f t="shared" ref="AM12:AX12" si="27">($B$12/12)*1.1</f>
        <v>10560</v>
      </c>
      <c r="AN12" s="1071">
        <f t="shared" si="27"/>
        <v>10560</v>
      </c>
      <c r="AO12" s="1071">
        <f t="shared" si="27"/>
        <v>10560</v>
      </c>
      <c r="AP12" s="1071">
        <f t="shared" si="27"/>
        <v>10560</v>
      </c>
      <c r="AQ12" s="1071">
        <f t="shared" si="27"/>
        <v>10560</v>
      </c>
      <c r="AR12" s="1071">
        <f t="shared" si="27"/>
        <v>10560</v>
      </c>
      <c r="AS12" s="1071">
        <f t="shared" si="27"/>
        <v>10560</v>
      </c>
      <c r="AT12" s="1071">
        <f t="shared" si="27"/>
        <v>10560</v>
      </c>
      <c r="AU12" s="1071">
        <f t="shared" si="27"/>
        <v>10560</v>
      </c>
      <c r="AV12" s="1071">
        <f t="shared" si="27"/>
        <v>10560</v>
      </c>
      <c r="AW12" s="1071">
        <f t="shared" si="27"/>
        <v>10560</v>
      </c>
      <c r="AX12" s="1223">
        <f t="shared" si="27"/>
        <v>10560</v>
      </c>
      <c r="AY12" s="1090">
        <f t="shared" ref="AY12:BJ12" si="28">($B$12/12)*1.15</f>
        <v>11040</v>
      </c>
      <c r="AZ12" s="1071">
        <f t="shared" si="28"/>
        <v>11040</v>
      </c>
      <c r="BA12" s="1071">
        <f t="shared" si="28"/>
        <v>11040</v>
      </c>
      <c r="BB12" s="1071">
        <f t="shared" si="28"/>
        <v>11040</v>
      </c>
      <c r="BC12" s="1071">
        <f t="shared" si="28"/>
        <v>11040</v>
      </c>
      <c r="BD12" s="1071">
        <f t="shared" si="28"/>
        <v>11040</v>
      </c>
      <c r="BE12" s="1071">
        <f t="shared" si="28"/>
        <v>11040</v>
      </c>
      <c r="BF12" s="1071">
        <f t="shared" si="28"/>
        <v>11040</v>
      </c>
      <c r="BG12" s="1071">
        <f t="shared" si="28"/>
        <v>11040</v>
      </c>
      <c r="BH12" s="1071">
        <f t="shared" si="28"/>
        <v>11040</v>
      </c>
      <c r="BI12" s="1071">
        <f t="shared" si="28"/>
        <v>11040</v>
      </c>
      <c r="BJ12" s="1223">
        <f t="shared" si="28"/>
        <v>11040</v>
      </c>
      <c r="BK12" s="270"/>
      <c r="BL12" s="270">
        <f t="shared" si="4"/>
        <v>610560</v>
      </c>
    </row>
    <row r="13" spans="1:177" s="202" customFormat="1" ht="19" customHeight="1">
      <c r="A13" s="1225"/>
      <c r="B13" s="1226">
        <f t="shared" ref="B13:AG13" si="29">SUM(B6:B12)</f>
        <v>2229600</v>
      </c>
      <c r="C13" s="1227">
        <f t="shared" si="29"/>
        <v>185799.99999999997</v>
      </c>
      <c r="D13" s="1228">
        <f t="shared" si="29"/>
        <v>185799.99999999997</v>
      </c>
      <c r="E13" s="1228">
        <f t="shared" si="29"/>
        <v>185799.99999999997</v>
      </c>
      <c r="F13" s="1228">
        <f t="shared" si="29"/>
        <v>185799.99999999997</v>
      </c>
      <c r="G13" s="1228">
        <f t="shared" si="29"/>
        <v>185799.99999999997</v>
      </c>
      <c r="H13" s="1228">
        <f t="shared" si="29"/>
        <v>185799.99999999997</v>
      </c>
      <c r="I13" s="1228">
        <f t="shared" si="29"/>
        <v>185799.99999999997</v>
      </c>
      <c r="J13" s="1228">
        <f t="shared" si="29"/>
        <v>185799.99999999997</v>
      </c>
      <c r="K13" s="1228">
        <f t="shared" si="29"/>
        <v>185799.99999999997</v>
      </c>
      <c r="L13" s="1228">
        <f t="shared" si="29"/>
        <v>185799.99999999997</v>
      </c>
      <c r="M13" s="1228">
        <f t="shared" si="29"/>
        <v>185799.99999999997</v>
      </c>
      <c r="N13" s="1229">
        <f t="shared" si="29"/>
        <v>185799.99999999997</v>
      </c>
      <c r="O13" s="1227">
        <f t="shared" si="29"/>
        <v>185799.99999999997</v>
      </c>
      <c r="P13" s="1228">
        <f t="shared" si="29"/>
        <v>185799.99999999997</v>
      </c>
      <c r="Q13" s="1228">
        <f t="shared" si="29"/>
        <v>185799.99999999997</v>
      </c>
      <c r="R13" s="1228">
        <f t="shared" si="29"/>
        <v>185799.99999999997</v>
      </c>
      <c r="S13" s="1228">
        <f t="shared" si="29"/>
        <v>185799.99999999997</v>
      </c>
      <c r="T13" s="1228">
        <f t="shared" si="29"/>
        <v>185799.99999999997</v>
      </c>
      <c r="U13" s="1228">
        <f t="shared" si="29"/>
        <v>185799.99999999997</v>
      </c>
      <c r="V13" s="1228">
        <f t="shared" si="29"/>
        <v>185799.99999999997</v>
      </c>
      <c r="W13" s="1228">
        <f t="shared" si="29"/>
        <v>185799.99999999997</v>
      </c>
      <c r="X13" s="1228">
        <f t="shared" si="29"/>
        <v>185799.99999999997</v>
      </c>
      <c r="Y13" s="1228">
        <f t="shared" si="29"/>
        <v>185799.99999999997</v>
      </c>
      <c r="Z13" s="1229">
        <f t="shared" si="29"/>
        <v>185799.99999999997</v>
      </c>
      <c r="AA13" s="1228">
        <f t="shared" si="29"/>
        <v>195090</v>
      </c>
      <c r="AB13" s="1228">
        <f t="shared" si="29"/>
        <v>195090</v>
      </c>
      <c r="AC13" s="1228">
        <f t="shared" si="29"/>
        <v>195090</v>
      </c>
      <c r="AD13" s="1228">
        <f t="shared" si="29"/>
        <v>195090</v>
      </c>
      <c r="AE13" s="1228">
        <f t="shared" si="29"/>
        <v>195090</v>
      </c>
      <c r="AF13" s="1228">
        <f t="shared" si="29"/>
        <v>195090</v>
      </c>
      <c r="AG13" s="1228">
        <f t="shared" si="29"/>
        <v>195090</v>
      </c>
      <c r="AH13" s="1228">
        <f t="shared" ref="AH13:BJ13" si="30">SUM(AH6:AH12)</f>
        <v>195090</v>
      </c>
      <c r="AI13" s="1228">
        <f t="shared" si="30"/>
        <v>195090</v>
      </c>
      <c r="AJ13" s="1228">
        <f t="shared" si="30"/>
        <v>195090</v>
      </c>
      <c r="AK13" s="1228">
        <f t="shared" si="30"/>
        <v>195090</v>
      </c>
      <c r="AL13" s="1228">
        <f t="shared" si="30"/>
        <v>195090</v>
      </c>
      <c r="AM13" s="1230">
        <f t="shared" si="30"/>
        <v>204380.00000000003</v>
      </c>
      <c r="AN13" s="1231">
        <f t="shared" si="30"/>
        <v>204380.00000000003</v>
      </c>
      <c r="AO13" s="1231">
        <f t="shared" si="30"/>
        <v>204380.00000000003</v>
      </c>
      <c r="AP13" s="1231">
        <f t="shared" si="30"/>
        <v>204380.00000000003</v>
      </c>
      <c r="AQ13" s="1231">
        <f t="shared" si="30"/>
        <v>204380.00000000003</v>
      </c>
      <c r="AR13" s="1231">
        <f t="shared" si="30"/>
        <v>204380.00000000003</v>
      </c>
      <c r="AS13" s="1231">
        <f t="shared" si="30"/>
        <v>204380.00000000003</v>
      </c>
      <c r="AT13" s="1231">
        <f t="shared" si="30"/>
        <v>204380.00000000003</v>
      </c>
      <c r="AU13" s="1231">
        <f t="shared" si="30"/>
        <v>204380.00000000003</v>
      </c>
      <c r="AV13" s="1231">
        <f t="shared" si="30"/>
        <v>204380.00000000003</v>
      </c>
      <c r="AW13" s="1231">
        <f t="shared" si="30"/>
        <v>204380.00000000003</v>
      </c>
      <c r="AX13" s="1232">
        <f t="shared" si="30"/>
        <v>204380.00000000003</v>
      </c>
      <c r="AY13" s="1230">
        <f t="shared" si="30"/>
        <v>213669.99999999997</v>
      </c>
      <c r="AZ13" s="1231">
        <f t="shared" si="30"/>
        <v>213669.99999999997</v>
      </c>
      <c r="BA13" s="1231">
        <f t="shared" si="30"/>
        <v>213669.99999999997</v>
      </c>
      <c r="BB13" s="1231">
        <f t="shared" si="30"/>
        <v>213669.99999999997</v>
      </c>
      <c r="BC13" s="1231">
        <f t="shared" si="30"/>
        <v>213669.99999999997</v>
      </c>
      <c r="BD13" s="1231">
        <f t="shared" si="30"/>
        <v>213669.99999999997</v>
      </c>
      <c r="BE13" s="1231">
        <f t="shared" si="30"/>
        <v>213669.99999999997</v>
      </c>
      <c r="BF13" s="1231">
        <f t="shared" si="30"/>
        <v>213669.99999999997</v>
      </c>
      <c r="BG13" s="1231">
        <f t="shared" si="30"/>
        <v>213669.99999999997</v>
      </c>
      <c r="BH13" s="1231">
        <f t="shared" si="30"/>
        <v>213669.99999999997</v>
      </c>
      <c r="BI13" s="1231">
        <f t="shared" si="30"/>
        <v>213669.99999999997</v>
      </c>
      <c r="BJ13" s="1232">
        <f t="shared" si="30"/>
        <v>213669.99999999997</v>
      </c>
      <c r="BK13" s="270"/>
      <c r="BL13" s="270"/>
    </row>
    <row r="14" spans="1:177" s="202" customFormat="1" ht="19" customHeight="1">
      <c r="A14" s="210"/>
      <c r="B14" s="220"/>
      <c r="C14" s="224"/>
      <c r="D14" s="225"/>
      <c r="E14" s="225"/>
      <c r="F14" s="225"/>
      <c r="G14" s="225"/>
      <c r="H14" s="225"/>
      <c r="I14" s="225"/>
      <c r="J14" s="225"/>
      <c r="K14" s="225"/>
      <c r="L14" s="225"/>
      <c r="M14" s="225"/>
      <c r="N14" s="1233">
        <f>SUM(C13:N13)</f>
        <v>2229599.9999999995</v>
      </c>
      <c r="O14" s="224"/>
      <c r="P14" s="225"/>
      <c r="Q14" s="225"/>
      <c r="R14" s="225"/>
      <c r="S14" s="225"/>
      <c r="T14" s="225"/>
      <c r="U14" s="225"/>
      <c r="V14" s="225"/>
      <c r="W14" s="225"/>
      <c r="X14" s="225"/>
      <c r="Y14" s="225"/>
      <c r="Z14" s="1233">
        <f>SUM(O13:Z13)</f>
        <v>2229599.9999999995</v>
      </c>
      <c r="AA14" s="225"/>
      <c r="AB14" s="225"/>
      <c r="AC14" s="225"/>
      <c r="AD14" s="225"/>
      <c r="AE14" s="225"/>
      <c r="AF14" s="225"/>
      <c r="AG14" s="225"/>
      <c r="AH14" s="225"/>
      <c r="AI14" s="225"/>
      <c r="AJ14" s="225"/>
      <c r="AK14" s="225"/>
      <c r="AL14" s="1234">
        <f>SUM(AA13:AL13)</f>
        <v>2341080</v>
      </c>
      <c r="AM14" s="1235"/>
      <c r="AN14" s="1236"/>
      <c r="AO14" s="1236"/>
      <c r="AP14" s="1236"/>
      <c r="AQ14" s="1236"/>
      <c r="AR14" s="1236"/>
      <c r="AS14" s="1236"/>
      <c r="AT14" s="1236"/>
      <c r="AU14" s="1236"/>
      <c r="AV14" s="1236"/>
      <c r="AW14" s="1236"/>
      <c r="AX14" s="1237">
        <f>SUM(AM13:AX13)</f>
        <v>2452560.0000000005</v>
      </c>
      <c r="AY14" s="1235"/>
      <c r="AZ14" s="1236"/>
      <c r="BA14" s="1236"/>
      <c r="BB14" s="1236"/>
      <c r="BC14" s="1236"/>
      <c r="BD14" s="1236"/>
      <c r="BE14" s="1236"/>
      <c r="BF14" s="1236"/>
      <c r="BG14" s="1236"/>
      <c r="BH14" s="1236"/>
      <c r="BI14" s="1236"/>
      <c r="BJ14" s="1237">
        <f>SUM(AY13:BJ13)</f>
        <v>2564039.9999999995</v>
      </c>
      <c r="BK14" s="270"/>
      <c r="BL14" s="270"/>
    </row>
    <row r="15" spans="1:177" s="202" customFormat="1" ht="19" customHeight="1">
      <c r="A15" s="295" t="s">
        <v>374</v>
      </c>
      <c r="B15" s="1238"/>
      <c r="C15" s="224"/>
      <c r="D15" s="225"/>
      <c r="E15" s="225"/>
      <c r="F15" s="225"/>
      <c r="G15" s="225"/>
      <c r="H15" s="225"/>
      <c r="I15" s="225"/>
      <c r="J15" s="225"/>
      <c r="K15" s="225"/>
      <c r="L15" s="225"/>
      <c r="M15" s="225"/>
      <c r="N15" s="226"/>
      <c r="O15" s="224"/>
      <c r="P15" s="225"/>
      <c r="Q15" s="225"/>
      <c r="R15" s="225"/>
      <c r="S15" s="225"/>
      <c r="T15" s="225"/>
      <c r="U15" s="225"/>
      <c r="V15" s="225"/>
      <c r="W15" s="225"/>
      <c r="X15" s="225"/>
      <c r="Y15" s="225"/>
      <c r="Z15" s="226"/>
      <c r="AA15" s="270"/>
      <c r="AB15" s="270"/>
      <c r="AC15" s="270"/>
      <c r="AD15" s="270"/>
      <c r="AE15" s="270"/>
      <c r="AF15" s="270"/>
      <c r="AG15" s="270"/>
      <c r="AH15" s="270"/>
      <c r="AI15" s="270"/>
      <c r="AJ15" s="270"/>
      <c r="AK15" s="270"/>
      <c r="AL15" s="225"/>
      <c r="AM15" s="1235"/>
      <c r="AN15" s="1236"/>
      <c r="AO15" s="1236"/>
      <c r="AP15" s="1236"/>
      <c r="AQ15" s="1236"/>
      <c r="AR15" s="1236"/>
      <c r="AS15" s="1236"/>
      <c r="AT15" s="1236"/>
      <c r="AU15" s="1236"/>
      <c r="AV15" s="1236"/>
      <c r="AW15" s="1236"/>
      <c r="AX15" s="1239"/>
      <c r="AY15" s="1235"/>
      <c r="AZ15" s="1236"/>
      <c r="BA15" s="1236"/>
      <c r="BB15" s="1236"/>
      <c r="BC15" s="1236"/>
      <c r="BD15" s="1236"/>
      <c r="BE15" s="1236"/>
      <c r="BF15" s="1236"/>
      <c r="BG15" s="1236"/>
      <c r="BH15" s="1236"/>
      <c r="BI15" s="1236"/>
      <c r="BJ15" s="1239"/>
      <c r="BK15" s="270"/>
      <c r="BL15" s="270"/>
    </row>
    <row r="16" spans="1:177" s="202" customFormat="1" ht="19" customHeight="1">
      <c r="A16" s="240" t="s">
        <v>517</v>
      </c>
      <c r="B16" s="243">
        <v>260000</v>
      </c>
      <c r="C16" s="224">
        <f>$B$16/12</f>
        <v>21666.666666666668</v>
      </c>
      <c r="D16" s="225">
        <f t="shared" ref="D16:Z16" si="31">$B$16/12</f>
        <v>21666.666666666668</v>
      </c>
      <c r="E16" s="225">
        <f t="shared" si="31"/>
        <v>21666.666666666668</v>
      </c>
      <c r="F16" s="225">
        <f t="shared" si="31"/>
        <v>21666.666666666668</v>
      </c>
      <c r="G16" s="225">
        <f t="shared" si="31"/>
        <v>21666.666666666668</v>
      </c>
      <c r="H16" s="225">
        <f t="shared" si="31"/>
        <v>21666.666666666668</v>
      </c>
      <c r="I16" s="225">
        <f t="shared" si="31"/>
        <v>21666.666666666668</v>
      </c>
      <c r="J16" s="225">
        <f t="shared" si="31"/>
        <v>21666.666666666668</v>
      </c>
      <c r="K16" s="225">
        <f t="shared" si="31"/>
        <v>21666.666666666668</v>
      </c>
      <c r="L16" s="225">
        <f t="shared" si="31"/>
        <v>21666.666666666668</v>
      </c>
      <c r="M16" s="225">
        <f t="shared" si="31"/>
        <v>21666.666666666668</v>
      </c>
      <c r="N16" s="226">
        <f t="shared" si="31"/>
        <v>21666.666666666668</v>
      </c>
      <c r="O16" s="224">
        <f t="shared" si="31"/>
        <v>21666.666666666668</v>
      </c>
      <c r="P16" s="225">
        <f t="shared" si="31"/>
        <v>21666.666666666668</v>
      </c>
      <c r="Q16" s="225">
        <f t="shared" si="31"/>
        <v>21666.666666666668</v>
      </c>
      <c r="R16" s="225">
        <f t="shared" si="31"/>
        <v>21666.666666666668</v>
      </c>
      <c r="S16" s="225">
        <f t="shared" si="31"/>
        <v>21666.666666666668</v>
      </c>
      <c r="T16" s="225">
        <f t="shared" si="31"/>
        <v>21666.666666666668</v>
      </c>
      <c r="U16" s="225">
        <f t="shared" si="31"/>
        <v>21666.666666666668</v>
      </c>
      <c r="V16" s="225">
        <f t="shared" si="31"/>
        <v>21666.666666666668</v>
      </c>
      <c r="W16" s="225">
        <f t="shared" si="31"/>
        <v>21666.666666666668</v>
      </c>
      <c r="X16" s="225">
        <f t="shared" si="31"/>
        <v>21666.666666666668</v>
      </c>
      <c r="Y16" s="225">
        <f t="shared" si="31"/>
        <v>21666.666666666668</v>
      </c>
      <c r="Z16" s="226">
        <f t="shared" si="31"/>
        <v>21666.666666666668</v>
      </c>
      <c r="AA16" s="529">
        <f t="shared" ref="AA16:AL16" si="32">($B$16/12)*1.05</f>
        <v>22750.000000000004</v>
      </c>
      <c r="AB16" s="529">
        <f t="shared" si="32"/>
        <v>22750.000000000004</v>
      </c>
      <c r="AC16" s="529">
        <f t="shared" si="32"/>
        <v>22750.000000000004</v>
      </c>
      <c r="AD16" s="529">
        <f t="shared" si="32"/>
        <v>22750.000000000004</v>
      </c>
      <c r="AE16" s="529">
        <f t="shared" si="32"/>
        <v>22750.000000000004</v>
      </c>
      <c r="AF16" s="529">
        <f t="shared" si="32"/>
        <v>22750.000000000004</v>
      </c>
      <c r="AG16" s="529">
        <f t="shared" si="32"/>
        <v>22750.000000000004</v>
      </c>
      <c r="AH16" s="529">
        <f t="shared" si="32"/>
        <v>22750.000000000004</v>
      </c>
      <c r="AI16" s="529">
        <f t="shared" si="32"/>
        <v>22750.000000000004</v>
      </c>
      <c r="AJ16" s="529">
        <f t="shared" si="32"/>
        <v>22750.000000000004</v>
      </c>
      <c r="AK16" s="529">
        <f t="shared" si="32"/>
        <v>22750.000000000004</v>
      </c>
      <c r="AL16" s="529">
        <f t="shared" si="32"/>
        <v>22750.000000000004</v>
      </c>
      <c r="AM16" s="1090">
        <f t="shared" ref="AM16:AX16" si="33">($B$16/12)*1.1</f>
        <v>23833.333333333336</v>
      </c>
      <c r="AN16" s="1071">
        <f t="shared" si="33"/>
        <v>23833.333333333336</v>
      </c>
      <c r="AO16" s="1071">
        <f t="shared" si="33"/>
        <v>23833.333333333336</v>
      </c>
      <c r="AP16" s="1071">
        <f t="shared" si="33"/>
        <v>23833.333333333336</v>
      </c>
      <c r="AQ16" s="1071">
        <f t="shared" si="33"/>
        <v>23833.333333333336</v>
      </c>
      <c r="AR16" s="1071">
        <f t="shared" si="33"/>
        <v>23833.333333333336</v>
      </c>
      <c r="AS16" s="1071">
        <f t="shared" si="33"/>
        <v>23833.333333333336</v>
      </c>
      <c r="AT16" s="1071">
        <f t="shared" si="33"/>
        <v>23833.333333333336</v>
      </c>
      <c r="AU16" s="1071">
        <f t="shared" si="33"/>
        <v>23833.333333333336</v>
      </c>
      <c r="AV16" s="1071">
        <f t="shared" si="33"/>
        <v>23833.333333333336</v>
      </c>
      <c r="AW16" s="1071">
        <f t="shared" si="33"/>
        <v>23833.333333333336</v>
      </c>
      <c r="AX16" s="1223">
        <f t="shared" si="33"/>
        <v>23833.333333333336</v>
      </c>
      <c r="AY16" s="1090">
        <f t="shared" ref="AY16:BJ16" si="34">($B$16/12)*1.15</f>
        <v>24916.666666666668</v>
      </c>
      <c r="AZ16" s="1071">
        <f t="shared" si="34"/>
        <v>24916.666666666668</v>
      </c>
      <c r="BA16" s="1071">
        <f t="shared" si="34"/>
        <v>24916.666666666668</v>
      </c>
      <c r="BB16" s="1071">
        <f t="shared" si="34"/>
        <v>24916.666666666668</v>
      </c>
      <c r="BC16" s="1071">
        <f t="shared" si="34"/>
        <v>24916.666666666668</v>
      </c>
      <c r="BD16" s="1071">
        <f t="shared" si="34"/>
        <v>24916.666666666668</v>
      </c>
      <c r="BE16" s="1071">
        <f t="shared" si="34"/>
        <v>24916.666666666668</v>
      </c>
      <c r="BF16" s="1071">
        <f t="shared" si="34"/>
        <v>24916.666666666668</v>
      </c>
      <c r="BG16" s="1071">
        <f t="shared" si="34"/>
        <v>24916.666666666668</v>
      </c>
      <c r="BH16" s="1071">
        <f t="shared" si="34"/>
        <v>24916.666666666668</v>
      </c>
      <c r="BI16" s="1071">
        <f t="shared" si="34"/>
        <v>24916.666666666668</v>
      </c>
      <c r="BJ16" s="1223">
        <f t="shared" si="34"/>
        <v>24916.666666666668</v>
      </c>
      <c r="BK16" s="270"/>
      <c r="BL16" s="270">
        <f>SUM(C16:BK16)</f>
        <v>1378000.0000000014</v>
      </c>
    </row>
    <row r="17" spans="1:65" s="202" customFormat="1" ht="19" customHeight="1">
      <c r="A17" s="202" t="s">
        <v>341</v>
      </c>
      <c r="B17" s="237">
        <v>96000</v>
      </c>
      <c r="C17" s="224">
        <f>$B$17/12</f>
        <v>8000</v>
      </c>
      <c r="D17" s="225">
        <f t="shared" ref="D17:Z17" si="35">$B$17/12</f>
        <v>8000</v>
      </c>
      <c r="E17" s="225">
        <f t="shared" si="35"/>
        <v>8000</v>
      </c>
      <c r="F17" s="225">
        <f t="shared" si="35"/>
        <v>8000</v>
      </c>
      <c r="G17" s="225">
        <f t="shared" si="35"/>
        <v>8000</v>
      </c>
      <c r="H17" s="225">
        <f t="shared" si="35"/>
        <v>8000</v>
      </c>
      <c r="I17" s="225">
        <f t="shared" si="35"/>
        <v>8000</v>
      </c>
      <c r="J17" s="225">
        <f t="shared" si="35"/>
        <v>8000</v>
      </c>
      <c r="K17" s="225">
        <f t="shared" si="35"/>
        <v>8000</v>
      </c>
      <c r="L17" s="225">
        <f t="shared" si="35"/>
        <v>8000</v>
      </c>
      <c r="M17" s="225">
        <f t="shared" si="35"/>
        <v>8000</v>
      </c>
      <c r="N17" s="226">
        <f t="shared" si="35"/>
        <v>8000</v>
      </c>
      <c r="O17" s="224">
        <f t="shared" si="35"/>
        <v>8000</v>
      </c>
      <c r="P17" s="225">
        <f t="shared" si="35"/>
        <v>8000</v>
      </c>
      <c r="Q17" s="225">
        <f t="shared" si="35"/>
        <v>8000</v>
      </c>
      <c r="R17" s="225">
        <f t="shared" si="35"/>
        <v>8000</v>
      </c>
      <c r="S17" s="225">
        <f t="shared" si="35"/>
        <v>8000</v>
      </c>
      <c r="T17" s="225">
        <f t="shared" si="35"/>
        <v>8000</v>
      </c>
      <c r="U17" s="225">
        <f t="shared" si="35"/>
        <v>8000</v>
      </c>
      <c r="V17" s="225">
        <f t="shared" si="35"/>
        <v>8000</v>
      </c>
      <c r="W17" s="225">
        <f t="shared" si="35"/>
        <v>8000</v>
      </c>
      <c r="X17" s="225">
        <f t="shared" si="35"/>
        <v>8000</v>
      </c>
      <c r="Y17" s="225">
        <f t="shared" si="35"/>
        <v>8000</v>
      </c>
      <c r="Z17" s="226">
        <f t="shared" si="35"/>
        <v>8000</v>
      </c>
      <c r="AA17" s="529">
        <f t="shared" ref="AA17:AL17" si="36">($B$17/12)*1.05</f>
        <v>8400</v>
      </c>
      <c r="AB17" s="529">
        <f t="shared" si="36"/>
        <v>8400</v>
      </c>
      <c r="AC17" s="529">
        <f t="shared" si="36"/>
        <v>8400</v>
      </c>
      <c r="AD17" s="529">
        <f t="shared" si="36"/>
        <v>8400</v>
      </c>
      <c r="AE17" s="529">
        <f t="shared" si="36"/>
        <v>8400</v>
      </c>
      <c r="AF17" s="529">
        <f t="shared" si="36"/>
        <v>8400</v>
      </c>
      <c r="AG17" s="529">
        <f t="shared" si="36"/>
        <v>8400</v>
      </c>
      <c r="AH17" s="529">
        <f t="shared" si="36"/>
        <v>8400</v>
      </c>
      <c r="AI17" s="529">
        <f t="shared" si="36"/>
        <v>8400</v>
      </c>
      <c r="AJ17" s="529">
        <f t="shared" si="36"/>
        <v>8400</v>
      </c>
      <c r="AK17" s="529">
        <f t="shared" si="36"/>
        <v>8400</v>
      </c>
      <c r="AL17" s="529">
        <f t="shared" si="36"/>
        <v>8400</v>
      </c>
      <c r="AM17" s="1090">
        <f t="shared" ref="AM17:AX17" si="37">($B$17/12)*1.1</f>
        <v>8800</v>
      </c>
      <c r="AN17" s="1071">
        <f t="shared" si="37"/>
        <v>8800</v>
      </c>
      <c r="AO17" s="1071">
        <f t="shared" si="37"/>
        <v>8800</v>
      </c>
      <c r="AP17" s="1071">
        <f t="shared" si="37"/>
        <v>8800</v>
      </c>
      <c r="AQ17" s="1071">
        <f t="shared" si="37"/>
        <v>8800</v>
      </c>
      <c r="AR17" s="1071">
        <f t="shared" si="37"/>
        <v>8800</v>
      </c>
      <c r="AS17" s="1071">
        <f t="shared" si="37"/>
        <v>8800</v>
      </c>
      <c r="AT17" s="1071">
        <f t="shared" si="37"/>
        <v>8800</v>
      </c>
      <c r="AU17" s="1071">
        <f t="shared" si="37"/>
        <v>8800</v>
      </c>
      <c r="AV17" s="1071">
        <f t="shared" si="37"/>
        <v>8800</v>
      </c>
      <c r="AW17" s="1071">
        <f t="shared" si="37"/>
        <v>8800</v>
      </c>
      <c r="AX17" s="1223">
        <f t="shared" si="37"/>
        <v>8800</v>
      </c>
      <c r="AY17" s="1090">
        <f t="shared" ref="AY17:BJ17" si="38">($B$17/12)*1.15</f>
        <v>9200</v>
      </c>
      <c r="AZ17" s="1071">
        <f t="shared" si="38"/>
        <v>9200</v>
      </c>
      <c r="BA17" s="1071">
        <f t="shared" si="38"/>
        <v>9200</v>
      </c>
      <c r="BB17" s="1071">
        <f t="shared" si="38"/>
        <v>9200</v>
      </c>
      <c r="BC17" s="1071">
        <f t="shared" si="38"/>
        <v>9200</v>
      </c>
      <c r="BD17" s="1071">
        <f t="shared" si="38"/>
        <v>9200</v>
      </c>
      <c r="BE17" s="1071">
        <f t="shared" si="38"/>
        <v>9200</v>
      </c>
      <c r="BF17" s="1071">
        <f t="shared" si="38"/>
        <v>9200</v>
      </c>
      <c r="BG17" s="1071">
        <f t="shared" si="38"/>
        <v>9200</v>
      </c>
      <c r="BH17" s="1071">
        <f t="shared" si="38"/>
        <v>9200</v>
      </c>
      <c r="BI17" s="1071">
        <f t="shared" si="38"/>
        <v>9200</v>
      </c>
      <c r="BJ17" s="1223">
        <f t="shared" si="38"/>
        <v>9200</v>
      </c>
      <c r="BK17" s="270"/>
      <c r="BL17" s="270">
        <f>SUM(C17:BK17)</f>
        <v>508800</v>
      </c>
    </row>
    <row r="18" spans="1:65" s="202" customFormat="1" ht="19" customHeight="1">
      <c r="A18" s="202" t="s">
        <v>16</v>
      </c>
      <c r="B18" s="237">
        <v>19200</v>
      </c>
      <c r="C18" s="224">
        <v>0</v>
      </c>
      <c r="D18" s="225">
        <v>0</v>
      </c>
      <c r="E18" s="225">
        <v>0</v>
      </c>
      <c r="F18" s="225">
        <v>0</v>
      </c>
      <c r="G18" s="225">
        <v>0</v>
      </c>
      <c r="H18" s="225">
        <v>0</v>
      </c>
      <c r="I18" s="225">
        <f t="shared" ref="I18:N18" si="39">$B$18/12</f>
        <v>1600</v>
      </c>
      <c r="J18" s="225">
        <f t="shared" si="39"/>
        <v>1600</v>
      </c>
      <c r="K18" s="225">
        <f t="shared" si="39"/>
        <v>1600</v>
      </c>
      <c r="L18" s="225">
        <f t="shared" si="39"/>
        <v>1600</v>
      </c>
      <c r="M18" s="225">
        <f t="shared" si="39"/>
        <v>1600</v>
      </c>
      <c r="N18" s="226">
        <f t="shared" si="39"/>
        <v>1600</v>
      </c>
      <c r="O18" s="224">
        <f t="shared" ref="O18:Z18" si="40">$B$18/12</f>
        <v>1600</v>
      </c>
      <c r="P18" s="225">
        <f t="shared" si="40"/>
        <v>1600</v>
      </c>
      <c r="Q18" s="225">
        <f t="shared" si="40"/>
        <v>1600</v>
      </c>
      <c r="R18" s="225">
        <f t="shared" si="40"/>
        <v>1600</v>
      </c>
      <c r="S18" s="225">
        <f t="shared" si="40"/>
        <v>1600</v>
      </c>
      <c r="T18" s="225">
        <f t="shared" si="40"/>
        <v>1600</v>
      </c>
      <c r="U18" s="225">
        <f t="shared" si="40"/>
        <v>1600</v>
      </c>
      <c r="V18" s="225">
        <f t="shared" si="40"/>
        <v>1600</v>
      </c>
      <c r="W18" s="225">
        <f t="shared" si="40"/>
        <v>1600</v>
      </c>
      <c r="X18" s="225">
        <f t="shared" si="40"/>
        <v>1600</v>
      </c>
      <c r="Y18" s="225">
        <f t="shared" si="40"/>
        <v>1600</v>
      </c>
      <c r="Z18" s="226">
        <f t="shared" si="40"/>
        <v>1600</v>
      </c>
      <c r="AA18" s="529">
        <f t="shared" ref="AA18:AL18" si="41">($B$18/12)*1.05</f>
        <v>1680</v>
      </c>
      <c r="AB18" s="529">
        <f t="shared" si="41"/>
        <v>1680</v>
      </c>
      <c r="AC18" s="529">
        <f t="shared" si="41"/>
        <v>1680</v>
      </c>
      <c r="AD18" s="529">
        <f t="shared" si="41"/>
        <v>1680</v>
      </c>
      <c r="AE18" s="529">
        <f t="shared" si="41"/>
        <v>1680</v>
      </c>
      <c r="AF18" s="529">
        <f t="shared" si="41"/>
        <v>1680</v>
      </c>
      <c r="AG18" s="529">
        <f t="shared" si="41"/>
        <v>1680</v>
      </c>
      <c r="AH18" s="529">
        <f t="shared" si="41"/>
        <v>1680</v>
      </c>
      <c r="AI18" s="529">
        <f t="shared" si="41"/>
        <v>1680</v>
      </c>
      <c r="AJ18" s="529">
        <f t="shared" si="41"/>
        <v>1680</v>
      </c>
      <c r="AK18" s="529">
        <f t="shared" si="41"/>
        <v>1680</v>
      </c>
      <c r="AL18" s="529">
        <f t="shared" si="41"/>
        <v>1680</v>
      </c>
      <c r="AM18" s="1090">
        <f t="shared" ref="AM18:AX18" si="42">($B$18/12)*1.1</f>
        <v>1760.0000000000002</v>
      </c>
      <c r="AN18" s="1071">
        <f t="shared" si="42"/>
        <v>1760.0000000000002</v>
      </c>
      <c r="AO18" s="1071">
        <f t="shared" si="42"/>
        <v>1760.0000000000002</v>
      </c>
      <c r="AP18" s="1071">
        <f t="shared" si="42"/>
        <v>1760.0000000000002</v>
      </c>
      <c r="AQ18" s="1071">
        <f t="shared" si="42"/>
        <v>1760.0000000000002</v>
      </c>
      <c r="AR18" s="1071">
        <f t="shared" si="42"/>
        <v>1760.0000000000002</v>
      </c>
      <c r="AS18" s="1071">
        <f t="shared" si="42"/>
        <v>1760.0000000000002</v>
      </c>
      <c r="AT18" s="1071">
        <f t="shared" si="42"/>
        <v>1760.0000000000002</v>
      </c>
      <c r="AU18" s="1071">
        <f t="shared" si="42"/>
        <v>1760.0000000000002</v>
      </c>
      <c r="AV18" s="1071">
        <f t="shared" si="42"/>
        <v>1760.0000000000002</v>
      </c>
      <c r="AW18" s="1071">
        <f t="shared" si="42"/>
        <v>1760.0000000000002</v>
      </c>
      <c r="AX18" s="1223">
        <f t="shared" si="42"/>
        <v>1760.0000000000002</v>
      </c>
      <c r="AY18" s="1090">
        <f t="shared" ref="AY18:BJ18" si="43">($B$18/12)*1.15</f>
        <v>1839.9999999999998</v>
      </c>
      <c r="AZ18" s="1071">
        <f t="shared" si="43"/>
        <v>1839.9999999999998</v>
      </c>
      <c r="BA18" s="1071">
        <f t="shared" si="43"/>
        <v>1839.9999999999998</v>
      </c>
      <c r="BB18" s="1071">
        <f t="shared" si="43"/>
        <v>1839.9999999999998</v>
      </c>
      <c r="BC18" s="1071">
        <f t="shared" si="43"/>
        <v>1839.9999999999998</v>
      </c>
      <c r="BD18" s="1071">
        <f t="shared" si="43"/>
        <v>1839.9999999999998</v>
      </c>
      <c r="BE18" s="1071">
        <f t="shared" si="43"/>
        <v>1839.9999999999998</v>
      </c>
      <c r="BF18" s="1071">
        <f t="shared" si="43"/>
        <v>1839.9999999999998</v>
      </c>
      <c r="BG18" s="1071">
        <f t="shared" si="43"/>
        <v>1839.9999999999998</v>
      </c>
      <c r="BH18" s="1071">
        <f t="shared" si="43"/>
        <v>1839.9999999999998</v>
      </c>
      <c r="BI18" s="1071">
        <f t="shared" si="43"/>
        <v>1839.9999999999998</v>
      </c>
      <c r="BJ18" s="1223">
        <f t="shared" si="43"/>
        <v>1839.9999999999998</v>
      </c>
      <c r="BK18" s="270"/>
      <c r="BL18" s="270">
        <f>SUM(C18:BK18)</f>
        <v>92160</v>
      </c>
    </row>
    <row r="19" spans="1:65" s="202" customFormat="1" ht="19" customHeight="1">
      <c r="A19" s="240" t="s">
        <v>195</v>
      </c>
      <c r="B19" s="243">
        <v>30000</v>
      </c>
      <c r="C19" s="224">
        <v>0</v>
      </c>
      <c r="D19" s="225">
        <v>0</v>
      </c>
      <c r="E19" s="225">
        <v>0</v>
      </c>
      <c r="F19" s="225">
        <v>0</v>
      </c>
      <c r="G19" s="225">
        <v>0</v>
      </c>
      <c r="H19" s="225">
        <v>0</v>
      </c>
      <c r="I19" s="225">
        <v>0</v>
      </c>
      <c r="J19" s="225">
        <v>0</v>
      </c>
      <c r="K19" s="225">
        <v>0</v>
      </c>
      <c r="L19" s="225">
        <v>0</v>
      </c>
      <c r="M19" s="225">
        <v>0</v>
      </c>
      <c r="N19" s="226">
        <v>0</v>
      </c>
      <c r="O19" s="224">
        <v>0</v>
      </c>
      <c r="P19" s="225">
        <v>0</v>
      </c>
      <c r="Q19" s="225">
        <v>0</v>
      </c>
      <c r="R19" s="225">
        <v>0</v>
      </c>
      <c r="S19" s="225">
        <v>0</v>
      </c>
      <c r="T19" s="225">
        <v>0</v>
      </c>
      <c r="U19" s="225">
        <f>$B$19/12</f>
        <v>2500</v>
      </c>
      <c r="V19" s="225">
        <f t="shared" ref="V19:Z19" si="44">$B$19/12</f>
        <v>2500</v>
      </c>
      <c r="W19" s="225">
        <f t="shared" si="44"/>
        <v>2500</v>
      </c>
      <c r="X19" s="225">
        <f t="shared" si="44"/>
        <v>2500</v>
      </c>
      <c r="Y19" s="225">
        <f t="shared" si="44"/>
        <v>2500</v>
      </c>
      <c r="Z19" s="226">
        <f t="shared" si="44"/>
        <v>2500</v>
      </c>
      <c r="AA19" s="529">
        <f t="shared" ref="AA19:AL19" si="45">($B$19/12)*1.05</f>
        <v>2625</v>
      </c>
      <c r="AB19" s="529">
        <f t="shared" si="45"/>
        <v>2625</v>
      </c>
      <c r="AC19" s="529">
        <f t="shared" si="45"/>
        <v>2625</v>
      </c>
      <c r="AD19" s="529">
        <f t="shared" si="45"/>
        <v>2625</v>
      </c>
      <c r="AE19" s="529">
        <f t="shared" si="45"/>
        <v>2625</v>
      </c>
      <c r="AF19" s="529">
        <f t="shared" si="45"/>
        <v>2625</v>
      </c>
      <c r="AG19" s="529">
        <f t="shared" si="45"/>
        <v>2625</v>
      </c>
      <c r="AH19" s="529">
        <f t="shared" si="45"/>
        <v>2625</v>
      </c>
      <c r="AI19" s="529">
        <f t="shared" si="45"/>
        <v>2625</v>
      </c>
      <c r="AJ19" s="529">
        <f t="shared" si="45"/>
        <v>2625</v>
      </c>
      <c r="AK19" s="529">
        <f t="shared" si="45"/>
        <v>2625</v>
      </c>
      <c r="AL19" s="529">
        <f t="shared" si="45"/>
        <v>2625</v>
      </c>
      <c r="AM19" s="1090">
        <v>0</v>
      </c>
      <c r="AN19" s="1071">
        <v>0</v>
      </c>
      <c r="AO19" s="1071">
        <v>0</v>
      </c>
      <c r="AP19" s="1071">
        <v>0</v>
      </c>
      <c r="AQ19" s="1071">
        <v>0</v>
      </c>
      <c r="AR19" s="1071">
        <v>0</v>
      </c>
      <c r="AS19" s="1071">
        <f t="shared" ref="AS19:AX19" si="46">($B$19/12)*1.1</f>
        <v>2750</v>
      </c>
      <c r="AT19" s="1071">
        <f t="shared" si="46"/>
        <v>2750</v>
      </c>
      <c r="AU19" s="1071">
        <f t="shared" si="46"/>
        <v>2750</v>
      </c>
      <c r="AV19" s="1071">
        <f t="shared" si="46"/>
        <v>2750</v>
      </c>
      <c r="AW19" s="1071">
        <f t="shared" si="46"/>
        <v>2750</v>
      </c>
      <c r="AX19" s="1223">
        <f t="shared" si="46"/>
        <v>2750</v>
      </c>
      <c r="AY19" s="1090">
        <v>0</v>
      </c>
      <c r="AZ19" s="1071">
        <v>0</v>
      </c>
      <c r="BA19" s="1071">
        <v>0</v>
      </c>
      <c r="BB19" s="1071">
        <v>0</v>
      </c>
      <c r="BC19" s="1071">
        <v>0</v>
      </c>
      <c r="BD19" s="1071">
        <v>0</v>
      </c>
      <c r="BE19" s="1071">
        <f t="shared" ref="BE19:BJ19" si="47">($B$19/12)*1.15</f>
        <v>2875</v>
      </c>
      <c r="BF19" s="1071">
        <f t="shared" si="47"/>
        <v>2875</v>
      </c>
      <c r="BG19" s="1071">
        <f t="shared" si="47"/>
        <v>2875</v>
      </c>
      <c r="BH19" s="1071">
        <f t="shared" si="47"/>
        <v>2875</v>
      </c>
      <c r="BI19" s="1071">
        <f t="shared" si="47"/>
        <v>2875</v>
      </c>
      <c r="BJ19" s="1223">
        <f t="shared" si="47"/>
        <v>2875</v>
      </c>
      <c r="BK19" s="270"/>
      <c r="BL19" s="270">
        <f>SUM(C19:BK19)</f>
        <v>80250</v>
      </c>
    </row>
    <row r="20" spans="1:65" s="202" customFormat="1" ht="19" customHeight="1">
      <c r="A20" s="240" t="s">
        <v>199</v>
      </c>
      <c r="B20" s="243">
        <v>28800</v>
      </c>
      <c r="C20" s="224">
        <f>$B$20/12</f>
        <v>2400</v>
      </c>
      <c r="D20" s="225">
        <f t="shared" ref="D20:Z20" si="48">$B$20/12</f>
        <v>2400</v>
      </c>
      <c r="E20" s="225">
        <f t="shared" si="48"/>
        <v>2400</v>
      </c>
      <c r="F20" s="225">
        <f t="shared" si="48"/>
        <v>2400</v>
      </c>
      <c r="G20" s="225">
        <f t="shared" si="48"/>
        <v>2400</v>
      </c>
      <c r="H20" s="225">
        <f t="shared" si="48"/>
        <v>2400</v>
      </c>
      <c r="I20" s="225">
        <f t="shared" si="48"/>
        <v>2400</v>
      </c>
      <c r="J20" s="225">
        <f t="shared" si="48"/>
        <v>2400</v>
      </c>
      <c r="K20" s="225">
        <f t="shared" si="48"/>
        <v>2400</v>
      </c>
      <c r="L20" s="225">
        <f t="shared" si="48"/>
        <v>2400</v>
      </c>
      <c r="M20" s="225">
        <f t="shared" si="48"/>
        <v>2400</v>
      </c>
      <c r="N20" s="226">
        <f t="shared" si="48"/>
        <v>2400</v>
      </c>
      <c r="O20" s="224">
        <f t="shared" si="48"/>
        <v>2400</v>
      </c>
      <c r="P20" s="225">
        <f t="shared" si="48"/>
        <v>2400</v>
      </c>
      <c r="Q20" s="225">
        <f t="shared" si="48"/>
        <v>2400</v>
      </c>
      <c r="R20" s="225">
        <f t="shared" si="48"/>
        <v>2400</v>
      </c>
      <c r="S20" s="225">
        <f t="shared" si="48"/>
        <v>2400</v>
      </c>
      <c r="T20" s="225">
        <f t="shared" si="48"/>
        <v>2400</v>
      </c>
      <c r="U20" s="225">
        <f t="shared" si="48"/>
        <v>2400</v>
      </c>
      <c r="V20" s="225">
        <f t="shared" si="48"/>
        <v>2400</v>
      </c>
      <c r="W20" s="225">
        <f t="shared" si="48"/>
        <v>2400</v>
      </c>
      <c r="X20" s="225">
        <f t="shared" si="48"/>
        <v>2400</v>
      </c>
      <c r="Y20" s="225">
        <f t="shared" si="48"/>
        <v>2400</v>
      </c>
      <c r="Z20" s="1240">
        <f t="shared" si="48"/>
        <v>2400</v>
      </c>
      <c r="AA20" s="529">
        <f t="shared" ref="AA20:AL20" si="49">($B$20/12)*1.05</f>
        <v>2520</v>
      </c>
      <c r="AB20" s="529">
        <f t="shared" si="49"/>
        <v>2520</v>
      </c>
      <c r="AC20" s="529">
        <f t="shared" si="49"/>
        <v>2520</v>
      </c>
      <c r="AD20" s="529">
        <f t="shared" si="49"/>
        <v>2520</v>
      </c>
      <c r="AE20" s="529">
        <f t="shared" si="49"/>
        <v>2520</v>
      </c>
      <c r="AF20" s="529">
        <f t="shared" si="49"/>
        <v>2520</v>
      </c>
      <c r="AG20" s="529">
        <f t="shared" si="49"/>
        <v>2520</v>
      </c>
      <c r="AH20" s="529">
        <f t="shared" si="49"/>
        <v>2520</v>
      </c>
      <c r="AI20" s="529">
        <f t="shared" si="49"/>
        <v>2520</v>
      </c>
      <c r="AJ20" s="529">
        <f t="shared" si="49"/>
        <v>2520</v>
      </c>
      <c r="AK20" s="529">
        <f t="shared" si="49"/>
        <v>2520</v>
      </c>
      <c r="AL20" s="529">
        <f t="shared" si="49"/>
        <v>2520</v>
      </c>
      <c r="AM20" s="1090">
        <f t="shared" ref="AM20:AX20" si="50">($B$20/12)*1.1</f>
        <v>2640</v>
      </c>
      <c r="AN20" s="1071">
        <f t="shared" si="50"/>
        <v>2640</v>
      </c>
      <c r="AO20" s="1071">
        <f t="shared" si="50"/>
        <v>2640</v>
      </c>
      <c r="AP20" s="1071">
        <f t="shared" si="50"/>
        <v>2640</v>
      </c>
      <c r="AQ20" s="1071">
        <f t="shared" si="50"/>
        <v>2640</v>
      </c>
      <c r="AR20" s="1071">
        <f t="shared" si="50"/>
        <v>2640</v>
      </c>
      <c r="AS20" s="1071">
        <f t="shared" si="50"/>
        <v>2640</v>
      </c>
      <c r="AT20" s="1071">
        <f t="shared" si="50"/>
        <v>2640</v>
      </c>
      <c r="AU20" s="1071">
        <f t="shared" si="50"/>
        <v>2640</v>
      </c>
      <c r="AV20" s="1071">
        <f t="shared" si="50"/>
        <v>2640</v>
      </c>
      <c r="AW20" s="1071">
        <f t="shared" si="50"/>
        <v>2640</v>
      </c>
      <c r="AX20" s="1223">
        <f t="shared" si="50"/>
        <v>2640</v>
      </c>
      <c r="AY20" s="1090">
        <f t="shared" ref="AY20:BJ20" si="51">($B$20/12)*1.15</f>
        <v>2760</v>
      </c>
      <c r="AZ20" s="1071">
        <f t="shared" si="51"/>
        <v>2760</v>
      </c>
      <c r="BA20" s="1071">
        <f t="shared" si="51"/>
        <v>2760</v>
      </c>
      <c r="BB20" s="1071">
        <f t="shared" si="51"/>
        <v>2760</v>
      </c>
      <c r="BC20" s="1071">
        <f t="shared" si="51"/>
        <v>2760</v>
      </c>
      <c r="BD20" s="1071">
        <f t="shared" si="51"/>
        <v>2760</v>
      </c>
      <c r="BE20" s="1071">
        <f t="shared" si="51"/>
        <v>2760</v>
      </c>
      <c r="BF20" s="1071">
        <f t="shared" si="51"/>
        <v>2760</v>
      </c>
      <c r="BG20" s="1071">
        <f t="shared" si="51"/>
        <v>2760</v>
      </c>
      <c r="BH20" s="1071">
        <f t="shared" si="51"/>
        <v>2760</v>
      </c>
      <c r="BI20" s="1071">
        <f t="shared" si="51"/>
        <v>2760</v>
      </c>
      <c r="BJ20" s="1223">
        <f t="shared" si="51"/>
        <v>2760</v>
      </c>
      <c r="BK20" s="270"/>
      <c r="BL20" s="270">
        <f>SUM(C20:BK20)</f>
        <v>152640</v>
      </c>
    </row>
    <row r="21" spans="1:65" s="202" customFormat="1" ht="19" customHeight="1">
      <c r="A21" s="1225"/>
      <c r="B21" s="1241"/>
      <c r="C21" s="1227">
        <f>SUM(C16:C20)</f>
        <v>32066.666666666668</v>
      </c>
      <c r="D21" s="1228">
        <f t="shared" ref="D21:AL21" si="52">SUM(D16:D20)</f>
        <v>32066.666666666668</v>
      </c>
      <c r="E21" s="1228">
        <f t="shared" si="52"/>
        <v>32066.666666666668</v>
      </c>
      <c r="F21" s="1228">
        <f t="shared" si="52"/>
        <v>32066.666666666668</v>
      </c>
      <c r="G21" s="1228">
        <f t="shared" si="52"/>
        <v>32066.666666666668</v>
      </c>
      <c r="H21" s="1228">
        <f t="shared" si="52"/>
        <v>32066.666666666668</v>
      </c>
      <c r="I21" s="1228">
        <f t="shared" si="52"/>
        <v>33666.666666666672</v>
      </c>
      <c r="J21" s="1228">
        <f t="shared" si="52"/>
        <v>33666.666666666672</v>
      </c>
      <c r="K21" s="1228">
        <f t="shared" si="52"/>
        <v>33666.666666666672</v>
      </c>
      <c r="L21" s="1228">
        <f t="shared" si="52"/>
        <v>33666.666666666672</v>
      </c>
      <c r="M21" s="1228">
        <f t="shared" si="52"/>
        <v>33666.666666666672</v>
      </c>
      <c r="N21" s="1229">
        <f t="shared" si="52"/>
        <v>33666.666666666672</v>
      </c>
      <c r="O21" s="1227">
        <f t="shared" si="52"/>
        <v>33666.666666666672</v>
      </c>
      <c r="P21" s="1228">
        <f t="shared" si="52"/>
        <v>33666.666666666672</v>
      </c>
      <c r="Q21" s="1228">
        <f t="shared" si="52"/>
        <v>33666.666666666672</v>
      </c>
      <c r="R21" s="1228">
        <f t="shared" si="52"/>
        <v>33666.666666666672</v>
      </c>
      <c r="S21" s="1228">
        <f t="shared" si="52"/>
        <v>33666.666666666672</v>
      </c>
      <c r="T21" s="1228">
        <f t="shared" si="52"/>
        <v>33666.666666666672</v>
      </c>
      <c r="U21" s="1228">
        <f t="shared" si="52"/>
        <v>36166.666666666672</v>
      </c>
      <c r="V21" s="1228">
        <f t="shared" si="52"/>
        <v>36166.666666666672</v>
      </c>
      <c r="W21" s="1228">
        <f t="shared" si="52"/>
        <v>36166.666666666672</v>
      </c>
      <c r="X21" s="1228">
        <f t="shared" si="52"/>
        <v>36166.666666666672</v>
      </c>
      <c r="Y21" s="1228">
        <f t="shared" si="52"/>
        <v>36166.666666666672</v>
      </c>
      <c r="Z21" s="1229">
        <f t="shared" si="52"/>
        <v>36166.666666666672</v>
      </c>
      <c r="AA21" s="1228">
        <f t="shared" si="52"/>
        <v>37975</v>
      </c>
      <c r="AB21" s="1228">
        <f t="shared" si="52"/>
        <v>37975</v>
      </c>
      <c r="AC21" s="1228">
        <f t="shared" si="52"/>
        <v>37975</v>
      </c>
      <c r="AD21" s="1228">
        <f t="shared" si="52"/>
        <v>37975</v>
      </c>
      <c r="AE21" s="1228">
        <f t="shared" si="52"/>
        <v>37975</v>
      </c>
      <c r="AF21" s="1228">
        <f t="shared" si="52"/>
        <v>37975</v>
      </c>
      <c r="AG21" s="1228">
        <f t="shared" si="52"/>
        <v>37975</v>
      </c>
      <c r="AH21" s="1228">
        <f t="shared" si="52"/>
        <v>37975</v>
      </c>
      <c r="AI21" s="1228">
        <f t="shared" si="52"/>
        <v>37975</v>
      </c>
      <c r="AJ21" s="1228">
        <f t="shared" si="52"/>
        <v>37975</v>
      </c>
      <c r="AK21" s="1228">
        <f t="shared" si="52"/>
        <v>37975</v>
      </c>
      <c r="AL21" s="1228">
        <f t="shared" si="52"/>
        <v>37975</v>
      </c>
      <c r="AM21" s="1230">
        <f t="shared" ref="AM21:BJ21" si="53">SUM(AM16:AM20)</f>
        <v>37033.333333333336</v>
      </c>
      <c r="AN21" s="1231">
        <f t="shared" si="53"/>
        <v>37033.333333333336</v>
      </c>
      <c r="AO21" s="1231">
        <f t="shared" si="53"/>
        <v>37033.333333333336</v>
      </c>
      <c r="AP21" s="1231">
        <f t="shared" si="53"/>
        <v>37033.333333333336</v>
      </c>
      <c r="AQ21" s="1231">
        <f t="shared" si="53"/>
        <v>37033.333333333336</v>
      </c>
      <c r="AR21" s="1231">
        <f t="shared" si="53"/>
        <v>37033.333333333336</v>
      </c>
      <c r="AS21" s="1231">
        <f t="shared" si="53"/>
        <v>39783.333333333336</v>
      </c>
      <c r="AT21" s="1231">
        <f t="shared" si="53"/>
        <v>39783.333333333336</v>
      </c>
      <c r="AU21" s="1231">
        <f t="shared" si="53"/>
        <v>39783.333333333336</v>
      </c>
      <c r="AV21" s="1231">
        <f t="shared" si="53"/>
        <v>39783.333333333336</v>
      </c>
      <c r="AW21" s="1231">
        <f t="shared" si="53"/>
        <v>39783.333333333336</v>
      </c>
      <c r="AX21" s="1232">
        <f t="shared" si="53"/>
        <v>39783.333333333336</v>
      </c>
      <c r="AY21" s="1230">
        <f t="shared" si="53"/>
        <v>38716.666666666672</v>
      </c>
      <c r="AZ21" s="1231">
        <f t="shared" si="53"/>
        <v>38716.666666666672</v>
      </c>
      <c r="BA21" s="1231">
        <f t="shared" si="53"/>
        <v>38716.666666666672</v>
      </c>
      <c r="BB21" s="1231">
        <f t="shared" si="53"/>
        <v>38716.666666666672</v>
      </c>
      <c r="BC21" s="1231">
        <f t="shared" si="53"/>
        <v>38716.666666666672</v>
      </c>
      <c r="BD21" s="1231">
        <f t="shared" si="53"/>
        <v>38716.666666666672</v>
      </c>
      <c r="BE21" s="1231">
        <f t="shared" si="53"/>
        <v>41591.666666666672</v>
      </c>
      <c r="BF21" s="1231">
        <f t="shared" si="53"/>
        <v>41591.666666666672</v>
      </c>
      <c r="BG21" s="1231">
        <f t="shared" si="53"/>
        <v>41591.666666666672</v>
      </c>
      <c r="BH21" s="1231">
        <f t="shared" si="53"/>
        <v>41591.666666666672</v>
      </c>
      <c r="BI21" s="1231">
        <f t="shared" si="53"/>
        <v>41591.666666666672</v>
      </c>
      <c r="BJ21" s="1232">
        <f t="shared" si="53"/>
        <v>41591.666666666672</v>
      </c>
      <c r="BK21" s="270"/>
      <c r="BL21" s="270"/>
    </row>
    <row r="22" spans="1:65" s="202" customFormat="1" ht="19" customHeight="1">
      <c r="A22" s="210"/>
      <c r="B22" s="220"/>
      <c r="C22" s="224"/>
      <c r="D22" s="225"/>
      <c r="E22" s="225"/>
      <c r="F22" s="225"/>
      <c r="G22" s="225"/>
      <c r="H22" s="225"/>
      <c r="I22" s="225"/>
      <c r="J22" s="225"/>
      <c r="K22" s="225"/>
      <c r="L22" s="225"/>
      <c r="M22" s="225"/>
      <c r="N22" s="1233">
        <f>SUM(C21:N21)</f>
        <v>394400.00000000012</v>
      </c>
      <c r="O22" s="224"/>
      <c r="P22" s="225"/>
      <c r="Q22" s="225"/>
      <c r="R22" s="225"/>
      <c r="S22" s="225"/>
      <c r="T22" s="225"/>
      <c r="U22" s="225"/>
      <c r="V22" s="225"/>
      <c r="W22" s="225"/>
      <c r="X22" s="225"/>
      <c r="Y22" s="225"/>
      <c r="Z22" s="1233">
        <f>SUM(O21:Z21)</f>
        <v>419000.00000000017</v>
      </c>
      <c r="AA22" s="225"/>
      <c r="AB22" s="225"/>
      <c r="AC22" s="225"/>
      <c r="AD22" s="225"/>
      <c r="AE22" s="225"/>
      <c r="AF22" s="225"/>
      <c r="AG22" s="225"/>
      <c r="AH22" s="225"/>
      <c r="AI22" s="225"/>
      <c r="AJ22" s="225"/>
      <c r="AK22" s="225"/>
      <c r="AL22" s="1234">
        <f>SUM(AA21:AL21)</f>
        <v>455700</v>
      </c>
      <c r="AM22" s="1235"/>
      <c r="AN22" s="1236"/>
      <c r="AO22" s="1236"/>
      <c r="AP22" s="1236"/>
      <c r="AQ22" s="1236"/>
      <c r="AR22" s="1236"/>
      <c r="AS22" s="1236"/>
      <c r="AT22" s="1236"/>
      <c r="AU22" s="1236"/>
      <c r="AV22" s="1236"/>
      <c r="AW22" s="1236"/>
      <c r="AX22" s="1237">
        <f>SUM(AM21:AX21)</f>
        <v>460899.99999999994</v>
      </c>
      <c r="AY22" s="1235"/>
      <c r="AZ22" s="1236"/>
      <c r="BA22" s="1236"/>
      <c r="BB22" s="1236"/>
      <c r="BC22" s="1236"/>
      <c r="BD22" s="1236"/>
      <c r="BE22" s="1236"/>
      <c r="BF22" s="1236"/>
      <c r="BG22" s="1236"/>
      <c r="BH22" s="1236"/>
      <c r="BI22" s="1236"/>
      <c r="BJ22" s="1237">
        <f>SUM(AY21:BJ21)</f>
        <v>481850.00000000017</v>
      </c>
      <c r="BK22" s="270"/>
      <c r="BL22" s="270"/>
    </row>
    <row r="23" spans="1:65" s="202" customFormat="1" ht="19" customHeight="1">
      <c r="A23" s="295" t="s">
        <v>370</v>
      </c>
      <c r="B23" s="1238"/>
      <c r="C23" s="224"/>
      <c r="D23" s="225"/>
      <c r="E23" s="225"/>
      <c r="F23" s="225"/>
      <c r="G23" s="225"/>
      <c r="H23" s="225"/>
      <c r="I23" s="225"/>
      <c r="J23" s="225"/>
      <c r="K23" s="225"/>
      <c r="L23" s="225"/>
      <c r="M23" s="225"/>
      <c r="N23" s="226"/>
      <c r="O23" s="224"/>
      <c r="P23" s="225"/>
      <c r="Q23" s="225"/>
      <c r="R23" s="225"/>
      <c r="S23" s="225"/>
      <c r="T23" s="225"/>
      <c r="U23" s="225"/>
      <c r="V23" s="225"/>
      <c r="W23" s="225"/>
      <c r="X23" s="225"/>
      <c r="Y23" s="225"/>
      <c r="Z23" s="226"/>
      <c r="AA23" s="270"/>
      <c r="AB23" s="270"/>
      <c r="AC23" s="270"/>
      <c r="AD23" s="270"/>
      <c r="AE23" s="270"/>
      <c r="AF23" s="270"/>
      <c r="AG23" s="270"/>
      <c r="AH23" s="270"/>
      <c r="AI23" s="270"/>
      <c r="AJ23" s="270"/>
      <c r="AK23" s="270"/>
      <c r="AL23" s="225"/>
      <c r="AM23" s="1235"/>
      <c r="AN23" s="1236"/>
      <c r="AO23" s="1236"/>
      <c r="AP23" s="1236"/>
      <c r="AQ23" s="1236"/>
      <c r="AR23" s="1236"/>
      <c r="AS23" s="1236"/>
      <c r="AT23" s="1236"/>
      <c r="AU23" s="1236"/>
      <c r="AV23" s="1236"/>
      <c r="AW23" s="1236"/>
      <c r="AX23" s="1239"/>
      <c r="AY23" s="1235"/>
      <c r="AZ23" s="1236"/>
      <c r="BA23" s="1236"/>
      <c r="BB23" s="1236"/>
      <c r="BC23" s="1236"/>
      <c r="BD23" s="1236"/>
      <c r="BE23" s="1236"/>
      <c r="BF23" s="1236"/>
      <c r="BG23" s="1236"/>
      <c r="BH23" s="1236"/>
      <c r="BI23" s="1236"/>
      <c r="BJ23" s="1239"/>
      <c r="BK23" s="270"/>
      <c r="BL23" s="270"/>
    </row>
    <row r="24" spans="1:65" s="202" customFormat="1" ht="19" customHeight="1">
      <c r="A24" s="240" t="s">
        <v>43</v>
      </c>
      <c r="B24" s="243">
        <v>48000</v>
      </c>
      <c r="C24" s="224">
        <f>$B24/12</f>
        <v>4000</v>
      </c>
      <c r="D24" s="225">
        <f t="shared" ref="D24:S27" si="54">$B24/12</f>
        <v>4000</v>
      </c>
      <c r="E24" s="225">
        <f t="shared" si="54"/>
        <v>4000</v>
      </c>
      <c r="F24" s="225">
        <f t="shared" si="54"/>
        <v>4000</v>
      </c>
      <c r="G24" s="225">
        <f t="shared" si="54"/>
        <v>4000</v>
      </c>
      <c r="H24" s="225">
        <f t="shared" si="54"/>
        <v>4000</v>
      </c>
      <c r="I24" s="225">
        <f t="shared" si="54"/>
        <v>4000</v>
      </c>
      <c r="J24" s="225">
        <f t="shared" si="54"/>
        <v>4000</v>
      </c>
      <c r="K24" s="225">
        <f t="shared" si="54"/>
        <v>4000</v>
      </c>
      <c r="L24" s="225">
        <f t="shared" si="54"/>
        <v>4000</v>
      </c>
      <c r="M24" s="225">
        <f t="shared" si="54"/>
        <v>4000</v>
      </c>
      <c r="N24" s="226">
        <f t="shared" si="54"/>
        <v>4000</v>
      </c>
      <c r="O24" s="224">
        <f t="shared" si="54"/>
        <v>4000</v>
      </c>
      <c r="P24" s="225">
        <f t="shared" si="54"/>
        <v>4000</v>
      </c>
      <c r="Q24" s="225">
        <f t="shared" si="54"/>
        <v>4000</v>
      </c>
      <c r="R24" s="225">
        <f t="shared" si="54"/>
        <v>4000</v>
      </c>
      <c r="S24" s="225">
        <f t="shared" si="54"/>
        <v>4000</v>
      </c>
      <c r="T24" s="225">
        <f t="shared" ref="O24:Z29" si="55">$B24/12</f>
        <v>4000</v>
      </c>
      <c r="U24" s="225">
        <f t="shared" si="55"/>
        <v>4000</v>
      </c>
      <c r="V24" s="225">
        <f t="shared" si="55"/>
        <v>4000</v>
      </c>
      <c r="W24" s="225">
        <f t="shared" si="55"/>
        <v>4000</v>
      </c>
      <c r="X24" s="225">
        <f t="shared" si="55"/>
        <v>4000</v>
      </c>
      <c r="Y24" s="225">
        <f t="shared" si="55"/>
        <v>4000</v>
      </c>
      <c r="Z24" s="226">
        <f t="shared" si="55"/>
        <v>4000</v>
      </c>
      <c r="AA24" s="529">
        <f t="shared" ref="AA24:AL29" si="56">($B24/12)*1.05</f>
        <v>4200</v>
      </c>
      <c r="AB24" s="529">
        <f t="shared" si="56"/>
        <v>4200</v>
      </c>
      <c r="AC24" s="529">
        <f t="shared" si="56"/>
        <v>4200</v>
      </c>
      <c r="AD24" s="529">
        <f t="shared" si="56"/>
        <v>4200</v>
      </c>
      <c r="AE24" s="529">
        <f t="shared" si="56"/>
        <v>4200</v>
      </c>
      <c r="AF24" s="529">
        <f t="shared" si="56"/>
        <v>4200</v>
      </c>
      <c r="AG24" s="529">
        <f t="shared" si="56"/>
        <v>4200</v>
      </c>
      <c r="AH24" s="529">
        <f t="shared" si="56"/>
        <v>4200</v>
      </c>
      <c r="AI24" s="529">
        <f t="shared" si="56"/>
        <v>4200</v>
      </c>
      <c r="AJ24" s="529">
        <f t="shared" si="56"/>
        <v>4200</v>
      </c>
      <c r="AK24" s="529">
        <f t="shared" si="56"/>
        <v>4200</v>
      </c>
      <c r="AL24" s="529">
        <f t="shared" si="56"/>
        <v>4200</v>
      </c>
      <c r="AM24" s="1090">
        <f t="shared" ref="AM24:AX29" si="57">($B24/12)*1.1</f>
        <v>4400</v>
      </c>
      <c r="AN24" s="1071">
        <f t="shared" si="57"/>
        <v>4400</v>
      </c>
      <c r="AO24" s="1071">
        <f t="shared" si="57"/>
        <v>4400</v>
      </c>
      <c r="AP24" s="1071">
        <f t="shared" si="57"/>
        <v>4400</v>
      </c>
      <c r="AQ24" s="1071">
        <f t="shared" si="57"/>
        <v>4400</v>
      </c>
      <c r="AR24" s="1071">
        <f t="shared" si="57"/>
        <v>4400</v>
      </c>
      <c r="AS24" s="1071">
        <f t="shared" si="57"/>
        <v>4400</v>
      </c>
      <c r="AT24" s="1071">
        <f t="shared" si="57"/>
        <v>4400</v>
      </c>
      <c r="AU24" s="1071">
        <f t="shared" si="57"/>
        <v>4400</v>
      </c>
      <c r="AV24" s="1071">
        <f t="shared" si="57"/>
        <v>4400</v>
      </c>
      <c r="AW24" s="1071">
        <f t="shared" si="57"/>
        <v>4400</v>
      </c>
      <c r="AX24" s="1223">
        <f t="shared" si="57"/>
        <v>4400</v>
      </c>
      <c r="AY24" s="1090">
        <f t="shared" ref="AY24:BJ29" si="58">($B24/12)*1.15</f>
        <v>4600</v>
      </c>
      <c r="AZ24" s="1071">
        <f t="shared" si="58"/>
        <v>4600</v>
      </c>
      <c r="BA24" s="1071">
        <f t="shared" si="58"/>
        <v>4600</v>
      </c>
      <c r="BB24" s="1071">
        <f t="shared" si="58"/>
        <v>4600</v>
      </c>
      <c r="BC24" s="1071">
        <f t="shared" si="58"/>
        <v>4600</v>
      </c>
      <c r="BD24" s="1071">
        <f t="shared" si="58"/>
        <v>4600</v>
      </c>
      <c r="BE24" s="1071">
        <f t="shared" si="58"/>
        <v>4600</v>
      </c>
      <c r="BF24" s="1071">
        <f t="shared" si="58"/>
        <v>4600</v>
      </c>
      <c r="BG24" s="1071">
        <f t="shared" si="58"/>
        <v>4600</v>
      </c>
      <c r="BH24" s="1071">
        <f t="shared" si="58"/>
        <v>4600</v>
      </c>
      <c r="BI24" s="1071">
        <f t="shared" si="58"/>
        <v>4600</v>
      </c>
      <c r="BJ24" s="1223">
        <f t="shared" si="58"/>
        <v>4600</v>
      </c>
      <c r="BK24" s="270"/>
      <c r="BL24" s="270">
        <f t="shared" ref="BL24:BL29" si="59">SUM(C24:BK24)</f>
        <v>254400</v>
      </c>
    </row>
    <row r="25" spans="1:65" s="202" customFormat="1" ht="19" customHeight="1">
      <c r="A25" s="202" t="s">
        <v>13</v>
      </c>
      <c r="B25" s="237">
        <v>96000</v>
      </c>
      <c r="C25" s="224">
        <f t="shared" ref="C25:R29" si="60">$B25/12</f>
        <v>8000</v>
      </c>
      <c r="D25" s="225">
        <f t="shared" si="54"/>
        <v>8000</v>
      </c>
      <c r="E25" s="225">
        <f t="shared" si="54"/>
        <v>8000</v>
      </c>
      <c r="F25" s="225">
        <f t="shared" si="54"/>
        <v>8000</v>
      </c>
      <c r="G25" s="225">
        <f t="shared" si="54"/>
        <v>8000</v>
      </c>
      <c r="H25" s="225">
        <f t="shared" si="54"/>
        <v>8000</v>
      </c>
      <c r="I25" s="225">
        <f t="shared" si="54"/>
        <v>8000</v>
      </c>
      <c r="J25" s="225">
        <f t="shared" si="54"/>
        <v>8000</v>
      </c>
      <c r="K25" s="225">
        <f t="shared" si="54"/>
        <v>8000</v>
      </c>
      <c r="L25" s="225">
        <f t="shared" si="54"/>
        <v>8000</v>
      </c>
      <c r="M25" s="225">
        <f t="shared" si="54"/>
        <v>8000</v>
      </c>
      <c r="N25" s="226">
        <f t="shared" si="54"/>
        <v>8000</v>
      </c>
      <c r="O25" s="224">
        <f t="shared" si="55"/>
        <v>8000</v>
      </c>
      <c r="P25" s="225">
        <f t="shared" si="55"/>
        <v>8000</v>
      </c>
      <c r="Q25" s="225">
        <f t="shared" si="55"/>
        <v>8000</v>
      </c>
      <c r="R25" s="225">
        <f t="shared" si="55"/>
        <v>8000</v>
      </c>
      <c r="S25" s="225">
        <f t="shared" si="55"/>
        <v>8000</v>
      </c>
      <c r="T25" s="225">
        <f t="shared" si="55"/>
        <v>8000</v>
      </c>
      <c r="U25" s="225">
        <f t="shared" si="55"/>
        <v>8000</v>
      </c>
      <c r="V25" s="225">
        <f t="shared" si="55"/>
        <v>8000</v>
      </c>
      <c r="W25" s="225">
        <f t="shared" si="55"/>
        <v>8000</v>
      </c>
      <c r="X25" s="225">
        <f t="shared" si="55"/>
        <v>8000</v>
      </c>
      <c r="Y25" s="225">
        <f t="shared" si="55"/>
        <v>8000</v>
      </c>
      <c r="Z25" s="226">
        <f t="shared" si="55"/>
        <v>8000</v>
      </c>
      <c r="AA25" s="529">
        <f t="shared" si="56"/>
        <v>8400</v>
      </c>
      <c r="AB25" s="529">
        <f t="shared" si="56"/>
        <v>8400</v>
      </c>
      <c r="AC25" s="529">
        <f t="shared" si="56"/>
        <v>8400</v>
      </c>
      <c r="AD25" s="529">
        <f t="shared" si="56"/>
        <v>8400</v>
      </c>
      <c r="AE25" s="529">
        <f t="shared" si="56"/>
        <v>8400</v>
      </c>
      <c r="AF25" s="529">
        <f t="shared" si="56"/>
        <v>8400</v>
      </c>
      <c r="AG25" s="529">
        <f t="shared" si="56"/>
        <v>8400</v>
      </c>
      <c r="AH25" s="529">
        <f t="shared" si="56"/>
        <v>8400</v>
      </c>
      <c r="AI25" s="529">
        <f t="shared" si="56"/>
        <v>8400</v>
      </c>
      <c r="AJ25" s="529">
        <f t="shared" si="56"/>
        <v>8400</v>
      </c>
      <c r="AK25" s="529">
        <f t="shared" si="56"/>
        <v>8400</v>
      </c>
      <c r="AL25" s="529">
        <f t="shared" si="56"/>
        <v>8400</v>
      </c>
      <c r="AM25" s="1090">
        <f t="shared" si="57"/>
        <v>8800</v>
      </c>
      <c r="AN25" s="1071">
        <f t="shared" si="57"/>
        <v>8800</v>
      </c>
      <c r="AO25" s="1071">
        <f t="shared" si="57"/>
        <v>8800</v>
      </c>
      <c r="AP25" s="1071">
        <f t="shared" si="57"/>
        <v>8800</v>
      </c>
      <c r="AQ25" s="1071">
        <f t="shared" si="57"/>
        <v>8800</v>
      </c>
      <c r="AR25" s="1071">
        <f t="shared" si="57"/>
        <v>8800</v>
      </c>
      <c r="AS25" s="1071">
        <f t="shared" si="57"/>
        <v>8800</v>
      </c>
      <c r="AT25" s="1071">
        <f t="shared" si="57"/>
        <v>8800</v>
      </c>
      <c r="AU25" s="1071">
        <f t="shared" si="57"/>
        <v>8800</v>
      </c>
      <c r="AV25" s="1071">
        <f t="shared" si="57"/>
        <v>8800</v>
      </c>
      <c r="AW25" s="1071">
        <f t="shared" si="57"/>
        <v>8800</v>
      </c>
      <c r="AX25" s="1223">
        <f t="shared" si="57"/>
        <v>8800</v>
      </c>
      <c r="AY25" s="1090">
        <f t="shared" si="58"/>
        <v>9200</v>
      </c>
      <c r="AZ25" s="1071">
        <f t="shared" si="58"/>
        <v>9200</v>
      </c>
      <c r="BA25" s="1071">
        <f t="shared" si="58"/>
        <v>9200</v>
      </c>
      <c r="BB25" s="1071">
        <f t="shared" si="58"/>
        <v>9200</v>
      </c>
      <c r="BC25" s="1071">
        <f t="shared" si="58"/>
        <v>9200</v>
      </c>
      <c r="BD25" s="1071">
        <f t="shared" si="58"/>
        <v>9200</v>
      </c>
      <c r="BE25" s="1071">
        <f t="shared" si="58"/>
        <v>9200</v>
      </c>
      <c r="BF25" s="1071">
        <f t="shared" si="58"/>
        <v>9200</v>
      </c>
      <c r="BG25" s="1071">
        <f t="shared" si="58"/>
        <v>9200</v>
      </c>
      <c r="BH25" s="1071">
        <f t="shared" si="58"/>
        <v>9200</v>
      </c>
      <c r="BI25" s="1071">
        <f t="shared" si="58"/>
        <v>9200</v>
      </c>
      <c r="BJ25" s="1223">
        <f t="shared" si="58"/>
        <v>9200</v>
      </c>
      <c r="BK25" s="270"/>
      <c r="BL25" s="270">
        <f t="shared" si="59"/>
        <v>508800</v>
      </c>
    </row>
    <row r="26" spans="1:65" s="202" customFormat="1" ht="19" customHeight="1">
      <c r="A26" s="202" t="s">
        <v>11</v>
      </c>
      <c r="B26" s="237">
        <v>86400</v>
      </c>
      <c r="C26" s="224">
        <f t="shared" si="60"/>
        <v>7200</v>
      </c>
      <c r="D26" s="225">
        <f t="shared" si="54"/>
        <v>7200</v>
      </c>
      <c r="E26" s="225">
        <f t="shared" si="54"/>
        <v>7200</v>
      </c>
      <c r="F26" s="225">
        <f t="shared" si="54"/>
        <v>7200</v>
      </c>
      <c r="G26" s="225">
        <f t="shared" si="54"/>
        <v>7200</v>
      </c>
      <c r="H26" s="225">
        <f t="shared" si="54"/>
        <v>7200</v>
      </c>
      <c r="I26" s="225">
        <f t="shared" si="54"/>
        <v>7200</v>
      </c>
      <c r="J26" s="225">
        <f t="shared" si="54"/>
        <v>7200</v>
      </c>
      <c r="K26" s="225">
        <f t="shared" si="54"/>
        <v>7200</v>
      </c>
      <c r="L26" s="225">
        <f t="shared" si="54"/>
        <v>7200</v>
      </c>
      <c r="M26" s="225">
        <f t="shared" si="54"/>
        <v>7200</v>
      </c>
      <c r="N26" s="226">
        <f t="shared" si="54"/>
        <v>7200</v>
      </c>
      <c r="O26" s="224">
        <f t="shared" si="55"/>
        <v>7200</v>
      </c>
      <c r="P26" s="225">
        <f t="shared" si="55"/>
        <v>7200</v>
      </c>
      <c r="Q26" s="225">
        <f t="shared" si="55"/>
        <v>7200</v>
      </c>
      <c r="R26" s="225">
        <f t="shared" si="55"/>
        <v>7200</v>
      </c>
      <c r="S26" s="225">
        <f t="shared" si="55"/>
        <v>7200</v>
      </c>
      <c r="T26" s="225">
        <f t="shared" si="55"/>
        <v>7200</v>
      </c>
      <c r="U26" s="225">
        <f t="shared" si="55"/>
        <v>7200</v>
      </c>
      <c r="V26" s="225">
        <f t="shared" si="55"/>
        <v>7200</v>
      </c>
      <c r="W26" s="225">
        <f t="shared" si="55"/>
        <v>7200</v>
      </c>
      <c r="X26" s="225">
        <f t="shared" si="55"/>
        <v>7200</v>
      </c>
      <c r="Y26" s="225">
        <f t="shared" si="55"/>
        <v>7200</v>
      </c>
      <c r="Z26" s="226">
        <f t="shared" si="55"/>
        <v>7200</v>
      </c>
      <c r="AA26" s="529">
        <f t="shared" si="56"/>
        <v>7560</v>
      </c>
      <c r="AB26" s="529">
        <f t="shared" si="56"/>
        <v>7560</v>
      </c>
      <c r="AC26" s="529">
        <f t="shared" si="56"/>
        <v>7560</v>
      </c>
      <c r="AD26" s="529">
        <f t="shared" si="56"/>
        <v>7560</v>
      </c>
      <c r="AE26" s="529">
        <f t="shared" si="56"/>
        <v>7560</v>
      </c>
      <c r="AF26" s="529">
        <f t="shared" si="56"/>
        <v>7560</v>
      </c>
      <c r="AG26" s="529">
        <f t="shared" si="56"/>
        <v>7560</v>
      </c>
      <c r="AH26" s="529">
        <f t="shared" si="56"/>
        <v>7560</v>
      </c>
      <c r="AI26" s="529">
        <f t="shared" si="56"/>
        <v>7560</v>
      </c>
      <c r="AJ26" s="529">
        <f t="shared" si="56"/>
        <v>7560</v>
      </c>
      <c r="AK26" s="529">
        <f t="shared" si="56"/>
        <v>7560</v>
      </c>
      <c r="AL26" s="529">
        <f t="shared" si="56"/>
        <v>7560</v>
      </c>
      <c r="AM26" s="1090">
        <f t="shared" si="57"/>
        <v>7920.0000000000009</v>
      </c>
      <c r="AN26" s="1071">
        <f t="shared" si="57"/>
        <v>7920.0000000000009</v>
      </c>
      <c r="AO26" s="1071">
        <f t="shared" si="57"/>
        <v>7920.0000000000009</v>
      </c>
      <c r="AP26" s="1071">
        <f t="shared" si="57"/>
        <v>7920.0000000000009</v>
      </c>
      <c r="AQ26" s="1071">
        <f t="shared" si="57"/>
        <v>7920.0000000000009</v>
      </c>
      <c r="AR26" s="1071">
        <f t="shared" si="57"/>
        <v>7920.0000000000009</v>
      </c>
      <c r="AS26" s="1071">
        <f t="shared" si="57"/>
        <v>7920.0000000000009</v>
      </c>
      <c r="AT26" s="1071">
        <f t="shared" si="57"/>
        <v>7920.0000000000009</v>
      </c>
      <c r="AU26" s="1071">
        <f t="shared" si="57"/>
        <v>7920.0000000000009</v>
      </c>
      <c r="AV26" s="1071">
        <f t="shared" si="57"/>
        <v>7920.0000000000009</v>
      </c>
      <c r="AW26" s="1071">
        <f t="shared" si="57"/>
        <v>7920.0000000000009</v>
      </c>
      <c r="AX26" s="1223">
        <f t="shared" si="57"/>
        <v>7920.0000000000009</v>
      </c>
      <c r="AY26" s="1090">
        <f t="shared" si="58"/>
        <v>8280</v>
      </c>
      <c r="AZ26" s="1071">
        <f t="shared" si="58"/>
        <v>8280</v>
      </c>
      <c r="BA26" s="1071">
        <f t="shared" si="58"/>
        <v>8280</v>
      </c>
      <c r="BB26" s="1071">
        <f t="shared" si="58"/>
        <v>8280</v>
      </c>
      <c r="BC26" s="1071">
        <f t="shared" si="58"/>
        <v>8280</v>
      </c>
      <c r="BD26" s="1071">
        <f t="shared" si="58"/>
        <v>8280</v>
      </c>
      <c r="BE26" s="1071">
        <f t="shared" si="58"/>
        <v>8280</v>
      </c>
      <c r="BF26" s="1071">
        <f t="shared" si="58"/>
        <v>8280</v>
      </c>
      <c r="BG26" s="1071">
        <f t="shared" si="58"/>
        <v>8280</v>
      </c>
      <c r="BH26" s="1071">
        <f t="shared" si="58"/>
        <v>8280</v>
      </c>
      <c r="BI26" s="1071">
        <f t="shared" si="58"/>
        <v>8280</v>
      </c>
      <c r="BJ26" s="1223">
        <f t="shared" si="58"/>
        <v>8280</v>
      </c>
      <c r="BK26" s="270"/>
      <c r="BL26" s="270">
        <f t="shared" si="59"/>
        <v>457920</v>
      </c>
    </row>
    <row r="27" spans="1:65" s="202" customFormat="1" ht="19" customHeight="1">
      <c r="A27" s="202" t="s">
        <v>551</v>
      </c>
      <c r="B27" s="237">
        <v>70008</v>
      </c>
      <c r="C27" s="224">
        <f t="shared" si="60"/>
        <v>5834</v>
      </c>
      <c r="D27" s="225">
        <f t="shared" si="54"/>
        <v>5834</v>
      </c>
      <c r="E27" s="225">
        <f t="shared" si="54"/>
        <v>5834</v>
      </c>
      <c r="F27" s="225">
        <f t="shared" si="54"/>
        <v>5834</v>
      </c>
      <c r="G27" s="225">
        <f t="shared" si="54"/>
        <v>5834</v>
      </c>
      <c r="H27" s="225">
        <f t="shared" si="54"/>
        <v>5834</v>
      </c>
      <c r="I27" s="225">
        <f t="shared" si="54"/>
        <v>5834</v>
      </c>
      <c r="J27" s="225">
        <f t="shared" si="54"/>
        <v>5834</v>
      </c>
      <c r="K27" s="225">
        <f t="shared" si="54"/>
        <v>5834</v>
      </c>
      <c r="L27" s="225">
        <f t="shared" si="54"/>
        <v>5834</v>
      </c>
      <c r="M27" s="225">
        <f t="shared" si="54"/>
        <v>5834</v>
      </c>
      <c r="N27" s="226">
        <f t="shared" si="54"/>
        <v>5834</v>
      </c>
      <c r="O27" s="224">
        <f t="shared" si="55"/>
        <v>5834</v>
      </c>
      <c r="P27" s="225">
        <f t="shared" si="55"/>
        <v>5834</v>
      </c>
      <c r="Q27" s="225">
        <f t="shared" si="55"/>
        <v>5834</v>
      </c>
      <c r="R27" s="225">
        <f t="shared" si="55"/>
        <v>5834</v>
      </c>
      <c r="S27" s="225">
        <f t="shared" si="55"/>
        <v>5834</v>
      </c>
      <c r="T27" s="225">
        <f t="shared" si="55"/>
        <v>5834</v>
      </c>
      <c r="U27" s="225">
        <f t="shared" si="55"/>
        <v>5834</v>
      </c>
      <c r="V27" s="225">
        <f t="shared" si="55"/>
        <v>5834</v>
      </c>
      <c r="W27" s="225">
        <f t="shared" si="55"/>
        <v>5834</v>
      </c>
      <c r="X27" s="225">
        <f t="shared" si="55"/>
        <v>5834</v>
      </c>
      <c r="Y27" s="225">
        <f t="shared" si="55"/>
        <v>5834</v>
      </c>
      <c r="Z27" s="226">
        <f t="shared" si="55"/>
        <v>5834</v>
      </c>
      <c r="AA27" s="529">
        <f t="shared" si="56"/>
        <v>6125.7</v>
      </c>
      <c r="AB27" s="529">
        <f t="shared" si="56"/>
        <v>6125.7</v>
      </c>
      <c r="AC27" s="529">
        <f t="shared" si="56"/>
        <v>6125.7</v>
      </c>
      <c r="AD27" s="529">
        <f t="shared" si="56"/>
        <v>6125.7</v>
      </c>
      <c r="AE27" s="529">
        <f t="shared" si="56"/>
        <v>6125.7</v>
      </c>
      <c r="AF27" s="529">
        <f t="shared" si="56"/>
        <v>6125.7</v>
      </c>
      <c r="AG27" s="529">
        <f t="shared" si="56"/>
        <v>6125.7</v>
      </c>
      <c r="AH27" s="529">
        <f t="shared" si="56"/>
        <v>6125.7</v>
      </c>
      <c r="AI27" s="529">
        <f t="shared" si="56"/>
        <v>6125.7</v>
      </c>
      <c r="AJ27" s="529">
        <f t="shared" si="56"/>
        <v>6125.7</v>
      </c>
      <c r="AK27" s="529">
        <f t="shared" si="56"/>
        <v>6125.7</v>
      </c>
      <c r="AL27" s="529">
        <f t="shared" si="56"/>
        <v>6125.7</v>
      </c>
      <c r="AM27" s="1090">
        <f t="shared" si="57"/>
        <v>6417.4000000000005</v>
      </c>
      <c r="AN27" s="1071">
        <f t="shared" si="57"/>
        <v>6417.4000000000005</v>
      </c>
      <c r="AO27" s="1071">
        <f t="shared" si="57"/>
        <v>6417.4000000000005</v>
      </c>
      <c r="AP27" s="1071">
        <f t="shared" si="57"/>
        <v>6417.4000000000005</v>
      </c>
      <c r="AQ27" s="1071">
        <f t="shared" si="57"/>
        <v>6417.4000000000005</v>
      </c>
      <c r="AR27" s="1071">
        <f t="shared" si="57"/>
        <v>6417.4000000000005</v>
      </c>
      <c r="AS27" s="1071">
        <f t="shared" si="57"/>
        <v>6417.4000000000005</v>
      </c>
      <c r="AT27" s="1071">
        <f t="shared" si="57"/>
        <v>6417.4000000000005</v>
      </c>
      <c r="AU27" s="1071">
        <f t="shared" si="57"/>
        <v>6417.4000000000005</v>
      </c>
      <c r="AV27" s="1071">
        <f t="shared" si="57"/>
        <v>6417.4000000000005</v>
      </c>
      <c r="AW27" s="1071">
        <f t="shared" si="57"/>
        <v>6417.4000000000005</v>
      </c>
      <c r="AX27" s="1223">
        <f t="shared" si="57"/>
        <v>6417.4000000000005</v>
      </c>
      <c r="AY27" s="1090">
        <f t="shared" si="58"/>
        <v>6709.0999999999995</v>
      </c>
      <c r="AZ27" s="1071">
        <f t="shared" si="58"/>
        <v>6709.0999999999995</v>
      </c>
      <c r="BA27" s="1071">
        <f t="shared" si="58"/>
        <v>6709.0999999999995</v>
      </c>
      <c r="BB27" s="1071">
        <f t="shared" si="58"/>
        <v>6709.0999999999995</v>
      </c>
      <c r="BC27" s="1071">
        <f t="shared" si="58"/>
        <v>6709.0999999999995</v>
      </c>
      <c r="BD27" s="1071">
        <f t="shared" si="58"/>
        <v>6709.0999999999995</v>
      </c>
      <c r="BE27" s="1071">
        <f t="shared" si="58"/>
        <v>6709.0999999999995</v>
      </c>
      <c r="BF27" s="1071">
        <f t="shared" si="58"/>
        <v>6709.0999999999995</v>
      </c>
      <c r="BG27" s="1071">
        <f t="shared" si="58"/>
        <v>6709.0999999999995</v>
      </c>
      <c r="BH27" s="1071">
        <f t="shared" si="58"/>
        <v>6709.0999999999995</v>
      </c>
      <c r="BI27" s="1071">
        <f t="shared" si="58"/>
        <v>6709.0999999999995</v>
      </c>
      <c r="BJ27" s="1223">
        <f t="shared" si="58"/>
        <v>6709.0999999999995</v>
      </c>
      <c r="BK27" s="270"/>
      <c r="BL27" s="270">
        <f t="shared" si="59"/>
        <v>371042.39999999991</v>
      </c>
    </row>
    <row r="28" spans="1:65" s="202" customFormat="1" ht="19" customHeight="1">
      <c r="A28" s="240" t="s">
        <v>307</v>
      </c>
      <c r="B28" s="243">
        <v>120000</v>
      </c>
      <c r="C28" s="224">
        <f t="shared" si="60"/>
        <v>10000</v>
      </c>
      <c r="D28" s="225">
        <f t="shared" si="60"/>
        <v>10000</v>
      </c>
      <c r="E28" s="225">
        <f t="shared" si="60"/>
        <v>10000</v>
      </c>
      <c r="F28" s="225">
        <f t="shared" si="60"/>
        <v>10000</v>
      </c>
      <c r="G28" s="225">
        <f t="shared" si="60"/>
        <v>10000</v>
      </c>
      <c r="H28" s="225">
        <f t="shared" si="60"/>
        <v>10000</v>
      </c>
      <c r="I28" s="225">
        <f t="shared" si="60"/>
        <v>10000</v>
      </c>
      <c r="J28" s="225">
        <f t="shared" si="60"/>
        <v>10000</v>
      </c>
      <c r="K28" s="225">
        <f t="shared" si="60"/>
        <v>10000</v>
      </c>
      <c r="L28" s="225">
        <f t="shared" si="60"/>
        <v>10000</v>
      </c>
      <c r="M28" s="225">
        <f t="shared" si="60"/>
        <v>10000</v>
      </c>
      <c r="N28" s="226">
        <f t="shared" si="60"/>
        <v>10000</v>
      </c>
      <c r="O28" s="224">
        <f t="shared" si="60"/>
        <v>10000</v>
      </c>
      <c r="P28" s="225">
        <f t="shared" si="60"/>
        <v>10000</v>
      </c>
      <c r="Q28" s="225">
        <f t="shared" si="60"/>
        <v>10000</v>
      </c>
      <c r="R28" s="225">
        <f t="shared" si="60"/>
        <v>10000</v>
      </c>
      <c r="S28" s="225">
        <f t="shared" si="55"/>
        <v>10000</v>
      </c>
      <c r="T28" s="225">
        <f t="shared" si="55"/>
        <v>10000</v>
      </c>
      <c r="U28" s="225">
        <f t="shared" si="55"/>
        <v>10000</v>
      </c>
      <c r="V28" s="225">
        <f t="shared" si="55"/>
        <v>10000</v>
      </c>
      <c r="W28" s="225">
        <f t="shared" si="55"/>
        <v>10000</v>
      </c>
      <c r="X28" s="225">
        <f t="shared" si="55"/>
        <v>10000</v>
      </c>
      <c r="Y28" s="225">
        <f t="shared" si="55"/>
        <v>10000</v>
      </c>
      <c r="Z28" s="226">
        <f t="shared" si="55"/>
        <v>10000</v>
      </c>
      <c r="AA28" s="529">
        <f t="shared" si="56"/>
        <v>10500</v>
      </c>
      <c r="AB28" s="529">
        <f t="shared" si="56"/>
        <v>10500</v>
      </c>
      <c r="AC28" s="529">
        <f t="shared" si="56"/>
        <v>10500</v>
      </c>
      <c r="AD28" s="529">
        <f t="shared" si="56"/>
        <v>10500</v>
      </c>
      <c r="AE28" s="529">
        <f t="shared" si="56"/>
        <v>10500</v>
      </c>
      <c r="AF28" s="529">
        <f t="shared" si="56"/>
        <v>10500</v>
      </c>
      <c r="AG28" s="529">
        <f t="shared" si="56"/>
        <v>10500</v>
      </c>
      <c r="AH28" s="529">
        <f t="shared" si="56"/>
        <v>10500</v>
      </c>
      <c r="AI28" s="529">
        <f t="shared" si="56"/>
        <v>10500</v>
      </c>
      <c r="AJ28" s="529">
        <f t="shared" si="56"/>
        <v>10500</v>
      </c>
      <c r="AK28" s="529">
        <f t="shared" si="56"/>
        <v>10500</v>
      </c>
      <c r="AL28" s="529">
        <f t="shared" si="56"/>
        <v>10500</v>
      </c>
      <c r="AM28" s="1090">
        <f t="shared" si="57"/>
        <v>11000</v>
      </c>
      <c r="AN28" s="1071">
        <f t="shared" si="57"/>
        <v>11000</v>
      </c>
      <c r="AO28" s="1071">
        <f t="shared" si="57"/>
        <v>11000</v>
      </c>
      <c r="AP28" s="1071">
        <f t="shared" si="57"/>
        <v>11000</v>
      </c>
      <c r="AQ28" s="1071">
        <f t="shared" si="57"/>
        <v>11000</v>
      </c>
      <c r="AR28" s="1071">
        <f t="shared" si="57"/>
        <v>11000</v>
      </c>
      <c r="AS28" s="1071">
        <f t="shared" si="57"/>
        <v>11000</v>
      </c>
      <c r="AT28" s="1071">
        <f t="shared" si="57"/>
        <v>11000</v>
      </c>
      <c r="AU28" s="1071">
        <f t="shared" si="57"/>
        <v>11000</v>
      </c>
      <c r="AV28" s="1071">
        <f t="shared" si="57"/>
        <v>11000</v>
      </c>
      <c r="AW28" s="1071">
        <f t="shared" si="57"/>
        <v>11000</v>
      </c>
      <c r="AX28" s="1223">
        <f t="shared" si="57"/>
        <v>11000</v>
      </c>
      <c r="AY28" s="1090">
        <f t="shared" si="58"/>
        <v>11500</v>
      </c>
      <c r="AZ28" s="1071">
        <f t="shared" si="58"/>
        <v>11500</v>
      </c>
      <c r="BA28" s="1071">
        <f t="shared" si="58"/>
        <v>11500</v>
      </c>
      <c r="BB28" s="1071">
        <f t="shared" si="58"/>
        <v>11500</v>
      </c>
      <c r="BC28" s="1071">
        <f t="shared" si="58"/>
        <v>11500</v>
      </c>
      <c r="BD28" s="1071">
        <f t="shared" si="58"/>
        <v>11500</v>
      </c>
      <c r="BE28" s="1071">
        <f t="shared" si="58"/>
        <v>11500</v>
      </c>
      <c r="BF28" s="1071">
        <f t="shared" si="58"/>
        <v>11500</v>
      </c>
      <c r="BG28" s="1071">
        <f t="shared" si="58"/>
        <v>11500</v>
      </c>
      <c r="BH28" s="1071">
        <f t="shared" si="58"/>
        <v>11500</v>
      </c>
      <c r="BI28" s="1071">
        <f t="shared" si="58"/>
        <v>11500</v>
      </c>
      <c r="BJ28" s="1223">
        <f t="shared" si="58"/>
        <v>11500</v>
      </c>
      <c r="BK28" s="270"/>
      <c r="BL28" s="270">
        <f t="shared" si="59"/>
        <v>636000</v>
      </c>
    </row>
    <row r="29" spans="1:65" s="202" customFormat="1" ht="19" customHeight="1">
      <c r="A29" s="1061" t="s">
        <v>48</v>
      </c>
      <c r="B29" s="1242">
        <v>12000</v>
      </c>
      <c r="C29" s="224">
        <v>0</v>
      </c>
      <c r="D29" s="225">
        <v>0</v>
      </c>
      <c r="E29" s="225">
        <f t="shared" si="60"/>
        <v>1000</v>
      </c>
      <c r="F29" s="225">
        <f t="shared" si="60"/>
        <v>1000</v>
      </c>
      <c r="G29" s="225">
        <f t="shared" si="60"/>
        <v>1000</v>
      </c>
      <c r="H29" s="225">
        <f t="shared" si="60"/>
        <v>1000</v>
      </c>
      <c r="I29" s="225">
        <f t="shared" si="60"/>
        <v>1000</v>
      </c>
      <c r="J29" s="225">
        <f t="shared" si="60"/>
        <v>1000</v>
      </c>
      <c r="K29" s="225">
        <f t="shared" si="60"/>
        <v>1000</v>
      </c>
      <c r="L29" s="225">
        <f t="shared" si="60"/>
        <v>1000</v>
      </c>
      <c r="M29" s="225">
        <f t="shared" si="60"/>
        <v>1000</v>
      </c>
      <c r="N29" s="226">
        <f t="shared" si="60"/>
        <v>1000</v>
      </c>
      <c r="O29" s="224">
        <f t="shared" si="55"/>
        <v>1000</v>
      </c>
      <c r="P29" s="225">
        <f t="shared" si="55"/>
        <v>1000</v>
      </c>
      <c r="Q29" s="225">
        <f t="shared" si="55"/>
        <v>1000</v>
      </c>
      <c r="R29" s="225">
        <f t="shared" si="55"/>
        <v>1000</v>
      </c>
      <c r="S29" s="225">
        <f t="shared" si="55"/>
        <v>1000</v>
      </c>
      <c r="T29" s="225">
        <f t="shared" si="55"/>
        <v>1000</v>
      </c>
      <c r="U29" s="225">
        <f t="shared" si="55"/>
        <v>1000</v>
      </c>
      <c r="V29" s="225">
        <f t="shared" si="55"/>
        <v>1000</v>
      </c>
      <c r="W29" s="225">
        <f t="shared" si="55"/>
        <v>1000</v>
      </c>
      <c r="X29" s="225">
        <f t="shared" si="55"/>
        <v>1000</v>
      </c>
      <c r="Y29" s="225">
        <f t="shared" si="55"/>
        <v>1000</v>
      </c>
      <c r="Z29" s="226">
        <f t="shared" si="55"/>
        <v>1000</v>
      </c>
      <c r="AA29" s="529">
        <f t="shared" si="56"/>
        <v>1050</v>
      </c>
      <c r="AB29" s="529">
        <f t="shared" si="56"/>
        <v>1050</v>
      </c>
      <c r="AC29" s="529">
        <f t="shared" si="56"/>
        <v>1050</v>
      </c>
      <c r="AD29" s="529">
        <f t="shared" si="56"/>
        <v>1050</v>
      </c>
      <c r="AE29" s="529">
        <f t="shared" si="56"/>
        <v>1050</v>
      </c>
      <c r="AF29" s="529">
        <f t="shared" si="56"/>
        <v>1050</v>
      </c>
      <c r="AG29" s="529">
        <f t="shared" si="56"/>
        <v>1050</v>
      </c>
      <c r="AH29" s="529">
        <f t="shared" si="56"/>
        <v>1050</v>
      </c>
      <c r="AI29" s="529">
        <f t="shared" si="56"/>
        <v>1050</v>
      </c>
      <c r="AJ29" s="529">
        <f t="shared" si="56"/>
        <v>1050</v>
      </c>
      <c r="AK29" s="529">
        <f t="shared" si="56"/>
        <v>1050</v>
      </c>
      <c r="AL29" s="529">
        <f t="shared" si="56"/>
        <v>1050</v>
      </c>
      <c r="AM29" s="1090">
        <f t="shared" si="57"/>
        <v>1100</v>
      </c>
      <c r="AN29" s="1071">
        <f t="shared" si="57"/>
        <v>1100</v>
      </c>
      <c r="AO29" s="1071">
        <f t="shared" si="57"/>
        <v>1100</v>
      </c>
      <c r="AP29" s="1071">
        <f t="shared" si="57"/>
        <v>1100</v>
      </c>
      <c r="AQ29" s="1071">
        <f t="shared" si="57"/>
        <v>1100</v>
      </c>
      <c r="AR29" s="1071">
        <f t="shared" si="57"/>
        <v>1100</v>
      </c>
      <c r="AS29" s="1071">
        <f t="shared" si="57"/>
        <v>1100</v>
      </c>
      <c r="AT29" s="1071">
        <f t="shared" si="57"/>
        <v>1100</v>
      </c>
      <c r="AU29" s="1071">
        <f t="shared" si="57"/>
        <v>1100</v>
      </c>
      <c r="AV29" s="1071">
        <f t="shared" si="57"/>
        <v>1100</v>
      </c>
      <c r="AW29" s="1071">
        <f t="shared" si="57"/>
        <v>1100</v>
      </c>
      <c r="AX29" s="1223">
        <f t="shared" si="57"/>
        <v>1100</v>
      </c>
      <c r="AY29" s="1090">
        <f t="shared" si="58"/>
        <v>1150</v>
      </c>
      <c r="AZ29" s="1071">
        <f t="shared" si="58"/>
        <v>1150</v>
      </c>
      <c r="BA29" s="1071">
        <f t="shared" si="58"/>
        <v>1150</v>
      </c>
      <c r="BB29" s="1071">
        <f t="shared" si="58"/>
        <v>1150</v>
      </c>
      <c r="BC29" s="1071">
        <f t="shared" si="58"/>
        <v>1150</v>
      </c>
      <c r="BD29" s="1071">
        <f t="shared" si="58"/>
        <v>1150</v>
      </c>
      <c r="BE29" s="1071">
        <f t="shared" si="58"/>
        <v>1150</v>
      </c>
      <c r="BF29" s="1071">
        <f t="shared" si="58"/>
        <v>1150</v>
      </c>
      <c r="BG29" s="1071">
        <f t="shared" si="58"/>
        <v>1150</v>
      </c>
      <c r="BH29" s="1071">
        <f t="shared" si="58"/>
        <v>1150</v>
      </c>
      <c r="BI29" s="1071">
        <f t="shared" si="58"/>
        <v>1150</v>
      </c>
      <c r="BJ29" s="1223">
        <f t="shared" si="58"/>
        <v>1150</v>
      </c>
      <c r="BK29" s="1243"/>
      <c r="BL29" s="1243">
        <f t="shared" si="59"/>
        <v>61600</v>
      </c>
      <c r="BM29" s="225"/>
    </row>
    <row r="30" spans="1:65" s="202" customFormat="1" ht="19" customHeight="1">
      <c r="A30" s="1225"/>
      <c r="B30" s="1241"/>
      <c r="C30" s="1227">
        <f t="shared" ref="C30:AH30" si="61">SUM(C24:C29)</f>
        <v>35034</v>
      </c>
      <c r="D30" s="1228">
        <f t="shared" si="61"/>
        <v>35034</v>
      </c>
      <c r="E30" s="1228">
        <f t="shared" si="61"/>
        <v>36034</v>
      </c>
      <c r="F30" s="1228">
        <f t="shared" si="61"/>
        <v>36034</v>
      </c>
      <c r="G30" s="1228">
        <f t="shared" si="61"/>
        <v>36034</v>
      </c>
      <c r="H30" s="1228">
        <f t="shared" si="61"/>
        <v>36034</v>
      </c>
      <c r="I30" s="1228">
        <f t="shared" si="61"/>
        <v>36034</v>
      </c>
      <c r="J30" s="1228">
        <f t="shared" si="61"/>
        <v>36034</v>
      </c>
      <c r="K30" s="1228">
        <f t="shared" si="61"/>
        <v>36034</v>
      </c>
      <c r="L30" s="1228">
        <f t="shared" si="61"/>
        <v>36034</v>
      </c>
      <c r="M30" s="1228">
        <f t="shared" si="61"/>
        <v>36034</v>
      </c>
      <c r="N30" s="1229">
        <f t="shared" si="61"/>
        <v>36034</v>
      </c>
      <c r="O30" s="1227">
        <f t="shared" si="61"/>
        <v>36034</v>
      </c>
      <c r="P30" s="1228">
        <f t="shared" si="61"/>
        <v>36034</v>
      </c>
      <c r="Q30" s="1228">
        <f t="shared" si="61"/>
        <v>36034</v>
      </c>
      <c r="R30" s="1228">
        <f t="shared" si="61"/>
        <v>36034</v>
      </c>
      <c r="S30" s="1228">
        <f t="shared" si="61"/>
        <v>36034</v>
      </c>
      <c r="T30" s="1228">
        <f t="shared" si="61"/>
        <v>36034</v>
      </c>
      <c r="U30" s="1228">
        <f t="shared" si="61"/>
        <v>36034</v>
      </c>
      <c r="V30" s="1228">
        <f t="shared" si="61"/>
        <v>36034</v>
      </c>
      <c r="W30" s="1228">
        <f t="shared" si="61"/>
        <v>36034</v>
      </c>
      <c r="X30" s="1228">
        <f t="shared" si="61"/>
        <v>36034</v>
      </c>
      <c r="Y30" s="1228">
        <f t="shared" si="61"/>
        <v>36034</v>
      </c>
      <c r="Z30" s="1229">
        <f t="shared" si="61"/>
        <v>36034</v>
      </c>
      <c r="AA30" s="1228">
        <f t="shared" si="61"/>
        <v>37835.699999999997</v>
      </c>
      <c r="AB30" s="1228">
        <f t="shared" si="61"/>
        <v>37835.699999999997</v>
      </c>
      <c r="AC30" s="1228">
        <f t="shared" si="61"/>
        <v>37835.699999999997</v>
      </c>
      <c r="AD30" s="1228">
        <f t="shared" si="61"/>
        <v>37835.699999999997</v>
      </c>
      <c r="AE30" s="1228">
        <f t="shared" si="61"/>
        <v>37835.699999999997</v>
      </c>
      <c r="AF30" s="1228">
        <f t="shared" si="61"/>
        <v>37835.699999999997</v>
      </c>
      <c r="AG30" s="1228">
        <f t="shared" si="61"/>
        <v>37835.699999999997</v>
      </c>
      <c r="AH30" s="1228">
        <f t="shared" si="61"/>
        <v>37835.699999999997</v>
      </c>
      <c r="AI30" s="1228">
        <f t="shared" ref="AI30:AL30" si="62">SUM(AI24:AI29)</f>
        <v>37835.699999999997</v>
      </c>
      <c r="AJ30" s="1228">
        <f t="shared" si="62"/>
        <v>37835.699999999997</v>
      </c>
      <c r="AK30" s="1228">
        <f t="shared" si="62"/>
        <v>37835.699999999997</v>
      </c>
      <c r="AL30" s="1228">
        <f t="shared" si="62"/>
        <v>37835.699999999997</v>
      </c>
      <c r="AM30" s="1230">
        <f t="shared" ref="AM30:BJ30" si="63">SUM(AM24:AM29)</f>
        <v>39637.4</v>
      </c>
      <c r="AN30" s="1231">
        <f t="shared" si="63"/>
        <v>39637.4</v>
      </c>
      <c r="AO30" s="1231">
        <f t="shared" si="63"/>
        <v>39637.4</v>
      </c>
      <c r="AP30" s="1231">
        <f t="shared" si="63"/>
        <v>39637.4</v>
      </c>
      <c r="AQ30" s="1231">
        <f t="shared" si="63"/>
        <v>39637.4</v>
      </c>
      <c r="AR30" s="1231">
        <f t="shared" si="63"/>
        <v>39637.4</v>
      </c>
      <c r="AS30" s="1231">
        <f t="shared" si="63"/>
        <v>39637.4</v>
      </c>
      <c r="AT30" s="1231">
        <f t="shared" si="63"/>
        <v>39637.4</v>
      </c>
      <c r="AU30" s="1231">
        <f t="shared" si="63"/>
        <v>39637.4</v>
      </c>
      <c r="AV30" s="1231">
        <f t="shared" si="63"/>
        <v>39637.4</v>
      </c>
      <c r="AW30" s="1231">
        <f t="shared" si="63"/>
        <v>39637.4</v>
      </c>
      <c r="AX30" s="1232">
        <f t="shared" si="63"/>
        <v>39637.4</v>
      </c>
      <c r="AY30" s="1230">
        <f t="shared" si="63"/>
        <v>41439.1</v>
      </c>
      <c r="AZ30" s="1231">
        <f t="shared" si="63"/>
        <v>41439.1</v>
      </c>
      <c r="BA30" s="1231">
        <f t="shared" si="63"/>
        <v>41439.1</v>
      </c>
      <c r="BB30" s="1231">
        <f t="shared" si="63"/>
        <v>41439.1</v>
      </c>
      <c r="BC30" s="1231">
        <f t="shared" si="63"/>
        <v>41439.1</v>
      </c>
      <c r="BD30" s="1231">
        <f t="shared" si="63"/>
        <v>41439.1</v>
      </c>
      <c r="BE30" s="1231">
        <f t="shared" si="63"/>
        <v>41439.1</v>
      </c>
      <c r="BF30" s="1231">
        <f t="shared" si="63"/>
        <v>41439.1</v>
      </c>
      <c r="BG30" s="1231">
        <f t="shared" si="63"/>
        <v>41439.1</v>
      </c>
      <c r="BH30" s="1231">
        <f t="shared" si="63"/>
        <v>41439.1</v>
      </c>
      <c r="BI30" s="1231">
        <f t="shared" si="63"/>
        <v>41439.1</v>
      </c>
      <c r="BJ30" s="1232">
        <f t="shared" si="63"/>
        <v>41439.1</v>
      </c>
      <c r="BK30" s="270"/>
      <c r="BL30" s="270"/>
    </row>
    <row r="31" spans="1:65" s="202" customFormat="1" ht="19" customHeight="1">
      <c r="A31" s="210"/>
      <c r="B31" s="220"/>
      <c r="C31" s="224"/>
      <c r="D31" s="225"/>
      <c r="E31" s="225"/>
      <c r="F31" s="225"/>
      <c r="G31" s="225"/>
      <c r="H31" s="225"/>
      <c r="I31" s="225"/>
      <c r="J31" s="225"/>
      <c r="K31" s="225"/>
      <c r="L31" s="225"/>
      <c r="M31" s="225"/>
      <c r="N31" s="1233">
        <f>SUM(C30:N30)</f>
        <v>430408</v>
      </c>
      <c r="O31" s="224"/>
      <c r="P31" s="225"/>
      <c r="Q31" s="225"/>
      <c r="R31" s="225"/>
      <c r="S31" s="225"/>
      <c r="T31" s="225"/>
      <c r="U31" s="225"/>
      <c r="V31" s="225"/>
      <c r="W31" s="225"/>
      <c r="X31" s="225"/>
      <c r="Y31" s="225"/>
      <c r="Z31" s="1233">
        <f>SUM(O30:Z30)</f>
        <v>432408</v>
      </c>
      <c r="AA31" s="225"/>
      <c r="AB31" s="225"/>
      <c r="AC31" s="225"/>
      <c r="AD31" s="225"/>
      <c r="AE31" s="225"/>
      <c r="AF31" s="225"/>
      <c r="AG31" s="225"/>
      <c r="AH31" s="225"/>
      <c r="AI31" s="225"/>
      <c r="AJ31" s="225"/>
      <c r="AK31" s="225"/>
      <c r="AL31" s="1234">
        <f>SUM(AA30:AL30)</f>
        <v>454028.40000000008</v>
      </c>
      <c r="AM31" s="1235"/>
      <c r="AN31" s="1236"/>
      <c r="AO31" s="1236"/>
      <c r="AP31" s="1236"/>
      <c r="AQ31" s="1236"/>
      <c r="AR31" s="1236"/>
      <c r="AS31" s="1236"/>
      <c r="AT31" s="1236"/>
      <c r="AU31" s="1236"/>
      <c r="AV31" s="1236"/>
      <c r="AW31" s="1236"/>
      <c r="AX31" s="1237">
        <f>SUM(AM30:AX30)</f>
        <v>475648.8000000001</v>
      </c>
      <c r="AY31" s="1235"/>
      <c r="AZ31" s="1236"/>
      <c r="BA31" s="1236"/>
      <c r="BB31" s="1236"/>
      <c r="BC31" s="1236"/>
      <c r="BD31" s="1236"/>
      <c r="BE31" s="1236"/>
      <c r="BF31" s="1236"/>
      <c r="BG31" s="1236"/>
      <c r="BH31" s="1236"/>
      <c r="BI31" s="1236"/>
      <c r="BJ31" s="1237">
        <f>SUM(AY30:BJ30)</f>
        <v>497269.1999999999</v>
      </c>
      <c r="BK31" s="270"/>
      <c r="BL31" s="270"/>
    </row>
    <row r="32" spans="1:65" s="202" customFormat="1" ht="19" customHeight="1">
      <c r="A32" s="295" t="s">
        <v>369</v>
      </c>
      <c r="B32" s="1238"/>
      <c r="C32" s="224"/>
      <c r="D32" s="225"/>
      <c r="E32" s="225"/>
      <c r="F32" s="225"/>
      <c r="G32" s="225"/>
      <c r="H32" s="225"/>
      <c r="I32" s="225"/>
      <c r="J32" s="225"/>
      <c r="K32" s="225"/>
      <c r="L32" s="225"/>
      <c r="M32" s="225"/>
      <c r="N32" s="226"/>
      <c r="O32" s="224"/>
      <c r="P32" s="225"/>
      <c r="Q32" s="225"/>
      <c r="R32" s="225"/>
      <c r="S32" s="225"/>
      <c r="T32" s="225"/>
      <c r="U32" s="225"/>
      <c r="V32" s="225"/>
      <c r="W32" s="225"/>
      <c r="X32" s="225"/>
      <c r="Y32" s="225"/>
      <c r="Z32" s="226"/>
      <c r="AA32" s="270"/>
      <c r="AB32" s="270"/>
      <c r="AC32" s="270"/>
      <c r="AD32" s="270"/>
      <c r="AE32" s="270"/>
      <c r="AF32" s="270"/>
      <c r="AG32" s="270"/>
      <c r="AH32" s="270"/>
      <c r="AI32" s="270"/>
      <c r="AJ32" s="270"/>
      <c r="AK32" s="270"/>
      <c r="AL32" s="225"/>
      <c r="AM32" s="1235"/>
      <c r="AN32" s="1236"/>
      <c r="AO32" s="1236"/>
      <c r="AP32" s="1236"/>
      <c r="AQ32" s="1236"/>
      <c r="AR32" s="1236"/>
      <c r="AS32" s="1236"/>
      <c r="AT32" s="1236"/>
      <c r="AU32" s="1236"/>
      <c r="AV32" s="1236"/>
      <c r="AW32" s="1236"/>
      <c r="AX32" s="1239"/>
      <c r="AY32" s="1235"/>
      <c r="AZ32" s="1236"/>
      <c r="BA32" s="1236"/>
      <c r="BB32" s="1236"/>
      <c r="BC32" s="1236"/>
      <c r="BD32" s="1236"/>
      <c r="BE32" s="1236"/>
      <c r="BF32" s="1236"/>
      <c r="BG32" s="1236"/>
      <c r="BH32" s="1236"/>
      <c r="BI32" s="1236"/>
      <c r="BJ32" s="1239"/>
      <c r="BK32" s="270"/>
      <c r="BL32" s="270"/>
      <c r="BM32" s="256"/>
    </row>
    <row r="33" spans="1:65" s="240" customFormat="1" ht="19" customHeight="1">
      <c r="A33" s="240" t="s">
        <v>475</v>
      </c>
      <c r="B33" s="243">
        <v>153600</v>
      </c>
      <c r="C33" s="224">
        <f>$B33/12</f>
        <v>12800</v>
      </c>
      <c r="D33" s="225">
        <f t="shared" ref="D33:S37" si="64">$B33/12</f>
        <v>12800</v>
      </c>
      <c r="E33" s="225">
        <f t="shared" si="64"/>
        <v>12800</v>
      </c>
      <c r="F33" s="225">
        <f t="shared" si="64"/>
        <v>12800</v>
      </c>
      <c r="G33" s="225">
        <f t="shared" si="64"/>
        <v>12800</v>
      </c>
      <c r="H33" s="225">
        <f t="shared" si="64"/>
        <v>12800</v>
      </c>
      <c r="I33" s="225">
        <f t="shared" si="64"/>
        <v>12800</v>
      </c>
      <c r="J33" s="225">
        <f t="shared" si="64"/>
        <v>12800</v>
      </c>
      <c r="K33" s="225">
        <f t="shared" si="64"/>
        <v>12800</v>
      </c>
      <c r="L33" s="225">
        <f t="shared" si="64"/>
        <v>12800</v>
      </c>
      <c r="M33" s="225">
        <f t="shared" si="64"/>
        <v>12800</v>
      </c>
      <c r="N33" s="226">
        <f t="shared" si="64"/>
        <v>12800</v>
      </c>
      <c r="O33" s="224">
        <f t="shared" si="64"/>
        <v>12800</v>
      </c>
      <c r="P33" s="225">
        <f t="shared" si="64"/>
        <v>12800</v>
      </c>
      <c r="Q33" s="225">
        <f t="shared" si="64"/>
        <v>12800</v>
      </c>
      <c r="R33" s="225">
        <f t="shared" si="64"/>
        <v>12800</v>
      </c>
      <c r="S33" s="225">
        <f t="shared" si="64"/>
        <v>12800</v>
      </c>
      <c r="T33" s="225">
        <f t="shared" ref="T33:Z37" si="65">$B33/12</f>
        <v>12800</v>
      </c>
      <c r="U33" s="225">
        <f t="shared" si="65"/>
        <v>12800</v>
      </c>
      <c r="V33" s="225">
        <f t="shared" si="65"/>
        <v>12800</v>
      </c>
      <c r="W33" s="225">
        <f t="shared" si="65"/>
        <v>12800</v>
      </c>
      <c r="X33" s="225">
        <f t="shared" si="65"/>
        <v>12800</v>
      </c>
      <c r="Y33" s="225">
        <f t="shared" si="65"/>
        <v>12800</v>
      </c>
      <c r="Z33" s="226">
        <f t="shared" si="65"/>
        <v>12800</v>
      </c>
      <c r="AA33" s="529">
        <f t="shared" ref="AA33:AL38" si="66">($B33/12)*1.05</f>
        <v>13440</v>
      </c>
      <c r="AB33" s="529">
        <f t="shared" si="66"/>
        <v>13440</v>
      </c>
      <c r="AC33" s="529">
        <f t="shared" si="66"/>
        <v>13440</v>
      </c>
      <c r="AD33" s="529">
        <f t="shared" si="66"/>
        <v>13440</v>
      </c>
      <c r="AE33" s="529">
        <f t="shared" si="66"/>
        <v>13440</v>
      </c>
      <c r="AF33" s="529">
        <f t="shared" si="66"/>
        <v>13440</v>
      </c>
      <c r="AG33" s="529">
        <f t="shared" si="66"/>
        <v>13440</v>
      </c>
      <c r="AH33" s="529">
        <f t="shared" si="66"/>
        <v>13440</v>
      </c>
      <c r="AI33" s="529">
        <f t="shared" si="66"/>
        <v>13440</v>
      </c>
      <c r="AJ33" s="529">
        <f t="shared" si="66"/>
        <v>13440</v>
      </c>
      <c r="AK33" s="529">
        <f t="shared" si="66"/>
        <v>13440</v>
      </c>
      <c r="AL33" s="529">
        <f t="shared" si="66"/>
        <v>13440</v>
      </c>
      <c r="AM33" s="1090">
        <f t="shared" ref="AM33:AX38" si="67">($B33/12)*1.1</f>
        <v>14080.000000000002</v>
      </c>
      <c r="AN33" s="1071">
        <f t="shared" si="67"/>
        <v>14080.000000000002</v>
      </c>
      <c r="AO33" s="1071">
        <f t="shared" si="67"/>
        <v>14080.000000000002</v>
      </c>
      <c r="AP33" s="1071">
        <f t="shared" si="67"/>
        <v>14080.000000000002</v>
      </c>
      <c r="AQ33" s="1071">
        <f t="shared" si="67"/>
        <v>14080.000000000002</v>
      </c>
      <c r="AR33" s="1071">
        <f t="shared" si="67"/>
        <v>14080.000000000002</v>
      </c>
      <c r="AS33" s="1071">
        <f t="shared" si="67"/>
        <v>14080.000000000002</v>
      </c>
      <c r="AT33" s="1071">
        <f t="shared" si="67"/>
        <v>14080.000000000002</v>
      </c>
      <c r="AU33" s="1071">
        <f t="shared" si="67"/>
        <v>14080.000000000002</v>
      </c>
      <c r="AV33" s="1071">
        <f t="shared" si="67"/>
        <v>14080.000000000002</v>
      </c>
      <c r="AW33" s="1071">
        <f t="shared" si="67"/>
        <v>14080.000000000002</v>
      </c>
      <c r="AX33" s="1223">
        <f t="shared" si="67"/>
        <v>14080.000000000002</v>
      </c>
      <c r="AY33" s="1090">
        <f t="shared" ref="AY33:BJ38" si="68">($B33/12)*1.15</f>
        <v>14719.999999999998</v>
      </c>
      <c r="AZ33" s="1071">
        <f t="shared" si="68"/>
        <v>14719.999999999998</v>
      </c>
      <c r="BA33" s="1071">
        <f t="shared" si="68"/>
        <v>14719.999999999998</v>
      </c>
      <c r="BB33" s="1071">
        <f t="shared" si="68"/>
        <v>14719.999999999998</v>
      </c>
      <c r="BC33" s="1071">
        <f t="shared" si="68"/>
        <v>14719.999999999998</v>
      </c>
      <c r="BD33" s="1071">
        <f t="shared" si="68"/>
        <v>14719.999999999998</v>
      </c>
      <c r="BE33" s="1071">
        <f t="shared" si="68"/>
        <v>14719.999999999998</v>
      </c>
      <c r="BF33" s="1071">
        <f t="shared" si="68"/>
        <v>14719.999999999998</v>
      </c>
      <c r="BG33" s="1071">
        <f t="shared" si="68"/>
        <v>14719.999999999998</v>
      </c>
      <c r="BH33" s="1071">
        <f t="shared" si="68"/>
        <v>14719.999999999998</v>
      </c>
      <c r="BI33" s="1071">
        <f t="shared" si="68"/>
        <v>14719.999999999998</v>
      </c>
      <c r="BJ33" s="1223">
        <f t="shared" si="68"/>
        <v>14719.999999999998</v>
      </c>
      <c r="BK33" s="238"/>
      <c r="BL33" s="238">
        <f t="shared" ref="BL33:BL38" si="69">SUM(C33:BK33)</f>
        <v>814080</v>
      </c>
      <c r="BM33" s="547"/>
    </row>
    <row r="34" spans="1:65" s="202" customFormat="1" ht="19" customHeight="1">
      <c r="A34" s="626" t="s">
        <v>232</v>
      </c>
      <c r="B34" s="1244">
        <v>73800</v>
      </c>
      <c r="C34" s="224">
        <f t="shared" ref="C34:M37" si="70">$B34/12</f>
        <v>6150</v>
      </c>
      <c r="D34" s="225">
        <f t="shared" si="64"/>
        <v>6150</v>
      </c>
      <c r="E34" s="225">
        <f t="shared" si="64"/>
        <v>6150</v>
      </c>
      <c r="F34" s="225">
        <f t="shared" si="64"/>
        <v>6150</v>
      </c>
      <c r="G34" s="225">
        <f t="shared" si="64"/>
        <v>6150</v>
      </c>
      <c r="H34" s="225">
        <f t="shared" si="64"/>
        <v>6150</v>
      </c>
      <c r="I34" s="225">
        <f t="shared" si="64"/>
        <v>6150</v>
      </c>
      <c r="J34" s="225">
        <f t="shared" si="64"/>
        <v>6150</v>
      </c>
      <c r="K34" s="225">
        <f t="shared" si="64"/>
        <v>6150</v>
      </c>
      <c r="L34" s="225">
        <f t="shared" si="64"/>
        <v>6150</v>
      </c>
      <c r="M34" s="225">
        <f t="shared" si="64"/>
        <v>6150</v>
      </c>
      <c r="N34" s="226">
        <f t="shared" si="64"/>
        <v>6150</v>
      </c>
      <c r="O34" s="224">
        <f t="shared" si="64"/>
        <v>6150</v>
      </c>
      <c r="P34" s="225">
        <f t="shared" si="64"/>
        <v>6150</v>
      </c>
      <c r="Q34" s="225">
        <f t="shared" si="64"/>
        <v>6150</v>
      </c>
      <c r="R34" s="225">
        <f t="shared" si="64"/>
        <v>6150</v>
      </c>
      <c r="S34" s="225">
        <f t="shared" si="64"/>
        <v>6150</v>
      </c>
      <c r="T34" s="225">
        <f t="shared" si="65"/>
        <v>6150</v>
      </c>
      <c r="U34" s="225">
        <f t="shared" si="65"/>
        <v>6150</v>
      </c>
      <c r="V34" s="225">
        <f t="shared" si="65"/>
        <v>6150</v>
      </c>
      <c r="W34" s="225">
        <f t="shared" si="65"/>
        <v>6150</v>
      </c>
      <c r="X34" s="225">
        <f t="shared" si="65"/>
        <v>6150</v>
      </c>
      <c r="Y34" s="225">
        <f t="shared" si="65"/>
        <v>6150</v>
      </c>
      <c r="Z34" s="226">
        <f t="shared" si="65"/>
        <v>6150</v>
      </c>
      <c r="AA34" s="529">
        <f t="shared" si="66"/>
        <v>6457.5</v>
      </c>
      <c r="AB34" s="529">
        <f t="shared" si="66"/>
        <v>6457.5</v>
      </c>
      <c r="AC34" s="529">
        <f t="shared" si="66"/>
        <v>6457.5</v>
      </c>
      <c r="AD34" s="529">
        <f t="shared" si="66"/>
        <v>6457.5</v>
      </c>
      <c r="AE34" s="529">
        <f t="shared" si="66"/>
        <v>6457.5</v>
      </c>
      <c r="AF34" s="529">
        <f t="shared" si="66"/>
        <v>6457.5</v>
      </c>
      <c r="AG34" s="529">
        <f t="shared" si="66"/>
        <v>6457.5</v>
      </c>
      <c r="AH34" s="529">
        <f t="shared" si="66"/>
        <v>6457.5</v>
      </c>
      <c r="AI34" s="529">
        <f t="shared" si="66"/>
        <v>6457.5</v>
      </c>
      <c r="AJ34" s="529">
        <f t="shared" si="66"/>
        <v>6457.5</v>
      </c>
      <c r="AK34" s="529">
        <f t="shared" si="66"/>
        <v>6457.5</v>
      </c>
      <c r="AL34" s="529">
        <f t="shared" si="66"/>
        <v>6457.5</v>
      </c>
      <c r="AM34" s="1090">
        <f t="shared" si="67"/>
        <v>6765.0000000000009</v>
      </c>
      <c r="AN34" s="1071">
        <f t="shared" si="67"/>
        <v>6765.0000000000009</v>
      </c>
      <c r="AO34" s="1071">
        <f t="shared" si="67"/>
        <v>6765.0000000000009</v>
      </c>
      <c r="AP34" s="1071">
        <f t="shared" si="67"/>
        <v>6765.0000000000009</v>
      </c>
      <c r="AQ34" s="1071">
        <f t="shared" si="67"/>
        <v>6765.0000000000009</v>
      </c>
      <c r="AR34" s="1071">
        <f t="shared" si="67"/>
        <v>6765.0000000000009</v>
      </c>
      <c r="AS34" s="1071">
        <f t="shared" si="67"/>
        <v>6765.0000000000009</v>
      </c>
      <c r="AT34" s="1071">
        <f t="shared" si="67"/>
        <v>6765.0000000000009</v>
      </c>
      <c r="AU34" s="1071">
        <f t="shared" si="67"/>
        <v>6765.0000000000009</v>
      </c>
      <c r="AV34" s="1071">
        <f t="shared" si="67"/>
        <v>6765.0000000000009</v>
      </c>
      <c r="AW34" s="1071">
        <f t="shared" si="67"/>
        <v>6765.0000000000009</v>
      </c>
      <c r="AX34" s="1223">
        <f t="shared" si="67"/>
        <v>6765.0000000000009</v>
      </c>
      <c r="AY34" s="1090">
        <f t="shared" si="68"/>
        <v>7072.4999999999991</v>
      </c>
      <c r="AZ34" s="1071">
        <f t="shared" si="68"/>
        <v>7072.4999999999991</v>
      </c>
      <c r="BA34" s="1071">
        <f t="shared" si="68"/>
        <v>7072.4999999999991</v>
      </c>
      <c r="BB34" s="1071">
        <f t="shared" si="68"/>
        <v>7072.4999999999991</v>
      </c>
      <c r="BC34" s="1071">
        <f t="shared" si="68"/>
        <v>7072.4999999999991</v>
      </c>
      <c r="BD34" s="1071">
        <f t="shared" si="68"/>
        <v>7072.4999999999991</v>
      </c>
      <c r="BE34" s="1071">
        <f t="shared" si="68"/>
        <v>7072.4999999999991</v>
      </c>
      <c r="BF34" s="1071">
        <f t="shared" si="68"/>
        <v>7072.4999999999991</v>
      </c>
      <c r="BG34" s="1071">
        <f t="shared" si="68"/>
        <v>7072.4999999999991</v>
      </c>
      <c r="BH34" s="1071">
        <f t="shared" si="68"/>
        <v>7072.4999999999991</v>
      </c>
      <c r="BI34" s="1071">
        <f t="shared" si="68"/>
        <v>7072.4999999999991</v>
      </c>
      <c r="BJ34" s="1223">
        <f t="shared" si="68"/>
        <v>7072.4999999999991</v>
      </c>
      <c r="BK34" s="270"/>
      <c r="BL34" s="270">
        <f t="shared" si="69"/>
        <v>391140</v>
      </c>
    </row>
    <row r="35" spans="1:65" s="202" customFormat="1" ht="19" customHeight="1">
      <c r="A35" s="202" t="s">
        <v>9</v>
      </c>
      <c r="B35" s="237">
        <v>56000</v>
      </c>
      <c r="C35" s="224">
        <v>0</v>
      </c>
      <c r="D35" s="225">
        <v>0</v>
      </c>
      <c r="E35" s="225">
        <f t="shared" si="64"/>
        <v>4666.666666666667</v>
      </c>
      <c r="F35" s="225">
        <f t="shared" si="64"/>
        <v>4666.666666666667</v>
      </c>
      <c r="G35" s="225">
        <f t="shared" si="64"/>
        <v>4666.666666666667</v>
      </c>
      <c r="H35" s="225">
        <f t="shared" si="64"/>
        <v>4666.666666666667</v>
      </c>
      <c r="I35" s="225">
        <f t="shared" si="64"/>
        <v>4666.666666666667</v>
      </c>
      <c r="J35" s="225">
        <f t="shared" si="64"/>
        <v>4666.666666666667</v>
      </c>
      <c r="K35" s="225">
        <f t="shared" si="64"/>
        <v>4666.666666666667</v>
      </c>
      <c r="L35" s="225">
        <f t="shared" si="64"/>
        <v>4666.666666666667</v>
      </c>
      <c r="M35" s="225">
        <f t="shared" si="64"/>
        <v>4666.666666666667</v>
      </c>
      <c r="N35" s="226">
        <f t="shared" si="64"/>
        <v>4666.666666666667</v>
      </c>
      <c r="O35" s="224">
        <f t="shared" si="64"/>
        <v>4666.666666666667</v>
      </c>
      <c r="P35" s="225">
        <f t="shared" si="64"/>
        <v>4666.666666666667</v>
      </c>
      <c r="Q35" s="225">
        <f t="shared" si="64"/>
        <v>4666.666666666667</v>
      </c>
      <c r="R35" s="225">
        <f t="shared" si="64"/>
        <v>4666.666666666667</v>
      </c>
      <c r="S35" s="225">
        <f t="shared" si="64"/>
        <v>4666.666666666667</v>
      </c>
      <c r="T35" s="225">
        <f t="shared" si="65"/>
        <v>4666.666666666667</v>
      </c>
      <c r="U35" s="225">
        <f t="shared" si="65"/>
        <v>4666.666666666667</v>
      </c>
      <c r="V35" s="225">
        <f t="shared" si="65"/>
        <v>4666.666666666667</v>
      </c>
      <c r="W35" s="225">
        <f t="shared" si="65"/>
        <v>4666.666666666667</v>
      </c>
      <c r="X35" s="225">
        <f t="shared" si="65"/>
        <v>4666.666666666667</v>
      </c>
      <c r="Y35" s="225">
        <f t="shared" si="65"/>
        <v>4666.666666666667</v>
      </c>
      <c r="Z35" s="226">
        <f t="shared" si="65"/>
        <v>4666.666666666667</v>
      </c>
      <c r="AA35" s="529">
        <f t="shared" si="66"/>
        <v>4900.0000000000009</v>
      </c>
      <c r="AB35" s="529">
        <f t="shared" si="66"/>
        <v>4900.0000000000009</v>
      </c>
      <c r="AC35" s="529">
        <f t="shared" si="66"/>
        <v>4900.0000000000009</v>
      </c>
      <c r="AD35" s="529">
        <f t="shared" si="66"/>
        <v>4900.0000000000009</v>
      </c>
      <c r="AE35" s="529">
        <f t="shared" si="66"/>
        <v>4900.0000000000009</v>
      </c>
      <c r="AF35" s="529">
        <f t="shared" si="66"/>
        <v>4900.0000000000009</v>
      </c>
      <c r="AG35" s="529">
        <f t="shared" si="66"/>
        <v>4900.0000000000009</v>
      </c>
      <c r="AH35" s="529">
        <f t="shared" si="66"/>
        <v>4900.0000000000009</v>
      </c>
      <c r="AI35" s="529">
        <f t="shared" si="66"/>
        <v>4900.0000000000009</v>
      </c>
      <c r="AJ35" s="529">
        <f t="shared" si="66"/>
        <v>4900.0000000000009</v>
      </c>
      <c r="AK35" s="529">
        <f t="shared" si="66"/>
        <v>4900.0000000000009</v>
      </c>
      <c r="AL35" s="529">
        <f t="shared" si="66"/>
        <v>4900.0000000000009</v>
      </c>
      <c r="AM35" s="1090">
        <f t="shared" si="67"/>
        <v>5133.3333333333339</v>
      </c>
      <c r="AN35" s="1071">
        <f t="shared" si="67"/>
        <v>5133.3333333333339</v>
      </c>
      <c r="AO35" s="1071">
        <f t="shared" si="67"/>
        <v>5133.3333333333339</v>
      </c>
      <c r="AP35" s="1071">
        <f t="shared" si="67"/>
        <v>5133.3333333333339</v>
      </c>
      <c r="AQ35" s="1071">
        <f t="shared" si="67"/>
        <v>5133.3333333333339</v>
      </c>
      <c r="AR35" s="1071">
        <f t="shared" si="67"/>
        <v>5133.3333333333339</v>
      </c>
      <c r="AS35" s="1071">
        <f t="shared" si="67"/>
        <v>5133.3333333333339</v>
      </c>
      <c r="AT35" s="1071">
        <f t="shared" si="67"/>
        <v>5133.3333333333339</v>
      </c>
      <c r="AU35" s="1071">
        <f t="shared" si="67"/>
        <v>5133.3333333333339</v>
      </c>
      <c r="AV35" s="1071">
        <f t="shared" si="67"/>
        <v>5133.3333333333339</v>
      </c>
      <c r="AW35" s="1071">
        <f t="shared" si="67"/>
        <v>5133.3333333333339</v>
      </c>
      <c r="AX35" s="1223">
        <f t="shared" si="67"/>
        <v>5133.3333333333339</v>
      </c>
      <c r="AY35" s="1090">
        <f t="shared" si="68"/>
        <v>5366.666666666667</v>
      </c>
      <c r="AZ35" s="1071">
        <f t="shared" si="68"/>
        <v>5366.666666666667</v>
      </c>
      <c r="BA35" s="1071">
        <f t="shared" si="68"/>
        <v>5366.666666666667</v>
      </c>
      <c r="BB35" s="1071">
        <f t="shared" si="68"/>
        <v>5366.666666666667</v>
      </c>
      <c r="BC35" s="1071">
        <f t="shared" si="68"/>
        <v>5366.666666666667</v>
      </c>
      <c r="BD35" s="1071">
        <f t="shared" si="68"/>
        <v>5366.666666666667</v>
      </c>
      <c r="BE35" s="1071">
        <f t="shared" si="68"/>
        <v>5366.666666666667</v>
      </c>
      <c r="BF35" s="1071">
        <f t="shared" si="68"/>
        <v>5366.666666666667</v>
      </c>
      <c r="BG35" s="1071">
        <f t="shared" si="68"/>
        <v>5366.666666666667</v>
      </c>
      <c r="BH35" s="1071">
        <f t="shared" si="68"/>
        <v>5366.666666666667</v>
      </c>
      <c r="BI35" s="1071">
        <f t="shared" si="68"/>
        <v>5366.666666666667</v>
      </c>
      <c r="BJ35" s="1223">
        <f t="shared" si="68"/>
        <v>5366.666666666667</v>
      </c>
      <c r="BK35" s="270"/>
      <c r="BL35" s="270">
        <f t="shared" si="69"/>
        <v>287466.6666666668</v>
      </c>
    </row>
    <row r="36" spans="1:65" s="202" customFormat="1" ht="19" customHeight="1">
      <c r="A36" s="202" t="s">
        <v>10</v>
      </c>
      <c r="B36" s="237">
        <v>86400</v>
      </c>
      <c r="C36" s="224">
        <f t="shared" si="70"/>
        <v>7200</v>
      </c>
      <c r="D36" s="225">
        <f t="shared" si="64"/>
        <v>7200</v>
      </c>
      <c r="E36" s="225">
        <f t="shared" si="64"/>
        <v>7200</v>
      </c>
      <c r="F36" s="225">
        <f t="shared" si="64"/>
        <v>7200</v>
      </c>
      <c r="G36" s="225">
        <f t="shared" si="64"/>
        <v>7200</v>
      </c>
      <c r="H36" s="225">
        <f t="shared" si="64"/>
        <v>7200</v>
      </c>
      <c r="I36" s="225">
        <f t="shared" si="64"/>
        <v>7200</v>
      </c>
      <c r="J36" s="225">
        <f t="shared" si="64"/>
        <v>7200</v>
      </c>
      <c r="K36" s="225">
        <f t="shared" si="64"/>
        <v>7200</v>
      </c>
      <c r="L36" s="225">
        <f t="shared" si="64"/>
        <v>7200</v>
      </c>
      <c r="M36" s="225">
        <f t="shared" si="64"/>
        <v>7200</v>
      </c>
      <c r="N36" s="226">
        <f t="shared" si="64"/>
        <v>7200</v>
      </c>
      <c r="O36" s="224">
        <f t="shared" si="64"/>
        <v>7200</v>
      </c>
      <c r="P36" s="225">
        <f t="shared" si="64"/>
        <v>7200</v>
      </c>
      <c r="Q36" s="225">
        <f t="shared" si="64"/>
        <v>7200</v>
      </c>
      <c r="R36" s="225">
        <f t="shared" si="64"/>
        <v>7200</v>
      </c>
      <c r="S36" s="225">
        <f t="shared" si="64"/>
        <v>7200</v>
      </c>
      <c r="T36" s="225">
        <f t="shared" si="65"/>
        <v>7200</v>
      </c>
      <c r="U36" s="225">
        <f t="shared" si="65"/>
        <v>7200</v>
      </c>
      <c r="V36" s="225">
        <f t="shared" si="65"/>
        <v>7200</v>
      </c>
      <c r="W36" s="225">
        <f t="shared" si="65"/>
        <v>7200</v>
      </c>
      <c r="X36" s="225">
        <f t="shared" si="65"/>
        <v>7200</v>
      </c>
      <c r="Y36" s="225">
        <f t="shared" si="65"/>
        <v>7200</v>
      </c>
      <c r="Z36" s="226">
        <f t="shared" si="65"/>
        <v>7200</v>
      </c>
      <c r="AA36" s="529">
        <f t="shared" si="66"/>
        <v>7560</v>
      </c>
      <c r="AB36" s="529">
        <f t="shared" si="66"/>
        <v>7560</v>
      </c>
      <c r="AC36" s="529">
        <f t="shared" si="66"/>
        <v>7560</v>
      </c>
      <c r="AD36" s="529">
        <f t="shared" si="66"/>
        <v>7560</v>
      </c>
      <c r="AE36" s="529">
        <f t="shared" si="66"/>
        <v>7560</v>
      </c>
      <c r="AF36" s="529">
        <f t="shared" si="66"/>
        <v>7560</v>
      </c>
      <c r="AG36" s="529">
        <f t="shared" si="66"/>
        <v>7560</v>
      </c>
      <c r="AH36" s="529">
        <f t="shared" si="66"/>
        <v>7560</v>
      </c>
      <c r="AI36" s="529">
        <f t="shared" si="66"/>
        <v>7560</v>
      </c>
      <c r="AJ36" s="529">
        <f t="shared" si="66"/>
        <v>7560</v>
      </c>
      <c r="AK36" s="529">
        <f t="shared" si="66"/>
        <v>7560</v>
      </c>
      <c r="AL36" s="529">
        <f t="shared" si="66"/>
        <v>7560</v>
      </c>
      <c r="AM36" s="1090">
        <f t="shared" si="67"/>
        <v>7920.0000000000009</v>
      </c>
      <c r="AN36" s="1071">
        <f t="shared" si="67"/>
        <v>7920.0000000000009</v>
      </c>
      <c r="AO36" s="1071">
        <f t="shared" si="67"/>
        <v>7920.0000000000009</v>
      </c>
      <c r="AP36" s="1071">
        <f t="shared" si="67"/>
        <v>7920.0000000000009</v>
      </c>
      <c r="AQ36" s="1071">
        <f t="shared" si="67"/>
        <v>7920.0000000000009</v>
      </c>
      <c r="AR36" s="1071">
        <f t="shared" si="67"/>
        <v>7920.0000000000009</v>
      </c>
      <c r="AS36" s="1071">
        <f t="shared" si="67"/>
        <v>7920.0000000000009</v>
      </c>
      <c r="AT36" s="1071">
        <f t="shared" si="67"/>
        <v>7920.0000000000009</v>
      </c>
      <c r="AU36" s="1071">
        <f t="shared" si="67"/>
        <v>7920.0000000000009</v>
      </c>
      <c r="AV36" s="1071">
        <f t="shared" si="67"/>
        <v>7920.0000000000009</v>
      </c>
      <c r="AW36" s="1071">
        <f t="shared" si="67"/>
        <v>7920.0000000000009</v>
      </c>
      <c r="AX36" s="1223">
        <f t="shared" si="67"/>
        <v>7920.0000000000009</v>
      </c>
      <c r="AY36" s="1090">
        <f t="shared" si="68"/>
        <v>8280</v>
      </c>
      <c r="AZ36" s="1071">
        <f t="shared" si="68"/>
        <v>8280</v>
      </c>
      <c r="BA36" s="1071">
        <f t="shared" si="68"/>
        <v>8280</v>
      </c>
      <c r="BB36" s="1071">
        <f t="shared" si="68"/>
        <v>8280</v>
      </c>
      <c r="BC36" s="1071">
        <f t="shared" si="68"/>
        <v>8280</v>
      </c>
      <c r="BD36" s="1071">
        <f t="shared" si="68"/>
        <v>8280</v>
      </c>
      <c r="BE36" s="1071">
        <f t="shared" si="68"/>
        <v>8280</v>
      </c>
      <c r="BF36" s="1071">
        <f t="shared" si="68"/>
        <v>8280</v>
      </c>
      <c r="BG36" s="1071">
        <f t="shared" si="68"/>
        <v>8280</v>
      </c>
      <c r="BH36" s="1071">
        <f t="shared" si="68"/>
        <v>8280</v>
      </c>
      <c r="BI36" s="1071">
        <f t="shared" si="68"/>
        <v>8280</v>
      </c>
      <c r="BJ36" s="1223">
        <f t="shared" si="68"/>
        <v>8280</v>
      </c>
      <c r="BK36" s="270"/>
      <c r="BL36" s="270">
        <f t="shared" si="69"/>
        <v>457920</v>
      </c>
    </row>
    <row r="37" spans="1:65" s="202" customFormat="1" ht="19" customHeight="1">
      <c r="A37" s="202" t="s">
        <v>8</v>
      </c>
      <c r="B37" s="237">
        <v>76800</v>
      </c>
      <c r="C37" s="224">
        <v>0</v>
      </c>
      <c r="D37" s="225">
        <v>0</v>
      </c>
      <c r="E37" s="225">
        <f t="shared" si="70"/>
        <v>6400</v>
      </c>
      <c r="F37" s="225">
        <f t="shared" si="70"/>
        <v>6400</v>
      </c>
      <c r="G37" s="225">
        <f t="shared" si="70"/>
        <v>6400</v>
      </c>
      <c r="H37" s="225">
        <f t="shared" si="70"/>
        <v>6400</v>
      </c>
      <c r="I37" s="225">
        <f t="shared" si="70"/>
        <v>6400</v>
      </c>
      <c r="J37" s="225">
        <f t="shared" si="70"/>
        <v>6400</v>
      </c>
      <c r="K37" s="225">
        <f t="shared" si="70"/>
        <v>6400</v>
      </c>
      <c r="L37" s="225">
        <f t="shared" si="70"/>
        <v>6400</v>
      </c>
      <c r="M37" s="225">
        <f t="shared" si="70"/>
        <v>6400</v>
      </c>
      <c r="N37" s="226">
        <f t="shared" si="64"/>
        <v>6400</v>
      </c>
      <c r="O37" s="224">
        <f t="shared" si="64"/>
        <v>6400</v>
      </c>
      <c r="P37" s="225">
        <f t="shared" si="64"/>
        <v>6400</v>
      </c>
      <c r="Q37" s="225">
        <f t="shared" si="64"/>
        <v>6400</v>
      </c>
      <c r="R37" s="225">
        <f t="shared" si="64"/>
        <v>6400</v>
      </c>
      <c r="S37" s="225">
        <f t="shared" si="64"/>
        <v>6400</v>
      </c>
      <c r="T37" s="225">
        <f t="shared" si="65"/>
        <v>6400</v>
      </c>
      <c r="U37" s="225">
        <f t="shared" si="65"/>
        <v>6400</v>
      </c>
      <c r="V37" s="225">
        <f t="shared" si="65"/>
        <v>6400</v>
      </c>
      <c r="W37" s="225">
        <f t="shared" si="65"/>
        <v>6400</v>
      </c>
      <c r="X37" s="225">
        <f t="shared" si="65"/>
        <v>6400</v>
      </c>
      <c r="Y37" s="225">
        <f t="shared" si="65"/>
        <v>6400</v>
      </c>
      <c r="Z37" s="226">
        <f t="shared" si="65"/>
        <v>6400</v>
      </c>
      <c r="AA37" s="529">
        <f t="shared" si="66"/>
        <v>6720</v>
      </c>
      <c r="AB37" s="529">
        <f t="shared" si="66"/>
        <v>6720</v>
      </c>
      <c r="AC37" s="529">
        <f t="shared" si="66"/>
        <v>6720</v>
      </c>
      <c r="AD37" s="529">
        <f t="shared" si="66"/>
        <v>6720</v>
      </c>
      <c r="AE37" s="529">
        <f t="shared" si="66"/>
        <v>6720</v>
      </c>
      <c r="AF37" s="529">
        <f t="shared" si="66"/>
        <v>6720</v>
      </c>
      <c r="AG37" s="529">
        <f t="shared" si="66"/>
        <v>6720</v>
      </c>
      <c r="AH37" s="529">
        <f t="shared" si="66"/>
        <v>6720</v>
      </c>
      <c r="AI37" s="529">
        <f t="shared" si="66"/>
        <v>6720</v>
      </c>
      <c r="AJ37" s="529">
        <f t="shared" si="66"/>
        <v>6720</v>
      </c>
      <c r="AK37" s="529">
        <f t="shared" si="66"/>
        <v>6720</v>
      </c>
      <c r="AL37" s="529">
        <f t="shared" si="66"/>
        <v>6720</v>
      </c>
      <c r="AM37" s="1090">
        <f t="shared" si="67"/>
        <v>7040.0000000000009</v>
      </c>
      <c r="AN37" s="1071">
        <f t="shared" si="67"/>
        <v>7040.0000000000009</v>
      </c>
      <c r="AO37" s="1071">
        <f t="shared" si="67"/>
        <v>7040.0000000000009</v>
      </c>
      <c r="AP37" s="1071">
        <f t="shared" si="67"/>
        <v>7040.0000000000009</v>
      </c>
      <c r="AQ37" s="1071">
        <f t="shared" si="67"/>
        <v>7040.0000000000009</v>
      </c>
      <c r="AR37" s="1071">
        <f t="shared" si="67"/>
        <v>7040.0000000000009</v>
      </c>
      <c r="AS37" s="1071">
        <f t="shared" si="67"/>
        <v>7040.0000000000009</v>
      </c>
      <c r="AT37" s="1071">
        <f t="shared" si="67"/>
        <v>7040.0000000000009</v>
      </c>
      <c r="AU37" s="1071">
        <f t="shared" si="67"/>
        <v>7040.0000000000009</v>
      </c>
      <c r="AV37" s="1071">
        <f t="shared" si="67"/>
        <v>7040.0000000000009</v>
      </c>
      <c r="AW37" s="1071">
        <f t="shared" si="67"/>
        <v>7040.0000000000009</v>
      </c>
      <c r="AX37" s="1223">
        <f t="shared" si="67"/>
        <v>7040.0000000000009</v>
      </c>
      <c r="AY37" s="1090">
        <f t="shared" si="68"/>
        <v>7359.9999999999991</v>
      </c>
      <c r="AZ37" s="1071">
        <f t="shared" si="68"/>
        <v>7359.9999999999991</v>
      </c>
      <c r="BA37" s="1071">
        <f t="shared" si="68"/>
        <v>7359.9999999999991</v>
      </c>
      <c r="BB37" s="1071">
        <f t="shared" si="68"/>
        <v>7359.9999999999991</v>
      </c>
      <c r="BC37" s="1071">
        <f t="shared" si="68"/>
        <v>7359.9999999999991</v>
      </c>
      <c r="BD37" s="1071">
        <f t="shared" si="68"/>
        <v>7359.9999999999991</v>
      </c>
      <c r="BE37" s="1071">
        <f t="shared" si="68"/>
        <v>7359.9999999999991</v>
      </c>
      <c r="BF37" s="1071">
        <f t="shared" si="68"/>
        <v>7359.9999999999991</v>
      </c>
      <c r="BG37" s="1071">
        <f t="shared" si="68"/>
        <v>7359.9999999999991</v>
      </c>
      <c r="BH37" s="1071">
        <f t="shared" si="68"/>
        <v>7359.9999999999991</v>
      </c>
      <c r="BI37" s="1071">
        <f t="shared" si="68"/>
        <v>7359.9999999999991</v>
      </c>
      <c r="BJ37" s="1223">
        <f t="shared" si="68"/>
        <v>7359.9999999999991</v>
      </c>
      <c r="BK37" s="270"/>
      <c r="BL37" s="270">
        <f t="shared" si="69"/>
        <v>394240</v>
      </c>
    </row>
    <row r="38" spans="1:65" s="202" customFormat="1" ht="19" customHeight="1">
      <c r="A38" s="240" t="s">
        <v>196</v>
      </c>
      <c r="B38" s="243">
        <v>86000</v>
      </c>
      <c r="C38" s="224">
        <v>0</v>
      </c>
      <c r="D38" s="225">
        <v>0</v>
      </c>
      <c r="E38" s="225">
        <v>0</v>
      </c>
      <c r="F38" s="225">
        <v>0</v>
      </c>
      <c r="G38" s="225">
        <v>0</v>
      </c>
      <c r="H38" s="225">
        <v>0</v>
      </c>
      <c r="I38" s="225">
        <v>0</v>
      </c>
      <c r="J38" s="225">
        <v>0</v>
      </c>
      <c r="K38" s="225">
        <v>0</v>
      </c>
      <c r="L38" s="225">
        <v>0</v>
      </c>
      <c r="M38" s="225">
        <v>0</v>
      </c>
      <c r="N38" s="226">
        <v>0</v>
      </c>
      <c r="O38" s="1245">
        <f t="shared" ref="O38:Z38" si="71">($B38/12)*0.5</f>
        <v>3583.3333333333335</v>
      </c>
      <c r="P38" s="1243">
        <f t="shared" si="71"/>
        <v>3583.3333333333335</v>
      </c>
      <c r="Q38" s="1243">
        <f t="shared" si="71"/>
        <v>3583.3333333333335</v>
      </c>
      <c r="R38" s="1243">
        <f t="shared" si="71"/>
        <v>3583.3333333333335</v>
      </c>
      <c r="S38" s="1243">
        <f t="shared" si="71"/>
        <v>3583.3333333333335</v>
      </c>
      <c r="T38" s="1243">
        <f t="shared" si="71"/>
        <v>3583.3333333333335</v>
      </c>
      <c r="U38" s="1243">
        <f t="shared" si="71"/>
        <v>3583.3333333333335</v>
      </c>
      <c r="V38" s="1243">
        <f t="shared" si="71"/>
        <v>3583.3333333333335</v>
      </c>
      <c r="W38" s="1243">
        <f t="shared" si="71"/>
        <v>3583.3333333333335</v>
      </c>
      <c r="X38" s="1243">
        <f t="shared" si="71"/>
        <v>3583.3333333333335</v>
      </c>
      <c r="Y38" s="1243">
        <f t="shared" si="71"/>
        <v>3583.3333333333335</v>
      </c>
      <c r="Z38" s="1240">
        <f t="shared" si="71"/>
        <v>3583.3333333333335</v>
      </c>
      <c r="AA38" s="529">
        <f t="shared" si="66"/>
        <v>7525.0000000000009</v>
      </c>
      <c r="AB38" s="529">
        <f t="shared" si="66"/>
        <v>7525.0000000000009</v>
      </c>
      <c r="AC38" s="529">
        <f t="shared" si="66"/>
        <v>7525.0000000000009</v>
      </c>
      <c r="AD38" s="529">
        <f t="shared" si="66"/>
        <v>7525.0000000000009</v>
      </c>
      <c r="AE38" s="529">
        <f t="shared" si="66"/>
        <v>7525.0000000000009</v>
      </c>
      <c r="AF38" s="529">
        <f t="shared" si="66"/>
        <v>7525.0000000000009</v>
      </c>
      <c r="AG38" s="529">
        <f t="shared" si="66"/>
        <v>7525.0000000000009</v>
      </c>
      <c r="AH38" s="529">
        <f t="shared" si="66"/>
        <v>7525.0000000000009</v>
      </c>
      <c r="AI38" s="529">
        <f t="shared" si="66"/>
        <v>7525.0000000000009</v>
      </c>
      <c r="AJ38" s="529">
        <f t="shared" si="66"/>
        <v>7525.0000000000009</v>
      </c>
      <c r="AK38" s="529">
        <f t="shared" si="66"/>
        <v>7525.0000000000009</v>
      </c>
      <c r="AL38" s="529">
        <f t="shared" si="66"/>
        <v>7525.0000000000009</v>
      </c>
      <c r="AM38" s="1090">
        <f t="shared" si="67"/>
        <v>7883.3333333333339</v>
      </c>
      <c r="AN38" s="1071">
        <f t="shared" si="67"/>
        <v>7883.3333333333339</v>
      </c>
      <c r="AO38" s="1071">
        <f t="shared" si="67"/>
        <v>7883.3333333333339</v>
      </c>
      <c r="AP38" s="1071">
        <f t="shared" si="67"/>
        <v>7883.3333333333339</v>
      </c>
      <c r="AQ38" s="1071">
        <f t="shared" si="67"/>
        <v>7883.3333333333339</v>
      </c>
      <c r="AR38" s="1071">
        <f t="shared" si="67"/>
        <v>7883.3333333333339</v>
      </c>
      <c r="AS38" s="1071">
        <f t="shared" si="67"/>
        <v>7883.3333333333339</v>
      </c>
      <c r="AT38" s="1071">
        <f t="shared" si="67"/>
        <v>7883.3333333333339</v>
      </c>
      <c r="AU38" s="1071">
        <f t="shared" si="67"/>
        <v>7883.3333333333339</v>
      </c>
      <c r="AV38" s="1071">
        <f t="shared" si="67"/>
        <v>7883.3333333333339</v>
      </c>
      <c r="AW38" s="1071">
        <f t="shared" si="67"/>
        <v>7883.3333333333339</v>
      </c>
      <c r="AX38" s="1223">
        <f t="shared" si="67"/>
        <v>7883.3333333333339</v>
      </c>
      <c r="AY38" s="1090">
        <f t="shared" si="68"/>
        <v>8241.6666666666661</v>
      </c>
      <c r="AZ38" s="1071">
        <f t="shared" si="68"/>
        <v>8241.6666666666661</v>
      </c>
      <c r="BA38" s="1071">
        <f t="shared" si="68"/>
        <v>8241.6666666666661</v>
      </c>
      <c r="BB38" s="1071">
        <f t="shared" si="68"/>
        <v>8241.6666666666661</v>
      </c>
      <c r="BC38" s="1071">
        <f t="shared" si="68"/>
        <v>8241.6666666666661</v>
      </c>
      <c r="BD38" s="1071">
        <f t="shared" si="68"/>
        <v>8241.6666666666661</v>
      </c>
      <c r="BE38" s="1071">
        <f t="shared" si="68"/>
        <v>8241.6666666666661</v>
      </c>
      <c r="BF38" s="1071">
        <f t="shared" si="68"/>
        <v>8241.6666666666661</v>
      </c>
      <c r="BG38" s="1071">
        <f t="shared" si="68"/>
        <v>8241.6666666666661</v>
      </c>
      <c r="BH38" s="1071">
        <f t="shared" si="68"/>
        <v>8241.6666666666661</v>
      </c>
      <c r="BI38" s="1071">
        <f t="shared" si="68"/>
        <v>8241.6666666666661</v>
      </c>
      <c r="BJ38" s="1223">
        <f t="shared" si="68"/>
        <v>8241.6666666666661</v>
      </c>
      <c r="BK38" s="270"/>
      <c r="BL38" s="270">
        <f t="shared" si="69"/>
        <v>326800.00000000023</v>
      </c>
    </row>
    <row r="39" spans="1:65" s="202" customFormat="1" ht="19" customHeight="1">
      <c r="A39" s="1225"/>
      <c r="B39" s="1241"/>
      <c r="C39" s="1227">
        <f>SUM(C33:C38)</f>
        <v>26150</v>
      </c>
      <c r="D39" s="1228">
        <f t="shared" ref="D39:AL39" si="72">SUM(D33:D38)</f>
        <v>26150</v>
      </c>
      <c r="E39" s="1228">
        <f t="shared" si="72"/>
        <v>37216.666666666672</v>
      </c>
      <c r="F39" s="1228">
        <f t="shared" si="72"/>
        <v>37216.666666666672</v>
      </c>
      <c r="G39" s="1228">
        <f t="shared" si="72"/>
        <v>37216.666666666672</v>
      </c>
      <c r="H39" s="1228">
        <f t="shared" si="72"/>
        <v>37216.666666666672</v>
      </c>
      <c r="I39" s="1228">
        <f t="shared" si="72"/>
        <v>37216.666666666672</v>
      </c>
      <c r="J39" s="1228">
        <f t="shared" si="72"/>
        <v>37216.666666666672</v>
      </c>
      <c r="K39" s="1228">
        <f t="shared" si="72"/>
        <v>37216.666666666672</v>
      </c>
      <c r="L39" s="1228">
        <f t="shared" si="72"/>
        <v>37216.666666666672</v>
      </c>
      <c r="M39" s="1228">
        <f t="shared" si="72"/>
        <v>37216.666666666672</v>
      </c>
      <c r="N39" s="1229">
        <f t="shared" si="72"/>
        <v>37216.666666666672</v>
      </c>
      <c r="O39" s="1227">
        <f t="shared" si="72"/>
        <v>40800.000000000007</v>
      </c>
      <c r="P39" s="1228">
        <f t="shared" si="72"/>
        <v>40800.000000000007</v>
      </c>
      <c r="Q39" s="1228">
        <f t="shared" si="72"/>
        <v>40800.000000000007</v>
      </c>
      <c r="R39" s="1228">
        <f t="shared" si="72"/>
        <v>40800.000000000007</v>
      </c>
      <c r="S39" s="1228">
        <f t="shared" si="72"/>
        <v>40800.000000000007</v>
      </c>
      <c r="T39" s="1228">
        <f t="shared" si="72"/>
        <v>40800.000000000007</v>
      </c>
      <c r="U39" s="1228">
        <f t="shared" si="72"/>
        <v>40800.000000000007</v>
      </c>
      <c r="V39" s="1228">
        <f t="shared" si="72"/>
        <v>40800.000000000007</v>
      </c>
      <c r="W39" s="1228">
        <f t="shared" si="72"/>
        <v>40800.000000000007</v>
      </c>
      <c r="X39" s="1228">
        <f t="shared" si="72"/>
        <v>40800.000000000007</v>
      </c>
      <c r="Y39" s="1228">
        <f t="shared" si="72"/>
        <v>40800.000000000007</v>
      </c>
      <c r="Z39" s="1229">
        <f t="shared" si="72"/>
        <v>40800.000000000007</v>
      </c>
      <c r="AA39" s="1228">
        <f t="shared" si="72"/>
        <v>46602.5</v>
      </c>
      <c r="AB39" s="1228">
        <f t="shared" si="72"/>
        <v>46602.5</v>
      </c>
      <c r="AC39" s="1228">
        <f t="shared" si="72"/>
        <v>46602.5</v>
      </c>
      <c r="AD39" s="1228">
        <f t="shared" si="72"/>
        <v>46602.5</v>
      </c>
      <c r="AE39" s="1228">
        <f t="shared" si="72"/>
        <v>46602.5</v>
      </c>
      <c r="AF39" s="1228">
        <f t="shared" si="72"/>
        <v>46602.5</v>
      </c>
      <c r="AG39" s="1228">
        <f t="shared" si="72"/>
        <v>46602.5</v>
      </c>
      <c r="AH39" s="1228">
        <f t="shared" si="72"/>
        <v>46602.5</v>
      </c>
      <c r="AI39" s="1228">
        <f t="shared" si="72"/>
        <v>46602.5</v>
      </c>
      <c r="AJ39" s="1228">
        <f t="shared" si="72"/>
        <v>46602.5</v>
      </c>
      <c r="AK39" s="1228">
        <f t="shared" si="72"/>
        <v>46602.5</v>
      </c>
      <c r="AL39" s="1228">
        <f t="shared" si="72"/>
        <v>46602.5</v>
      </c>
      <c r="AM39" s="1230">
        <f t="shared" ref="AM39:BJ39" si="73">SUM(AM33:AM38)</f>
        <v>48821.666666666672</v>
      </c>
      <c r="AN39" s="1231">
        <f t="shared" si="73"/>
        <v>48821.666666666672</v>
      </c>
      <c r="AO39" s="1231">
        <f t="shared" si="73"/>
        <v>48821.666666666672</v>
      </c>
      <c r="AP39" s="1231">
        <f t="shared" si="73"/>
        <v>48821.666666666672</v>
      </c>
      <c r="AQ39" s="1231">
        <f t="shared" si="73"/>
        <v>48821.666666666672</v>
      </c>
      <c r="AR39" s="1231">
        <f t="shared" si="73"/>
        <v>48821.666666666672</v>
      </c>
      <c r="AS39" s="1231">
        <f t="shared" si="73"/>
        <v>48821.666666666672</v>
      </c>
      <c r="AT39" s="1231">
        <f t="shared" si="73"/>
        <v>48821.666666666672</v>
      </c>
      <c r="AU39" s="1231">
        <f t="shared" si="73"/>
        <v>48821.666666666672</v>
      </c>
      <c r="AV39" s="1231">
        <f t="shared" si="73"/>
        <v>48821.666666666672</v>
      </c>
      <c r="AW39" s="1231">
        <f t="shared" si="73"/>
        <v>48821.666666666672</v>
      </c>
      <c r="AX39" s="1232">
        <f t="shared" si="73"/>
        <v>48821.666666666672</v>
      </c>
      <c r="AY39" s="1230">
        <f t="shared" si="73"/>
        <v>51040.833333333328</v>
      </c>
      <c r="AZ39" s="1231">
        <f t="shared" si="73"/>
        <v>51040.833333333328</v>
      </c>
      <c r="BA39" s="1231">
        <f t="shared" si="73"/>
        <v>51040.833333333328</v>
      </c>
      <c r="BB39" s="1231">
        <f t="shared" si="73"/>
        <v>51040.833333333328</v>
      </c>
      <c r="BC39" s="1231">
        <f t="shared" si="73"/>
        <v>51040.833333333328</v>
      </c>
      <c r="BD39" s="1231">
        <f t="shared" si="73"/>
        <v>51040.833333333328</v>
      </c>
      <c r="BE39" s="1231">
        <f t="shared" si="73"/>
        <v>51040.833333333328</v>
      </c>
      <c r="BF39" s="1231">
        <f t="shared" si="73"/>
        <v>51040.833333333328</v>
      </c>
      <c r="BG39" s="1231">
        <f t="shared" si="73"/>
        <v>51040.833333333328</v>
      </c>
      <c r="BH39" s="1231">
        <f t="shared" si="73"/>
        <v>51040.833333333328</v>
      </c>
      <c r="BI39" s="1231">
        <f t="shared" si="73"/>
        <v>51040.833333333328</v>
      </c>
      <c r="BJ39" s="1232">
        <f t="shared" si="73"/>
        <v>51040.833333333328</v>
      </c>
      <c r="BK39" s="270"/>
      <c r="BL39" s="270"/>
    </row>
    <row r="40" spans="1:65" s="202" customFormat="1" ht="19" customHeight="1">
      <c r="A40" s="210"/>
      <c r="B40" s="220"/>
      <c r="C40" s="224"/>
      <c r="D40" s="225"/>
      <c r="E40" s="225"/>
      <c r="F40" s="225"/>
      <c r="G40" s="225"/>
      <c r="H40" s="225"/>
      <c r="I40" s="225"/>
      <c r="J40" s="225"/>
      <c r="K40" s="225"/>
      <c r="L40" s="225"/>
      <c r="M40" s="225"/>
      <c r="N40" s="1233">
        <f>SUM(C39:N39)</f>
        <v>424466.6666666668</v>
      </c>
      <c r="O40" s="224"/>
      <c r="P40" s="225"/>
      <c r="Q40" s="225"/>
      <c r="R40" s="225"/>
      <c r="S40" s="225"/>
      <c r="T40" s="225"/>
      <c r="U40" s="225"/>
      <c r="V40" s="225"/>
      <c r="W40" s="225"/>
      <c r="X40" s="225"/>
      <c r="Y40" s="225"/>
      <c r="Z40" s="1233">
        <f>SUM(O39:Z39)</f>
        <v>489600.00000000006</v>
      </c>
      <c r="AA40" s="225"/>
      <c r="AB40" s="225"/>
      <c r="AC40" s="225"/>
      <c r="AD40" s="225"/>
      <c r="AE40" s="225"/>
      <c r="AF40" s="225"/>
      <c r="AG40" s="225"/>
      <c r="AH40" s="225"/>
      <c r="AI40" s="225"/>
      <c r="AJ40" s="225"/>
      <c r="AK40" s="225"/>
      <c r="AL40" s="1234">
        <f>SUM(AA39:AL39)</f>
        <v>559230</v>
      </c>
      <c r="AM40" s="1235"/>
      <c r="AN40" s="1236"/>
      <c r="AO40" s="1236"/>
      <c r="AP40" s="1236"/>
      <c r="AQ40" s="1236"/>
      <c r="AR40" s="1236"/>
      <c r="AS40" s="1236"/>
      <c r="AT40" s="1236"/>
      <c r="AU40" s="1236"/>
      <c r="AV40" s="1236"/>
      <c r="AW40" s="1236"/>
      <c r="AX40" s="1237">
        <f>SUM(AM39:AX39)</f>
        <v>585860.00000000012</v>
      </c>
      <c r="AY40" s="1235"/>
      <c r="AZ40" s="1236"/>
      <c r="BA40" s="1236"/>
      <c r="BB40" s="1236"/>
      <c r="BC40" s="1236"/>
      <c r="BD40" s="1236"/>
      <c r="BE40" s="1236"/>
      <c r="BF40" s="1236"/>
      <c r="BG40" s="1236"/>
      <c r="BH40" s="1236"/>
      <c r="BI40" s="1236"/>
      <c r="BJ40" s="1237">
        <f>SUM(AY39:BJ39)</f>
        <v>612489.99999999988</v>
      </c>
      <c r="BK40" s="270"/>
      <c r="BL40" s="270"/>
    </row>
    <row r="41" spans="1:65" s="202" customFormat="1" ht="19" customHeight="1">
      <c r="A41" s="1246" t="s">
        <v>371</v>
      </c>
      <c r="B41" s="1247"/>
      <c r="C41" s="224"/>
      <c r="D41" s="225"/>
      <c r="E41" s="225"/>
      <c r="F41" s="225"/>
      <c r="G41" s="225"/>
      <c r="H41" s="225"/>
      <c r="I41" s="225"/>
      <c r="J41" s="225"/>
      <c r="K41" s="225"/>
      <c r="L41" s="225"/>
      <c r="M41" s="225"/>
      <c r="N41" s="226"/>
      <c r="O41" s="224"/>
      <c r="P41" s="225"/>
      <c r="Q41" s="225"/>
      <c r="R41" s="225"/>
      <c r="S41" s="225"/>
      <c r="T41" s="225"/>
      <c r="U41" s="225"/>
      <c r="V41" s="225"/>
      <c r="W41" s="225"/>
      <c r="X41" s="225"/>
      <c r="Y41" s="225"/>
      <c r="Z41" s="226"/>
      <c r="AA41" s="270"/>
      <c r="AB41" s="270"/>
      <c r="AC41" s="270"/>
      <c r="AD41" s="270"/>
      <c r="AE41" s="270"/>
      <c r="AF41" s="270"/>
      <c r="AG41" s="270"/>
      <c r="AH41" s="270"/>
      <c r="AI41" s="270"/>
      <c r="AJ41" s="270"/>
      <c r="AK41" s="270"/>
      <c r="AL41" s="225"/>
      <c r="AM41" s="1235"/>
      <c r="AN41" s="1236"/>
      <c r="AO41" s="1236"/>
      <c r="AP41" s="1236"/>
      <c r="AQ41" s="1236"/>
      <c r="AR41" s="1236"/>
      <c r="AS41" s="1236"/>
      <c r="AT41" s="1236"/>
      <c r="AU41" s="1236"/>
      <c r="AV41" s="1236"/>
      <c r="AW41" s="1236"/>
      <c r="AX41" s="1239"/>
      <c r="AY41" s="1235"/>
      <c r="AZ41" s="1236"/>
      <c r="BA41" s="1236"/>
      <c r="BB41" s="1236"/>
      <c r="BC41" s="1236"/>
      <c r="BD41" s="1236"/>
      <c r="BE41" s="1236"/>
      <c r="BF41" s="1236"/>
      <c r="BG41" s="1236"/>
      <c r="BH41" s="1236"/>
      <c r="BI41" s="1236"/>
      <c r="BJ41" s="1239"/>
      <c r="BK41" s="270"/>
      <c r="BL41" s="270"/>
    </row>
    <row r="42" spans="1:65" s="202" customFormat="1" ht="19" customHeight="1">
      <c r="A42" s="202" t="s">
        <v>516</v>
      </c>
      <c r="B42" s="237">
        <v>115200</v>
      </c>
      <c r="C42" s="224">
        <f>$B42/12</f>
        <v>9600</v>
      </c>
      <c r="D42" s="225">
        <f t="shared" ref="D42:S44" si="74">$B42/12</f>
        <v>9600</v>
      </c>
      <c r="E42" s="225">
        <f t="shared" si="74"/>
        <v>9600</v>
      </c>
      <c r="F42" s="225">
        <f t="shared" si="74"/>
        <v>9600</v>
      </c>
      <c r="G42" s="225">
        <f t="shared" si="74"/>
        <v>9600</v>
      </c>
      <c r="H42" s="225">
        <f t="shared" si="74"/>
        <v>9600</v>
      </c>
      <c r="I42" s="225">
        <f t="shared" si="74"/>
        <v>9600</v>
      </c>
      <c r="J42" s="225">
        <f t="shared" si="74"/>
        <v>9600</v>
      </c>
      <c r="K42" s="225">
        <f t="shared" si="74"/>
        <v>9600</v>
      </c>
      <c r="L42" s="225">
        <f t="shared" si="74"/>
        <v>9600</v>
      </c>
      <c r="M42" s="225">
        <f t="shared" si="74"/>
        <v>9600</v>
      </c>
      <c r="N42" s="226">
        <f t="shared" si="74"/>
        <v>9600</v>
      </c>
      <c r="O42" s="224">
        <f t="shared" si="74"/>
        <v>9600</v>
      </c>
      <c r="P42" s="225">
        <f t="shared" si="74"/>
        <v>9600</v>
      </c>
      <c r="Q42" s="225">
        <f t="shared" si="74"/>
        <v>9600</v>
      </c>
      <c r="R42" s="225">
        <f t="shared" si="74"/>
        <v>9600</v>
      </c>
      <c r="S42" s="225">
        <f t="shared" si="74"/>
        <v>9600</v>
      </c>
      <c r="T42" s="225">
        <f t="shared" ref="O42:Z52" si="75">$B42/12</f>
        <v>9600</v>
      </c>
      <c r="U42" s="225">
        <f t="shared" si="75"/>
        <v>9600</v>
      </c>
      <c r="V42" s="225">
        <f t="shared" si="75"/>
        <v>9600</v>
      </c>
      <c r="W42" s="225">
        <f t="shared" si="75"/>
        <v>9600</v>
      </c>
      <c r="X42" s="225">
        <f t="shared" si="75"/>
        <v>9600</v>
      </c>
      <c r="Y42" s="225">
        <f t="shared" si="75"/>
        <v>9600</v>
      </c>
      <c r="Z42" s="226">
        <f t="shared" si="75"/>
        <v>9600</v>
      </c>
      <c r="AA42" s="529">
        <f t="shared" ref="AA42:AL52" si="76">($B42/12)*1.05</f>
        <v>10080</v>
      </c>
      <c r="AB42" s="529">
        <f t="shared" si="76"/>
        <v>10080</v>
      </c>
      <c r="AC42" s="529">
        <f t="shared" si="76"/>
        <v>10080</v>
      </c>
      <c r="AD42" s="529">
        <f t="shared" si="76"/>
        <v>10080</v>
      </c>
      <c r="AE42" s="529">
        <f t="shared" si="76"/>
        <v>10080</v>
      </c>
      <c r="AF42" s="529">
        <f t="shared" si="76"/>
        <v>10080</v>
      </c>
      <c r="AG42" s="529">
        <f t="shared" si="76"/>
        <v>10080</v>
      </c>
      <c r="AH42" s="529">
        <f t="shared" si="76"/>
        <v>10080</v>
      </c>
      <c r="AI42" s="529">
        <f t="shared" si="76"/>
        <v>10080</v>
      </c>
      <c r="AJ42" s="529">
        <f t="shared" si="76"/>
        <v>10080</v>
      </c>
      <c r="AK42" s="529">
        <f t="shared" si="76"/>
        <v>10080</v>
      </c>
      <c r="AL42" s="529">
        <f t="shared" si="76"/>
        <v>10080</v>
      </c>
      <c r="AM42" s="1090">
        <f t="shared" ref="AM42:AX50" si="77">($B42/12)*1.1</f>
        <v>10560</v>
      </c>
      <c r="AN42" s="1071">
        <f t="shared" si="77"/>
        <v>10560</v>
      </c>
      <c r="AO42" s="1071">
        <f t="shared" si="77"/>
        <v>10560</v>
      </c>
      <c r="AP42" s="1071">
        <f t="shared" si="77"/>
        <v>10560</v>
      </c>
      <c r="AQ42" s="1071">
        <f t="shared" si="77"/>
        <v>10560</v>
      </c>
      <c r="AR42" s="1071">
        <f t="shared" si="77"/>
        <v>10560</v>
      </c>
      <c r="AS42" s="1071">
        <f t="shared" si="77"/>
        <v>10560</v>
      </c>
      <c r="AT42" s="1071">
        <f t="shared" si="77"/>
        <v>10560</v>
      </c>
      <c r="AU42" s="1071">
        <f t="shared" si="77"/>
        <v>10560</v>
      </c>
      <c r="AV42" s="1071">
        <f t="shared" si="77"/>
        <v>10560</v>
      </c>
      <c r="AW42" s="1071">
        <f t="shared" si="77"/>
        <v>10560</v>
      </c>
      <c r="AX42" s="1223">
        <f t="shared" si="77"/>
        <v>10560</v>
      </c>
      <c r="AY42" s="1090">
        <f t="shared" ref="AY42:BJ50" si="78">($B42/12)*1.15</f>
        <v>11040</v>
      </c>
      <c r="AZ42" s="1071">
        <f t="shared" si="78"/>
        <v>11040</v>
      </c>
      <c r="BA42" s="1071">
        <f t="shared" si="78"/>
        <v>11040</v>
      </c>
      <c r="BB42" s="1071">
        <f t="shared" si="78"/>
        <v>11040</v>
      </c>
      <c r="BC42" s="1071">
        <f t="shared" si="78"/>
        <v>11040</v>
      </c>
      <c r="BD42" s="1071">
        <f t="shared" si="78"/>
        <v>11040</v>
      </c>
      <c r="BE42" s="1071">
        <f t="shared" si="78"/>
        <v>11040</v>
      </c>
      <c r="BF42" s="1071">
        <f t="shared" si="78"/>
        <v>11040</v>
      </c>
      <c r="BG42" s="1071">
        <f t="shared" si="78"/>
        <v>11040</v>
      </c>
      <c r="BH42" s="1071">
        <f t="shared" si="78"/>
        <v>11040</v>
      </c>
      <c r="BI42" s="1071">
        <f t="shared" si="78"/>
        <v>11040</v>
      </c>
      <c r="BJ42" s="1223">
        <f t="shared" si="78"/>
        <v>11040</v>
      </c>
      <c r="BK42" s="270"/>
      <c r="BL42" s="270">
        <f t="shared" ref="BL42:BL52" si="79">SUM(C42:BK42)</f>
        <v>610560</v>
      </c>
    </row>
    <row r="43" spans="1:65" s="202" customFormat="1" ht="19" customHeight="1">
      <c r="A43" s="202" t="s">
        <v>552</v>
      </c>
      <c r="B43" s="237">
        <v>70008</v>
      </c>
      <c r="C43" s="224">
        <f>$B43/12</f>
        <v>5834</v>
      </c>
      <c r="D43" s="225">
        <f t="shared" si="74"/>
        <v>5834</v>
      </c>
      <c r="E43" s="225">
        <f t="shared" si="74"/>
        <v>5834</v>
      </c>
      <c r="F43" s="225">
        <f t="shared" si="74"/>
        <v>5834</v>
      </c>
      <c r="G43" s="225">
        <f t="shared" si="74"/>
        <v>5834</v>
      </c>
      <c r="H43" s="225">
        <f t="shared" si="74"/>
        <v>5834</v>
      </c>
      <c r="I43" s="225">
        <f t="shared" si="74"/>
        <v>5834</v>
      </c>
      <c r="J43" s="225">
        <f t="shared" si="74"/>
        <v>5834</v>
      </c>
      <c r="K43" s="225">
        <f t="shared" si="74"/>
        <v>5834</v>
      </c>
      <c r="L43" s="225">
        <f t="shared" si="74"/>
        <v>5834</v>
      </c>
      <c r="M43" s="225">
        <f t="shared" si="74"/>
        <v>5834</v>
      </c>
      <c r="N43" s="226">
        <f t="shared" si="74"/>
        <v>5834</v>
      </c>
      <c r="O43" s="224">
        <f t="shared" si="75"/>
        <v>5834</v>
      </c>
      <c r="P43" s="225">
        <f t="shared" si="75"/>
        <v>5834</v>
      </c>
      <c r="Q43" s="225">
        <f t="shared" si="75"/>
        <v>5834</v>
      </c>
      <c r="R43" s="225">
        <f t="shared" si="75"/>
        <v>5834</v>
      </c>
      <c r="S43" s="225">
        <f t="shared" si="75"/>
        <v>5834</v>
      </c>
      <c r="T43" s="225">
        <f t="shared" si="75"/>
        <v>5834</v>
      </c>
      <c r="U43" s="225">
        <f t="shared" si="75"/>
        <v>5834</v>
      </c>
      <c r="V43" s="225">
        <f t="shared" si="75"/>
        <v>5834</v>
      </c>
      <c r="W43" s="225">
        <f t="shared" si="75"/>
        <v>5834</v>
      </c>
      <c r="X43" s="225">
        <f t="shared" si="75"/>
        <v>5834</v>
      </c>
      <c r="Y43" s="225">
        <f t="shared" si="75"/>
        <v>5834</v>
      </c>
      <c r="Z43" s="226">
        <f t="shared" si="75"/>
        <v>5834</v>
      </c>
      <c r="AA43" s="529">
        <f t="shared" si="76"/>
        <v>6125.7</v>
      </c>
      <c r="AB43" s="529">
        <f t="shared" si="76"/>
        <v>6125.7</v>
      </c>
      <c r="AC43" s="529">
        <f t="shared" si="76"/>
        <v>6125.7</v>
      </c>
      <c r="AD43" s="529">
        <f t="shared" si="76"/>
        <v>6125.7</v>
      </c>
      <c r="AE43" s="529">
        <f t="shared" si="76"/>
        <v>6125.7</v>
      </c>
      <c r="AF43" s="529">
        <f t="shared" si="76"/>
        <v>6125.7</v>
      </c>
      <c r="AG43" s="529">
        <f t="shared" si="76"/>
        <v>6125.7</v>
      </c>
      <c r="AH43" s="529">
        <f t="shared" si="76"/>
        <v>6125.7</v>
      </c>
      <c r="AI43" s="529">
        <f t="shared" si="76"/>
        <v>6125.7</v>
      </c>
      <c r="AJ43" s="529">
        <f t="shared" si="76"/>
        <v>6125.7</v>
      </c>
      <c r="AK43" s="529">
        <f t="shared" si="76"/>
        <v>6125.7</v>
      </c>
      <c r="AL43" s="529">
        <f t="shared" si="76"/>
        <v>6125.7</v>
      </c>
      <c r="AM43" s="1090">
        <f t="shared" si="77"/>
        <v>6417.4000000000005</v>
      </c>
      <c r="AN43" s="1071">
        <f t="shared" si="77"/>
        <v>6417.4000000000005</v>
      </c>
      <c r="AO43" s="1071">
        <f t="shared" si="77"/>
        <v>6417.4000000000005</v>
      </c>
      <c r="AP43" s="1071">
        <f t="shared" si="77"/>
        <v>6417.4000000000005</v>
      </c>
      <c r="AQ43" s="1071">
        <f t="shared" si="77"/>
        <v>6417.4000000000005</v>
      </c>
      <c r="AR43" s="1071">
        <f t="shared" si="77"/>
        <v>6417.4000000000005</v>
      </c>
      <c r="AS43" s="1071">
        <f t="shared" si="77"/>
        <v>6417.4000000000005</v>
      </c>
      <c r="AT43" s="1071">
        <f t="shared" si="77"/>
        <v>6417.4000000000005</v>
      </c>
      <c r="AU43" s="1071">
        <f t="shared" si="77"/>
        <v>6417.4000000000005</v>
      </c>
      <c r="AV43" s="1071">
        <f t="shared" si="77"/>
        <v>6417.4000000000005</v>
      </c>
      <c r="AW43" s="1071">
        <f t="shared" si="77"/>
        <v>6417.4000000000005</v>
      </c>
      <c r="AX43" s="1223">
        <f t="shared" si="77"/>
        <v>6417.4000000000005</v>
      </c>
      <c r="AY43" s="1090">
        <f t="shared" si="78"/>
        <v>6709.0999999999995</v>
      </c>
      <c r="AZ43" s="1071">
        <f t="shared" si="78"/>
        <v>6709.0999999999995</v>
      </c>
      <c r="BA43" s="1071">
        <f t="shared" si="78"/>
        <v>6709.0999999999995</v>
      </c>
      <c r="BB43" s="1071">
        <f t="shared" si="78"/>
        <v>6709.0999999999995</v>
      </c>
      <c r="BC43" s="1071">
        <f t="shared" si="78"/>
        <v>6709.0999999999995</v>
      </c>
      <c r="BD43" s="1071">
        <f t="shared" si="78"/>
        <v>6709.0999999999995</v>
      </c>
      <c r="BE43" s="1071">
        <f t="shared" si="78"/>
        <v>6709.0999999999995</v>
      </c>
      <c r="BF43" s="1071">
        <f t="shared" si="78"/>
        <v>6709.0999999999995</v>
      </c>
      <c r="BG43" s="1071">
        <f t="shared" si="78"/>
        <v>6709.0999999999995</v>
      </c>
      <c r="BH43" s="1071">
        <f t="shared" si="78"/>
        <v>6709.0999999999995</v>
      </c>
      <c r="BI43" s="1071">
        <f t="shared" si="78"/>
        <v>6709.0999999999995</v>
      </c>
      <c r="BJ43" s="1223">
        <f t="shared" si="78"/>
        <v>6709.0999999999995</v>
      </c>
      <c r="BK43" s="270"/>
      <c r="BL43" s="270">
        <f t="shared" si="79"/>
        <v>371042.39999999991</v>
      </c>
    </row>
    <row r="44" spans="1:65" s="202" customFormat="1" ht="19" customHeight="1">
      <c r="A44" s="202" t="s">
        <v>14</v>
      </c>
      <c r="B44" s="237">
        <f>5600*12</f>
        <v>67200</v>
      </c>
      <c r="C44" s="224">
        <v>0</v>
      </c>
      <c r="D44" s="225">
        <f>$B44/12</f>
        <v>5600</v>
      </c>
      <c r="E44" s="225">
        <f t="shared" si="74"/>
        <v>5600</v>
      </c>
      <c r="F44" s="225">
        <f t="shared" si="74"/>
        <v>5600</v>
      </c>
      <c r="G44" s="225">
        <f t="shared" si="74"/>
        <v>5600</v>
      </c>
      <c r="H44" s="225">
        <f t="shared" si="74"/>
        <v>5600</v>
      </c>
      <c r="I44" s="225">
        <f t="shared" si="74"/>
        <v>5600</v>
      </c>
      <c r="J44" s="225">
        <f t="shared" si="74"/>
        <v>5600</v>
      </c>
      <c r="K44" s="225">
        <f t="shared" si="74"/>
        <v>5600</v>
      </c>
      <c r="L44" s="225">
        <f t="shared" si="74"/>
        <v>5600</v>
      </c>
      <c r="M44" s="225">
        <f t="shared" si="74"/>
        <v>5600</v>
      </c>
      <c r="N44" s="226">
        <f t="shared" si="74"/>
        <v>5600</v>
      </c>
      <c r="O44" s="224">
        <f t="shared" si="75"/>
        <v>5600</v>
      </c>
      <c r="P44" s="225">
        <f t="shared" si="75"/>
        <v>5600</v>
      </c>
      <c r="Q44" s="225">
        <f t="shared" si="75"/>
        <v>5600</v>
      </c>
      <c r="R44" s="225">
        <f t="shared" si="75"/>
        <v>5600</v>
      </c>
      <c r="S44" s="225">
        <f t="shared" si="75"/>
        <v>5600</v>
      </c>
      <c r="T44" s="225">
        <f t="shared" si="75"/>
        <v>5600</v>
      </c>
      <c r="U44" s="225">
        <f t="shared" si="75"/>
        <v>5600</v>
      </c>
      <c r="V44" s="225">
        <f t="shared" si="75"/>
        <v>5600</v>
      </c>
      <c r="W44" s="225">
        <f t="shared" si="75"/>
        <v>5600</v>
      </c>
      <c r="X44" s="225">
        <f t="shared" si="75"/>
        <v>5600</v>
      </c>
      <c r="Y44" s="225">
        <f t="shared" si="75"/>
        <v>5600</v>
      </c>
      <c r="Z44" s="226">
        <f t="shared" si="75"/>
        <v>5600</v>
      </c>
      <c r="AA44" s="529">
        <f t="shared" si="76"/>
        <v>5880</v>
      </c>
      <c r="AB44" s="529">
        <f t="shared" si="76"/>
        <v>5880</v>
      </c>
      <c r="AC44" s="529">
        <f t="shared" si="76"/>
        <v>5880</v>
      </c>
      <c r="AD44" s="529">
        <f t="shared" si="76"/>
        <v>5880</v>
      </c>
      <c r="AE44" s="529">
        <f t="shared" si="76"/>
        <v>5880</v>
      </c>
      <c r="AF44" s="529">
        <f t="shared" si="76"/>
        <v>5880</v>
      </c>
      <c r="AG44" s="529">
        <f t="shared" si="76"/>
        <v>5880</v>
      </c>
      <c r="AH44" s="529">
        <f t="shared" si="76"/>
        <v>5880</v>
      </c>
      <c r="AI44" s="529">
        <f t="shared" si="76"/>
        <v>5880</v>
      </c>
      <c r="AJ44" s="529">
        <f t="shared" si="76"/>
        <v>5880</v>
      </c>
      <c r="AK44" s="529">
        <f t="shared" si="76"/>
        <v>5880</v>
      </c>
      <c r="AL44" s="529">
        <f t="shared" si="76"/>
        <v>5880</v>
      </c>
      <c r="AM44" s="1090">
        <f t="shared" si="77"/>
        <v>6160.0000000000009</v>
      </c>
      <c r="AN44" s="1071">
        <f t="shared" si="77"/>
        <v>6160.0000000000009</v>
      </c>
      <c r="AO44" s="1071">
        <f t="shared" si="77"/>
        <v>6160.0000000000009</v>
      </c>
      <c r="AP44" s="1071">
        <f t="shared" si="77"/>
        <v>6160.0000000000009</v>
      </c>
      <c r="AQ44" s="1071">
        <f t="shared" si="77"/>
        <v>6160.0000000000009</v>
      </c>
      <c r="AR44" s="1071">
        <f t="shared" si="77"/>
        <v>6160.0000000000009</v>
      </c>
      <c r="AS44" s="1071">
        <f t="shared" si="77"/>
        <v>6160.0000000000009</v>
      </c>
      <c r="AT44" s="1071">
        <f t="shared" si="77"/>
        <v>6160.0000000000009</v>
      </c>
      <c r="AU44" s="1071">
        <f t="shared" si="77"/>
        <v>6160.0000000000009</v>
      </c>
      <c r="AV44" s="1071">
        <f t="shared" si="77"/>
        <v>6160.0000000000009</v>
      </c>
      <c r="AW44" s="1071">
        <f t="shared" si="77"/>
        <v>6160.0000000000009</v>
      </c>
      <c r="AX44" s="1223">
        <f t="shared" si="77"/>
        <v>6160.0000000000009</v>
      </c>
      <c r="AY44" s="1090">
        <f t="shared" si="78"/>
        <v>6439.9999999999991</v>
      </c>
      <c r="AZ44" s="1071">
        <f t="shared" si="78"/>
        <v>6439.9999999999991</v>
      </c>
      <c r="BA44" s="1071">
        <f t="shared" si="78"/>
        <v>6439.9999999999991</v>
      </c>
      <c r="BB44" s="1071">
        <f t="shared" si="78"/>
        <v>6439.9999999999991</v>
      </c>
      <c r="BC44" s="1071">
        <f t="shared" si="78"/>
        <v>6439.9999999999991</v>
      </c>
      <c r="BD44" s="1071">
        <f t="shared" si="78"/>
        <v>6439.9999999999991</v>
      </c>
      <c r="BE44" s="1071">
        <f t="shared" si="78"/>
        <v>6439.9999999999991</v>
      </c>
      <c r="BF44" s="1071">
        <f t="shared" si="78"/>
        <v>6439.9999999999991</v>
      </c>
      <c r="BG44" s="1071">
        <f t="shared" si="78"/>
        <v>6439.9999999999991</v>
      </c>
      <c r="BH44" s="1071">
        <f t="shared" si="78"/>
        <v>6439.9999999999991</v>
      </c>
      <c r="BI44" s="1071">
        <f t="shared" si="78"/>
        <v>6439.9999999999991</v>
      </c>
      <c r="BJ44" s="1223">
        <f t="shared" si="78"/>
        <v>6439.9999999999991</v>
      </c>
      <c r="BK44" s="270"/>
      <c r="BL44" s="270">
        <f t="shared" si="79"/>
        <v>350560</v>
      </c>
    </row>
    <row r="45" spans="1:65" s="202" customFormat="1" ht="19" customHeight="1">
      <c r="A45" s="202" t="s">
        <v>15</v>
      </c>
      <c r="B45" s="237">
        <v>48000</v>
      </c>
      <c r="C45" s="224">
        <v>0</v>
      </c>
      <c r="D45" s="225">
        <f>$B45/12</f>
        <v>4000</v>
      </c>
      <c r="E45" s="225">
        <f t="shared" ref="E45:T49" si="80">$B45/12</f>
        <v>4000</v>
      </c>
      <c r="F45" s="225">
        <f t="shared" si="80"/>
        <v>4000</v>
      </c>
      <c r="G45" s="225">
        <f t="shared" si="80"/>
        <v>4000</v>
      </c>
      <c r="H45" s="225">
        <f t="shared" si="80"/>
        <v>4000</v>
      </c>
      <c r="I45" s="225">
        <f t="shared" si="80"/>
        <v>4000</v>
      </c>
      <c r="J45" s="225">
        <f t="shared" si="80"/>
        <v>4000</v>
      </c>
      <c r="K45" s="225">
        <f t="shared" si="80"/>
        <v>4000</v>
      </c>
      <c r="L45" s="225">
        <f t="shared" si="80"/>
        <v>4000</v>
      </c>
      <c r="M45" s="225">
        <f t="shared" si="80"/>
        <v>4000</v>
      </c>
      <c r="N45" s="226">
        <f t="shared" si="80"/>
        <v>4000</v>
      </c>
      <c r="O45" s="224">
        <f t="shared" si="80"/>
        <v>4000</v>
      </c>
      <c r="P45" s="225">
        <f t="shared" si="80"/>
        <v>4000</v>
      </c>
      <c r="Q45" s="225">
        <f t="shared" si="80"/>
        <v>4000</v>
      </c>
      <c r="R45" s="225">
        <f t="shared" si="80"/>
        <v>4000</v>
      </c>
      <c r="S45" s="225">
        <f t="shared" si="80"/>
        <v>4000</v>
      </c>
      <c r="T45" s="225">
        <f t="shared" si="80"/>
        <v>4000</v>
      </c>
      <c r="U45" s="225">
        <f t="shared" si="75"/>
        <v>4000</v>
      </c>
      <c r="V45" s="225">
        <f t="shared" si="75"/>
        <v>4000</v>
      </c>
      <c r="W45" s="225">
        <f t="shared" si="75"/>
        <v>4000</v>
      </c>
      <c r="X45" s="225">
        <f t="shared" si="75"/>
        <v>4000</v>
      </c>
      <c r="Y45" s="225">
        <f t="shared" si="75"/>
        <v>4000</v>
      </c>
      <c r="Z45" s="226">
        <f t="shared" si="75"/>
        <v>4000</v>
      </c>
      <c r="AA45" s="529">
        <f t="shared" si="76"/>
        <v>4200</v>
      </c>
      <c r="AB45" s="529">
        <f t="shared" si="76"/>
        <v>4200</v>
      </c>
      <c r="AC45" s="529">
        <f t="shared" si="76"/>
        <v>4200</v>
      </c>
      <c r="AD45" s="529">
        <f t="shared" si="76"/>
        <v>4200</v>
      </c>
      <c r="AE45" s="529">
        <f t="shared" si="76"/>
        <v>4200</v>
      </c>
      <c r="AF45" s="529">
        <f t="shared" si="76"/>
        <v>4200</v>
      </c>
      <c r="AG45" s="529">
        <f t="shared" si="76"/>
        <v>4200</v>
      </c>
      <c r="AH45" s="529">
        <f t="shared" si="76"/>
        <v>4200</v>
      </c>
      <c r="AI45" s="529">
        <f t="shared" si="76"/>
        <v>4200</v>
      </c>
      <c r="AJ45" s="529">
        <f t="shared" si="76"/>
        <v>4200</v>
      </c>
      <c r="AK45" s="529">
        <f t="shared" si="76"/>
        <v>4200</v>
      </c>
      <c r="AL45" s="529">
        <f t="shared" si="76"/>
        <v>4200</v>
      </c>
      <c r="AM45" s="1090">
        <f t="shared" si="77"/>
        <v>4400</v>
      </c>
      <c r="AN45" s="1071">
        <f t="shared" si="77"/>
        <v>4400</v>
      </c>
      <c r="AO45" s="1071">
        <f t="shared" si="77"/>
        <v>4400</v>
      </c>
      <c r="AP45" s="1071">
        <f t="shared" si="77"/>
        <v>4400</v>
      </c>
      <c r="AQ45" s="1071">
        <f t="shared" si="77"/>
        <v>4400</v>
      </c>
      <c r="AR45" s="1071">
        <f t="shared" si="77"/>
        <v>4400</v>
      </c>
      <c r="AS45" s="1071">
        <f t="shared" si="77"/>
        <v>4400</v>
      </c>
      <c r="AT45" s="1071">
        <f t="shared" si="77"/>
        <v>4400</v>
      </c>
      <c r="AU45" s="1071">
        <f t="shared" si="77"/>
        <v>4400</v>
      </c>
      <c r="AV45" s="1071">
        <f t="shared" si="77"/>
        <v>4400</v>
      </c>
      <c r="AW45" s="1071">
        <f t="shared" si="77"/>
        <v>4400</v>
      </c>
      <c r="AX45" s="1223">
        <f t="shared" si="77"/>
        <v>4400</v>
      </c>
      <c r="AY45" s="1090">
        <f t="shared" si="78"/>
        <v>4600</v>
      </c>
      <c r="AZ45" s="1071">
        <f t="shared" si="78"/>
        <v>4600</v>
      </c>
      <c r="BA45" s="1071">
        <f t="shared" si="78"/>
        <v>4600</v>
      </c>
      <c r="BB45" s="1071">
        <f t="shared" si="78"/>
        <v>4600</v>
      </c>
      <c r="BC45" s="1071">
        <f t="shared" si="78"/>
        <v>4600</v>
      </c>
      <c r="BD45" s="1071">
        <f t="shared" si="78"/>
        <v>4600</v>
      </c>
      <c r="BE45" s="1071">
        <f t="shared" si="78"/>
        <v>4600</v>
      </c>
      <c r="BF45" s="1071">
        <f t="shared" si="78"/>
        <v>4600</v>
      </c>
      <c r="BG45" s="1071">
        <f t="shared" si="78"/>
        <v>4600</v>
      </c>
      <c r="BH45" s="1071">
        <f t="shared" si="78"/>
        <v>4600</v>
      </c>
      <c r="BI45" s="1071">
        <f t="shared" si="78"/>
        <v>4600</v>
      </c>
      <c r="BJ45" s="1223">
        <f t="shared" si="78"/>
        <v>4600</v>
      </c>
      <c r="BK45" s="270"/>
      <c r="BL45" s="270">
        <f t="shared" si="79"/>
        <v>250400</v>
      </c>
    </row>
    <row r="46" spans="1:65" s="202" customFormat="1" ht="19" customHeight="1">
      <c r="A46" s="202" t="s">
        <v>14</v>
      </c>
      <c r="B46" s="237">
        <f>5600*12</f>
        <v>67200</v>
      </c>
      <c r="C46" s="224">
        <v>0</v>
      </c>
      <c r="D46" s="225">
        <v>0</v>
      </c>
      <c r="E46" s="225">
        <f>$B46/12</f>
        <v>5600</v>
      </c>
      <c r="F46" s="225">
        <f t="shared" si="80"/>
        <v>5600</v>
      </c>
      <c r="G46" s="225">
        <f t="shared" si="80"/>
        <v>5600</v>
      </c>
      <c r="H46" s="225">
        <f t="shared" si="80"/>
        <v>5600</v>
      </c>
      <c r="I46" s="225">
        <f t="shared" si="80"/>
        <v>5600</v>
      </c>
      <c r="J46" s="225">
        <f t="shared" si="80"/>
        <v>5600</v>
      </c>
      <c r="K46" s="225">
        <f t="shared" si="80"/>
        <v>5600</v>
      </c>
      <c r="L46" s="225">
        <f t="shared" si="80"/>
        <v>5600</v>
      </c>
      <c r="M46" s="225">
        <f t="shared" si="80"/>
        <v>5600</v>
      </c>
      <c r="N46" s="226">
        <f t="shared" si="80"/>
        <v>5600</v>
      </c>
      <c r="O46" s="224">
        <f t="shared" si="75"/>
        <v>5600</v>
      </c>
      <c r="P46" s="225">
        <f t="shared" si="75"/>
        <v>5600</v>
      </c>
      <c r="Q46" s="225">
        <f t="shared" si="75"/>
        <v>5600</v>
      </c>
      <c r="R46" s="225">
        <f t="shared" si="75"/>
        <v>5600</v>
      </c>
      <c r="S46" s="225">
        <f t="shared" si="75"/>
        <v>5600</v>
      </c>
      <c r="T46" s="225">
        <f t="shared" si="75"/>
        <v>5600</v>
      </c>
      <c r="U46" s="225">
        <f t="shared" si="75"/>
        <v>5600</v>
      </c>
      <c r="V46" s="225">
        <f t="shared" si="75"/>
        <v>5600</v>
      </c>
      <c r="W46" s="225">
        <f t="shared" si="75"/>
        <v>5600</v>
      </c>
      <c r="X46" s="225">
        <f t="shared" si="75"/>
        <v>5600</v>
      </c>
      <c r="Y46" s="225">
        <f t="shared" si="75"/>
        <v>5600</v>
      </c>
      <c r="Z46" s="226">
        <f t="shared" si="75"/>
        <v>5600</v>
      </c>
      <c r="AA46" s="529">
        <f t="shared" si="76"/>
        <v>5880</v>
      </c>
      <c r="AB46" s="529">
        <f t="shared" si="76"/>
        <v>5880</v>
      </c>
      <c r="AC46" s="529">
        <f t="shared" si="76"/>
        <v>5880</v>
      </c>
      <c r="AD46" s="529">
        <f t="shared" si="76"/>
        <v>5880</v>
      </c>
      <c r="AE46" s="529">
        <f t="shared" si="76"/>
        <v>5880</v>
      </c>
      <c r="AF46" s="529">
        <f t="shared" si="76"/>
        <v>5880</v>
      </c>
      <c r="AG46" s="529">
        <f t="shared" si="76"/>
        <v>5880</v>
      </c>
      <c r="AH46" s="529">
        <f t="shared" si="76"/>
        <v>5880</v>
      </c>
      <c r="AI46" s="529">
        <f t="shared" si="76"/>
        <v>5880</v>
      </c>
      <c r="AJ46" s="529">
        <f t="shared" si="76"/>
        <v>5880</v>
      </c>
      <c r="AK46" s="529">
        <f t="shared" si="76"/>
        <v>5880</v>
      </c>
      <c r="AL46" s="529">
        <f t="shared" si="76"/>
        <v>5880</v>
      </c>
      <c r="AM46" s="1090">
        <f t="shared" si="77"/>
        <v>6160.0000000000009</v>
      </c>
      <c r="AN46" s="1071">
        <f t="shared" si="77"/>
        <v>6160.0000000000009</v>
      </c>
      <c r="AO46" s="1071">
        <f t="shared" si="77"/>
        <v>6160.0000000000009</v>
      </c>
      <c r="AP46" s="1071">
        <f t="shared" si="77"/>
        <v>6160.0000000000009</v>
      </c>
      <c r="AQ46" s="1071">
        <f t="shared" si="77"/>
        <v>6160.0000000000009</v>
      </c>
      <c r="AR46" s="1071">
        <f t="shared" si="77"/>
        <v>6160.0000000000009</v>
      </c>
      <c r="AS46" s="1071">
        <f t="shared" si="77"/>
        <v>6160.0000000000009</v>
      </c>
      <c r="AT46" s="1071">
        <f t="shared" si="77"/>
        <v>6160.0000000000009</v>
      </c>
      <c r="AU46" s="1071">
        <f t="shared" si="77"/>
        <v>6160.0000000000009</v>
      </c>
      <c r="AV46" s="1071">
        <f t="shared" si="77"/>
        <v>6160.0000000000009</v>
      </c>
      <c r="AW46" s="1071">
        <f t="shared" si="77"/>
        <v>6160.0000000000009</v>
      </c>
      <c r="AX46" s="1223">
        <f t="shared" si="77"/>
        <v>6160.0000000000009</v>
      </c>
      <c r="AY46" s="1090">
        <f t="shared" si="78"/>
        <v>6439.9999999999991</v>
      </c>
      <c r="AZ46" s="1071">
        <f t="shared" si="78"/>
        <v>6439.9999999999991</v>
      </c>
      <c r="BA46" s="1071">
        <f t="shared" si="78"/>
        <v>6439.9999999999991</v>
      </c>
      <c r="BB46" s="1071">
        <f t="shared" si="78"/>
        <v>6439.9999999999991</v>
      </c>
      <c r="BC46" s="1071">
        <f t="shared" si="78"/>
        <v>6439.9999999999991</v>
      </c>
      <c r="BD46" s="1071">
        <f t="shared" si="78"/>
        <v>6439.9999999999991</v>
      </c>
      <c r="BE46" s="1071">
        <f t="shared" si="78"/>
        <v>6439.9999999999991</v>
      </c>
      <c r="BF46" s="1071">
        <f t="shared" si="78"/>
        <v>6439.9999999999991</v>
      </c>
      <c r="BG46" s="1071">
        <f t="shared" si="78"/>
        <v>6439.9999999999991</v>
      </c>
      <c r="BH46" s="1071">
        <f t="shared" si="78"/>
        <v>6439.9999999999991</v>
      </c>
      <c r="BI46" s="1071">
        <f t="shared" si="78"/>
        <v>6439.9999999999991</v>
      </c>
      <c r="BJ46" s="1223">
        <f t="shared" si="78"/>
        <v>6439.9999999999991</v>
      </c>
      <c r="BK46" s="270"/>
      <c r="BL46" s="270">
        <f t="shared" si="79"/>
        <v>344960</v>
      </c>
    </row>
    <row r="47" spans="1:65" s="202" customFormat="1" ht="19" customHeight="1">
      <c r="A47" s="202" t="s">
        <v>15</v>
      </c>
      <c r="B47" s="237">
        <f>4000*12</f>
        <v>48000</v>
      </c>
      <c r="C47" s="224">
        <v>0</v>
      </c>
      <c r="D47" s="225">
        <v>0</v>
      </c>
      <c r="E47" s="225">
        <f>$B47/12</f>
        <v>4000</v>
      </c>
      <c r="F47" s="225">
        <f t="shared" si="80"/>
        <v>4000</v>
      </c>
      <c r="G47" s="225">
        <f t="shared" si="80"/>
        <v>4000</v>
      </c>
      <c r="H47" s="225">
        <f t="shared" si="80"/>
        <v>4000</v>
      </c>
      <c r="I47" s="225">
        <f t="shared" si="80"/>
        <v>4000</v>
      </c>
      <c r="J47" s="225">
        <f t="shared" si="80"/>
        <v>4000</v>
      </c>
      <c r="K47" s="225">
        <f t="shared" si="80"/>
        <v>4000</v>
      </c>
      <c r="L47" s="225">
        <f t="shared" si="80"/>
        <v>4000</v>
      </c>
      <c r="M47" s="225">
        <f t="shared" si="80"/>
        <v>4000</v>
      </c>
      <c r="N47" s="226">
        <f t="shared" si="80"/>
        <v>4000</v>
      </c>
      <c r="O47" s="224">
        <f t="shared" si="75"/>
        <v>4000</v>
      </c>
      <c r="P47" s="225">
        <f t="shared" si="75"/>
        <v>4000</v>
      </c>
      <c r="Q47" s="225">
        <f t="shared" si="75"/>
        <v>4000</v>
      </c>
      <c r="R47" s="225">
        <f t="shared" si="75"/>
        <v>4000</v>
      </c>
      <c r="S47" s="225">
        <f t="shared" si="75"/>
        <v>4000</v>
      </c>
      <c r="T47" s="225">
        <f t="shared" si="75"/>
        <v>4000</v>
      </c>
      <c r="U47" s="225">
        <f t="shared" si="75"/>
        <v>4000</v>
      </c>
      <c r="V47" s="225">
        <f t="shared" si="75"/>
        <v>4000</v>
      </c>
      <c r="W47" s="225">
        <f t="shared" si="75"/>
        <v>4000</v>
      </c>
      <c r="X47" s="225">
        <f t="shared" si="75"/>
        <v>4000</v>
      </c>
      <c r="Y47" s="225">
        <f t="shared" si="75"/>
        <v>4000</v>
      </c>
      <c r="Z47" s="226">
        <f t="shared" si="75"/>
        <v>4000</v>
      </c>
      <c r="AA47" s="529">
        <f t="shared" si="76"/>
        <v>4200</v>
      </c>
      <c r="AB47" s="529">
        <f t="shared" si="76"/>
        <v>4200</v>
      </c>
      <c r="AC47" s="529">
        <f t="shared" si="76"/>
        <v>4200</v>
      </c>
      <c r="AD47" s="529">
        <f t="shared" si="76"/>
        <v>4200</v>
      </c>
      <c r="AE47" s="529">
        <f t="shared" si="76"/>
        <v>4200</v>
      </c>
      <c r="AF47" s="529">
        <f t="shared" si="76"/>
        <v>4200</v>
      </c>
      <c r="AG47" s="529">
        <f t="shared" si="76"/>
        <v>4200</v>
      </c>
      <c r="AH47" s="529">
        <f t="shared" si="76"/>
        <v>4200</v>
      </c>
      <c r="AI47" s="529">
        <f t="shared" si="76"/>
        <v>4200</v>
      </c>
      <c r="AJ47" s="529">
        <f t="shared" si="76"/>
        <v>4200</v>
      </c>
      <c r="AK47" s="529">
        <f t="shared" si="76"/>
        <v>4200</v>
      </c>
      <c r="AL47" s="529">
        <f t="shared" si="76"/>
        <v>4200</v>
      </c>
      <c r="AM47" s="1090">
        <f t="shared" si="77"/>
        <v>4400</v>
      </c>
      <c r="AN47" s="1071">
        <f t="shared" si="77"/>
        <v>4400</v>
      </c>
      <c r="AO47" s="1071">
        <f t="shared" si="77"/>
        <v>4400</v>
      </c>
      <c r="AP47" s="1071">
        <f t="shared" si="77"/>
        <v>4400</v>
      </c>
      <c r="AQ47" s="1071">
        <f t="shared" si="77"/>
        <v>4400</v>
      </c>
      <c r="AR47" s="1071">
        <f t="shared" si="77"/>
        <v>4400</v>
      </c>
      <c r="AS47" s="1071">
        <f t="shared" si="77"/>
        <v>4400</v>
      </c>
      <c r="AT47" s="1071">
        <f t="shared" si="77"/>
        <v>4400</v>
      </c>
      <c r="AU47" s="1071">
        <f t="shared" si="77"/>
        <v>4400</v>
      </c>
      <c r="AV47" s="1071">
        <f t="shared" si="77"/>
        <v>4400</v>
      </c>
      <c r="AW47" s="1071">
        <f t="shared" si="77"/>
        <v>4400</v>
      </c>
      <c r="AX47" s="1223">
        <f t="shared" si="77"/>
        <v>4400</v>
      </c>
      <c r="AY47" s="1090">
        <f t="shared" si="78"/>
        <v>4600</v>
      </c>
      <c r="AZ47" s="1071">
        <f t="shared" si="78"/>
        <v>4600</v>
      </c>
      <c r="BA47" s="1071">
        <f t="shared" si="78"/>
        <v>4600</v>
      </c>
      <c r="BB47" s="1071">
        <f t="shared" si="78"/>
        <v>4600</v>
      </c>
      <c r="BC47" s="1071">
        <f t="shared" si="78"/>
        <v>4600</v>
      </c>
      <c r="BD47" s="1071">
        <f t="shared" si="78"/>
        <v>4600</v>
      </c>
      <c r="BE47" s="1071">
        <f t="shared" si="78"/>
        <v>4600</v>
      </c>
      <c r="BF47" s="1071">
        <f t="shared" si="78"/>
        <v>4600</v>
      </c>
      <c r="BG47" s="1071">
        <f t="shared" si="78"/>
        <v>4600</v>
      </c>
      <c r="BH47" s="1071">
        <f t="shared" si="78"/>
        <v>4600</v>
      </c>
      <c r="BI47" s="1071">
        <f t="shared" si="78"/>
        <v>4600</v>
      </c>
      <c r="BJ47" s="1223">
        <f t="shared" si="78"/>
        <v>4600</v>
      </c>
      <c r="BK47" s="270"/>
      <c r="BL47" s="270">
        <f t="shared" si="79"/>
        <v>246400</v>
      </c>
    </row>
    <row r="48" spans="1:65" s="202" customFormat="1" ht="19" customHeight="1">
      <c r="A48" s="202" t="s">
        <v>25</v>
      </c>
      <c r="B48" s="237">
        <f>3200*12</f>
        <v>38400</v>
      </c>
      <c r="C48" s="224">
        <v>0</v>
      </c>
      <c r="D48" s="225">
        <v>0</v>
      </c>
      <c r="E48" s="225">
        <v>0</v>
      </c>
      <c r="F48" s="225">
        <v>0</v>
      </c>
      <c r="G48" s="225">
        <f>$B48/12</f>
        <v>3200</v>
      </c>
      <c r="H48" s="225">
        <f t="shared" si="80"/>
        <v>3200</v>
      </c>
      <c r="I48" s="225">
        <f t="shared" si="80"/>
        <v>3200</v>
      </c>
      <c r="J48" s="225">
        <f t="shared" si="80"/>
        <v>3200</v>
      </c>
      <c r="K48" s="225">
        <f t="shared" si="80"/>
        <v>3200</v>
      </c>
      <c r="L48" s="225">
        <f t="shared" si="80"/>
        <v>3200</v>
      </c>
      <c r="M48" s="225">
        <f t="shared" si="80"/>
        <v>3200</v>
      </c>
      <c r="N48" s="226">
        <f t="shared" si="80"/>
        <v>3200</v>
      </c>
      <c r="O48" s="224">
        <f t="shared" si="75"/>
        <v>3200</v>
      </c>
      <c r="P48" s="225">
        <f t="shared" si="75"/>
        <v>3200</v>
      </c>
      <c r="Q48" s="225">
        <f t="shared" si="75"/>
        <v>3200</v>
      </c>
      <c r="R48" s="225">
        <f t="shared" si="75"/>
        <v>3200</v>
      </c>
      <c r="S48" s="225">
        <f t="shared" si="75"/>
        <v>3200</v>
      </c>
      <c r="T48" s="225">
        <f t="shared" si="75"/>
        <v>3200</v>
      </c>
      <c r="U48" s="225">
        <f t="shared" si="75"/>
        <v>3200</v>
      </c>
      <c r="V48" s="225">
        <f t="shared" si="75"/>
        <v>3200</v>
      </c>
      <c r="W48" s="225">
        <f t="shared" si="75"/>
        <v>3200</v>
      </c>
      <c r="X48" s="225">
        <f t="shared" si="75"/>
        <v>3200</v>
      </c>
      <c r="Y48" s="225">
        <f t="shared" si="75"/>
        <v>3200</v>
      </c>
      <c r="Z48" s="226">
        <f t="shared" si="75"/>
        <v>3200</v>
      </c>
      <c r="AA48" s="529">
        <f t="shared" si="76"/>
        <v>3360</v>
      </c>
      <c r="AB48" s="529">
        <f t="shared" si="76"/>
        <v>3360</v>
      </c>
      <c r="AC48" s="529">
        <f t="shared" si="76"/>
        <v>3360</v>
      </c>
      <c r="AD48" s="529">
        <f t="shared" si="76"/>
        <v>3360</v>
      </c>
      <c r="AE48" s="529">
        <f t="shared" si="76"/>
        <v>3360</v>
      </c>
      <c r="AF48" s="529">
        <f t="shared" si="76"/>
        <v>3360</v>
      </c>
      <c r="AG48" s="529">
        <f t="shared" si="76"/>
        <v>3360</v>
      </c>
      <c r="AH48" s="529">
        <f t="shared" si="76"/>
        <v>3360</v>
      </c>
      <c r="AI48" s="529">
        <f t="shared" si="76"/>
        <v>3360</v>
      </c>
      <c r="AJ48" s="529">
        <f t="shared" si="76"/>
        <v>3360</v>
      </c>
      <c r="AK48" s="529">
        <f t="shared" si="76"/>
        <v>3360</v>
      </c>
      <c r="AL48" s="529">
        <f t="shared" si="76"/>
        <v>3360</v>
      </c>
      <c r="AM48" s="1090">
        <f t="shared" si="77"/>
        <v>3520.0000000000005</v>
      </c>
      <c r="AN48" s="1071">
        <f t="shared" si="77"/>
        <v>3520.0000000000005</v>
      </c>
      <c r="AO48" s="1071">
        <f t="shared" si="77"/>
        <v>3520.0000000000005</v>
      </c>
      <c r="AP48" s="1071">
        <f t="shared" si="77"/>
        <v>3520.0000000000005</v>
      </c>
      <c r="AQ48" s="1071">
        <f t="shared" si="77"/>
        <v>3520.0000000000005</v>
      </c>
      <c r="AR48" s="1071">
        <f t="shared" si="77"/>
        <v>3520.0000000000005</v>
      </c>
      <c r="AS48" s="1071">
        <f t="shared" si="77"/>
        <v>3520.0000000000005</v>
      </c>
      <c r="AT48" s="1071">
        <f t="shared" si="77"/>
        <v>3520.0000000000005</v>
      </c>
      <c r="AU48" s="1071">
        <f t="shared" si="77"/>
        <v>3520.0000000000005</v>
      </c>
      <c r="AV48" s="1071">
        <f t="shared" si="77"/>
        <v>3520.0000000000005</v>
      </c>
      <c r="AW48" s="1071">
        <f t="shared" si="77"/>
        <v>3520.0000000000005</v>
      </c>
      <c r="AX48" s="1223">
        <f t="shared" si="77"/>
        <v>3520.0000000000005</v>
      </c>
      <c r="AY48" s="1090">
        <f t="shared" si="78"/>
        <v>3679.9999999999995</v>
      </c>
      <c r="AZ48" s="1071">
        <f t="shared" si="78"/>
        <v>3679.9999999999995</v>
      </c>
      <c r="BA48" s="1071">
        <f t="shared" si="78"/>
        <v>3679.9999999999995</v>
      </c>
      <c r="BB48" s="1071">
        <f t="shared" si="78"/>
        <v>3679.9999999999995</v>
      </c>
      <c r="BC48" s="1071">
        <f t="shared" si="78"/>
        <v>3679.9999999999995</v>
      </c>
      <c r="BD48" s="1071">
        <f t="shared" si="78"/>
        <v>3679.9999999999995</v>
      </c>
      <c r="BE48" s="1071">
        <f t="shared" si="78"/>
        <v>3679.9999999999995</v>
      </c>
      <c r="BF48" s="1071">
        <f t="shared" si="78"/>
        <v>3679.9999999999995</v>
      </c>
      <c r="BG48" s="1071">
        <f t="shared" si="78"/>
        <v>3679.9999999999995</v>
      </c>
      <c r="BH48" s="1071">
        <f t="shared" si="78"/>
        <v>3679.9999999999995</v>
      </c>
      <c r="BI48" s="1071">
        <f t="shared" si="78"/>
        <v>3679.9999999999995</v>
      </c>
      <c r="BJ48" s="1223">
        <f t="shared" si="78"/>
        <v>3679.9999999999995</v>
      </c>
      <c r="BK48" s="270"/>
      <c r="BL48" s="270">
        <f t="shared" si="79"/>
        <v>190720</v>
      </c>
    </row>
    <row r="49" spans="1:64" s="202" customFormat="1" ht="19" customHeight="1">
      <c r="A49" s="240" t="s">
        <v>194</v>
      </c>
      <c r="B49" s="243">
        <v>65000</v>
      </c>
      <c r="C49" s="224">
        <v>0</v>
      </c>
      <c r="D49" s="225">
        <v>0</v>
      </c>
      <c r="E49" s="225">
        <v>0</v>
      </c>
      <c r="F49" s="225">
        <v>0</v>
      </c>
      <c r="G49" s="225">
        <v>0</v>
      </c>
      <c r="H49" s="225">
        <f>$B49/12</f>
        <v>5416.666666666667</v>
      </c>
      <c r="I49" s="225">
        <f t="shared" si="80"/>
        <v>5416.666666666667</v>
      </c>
      <c r="J49" s="225">
        <f t="shared" si="80"/>
        <v>5416.666666666667</v>
      </c>
      <c r="K49" s="225">
        <f t="shared" si="80"/>
        <v>5416.666666666667</v>
      </c>
      <c r="L49" s="225">
        <f t="shared" si="80"/>
        <v>5416.666666666667</v>
      </c>
      <c r="M49" s="225">
        <f t="shared" si="80"/>
        <v>5416.666666666667</v>
      </c>
      <c r="N49" s="226">
        <f t="shared" si="80"/>
        <v>5416.666666666667</v>
      </c>
      <c r="O49" s="224">
        <f t="shared" si="75"/>
        <v>5416.666666666667</v>
      </c>
      <c r="P49" s="225">
        <f t="shared" si="75"/>
        <v>5416.666666666667</v>
      </c>
      <c r="Q49" s="225">
        <f t="shared" si="75"/>
        <v>5416.666666666667</v>
      </c>
      <c r="R49" s="225">
        <f t="shared" si="75"/>
        <v>5416.666666666667</v>
      </c>
      <c r="S49" s="225">
        <f t="shared" si="75"/>
        <v>5416.666666666667</v>
      </c>
      <c r="T49" s="225">
        <f t="shared" si="75"/>
        <v>5416.666666666667</v>
      </c>
      <c r="U49" s="225">
        <f t="shared" si="75"/>
        <v>5416.666666666667</v>
      </c>
      <c r="V49" s="225">
        <f t="shared" si="75"/>
        <v>5416.666666666667</v>
      </c>
      <c r="W49" s="225">
        <f t="shared" si="75"/>
        <v>5416.666666666667</v>
      </c>
      <c r="X49" s="225">
        <f t="shared" si="75"/>
        <v>5416.666666666667</v>
      </c>
      <c r="Y49" s="225">
        <f t="shared" si="75"/>
        <v>5416.666666666667</v>
      </c>
      <c r="Z49" s="226">
        <f t="shared" si="75"/>
        <v>5416.666666666667</v>
      </c>
      <c r="AA49" s="529">
        <f t="shared" si="76"/>
        <v>5687.5000000000009</v>
      </c>
      <c r="AB49" s="529">
        <f t="shared" si="76"/>
        <v>5687.5000000000009</v>
      </c>
      <c r="AC49" s="529">
        <f t="shared" si="76"/>
        <v>5687.5000000000009</v>
      </c>
      <c r="AD49" s="529">
        <f t="shared" si="76"/>
        <v>5687.5000000000009</v>
      </c>
      <c r="AE49" s="529">
        <f t="shared" si="76"/>
        <v>5687.5000000000009</v>
      </c>
      <c r="AF49" s="529">
        <f t="shared" si="76"/>
        <v>5687.5000000000009</v>
      </c>
      <c r="AG49" s="529">
        <f t="shared" si="76"/>
        <v>5687.5000000000009</v>
      </c>
      <c r="AH49" s="529">
        <f t="shared" si="76"/>
        <v>5687.5000000000009</v>
      </c>
      <c r="AI49" s="529">
        <f t="shared" si="76"/>
        <v>5687.5000000000009</v>
      </c>
      <c r="AJ49" s="529">
        <f t="shared" si="76"/>
        <v>5687.5000000000009</v>
      </c>
      <c r="AK49" s="529">
        <f t="shared" si="76"/>
        <v>5687.5000000000009</v>
      </c>
      <c r="AL49" s="529">
        <f t="shared" si="76"/>
        <v>5687.5000000000009</v>
      </c>
      <c r="AM49" s="1090">
        <f t="shared" si="77"/>
        <v>5958.3333333333339</v>
      </c>
      <c r="AN49" s="1071">
        <f t="shared" si="77"/>
        <v>5958.3333333333339</v>
      </c>
      <c r="AO49" s="1071">
        <f t="shared" si="77"/>
        <v>5958.3333333333339</v>
      </c>
      <c r="AP49" s="1071">
        <f t="shared" si="77"/>
        <v>5958.3333333333339</v>
      </c>
      <c r="AQ49" s="1071">
        <f t="shared" si="77"/>
        <v>5958.3333333333339</v>
      </c>
      <c r="AR49" s="1071">
        <f t="shared" si="77"/>
        <v>5958.3333333333339</v>
      </c>
      <c r="AS49" s="1071">
        <f t="shared" si="77"/>
        <v>5958.3333333333339</v>
      </c>
      <c r="AT49" s="1071">
        <f t="shared" si="77"/>
        <v>5958.3333333333339</v>
      </c>
      <c r="AU49" s="1071">
        <f t="shared" si="77"/>
        <v>5958.3333333333339</v>
      </c>
      <c r="AV49" s="1071">
        <f t="shared" si="77"/>
        <v>5958.3333333333339</v>
      </c>
      <c r="AW49" s="1071">
        <f t="shared" si="77"/>
        <v>5958.3333333333339</v>
      </c>
      <c r="AX49" s="1223">
        <f t="shared" si="77"/>
        <v>5958.3333333333339</v>
      </c>
      <c r="AY49" s="1090">
        <f t="shared" si="78"/>
        <v>6229.166666666667</v>
      </c>
      <c r="AZ49" s="1071">
        <f t="shared" si="78"/>
        <v>6229.166666666667</v>
      </c>
      <c r="BA49" s="1071">
        <f t="shared" si="78"/>
        <v>6229.166666666667</v>
      </c>
      <c r="BB49" s="1071">
        <f t="shared" si="78"/>
        <v>6229.166666666667</v>
      </c>
      <c r="BC49" s="1071">
        <f t="shared" si="78"/>
        <v>6229.166666666667</v>
      </c>
      <c r="BD49" s="1071">
        <f t="shared" si="78"/>
        <v>6229.166666666667</v>
      </c>
      <c r="BE49" s="1071">
        <f t="shared" si="78"/>
        <v>6229.166666666667</v>
      </c>
      <c r="BF49" s="1071">
        <f t="shared" si="78"/>
        <v>6229.166666666667</v>
      </c>
      <c r="BG49" s="1071">
        <f t="shared" si="78"/>
        <v>6229.166666666667</v>
      </c>
      <c r="BH49" s="1071">
        <f t="shared" si="78"/>
        <v>6229.166666666667</v>
      </c>
      <c r="BI49" s="1071">
        <f t="shared" si="78"/>
        <v>6229.166666666667</v>
      </c>
      <c r="BJ49" s="1223">
        <f t="shared" si="78"/>
        <v>6229.166666666667</v>
      </c>
      <c r="BK49" s="270"/>
      <c r="BL49" s="270">
        <f t="shared" si="79"/>
        <v>317416.66666666692</v>
      </c>
    </row>
    <row r="50" spans="1:64" s="202" customFormat="1" ht="19" customHeight="1">
      <c r="A50" s="240" t="s">
        <v>197</v>
      </c>
      <c r="B50" s="243">
        <v>65000</v>
      </c>
      <c r="C50" s="224">
        <v>0</v>
      </c>
      <c r="D50" s="225">
        <v>0</v>
      </c>
      <c r="E50" s="225">
        <v>0</v>
      </c>
      <c r="F50" s="225">
        <v>0</v>
      </c>
      <c r="G50" s="225">
        <v>0</v>
      </c>
      <c r="H50" s="225">
        <v>0</v>
      </c>
      <c r="I50" s="225">
        <v>0</v>
      </c>
      <c r="J50" s="225">
        <v>0</v>
      </c>
      <c r="K50" s="225">
        <v>0</v>
      </c>
      <c r="L50" s="225">
        <v>0</v>
      </c>
      <c r="M50" s="225">
        <v>0</v>
      </c>
      <c r="N50" s="226">
        <v>0</v>
      </c>
      <c r="O50" s="224">
        <f t="shared" si="75"/>
        <v>5416.666666666667</v>
      </c>
      <c r="P50" s="225">
        <f t="shared" si="75"/>
        <v>5416.666666666667</v>
      </c>
      <c r="Q50" s="225">
        <f t="shared" si="75"/>
        <v>5416.666666666667</v>
      </c>
      <c r="R50" s="225">
        <f t="shared" si="75"/>
        <v>5416.666666666667</v>
      </c>
      <c r="S50" s="225">
        <f t="shared" si="75"/>
        <v>5416.666666666667</v>
      </c>
      <c r="T50" s="225">
        <f t="shared" si="75"/>
        <v>5416.666666666667</v>
      </c>
      <c r="U50" s="225">
        <f t="shared" si="75"/>
        <v>5416.666666666667</v>
      </c>
      <c r="V50" s="225">
        <f t="shared" si="75"/>
        <v>5416.666666666667</v>
      </c>
      <c r="W50" s="225">
        <f t="shared" si="75"/>
        <v>5416.666666666667</v>
      </c>
      <c r="X50" s="225">
        <f t="shared" si="75"/>
        <v>5416.666666666667</v>
      </c>
      <c r="Y50" s="225">
        <f t="shared" si="75"/>
        <v>5416.666666666667</v>
      </c>
      <c r="Z50" s="226">
        <f t="shared" si="75"/>
        <v>5416.666666666667</v>
      </c>
      <c r="AA50" s="529">
        <f t="shared" si="76"/>
        <v>5687.5000000000009</v>
      </c>
      <c r="AB50" s="529">
        <f t="shared" si="76"/>
        <v>5687.5000000000009</v>
      </c>
      <c r="AC50" s="529">
        <f t="shared" si="76"/>
        <v>5687.5000000000009</v>
      </c>
      <c r="AD50" s="529">
        <f t="shared" si="76"/>
        <v>5687.5000000000009</v>
      </c>
      <c r="AE50" s="529">
        <f t="shared" si="76"/>
        <v>5687.5000000000009</v>
      </c>
      <c r="AF50" s="529">
        <f t="shared" si="76"/>
        <v>5687.5000000000009</v>
      </c>
      <c r="AG50" s="529">
        <f t="shared" si="76"/>
        <v>5687.5000000000009</v>
      </c>
      <c r="AH50" s="529">
        <f t="shared" si="76"/>
        <v>5687.5000000000009</v>
      </c>
      <c r="AI50" s="529">
        <f t="shared" si="76"/>
        <v>5687.5000000000009</v>
      </c>
      <c r="AJ50" s="529">
        <f t="shared" si="76"/>
        <v>5687.5000000000009</v>
      </c>
      <c r="AK50" s="529">
        <f t="shared" si="76"/>
        <v>5687.5000000000009</v>
      </c>
      <c r="AL50" s="529">
        <f t="shared" si="76"/>
        <v>5687.5000000000009</v>
      </c>
      <c r="AM50" s="1090">
        <f t="shared" si="77"/>
        <v>5958.3333333333339</v>
      </c>
      <c r="AN50" s="1071">
        <f t="shared" si="77"/>
        <v>5958.3333333333339</v>
      </c>
      <c r="AO50" s="1071">
        <f t="shared" si="77"/>
        <v>5958.3333333333339</v>
      </c>
      <c r="AP50" s="1071">
        <f t="shared" si="77"/>
        <v>5958.3333333333339</v>
      </c>
      <c r="AQ50" s="1071">
        <f t="shared" si="77"/>
        <v>5958.3333333333339</v>
      </c>
      <c r="AR50" s="1071">
        <f t="shared" si="77"/>
        <v>5958.3333333333339</v>
      </c>
      <c r="AS50" s="1071">
        <f t="shared" si="77"/>
        <v>5958.3333333333339</v>
      </c>
      <c r="AT50" s="1071">
        <f t="shared" si="77"/>
        <v>5958.3333333333339</v>
      </c>
      <c r="AU50" s="1071">
        <f t="shared" si="77"/>
        <v>5958.3333333333339</v>
      </c>
      <c r="AV50" s="1071">
        <f t="shared" si="77"/>
        <v>5958.3333333333339</v>
      </c>
      <c r="AW50" s="1071">
        <f t="shared" si="77"/>
        <v>5958.3333333333339</v>
      </c>
      <c r="AX50" s="1223">
        <f t="shared" si="77"/>
        <v>5958.3333333333339</v>
      </c>
      <c r="AY50" s="1090">
        <f t="shared" si="78"/>
        <v>6229.166666666667</v>
      </c>
      <c r="AZ50" s="1071">
        <f t="shared" si="78"/>
        <v>6229.166666666667</v>
      </c>
      <c r="BA50" s="1071">
        <f t="shared" si="78"/>
        <v>6229.166666666667</v>
      </c>
      <c r="BB50" s="1071">
        <f t="shared" si="78"/>
        <v>6229.166666666667</v>
      </c>
      <c r="BC50" s="1071">
        <f t="shared" si="78"/>
        <v>6229.166666666667</v>
      </c>
      <c r="BD50" s="1071">
        <f t="shared" si="78"/>
        <v>6229.166666666667</v>
      </c>
      <c r="BE50" s="1071">
        <f t="shared" si="78"/>
        <v>6229.166666666667</v>
      </c>
      <c r="BF50" s="1071">
        <f t="shared" si="78"/>
        <v>6229.166666666667</v>
      </c>
      <c r="BG50" s="1071">
        <f t="shared" si="78"/>
        <v>6229.166666666667</v>
      </c>
      <c r="BH50" s="1071">
        <f t="shared" si="78"/>
        <v>6229.166666666667</v>
      </c>
      <c r="BI50" s="1071">
        <f t="shared" si="78"/>
        <v>6229.166666666667</v>
      </c>
      <c r="BJ50" s="1223">
        <f t="shared" si="78"/>
        <v>6229.166666666667</v>
      </c>
      <c r="BK50" s="270"/>
      <c r="BL50" s="270">
        <f t="shared" si="79"/>
        <v>279500.00000000006</v>
      </c>
    </row>
    <row r="51" spans="1:64" s="202" customFormat="1" ht="19" customHeight="1">
      <c r="A51" s="240" t="s">
        <v>198</v>
      </c>
      <c r="B51" s="243">
        <v>65000</v>
      </c>
      <c r="C51" s="224">
        <v>0</v>
      </c>
      <c r="D51" s="225">
        <v>0</v>
      </c>
      <c r="E51" s="225">
        <v>0</v>
      </c>
      <c r="F51" s="225">
        <v>0</v>
      </c>
      <c r="G51" s="225">
        <v>0</v>
      </c>
      <c r="H51" s="225">
        <v>0</v>
      </c>
      <c r="I51" s="225">
        <v>0</v>
      </c>
      <c r="J51" s="225">
        <v>0</v>
      </c>
      <c r="K51" s="225">
        <v>0</v>
      </c>
      <c r="L51" s="225">
        <v>0</v>
      </c>
      <c r="M51" s="225">
        <v>0</v>
      </c>
      <c r="N51" s="226">
        <v>0</v>
      </c>
      <c r="O51" s="224">
        <v>0</v>
      </c>
      <c r="P51" s="225">
        <v>0</v>
      </c>
      <c r="Q51" s="225">
        <v>0</v>
      </c>
      <c r="R51" s="225">
        <v>0</v>
      </c>
      <c r="S51" s="225">
        <v>0</v>
      </c>
      <c r="T51" s="225">
        <v>0</v>
      </c>
      <c r="U51" s="225">
        <f t="shared" si="75"/>
        <v>5416.666666666667</v>
      </c>
      <c r="V51" s="225">
        <f t="shared" si="75"/>
        <v>5416.666666666667</v>
      </c>
      <c r="W51" s="225">
        <f t="shared" si="75"/>
        <v>5416.666666666667</v>
      </c>
      <c r="X51" s="225">
        <f t="shared" si="75"/>
        <v>5416.666666666667</v>
      </c>
      <c r="Y51" s="225">
        <f t="shared" si="75"/>
        <v>5416.666666666667</v>
      </c>
      <c r="Z51" s="226">
        <f t="shared" si="75"/>
        <v>5416.666666666667</v>
      </c>
      <c r="AA51" s="529">
        <f t="shared" si="76"/>
        <v>5687.5000000000009</v>
      </c>
      <c r="AB51" s="529">
        <f t="shared" si="76"/>
        <v>5687.5000000000009</v>
      </c>
      <c r="AC51" s="529">
        <f t="shared" si="76"/>
        <v>5687.5000000000009</v>
      </c>
      <c r="AD51" s="529">
        <f t="shared" si="76"/>
        <v>5687.5000000000009</v>
      </c>
      <c r="AE51" s="529">
        <f t="shared" si="76"/>
        <v>5687.5000000000009</v>
      </c>
      <c r="AF51" s="529">
        <f t="shared" si="76"/>
        <v>5687.5000000000009</v>
      </c>
      <c r="AG51" s="529">
        <f t="shared" si="76"/>
        <v>5687.5000000000009</v>
      </c>
      <c r="AH51" s="529">
        <f t="shared" si="76"/>
        <v>5687.5000000000009</v>
      </c>
      <c r="AI51" s="529">
        <f t="shared" si="76"/>
        <v>5687.5000000000009</v>
      </c>
      <c r="AJ51" s="529">
        <f t="shared" si="76"/>
        <v>5687.5000000000009</v>
      </c>
      <c r="AK51" s="529">
        <f t="shared" si="76"/>
        <v>5687.5000000000009</v>
      </c>
      <c r="AL51" s="529">
        <f t="shared" si="76"/>
        <v>5687.5000000000009</v>
      </c>
      <c r="AM51" s="1090">
        <v>0</v>
      </c>
      <c r="AN51" s="1071">
        <v>0</v>
      </c>
      <c r="AO51" s="1071">
        <v>0</v>
      </c>
      <c r="AP51" s="1071">
        <v>0</v>
      </c>
      <c r="AQ51" s="1071">
        <v>0</v>
      </c>
      <c r="AR51" s="1071">
        <v>0</v>
      </c>
      <c r="AS51" s="1071">
        <f t="shared" ref="AS51:AX52" si="81">($B51/12)*1.1</f>
        <v>5958.3333333333339</v>
      </c>
      <c r="AT51" s="1071">
        <f t="shared" si="81"/>
        <v>5958.3333333333339</v>
      </c>
      <c r="AU51" s="1071">
        <f t="shared" si="81"/>
        <v>5958.3333333333339</v>
      </c>
      <c r="AV51" s="1071">
        <f t="shared" si="81"/>
        <v>5958.3333333333339</v>
      </c>
      <c r="AW51" s="1071">
        <f t="shared" si="81"/>
        <v>5958.3333333333339</v>
      </c>
      <c r="AX51" s="1223">
        <f t="shared" si="81"/>
        <v>5958.3333333333339</v>
      </c>
      <c r="AY51" s="1090">
        <v>0</v>
      </c>
      <c r="AZ51" s="1071">
        <v>0</v>
      </c>
      <c r="BA51" s="1071">
        <v>0</v>
      </c>
      <c r="BB51" s="1071">
        <v>0</v>
      </c>
      <c r="BC51" s="1071">
        <v>0</v>
      </c>
      <c r="BD51" s="1071">
        <v>0</v>
      </c>
      <c r="BE51" s="1071">
        <f t="shared" ref="BE51:BJ52" si="82">($B51/12)*1.15</f>
        <v>6229.166666666667</v>
      </c>
      <c r="BF51" s="1071">
        <f t="shared" si="82"/>
        <v>6229.166666666667</v>
      </c>
      <c r="BG51" s="1071">
        <f t="shared" si="82"/>
        <v>6229.166666666667</v>
      </c>
      <c r="BH51" s="1071">
        <f t="shared" si="82"/>
        <v>6229.166666666667</v>
      </c>
      <c r="BI51" s="1071">
        <f t="shared" si="82"/>
        <v>6229.166666666667</v>
      </c>
      <c r="BJ51" s="1223">
        <f t="shared" si="82"/>
        <v>6229.166666666667</v>
      </c>
      <c r="BK51" s="270"/>
      <c r="BL51" s="270">
        <f t="shared" si="79"/>
        <v>173874.99999999994</v>
      </c>
    </row>
    <row r="52" spans="1:64" s="202" customFormat="1" ht="19" customHeight="1">
      <c r="A52" s="202" t="s">
        <v>89</v>
      </c>
      <c r="B52" s="243">
        <v>75000</v>
      </c>
      <c r="C52" s="224">
        <v>0</v>
      </c>
      <c r="D52" s="225">
        <v>0</v>
      </c>
      <c r="E52" s="225">
        <v>0</v>
      </c>
      <c r="F52" s="225">
        <v>0</v>
      </c>
      <c r="G52" s="225">
        <v>0</v>
      </c>
      <c r="H52" s="225">
        <v>0</v>
      </c>
      <c r="I52" s="225">
        <v>0</v>
      </c>
      <c r="J52" s="225">
        <v>0</v>
      </c>
      <c r="K52" s="225">
        <v>0</v>
      </c>
      <c r="L52" s="225">
        <v>0</v>
      </c>
      <c r="M52" s="225">
        <v>0</v>
      </c>
      <c r="N52" s="226">
        <v>0</v>
      </c>
      <c r="O52" s="224">
        <f t="shared" si="75"/>
        <v>6250</v>
      </c>
      <c r="P52" s="225">
        <f t="shared" si="75"/>
        <v>6250</v>
      </c>
      <c r="Q52" s="225">
        <f t="shared" si="75"/>
        <v>6250</v>
      </c>
      <c r="R52" s="225">
        <f t="shared" si="75"/>
        <v>6250</v>
      </c>
      <c r="S52" s="225">
        <f t="shared" si="75"/>
        <v>6250</v>
      </c>
      <c r="T52" s="225">
        <f t="shared" si="75"/>
        <v>6250</v>
      </c>
      <c r="U52" s="225">
        <f t="shared" si="75"/>
        <v>6250</v>
      </c>
      <c r="V52" s="225">
        <f t="shared" si="75"/>
        <v>6250</v>
      </c>
      <c r="W52" s="225">
        <f t="shared" si="75"/>
        <v>6250</v>
      </c>
      <c r="X52" s="225">
        <f t="shared" si="75"/>
        <v>6250</v>
      </c>
      <c r="Y52" s="225">
        <f t="shared" si="75"/>
        <v>6250</v>
      </c>
      <c r="Z52" s="226">
        <f t="shared" si="75"/>
        <v>6250</v>
      </c>
      <c r="AA52" s="529">
        <f t="shared" si="76"/>
        <v>6562.5</v>
      </c>
      <c r="AB52" s="529">
        <f t="shared" si="76"/>
        <v>6562.5</v>
      </c>
      <c r="AC52" s="529">
        <f t="shared" si="76"/>
        <v>6562.5</v>
      </c>
      <c r="AD52" s="529">
        <f t="shared" si="76"/>
        <v>6562.5</v>
      </c>
      <c r="AE52" s="529">
        <f t="shared" si="76"/>
        <v>6562.5</v>
      </c>
      <c r="AF52" s="529">
        <f t="shared" si="76"/>
        <v>6562.5</v>
      </c>
      <c r="AG52" s="529">
        <f t="shared" si="76"/>
        <v>6562.5</v>
      </c>
      <c r="AH52" s="529">
        <f t="shared" si="76"/>
        <v>6562.5</v>
      </c>
      <c r="AI52" s="529">
        <f t="shared" si="76"/>
        <v>6562.5</v>
      </c>
      <c r="AJ52" s="529">
        <f t="shared" si="76"/>
        <v>6562.5</v>
      </c>
      <c r="AK52" s="529">
        <f t="shared" si="76"/>
        <v>6562.5</v>
      </c>
      <c r="AL52" s="529">
        <f t="shared" si="76"/>
        <v>6562.5</v>
      </c>
      <c r="AM52" s="1090">
        <f t="shared" ref="AM52:AR52" si="83">($B52/12)*1.1</f>
        <v>6875.0000000000009</v>
      </c>
      <c r="AN52" s="1071">
        <f t="shared" si="83"/>
        <v>6875.0000000000009</v>
      </c>
      <c r="AO52" s="1071">
        <f t="shared" si="83"/>
        <v>6875.0000000000009</v>
      </c>
      <c r="AP52" s="1071">
        <f t="shared" si="83"/>
        <v>6875.0000000000009</v>
      </c>
      <c r="AQ52" s="1071">
        <f t="shared" si="83"/>
        <v>6875.0000000000009</v>
      </c>
      <c r="AR52" s="1071">
        <f t="shared" si="83"/>
        <v>6875.0000000000009</v>
      </c>
      <c r="AS52" s="1071">
        <f t="shared" si="81"/>
        <v>6875.0000000000009</v>
      </c>
      <c r="AT52" s="1071">
        <f t="shared" si="81"/>
        <v>6875.0000000000009</v>
      </c>
      <c r="AU52" s="1071">
        <f t="shared" si="81"/>
        <v>6875.0000000000009</v>
      </c>
      <c r="AV52" s="1071">
        <f t="shared" si="81"/>
        <v>6875.0000000000009</v>
      </c>
      <c r="AW52" s="1071">
        <f t="shared" si="81"/>
        <v>6875.0000000000009</v>
      </c>
      <c r="AX52" s="1223">
        <f t="shared" si="81"/>
        <v>6875.0000000000009</v>
      </c>
      <c r="AY52" s="1090">
        <f t="shared" ref="AY52:BD52" si="84">($B52/12)*1.15</f>
        <v>7187.4999999999991</v>
      </c>
      <c r="AZ52" s="1071">
        <f t="shared" si="84"/>
        <v>7187.4999999999991</v>
      </c>
      <c r="BA52" s="1071">
        <f t="shared" si="84"/>
        <v>7187.4999999999991</v>
      </c>
      <c r="BB52" s="1071">
        <f t="shared" si="84"/>
        <v>7187.4999999999991</v>
      </c>
      <c r="BC52" s="1071">
        <f t="shared" si="84"/>
        <v>7187.4999999999991</v>
      </c>
      <c r="BD52" s="1071">
        <f t="shared" si="84"/>
        <v>7187.4999999999991</v>
      </c>
      <c r="BE52" s="1071">
        <f t="shared" si="82"/>
        <v>7187.4999999999991</v>
      </c>
      <c r="BF52" s="1071">
        <f t="shared" si="82"/>
        <v>7187.4999999999991</v>
      </c>
      <c r="BG52" s="1071">
        <f t="shared" si="82"/>
        <v>7187.4999999999991</v>
      </c>
      <c r="BH52" s="1071">
        <f t="shared" si="82"/>
        <v>7187.4999999999991</v>
      </c>
      <c r="BI52" s="1071">
        <f t="shared" si="82"/>
        <v>7187.4999999999991</v>
      </c>
      <c r="BJ52" s="1223">
        <f t="shared" si="82"/>
        <v>7187.4999999999991</v>
      </c>
      <c r="BK52" s="270"/>
      <c r="BL52" s="270">
        <f t="shared" si="79"/>
        <v>322500</v>
      </c>
    </row>
    <row r="53" spans="1:64" s="202" customFormat="1" ht="19" customHeight="1">
      <c r="A53" s="1225"/>
      <c r="B53" s="1241"/>
      <c r="C53" s="1227">
        <f>SUM(C42:C52)</f>
        <v>15434</v>
      </c>
      <c r="D53" s="1228">
        <f t="shared" ref="D53:BJ53" si="85">SUM(D42:D52)</f>
        <v>25034</v>
      </c>
      <c r="E53" s="1228">
        <f t="shared" si="85"/>
        <v>34634</v>
      </c>
      <c r="F53" s="1228">
        <f t="shared" si="85"/>
        <v>34634</v>
      </c>
      <c r="G53" s="1228">
        <f t="shared" si="85"/>
        <v>37834</v>
      </c>
      <c r="H53" s="1228">
        <f t="shared" si="85"/>
        <v>43250.666666666664</v>
      </c>
      <c r="I53" s="1228">
        <f t="shared" si="85"/>
        <v>43250.666666666664</v>
      </c>
      <c r="J53" s="1228">
        <f t="shared" si="85"/>
        <v>43250.666666666664</v>
      </c>
      <c r="K53" s="1228">
        <f t="shared" si="85"/>
        <v>43250.666666666664</v>
      </c>
      <c r="L53" s="1228">
        <f t="shared" si="85"/>
        <v>43250.666666666664</v>
      </c>
      <c r="M53" s="1228">
        <f t="shared" si="85"/>
        <v>43250.666666666664</v>
      </c>
      <c r="N53" s="1229">
        <f t="shared" si="85"/>
        <v>43250.666666666664</v>
      </c>
      <c r="O53" s="1227">
        <f t="shared" si="85"/>
        <v>54917.333333333328</v>
      </c>
      <c r="P53" s="1228">
        <f t="shared" si="85"/>
        <v>54917.333333333328</v>
      </c>
      <c r="Q53" s="1228">
        <f t="shared" si="85"/>
        <v>54917.333333333328</v>
      </c>
      <c r="R53" s="1228">
        <f t="shared" si="85"/>
        <v>54917.333333333328</v>
      </c>
      <c r="S53" s="1228">
        <f t="shared" si="85"/>
        <v>54917.333333333328</v>
      </c>
      <c r="T53" s="1228">
        <f t="shared" si="85"/>
        <v>54917.333333333328</v>
      </c>
      <c r="U53" s="1228">
        <f t="shared" si="85"/>
        <v>60333.999999999993</v>
      </c>
      <c r="V53" s="1228">
        <f t="shared" si="85"/>
        <v>60333.999999999993</v>
      </c>
      <c r="W53" s="1228">
        <f t="shared" si="85"/>
        <v>60333.999999999993</v>
      </c>
      <c r="X53" s="1228">
        <f t="shared" si="85"/>
        <v>60333.999999999993</v>
      </c>
      <c r="Y53" s="1228">
        <f t="shared" si="85"/>
        <v>60333.999999999993</v>
      </c>
      <c r="Z53" s="1229">
        <f t="shared" si="85"/>
        <v>60333.999999999993</v>
      </c>
      <c r="AA53" s="1228">
        <f t="shared" si="85"/>
        <v>63350.7</v>
      </c>
      <c r="AB53" s="1228">
        <f t="shared" si="85"/>
        <v>63350.7</v>
      </c>
      <c r="AC53" s="1228">
        <f t="shared" si="85"/>
        <v>63350.7</v>
      </c>
      <c r="AD53" s="1228">
        <f t="shared" si="85"/>
        <v>63350.7</v>
      </c>
      <c r="AE53" s="1228">
        <f t="shared" si="85"/>
        <v>63350.7</v>
      </c>
      <c r="AF53" s="1228">
        <f t="shared" si="85"/>
        <v>63350.7</v>
      </c>
      <c r="AG53" s="1228">
        <f t="shared" si="85"/>
        <v>63350.7</v>
      </c>
      <c r="AH53" s="1228">
        <f t="shared" si="85"/>
        <v>63350.7</v>
      </c>
      <c r="AI53" s="1228">
        <f t="shared" si="85"/>
        <v>63350.7</v>
      </c>
      <c r="AJ53" s="1228">
        <f t="shared" si="85"/>
        <v>63350.7</v>
      </c>
      <c r="AK53" s="1228">
        <f t="shared" si="85"/>
        <v>63350.7</v>
      </c>
      <c r="AL53" s="1228">
        <f t="shared" si="85"/>
        <v>63350.7</v>
      </c>
      <c r="AM53" s="1230">
        <f t="shared" si="85"/>
        <v>60409.066666666673</v>
      </c>
      <c r="AN53" s="1231">
        <f t="shared" si="85"/>
        <v>60409.066666666673</v>
      </c>
      <c r="AO53" s="1231">
        <f t="shared" si="85"/>
        <v>60409.066666666673</v>
      </c>
      <c r="AP53" s="1231">
        <f t="shared" si="85"/>
        <v>60409.066666666673</v>
      </c>
      <c r="AQ53" s="1231">
        <f t="shared" si="85"/>
        <v>60409.066666666673</v>
      </c>
      <c r="AR53" s="1231">
        <f t="shared" si="85"/>
        <v>60409.066666666673</v>
      </c>
      <c r="AS53" s="1231">
        <f t="shared" si="85"/>
        <v>66367.400000000009</v>
      </c>
      <c r="AT53" s="1231">
        <f t="shared" si="85"/>
        <v>66367.400000000009</v>
      </c>
      <c r="AU53" s="1231">
        <f t="shared" si="85"/>
        <v>66367.400000000009</v>
      </c>
      <c r="AV53" s="1231">
        <f t="shared" si="85"/>
        <v>66367.400000000009</v>
      </c>
      <c r="AW53" s="1231">
        <f t="shared" si="85"/>
        <v>66367.400000000009</v>
      </c>
      <c r="AX53" s="1232">
        <f t="shared" si="85"/>
        <v>66367.400000000009</v>
      </c>
      <c r="AY53" s="1230">
        <f t="shared" si="85"/>
        <v>63154.933333333327</v>
      </c>
      <c r="AZ53" s="1231">
        <f t="shared" si="85"/>
        <v>63154.933333333327</v>
      </c>
      <c r="BA53" s="1231">
        <f t="shared" si="85"/>
        <v>63154.933333333327</v>
      </c>
      <c r="BB53" s="1231">
        <f t="shared" si="85"/>
        <v>63154.933333333327</v>
      </c>
      <c r="BC53" s="1231">
        <f t="shared" si="85"/>
        <v>63154.933333333327</v>
      </c>
      <c r="BD53" s="1231">
        <f t="shared" si="85"/>
        <v>63154.933333333327</v>
      </c>
      <c r="BE53" s="1231">
        <f t="shared" si="85"/>
        <v>69384.099999999991</v>
      </c>
      <c r="BF53" s="1231">
        <f t="shared" si="85"/>
        <v>69384.099999999991</v>
      </c>
      <c r="BG53" s="1231">
        <f t="shared" si="85"/>
        <v>69384.099999999991</v>
      </c>
      <c r="BH53" s="1231">
        <f t="shared" si="85"/>
        <v>69384.099999999991</v>
      </c>
      <c r="BI53" s="1231">
        <f t="shared" si="85"/>
        <v>69384.099999999991</v>
      </c>
      <c r="BJ53" s="1232">
        <f t="shared" si="85"/>
        <v>69384.099999999991</v>
      </c>
      <c r="BK53" s="270"/>
      <c r="BL53" s="270"/>
    </row>
    <row r="54" spans="1:64" s="202" customFormat="1" ht="19" customHeight="1">
      <c r="B54" s="220"/>
      <c r="C54" s="224"/>
      <c r="D54" s="225"/>
      <c r="E54" s="225"/>
      <c r="F54" s="225"/>
      <c r="G54" s="225"/>
      <c r="H54" s="225"/>
      <c r="I54" s="225"/>
      <c r="J54" s="225"/>
      <c r="K54" s="225"/>
      <c r="L54" s="225"/>
      <c r="M54" s="225"/>
      <c r="N54" s="1233">
        <f>SUM(C53:N53)</f>
        <v>450324.66666666674</v>
      </c>
      <c r="O54" s="224"/>
      <c r="P54" s="225"/>
      <c r="Q54" s="225"/>
      <c r="R54" s="225"/>
      <c r="S54" s="225"/>
      <c r="T54" s="225"/>
      <c r="U54" s="225"/>
      <c r="V54" s="225"/>
      <c r="W54" s="225"/>
      <c r="X54" s="225"/>
      <c r="Y54" s="225"/>
      <c r="Z54" s="1233">
        <f>SUM(O53:Z53)</f>
        <v>691507.99999999988</v>
      </c>
      <c r="AA54" s="270"/>
      <c r="AB54" s="270"/>
      <c r="AC54" s="270"/>
      <c r="AD54" s="270"/>
      <c r="AE54" s="270"/>
      <c r="AF54" s="270"/>
      <c r="AG54" s="270"/>
      <c r="AH54" s="270"/>
      <c r="AI54" s="270"/>
      <c r="AJ54" s="270"/>
      <c r="AK54" s="270"/>
      <c r="AL54" s="1234">
        <f>SUM(AA53:AL53)</f>
        <v>760208.39999999991</v>
      </c>
      <c r="AM54" s="1235"/>
      <c r="AN54" s="1236"/>
      <c r="AO54" s="1236"/>
      <c r="AP54" s="1236"/>
      <c r="AQ54" s="1236"/>
      <c r="AR54" s="1236"/>
      <c r="AS54" s="1236"/>
      <c r="AT54" s="1236"/>
      <c r="AU54" s="1236"/>
      <c r="AV54" s="1236"/>
      <c r="AW54" s="1236"/>
      <c r="AX54" s="1237">
        <f>SUM(AM53:AX53)</f>
        <v>760658.80000000016</v>
      </c>
      <c r="AY54" s="1235"/>
      <c r="AZ54" s="1236"/>
      <c r="BA54" s="1236"/>
      <c r="BB54" s="1236"/>
      <c r="BC54" s="1236"/>
      <c r="BD54" s="1236"/>
      <c r="BE54" s="1236"/>
      <c r="BF54" s="1236"/>
      <c r="BG54" s="1236"/>
      <c r="BH54" s="1236"/>
      <c r="BI54" s="1236"/>
      <c r="BJ54" s="1237">
        <f>SUM(AY53:BJ53)</f>
        <v>795234.19999999984</v>
      </c>
      <c r="BK54" s="270"/>
      <c r="BL54" s="270"/>
    </row>
    <row r="55" spans="1:64" s="240" customFormat="1" ht="19" customHeight="1">
      <c r="A55" s="295" t="s">
        <v>619</v>
      </c>
      <c r="B55" s="1238"/>
      <c r="C55" s="241"/>
      <c r="D55" s="242"/>
      <c r="E55" s="242"/>
      <c r="F55" s="242"/>
      <c r="G55" s="242"/>
      <c r="H55" s="242"/>
      <c r="I55" s="242"/>
      <c r="J55" s="242"/>
      <c r="K55" s="242"/>
      <c r="L55" s="242"/>
      <c r="M55" s="242"/>
      <c r="N55" s="1248"/>
      <c r="O55" s="241"/>
      <c r="P55" s="242"/>
      <c r="Q55" s="242"/>
      <c r="R55" s="242"/>
      <c r="S55" s="242"/>
      <c r="T55" s="242"/>
      <c r="U55" s="242"/>
      <c r="V55" s="242"/>
      <c r="W55" s="242"/>
      <c r="X55" s="242"/>
      <c r="Y55" s="242"/>
      <c r="Z55" s="1249"/>
      <c r="AA55" s="238"/>
      <c r="AB55" s="238"/>
      <c r="AC55" s="238"/>
      <c r="AD55" s="238"/>
      <c r="AE55" s="238"/>
      <c r="AF55" s="238"/>
      <c r="AG55" s="238"/>
      <c r="AH55" s="238"/>
      <c r="AI55" s="238"/>
      <c r="AJ55" s="238"/>
      <c r="AK55" s="238"/>
      <c r="AL55" s="242"/>
      <c r="AM55" s="1250"/>
      <c r="AN55" s="600"/>
      <c r="AO55" s="600"/>
      <c r="AP55" s="600"/>
      <c r="AQ55" s="600"/>
      <c r="AR55" s="600"/>
      <c r="AS55" s="600"/>
      <c r="AT55" s="600"/>
      <c r="AU55" s="600"/>
      <c r="AV55" s="600"/>
      <c r="AW55" s="600"/>
      <c r="AX55" s="1251"/>
      <c r="AY55" s="1250"/>
      <c r="AZ55" s="600"/>
      <c r="BA55" s="600"/>
      <c r="BB55" s="600"/>
      <c r="BC55" s="600"/>
      <c r="BD55" s="600"/>
      <c r="BE55" s="600"/>
      <c r="BF55" s="600"/>
      <c r="BG55" s="600"/>
      <c r="BH55" s="600"/>
      <c r="BI55" s="600"/>
      <c r="BJ55" s="1251"/>
      <c r="BK55" s="238"/>
      <c r="BL55" s="238"/>
    </row>
    <row r="56" spans="1:64" s="240" customFormat="1" ht="19" customHeight="1">
      <c r="A56" s="202" t="s">
        <v>636</v>
      </c>
      <c r="B56" s="237">
        <v>75000</v>
      </c>
      <c r="C56" s="224">
        <v>0</v>
      </c>
      <c r="D56" s="225">
        <f t="shared" ref="D56:N72" si="86">$B56/12</f>
        <v>6250</v>
      </c>
      <c r="E56" s="225">
        <f t="shared" si="86"/>
        <v>6250</v>
      </c>
      <c r="F56" s="225">
        <f t="shared" si="86"/>
        <v>6250</v>
      </c>
      <c r="G56" s="225">
        <f t="shared" si="86"/>
        <v>6250</v>
      </c>
      <c r="H56" s="225">
        <f t="shared" si="86"/>
        <v>6250</v>
      </c>
      <c r="I56" s="225">
        <f t="shared" si="86"/>
        <v>6250</v>
      </c>
      <c r="J56" s="225">
        <f t="shared" si="86"/>
        <v>6250</v>
      </c>
      <c r="K56" s="225">
        <f t="shared" si="86"/>
        <v>6250</v>
      </c>
      <c r="L56" s="225">
        <f t="shared" si="86"/>
        <v>6250</v>
      </c>
      <c r="M56" s="225">
        <f t="shared" si="86"/>
        <v>6250</v>
      </c>
      <c r="N56" s="225">
        <f t="shared" si="86"/>
        <v>6250</v>
      </c>
      <c r="O56" s="224">
        <f t="shared" ref="O56:X68" si="87">$B56/12</f>
        <v>6250</v>
      </c>
      <c r="P56" s="225">
        <f t="shared" si="87"/>
        <v>6250</v>
      </c>
      <c r="Q56" s="225">
        <f t="shared" si="87"/>
        <v>6250</v>
      </c>
      <c r="R56" s="225">
        <f t="shared" si="87"/>
        <v>6250</v>
      </c>
      <c r="S56" s="225">
        <f t="shared" si="87"/>
        <v>6250</v>
      </c>
      <c r="T56" s="225">
        <f t="shared" si="87"/>
        <v>6250</v>
      </c>
      <c r="U56" s="225">
        <f t="shared" si="87"/>
        <v>6250</v>
      </c>
      <c r="V56" s="225">
        <f t="shared" si="87"/>
        <v>6250</v>
      </c>
      <c r="W56" s="225">
        <f t="shared" si="87"/>
        <v>6250</v>
      </c>
      <c r="X56" s="225">
        <f t="shared" si="87"/>
        <v>6250</v>
      </c>
      <c r="Y56" s="225">
        <f t="shared" ref="O56:Z72" si="88">$B56/12</f>
        <v>6250</v>
      </c>
      <c r="Z56" s="226">
        <f t="shared" si="88"/>
        <v>6250</v>
      </c>
      <c r="AA56" s="529">
        <f t="shared" ref="AA56:AL65" si="89">($B56/12)*1.05</f>
        <v>6562.5</v>
      </c>
      <c r="AB56" s="529">
        <f t="shared" si="89"/>
        <v>6562.5</v>
      </c>
      <c r="AC56" s="529">
        <f t="shared" si="89"/>
        <v>6562.5</v>
      </c>
      <c r="AD56" s="529">
        <f t="shared" si="89"/>
        <v>6562.5</v>
      </c>
      <c r="AE56" s="529">
        <f t="shared" si="89"/>
        <v>6562.5</v>
      </c>
      <c r="AF56" s="529">
        <f t="shared" si="89"/>
        <v>6562.5</v>
      </c>
      <c r="AG56" s="529">
        <f t="shared" si="89"/>
        <v>6562.5</v>
      </c>
      <c r="AH56" s="529">
        <f t="shared" si="89"/>
        <v>6562.5</v>
      </c>
      <c r="AI56" s="529">
        <f t="shared" si="89"/>
        <v>6562.5</v>
      </c>
      <c r="AJ56" s="529">
        <f t="shared" si="89"/>
        <v>6562.5</v>
      </c>
      <c r="AK56" s="529">
        <f t="shared" si="89"/>
        <v>6562.5</v>
      </c>
      <c r="AL56" s="529">
        <f t="shared" si="89"/>
        <v>6562.5</v>
      </c>
      <c r="AM56" s="1090">
        <f t="shared" ref="AM56:AX65" si="90">($B56/12)*1.1</f>
        <v>6875.0000000000009</v>
      </c>
      <c r="AN56" s="1071">
        <f t="shared" si="90"/>
        <v>6875.0000000000009</v>
      </c>
      <c r="AO56" s="1071">
        <f t="shared" si="90"/>
        <v>6875.0000000000009</v>
      </c>
      <c r="AP56" s="1071">
        <f t="shared" si="90"/>
        <v>6875.0000000000009</v>
      </c>
      <c r="AQ56" s="1071">
        <f t="shared" si="90"/>
        <v>6875.0000000000009</v>
      </c>
      <c r="AR56" s="1071">
        <f t="shared" si="90"/>
        <v>6875.0000000000009</v>
      </c>
      <c r="AS56" s="1071">
        <f t="shared" si="90"/>
        <v>6875.0000000000009</v>
      </c>
      <c r="AT56" s="1071">
        <f t="shared" si="90"/>
        <v>6875.0000000000009</v>
      </c>
      <c r="AU56" s="1071">
        <f t="shared" si="90"/>
        <v>6875.0000000000009</v>
      </c>
      <c r="AV56" s="1071">
        <f t="shared" si="90"/>
        <v>6875.0000000000009</v>
      </c>
      <c r="AW56" s="1071">
        <f t="shared" si="90"/>
        <v>6875.0000000000009</v>
      </c>
      <c r="AX56" s="1223">
        <f t="shared" si="90"/>
        <v>6875.0000000000009</v>
      </c>
      <c r="AY56" s="1090">
        <f t="shared" ref="AY56:BJ65" si="91">($B56/12)*1.15</f>
        <v>7187.4999999999991</v>
      </c>
      <c r="AZ56" s="1071">
        <f t="shared" si="91"/>
        <v>7187.4999999999991</v>
      </c>
      <c r="BA56" s="1071">
        <f t="shared" si="91"/>
        <v>7187.4999999999991</v>
      </c>
      <c r="BB56" s="1071">
        <f t="shared" si="91"/>
        <v>7187.4999999999991</v>
      </c>
      <c r="BC56" s="1071">
        <f t="shared" si="91"/>
        <v>7187.4999999999991</v>
      </c>
      <c r="BD56" s="1071">
        <f t="shared" si="91"/>
        <v>7187.4999999999991</v>
      </c>
      <c r="BE56" s="1071">
        <f t="shared" si="91"/>
        <v>7187.4999999999991</v>
      </c>
      <c r="BF56" s="1071">
        <f t="shared" si="91"/>
        <v>7187.4999999999991</v>
      </c>
      <c r="BG56" s="1071">
        <f t="shared" si="91"/>
        <v>7187.4999999999991</v>
      </c>
      <c r="BH56" s="1071">
        <f t="shared" si="91"/>
        <v>7187.4999999999991</v>
      </c>
      <c r="BI56" s="1071">
        <f t="shared" si="91"/>
        <v>7187.4999999999991</v>
      </c>
      <c r="BJ56" s="1223">
        <f t="shared" si="91"/>
        <v>7187.4999999999991</v>
      </c>
      <c r="BK56" s="238"/>
      <c r="BL56" s="238">
        <f t="shared" ref="BL56:BL83" si="92">SUM(C56:BK56)</f>
        <v>391250</v>
      </c>
    </row>
    <row r="57" spans="1:64" s="240" customFormat="1" ht="19" customHeight="1">
      <c r="A57" s="202" t="s">
        <v>624</v>
      </c>
      <c r="B57" s="237">
        <v>500000</v>
      </c>
      <c r="C57" s="224">
        <f t="shared" ref="C57:C81" si="93">$B57/12</f>
        <v>41666.666666666664</v>
      </c>
      <c r="D57" s="225">
        <f t="shared" si="86"/>
        <v>41666.666666666664</v>
      </c>
      <c r="E57" s="225">
        <f t="shared" si="86"/>
        <v>41666.666666666664</v>
      </c>
      <c r="F57" s="225">
        <f t="shared" si="86"/>
        <v>41666.666666666664</v>
      </c>
      <c r="G57" s="225">
        <f t="shared" si="86"/>
        <v>41666.666666666664</v>
      </c>
      <c r="H57" s="225">
        <f t="shared" si="86"/>
        <v>41666.666666666664</v>
      </c>
      <c r="I57" s="225">
        <f t="shared" si="86"/>
        <v>41666.666666666664</v>
      </c>
      <c r="J57" s="225">
        <f t="shared" si="86"/>
        <v>41666.666666666664</v>
      </c>
      <c r="K57" s="225">
        <f t="shared" si="86"/>
        <v>41666.666666666664</v>
      </c>
      <c r="L57" s="225">
        <f t="shared" si="86"/>
        <v>41666.666666666664</v>
      </c>
      <c r="M57" s="225">
        <f t="shared" si="86"/>
        <v>41666.666666666664</v>
      </c>
      <c r="N57" s="225">
        <f t="shared" si="86"/>
        <v>41666.666666666664</v>
      </c>
      <c r="O57" s="224">
        <f t="shared" si="87"/>
        <v>41666.666666666664</v>
      </c>
      <c r="P57" s="225">
        <f t="shared" si="87"/>
        <v>41666.666666666664</v>
      </c>
      <c r="Q57" s="225">
        <f t="shared" si="87"/>
        <v>41666.666666666664</v>
      </c>
      <c r="R57" s="225">
        <f t="shared" si="87"/>
        <v>41666.666666666664</v>
      </c>
      <c r="S57" s="225">
        <f t="shared" si="87"/>
        <v>41666.666666666664</v>
      </c>
      <c r="T57" s="225">
        <f t="shared" si="87"/>
        <v>41666.666666666664</v>
      </c>
      <c r="U57" s="225">
        <f t="shared" si="87"/>
        <v>41666.666666666664</v>
      </c>
      <c r="V57" s="225">
        <f t="shared" si="87"/>
        <v>41666.666666666664</v>
      </c>
      <c r="W57" s="225">
        <f t="shared" si="87"/>
        <v>41666.666666666664</v>
      </c>
      <c r="X57" s="225">
        <f t="shared" si="87"/>
        <v>41666.666666666664</v>
      </c>
      <c r="Y57" s="225">
        <f t="shared" si="88"/>
        <v>41666.666666666664</v>
      </c>
      <c r="Z57" s="226">
        <f t="shared" si="88"/>
        <v>41666.666666666664</v>
      </c>
      <c r="AA57" s="529">
        <f t="shared" si="89"/>
        <v>43750</v>
      </c>
      <c r="AB57" s="529">
        <f t="shared" si="89"/>
        <v>43750</v>
      </c>
      <c r="AC57" s="529">
        <f t="shared" si="89"/>
        <v>43750</v>
      </c>
      <c r="AD57" s="529">
        <f t="shared" si="89"/>
        <v>43750</v>
      </c>
      <c r="AE57" s="529">
        <f t="shared" si="89"/>
        <v>43750</v>
      </c>
      <c r="AF57" s="529">
        <f t="shared" si="89"/>
        <v>43750</v>
      </c>
      <c r="AG57" s="529">
        <f t="shared" si="89"/>
        <v>43750</v>
      </c>
      <c r="AH57" s="529">
        <f t="shared" si="89"/>
        <v>43750</v>
      </c>
      <c r="AI57" s="529">
        <f t="shared" si="89"/>
        <v>43750</v>
      </c>
      <c r="AJ57" s="529">
        <f t="shared" si="89"/>
        <v>43750</v>
      </c>
      <c r="AK57" s="529">
        <f t="shared" si="89"/>
        <v>43750</v>
      </c>
      <c r="AL57" s="529">
        <f t="shared" si="89"/>
        <v>43750</v>
      </c>
      <c r="AM57" s="1090">
        <f t="shared" si="90"/>
        <v>45833.333333333336</v>
      </c>
      <c r="AN57" s="1071">
        <f t="shared" si="90"/>
        <v>45833.333333333336</v>
      </c>
      <c r="AO57" s="1071">
        <f t="shared" si="90"/>
        <v>45833.333333333336</v>
      </c>
      <c r="AP57" s="1071">
        <f t="shared" si="90"/>
        <v>45833.333333333336</v>
      </c>
      <c r="AQ57" s="1071">
        <f t="shared" si="90"/>
        <v>45833.333333333336</v>
      </c>
      <c r="AR57" s="1071">
        <f t="shared" si="90"/>
        <v>45833.333333333336</v>
      </c>
      <c r="AS57" s="1071">
        <f t="shared" si="90"/>
        <v>45833.333333333336</v>
      </c>
      <c r="AT57" s="1071">
        <f t="shared" si="90"/>
        <v>45833.333333333336</v>
      </c>
      <c r="AU57" s="1071">
        <f t="shared" si="90"/>
        <v>45833.333333333336</v>
      </c>
      <c r="AV57" s="1071">
        <f t="shared" si="90"/>
        <v>45833.333333333336</v>
      </c>
      <c r="AW57" s="1071">
        <f t="shared" si="90"/>
        <v>45833.333333333336</v>
      </c>
      <c r="AX57" s="1223">
        <f t="shared" si="90"/>
        <v>45833.333333333336</v>
      </c>
      <c r="AY57" s="1090">
        <f t="shared" si="91"/>
        <v>47916.666666666657</v>
      </c>
      <c r="AZ57" s="1071">
        <f t="shared" si="91"/>
        <v>47916.666666666657</v>
      </c>
      <c r="BA57" s="1071">
        <f t="shared" si="91"/>
        <v>47916.666666666657</v>
      </c>
      <c r="BB57" s="1071">
        <f t="shared" si="91"/>
        <v>47916.666666666657</v>
      </c>
      <c r="BC57" s="1071">
        <f t="shared" si="91"/>
        <v>47916.666666666657</v>
      </c>
      <c r="BD57" s="1071">
        <f t="shared" si="91"/>
        <v>47916.666666666657</v>
      </c>
      <c r="BE57" s="1071">
        <f t="shared" si="91"/>
        <v>47916.666666666657</v>
      </c>
      <c r="BF57" s="1071">
        <f t="shared" si="91"/>
        <v>47916.666666666657</v>
      </c>
      <c r="BG57" s="1071">
        <f t="shared" si="91"/>
        <v>47916.666666666657</v>
      </c>
      <c r="BH57" s="1071">
        <f t="shared" si="91"/>
        <v>47916.666666666657</v>
      </c>
      <c r="BI57" s="1071">
        <f t="shared" si="91"/>
        <v>47916.666666666657</v>
      </c>
      <c r="BJ57" s="1223">
        <f t="shared" si="91"/>
        <v>47916.666666666657</v>
      </c>
      <c r="BK57" s="238"/>
      <c r="BL57" s="238">
        <f t="shared" si="92"/>
        <v>2649999.9999999967</v>
      </c>
    </row>
    <row r="58" spans="1:64" s="240" customFormat="1" ht="19" customHeight="1">
      <c r="A58" s="202" t="s">
        <v>622</v>
      </c>
      <c r="B58" s="237">
        <v>75000</v>
      </c>
      <c r="C58" s="224">
        <f t="shared" si="93"/>
        <v>6250</v>
      </c>
      <c r="D58" s="225">
        <f t="shared" si="86"/>
        <v>6250</v>
      </c>
      <c r="E58" s="225">
        <f t="shared" si="86"/>
        <v>6250</v>
      </c>
      <c r="F58" s="225">
        <f t="shared" si="86"/>
        <v>6250</v>
      </c>
      <c r="G58" s="225">
        <f t="shared" si="86"/>
        <v>6250</v>
      </c>
      <c r="H58" s="225">
        <f t="shared" si="86"/>
        <v>6250</v>
      </c>
      <c r="I58" s="225">
        <f t="shared" si="86"/>
        <v>6250</v>
      </c>
      <c r="J58" s="225">
        <f t="shared" si="86"/>
        <v>6250</v>
      </c>
      <c r="K58" s="225">
        <f t="shared" si="86"/>
        <v>6250</v>
      </c>
      <c r="L58" s="225">
        <f t="shared" si="86"/>
        <v>6250</v>
      </c>
      <c r="M58" s="225">
        <f t="shared" si="86"/>
        <v>6250</v>
      </c>
      <c r="N58" s="225">
        <f t="shared" si="86"/>
        <v>6250</v>
      </c>
      <c r="O58" s="224">
        <f t="shared" si="88"/>
        <v>6250</v>
      </c>
      <c r="P58" s="225">
        <f t="shared" si="88"/>
        <v>6250</v>
      </c>
      <c r="Q58" s="225">
        <f t="shared" si="88"/>
        <v>6250</v>
      </c>
      <c r="R58" s="225">
        <f t="shared" si="88"/>
        <v>6250</v>
      </c>
      <c r="S58" s="225">
        <f t="shared" si="88"/>
        <v>6250</v>
      </c>
      <c r="T58" s="225">
        <f t="shared" si="88"/>
        <v>6250</v>
      </c>
      <c r="U58" s="225">
        <f t="shared" si="88"/>
        <v>6250</v>
      </c>
      <c r="V58" s="225">
        <f t="shared" si="88"/>
        <v>6250</v>
      </c>
      <c r="W58" s="225">
        <f t="shared" si="88"/>
        <v>6250</v>
      </c>
      <c r="X58" s="225">
        <f t="shared" si="88"/>
        <v>6250</v>
      </c>
      <c r="Y58" s="225">
        <f t="shared" si="88"/>
        <v>6250</v>
      </c>
      <c r="Z58" s="226">
        <f t="shared" si="88"/>
        <v>6250</v>
      </c>
      <c r="AA58" s="529">
        <f t="shared" si="89"/>
        <v>6562.5</v>
      </c>
      <c r="AB58" s="529">
        <f t="shared" si="89"/>
        <v>6562.5</v>
      </c>
      <c r="AC58" s="529">
        <f t="shared" si="89"/>
        <v>6562.5</v>
      </c>
      <c r="AD58" s="529">
        <f t="shared" si="89"/>
        <v>6562.5</v>
      </c>
      <c r="AE58" s="529">
        <f t="shared" si="89"/>
        <v>6562.5</v>
      </c>
      <c r="AF58" s="529">
        <f t="shared" si="89"/>
        <v>6562.5</v>
      </c>
      <c r="AG58" s="529">
        <f t="shared" si="89"/>
        <v>6562.5</v>
      </c>
      <c r="AH58" s="529">
        <f t="shared" si="89"/>
        <v>6562.5</v>
      </c>
      <c r="AI58" s="529">
        <f t="shared" si="89"/>
        <v>6562.5</v>
      </c>
      <c r="AJ58" s="529">
        <f t="shared" si="89"/>
        <v>6562.5</v>
      </c>
      <c r="AK58" s="529">
        <f t="shared" si="89"/>
        <v>6562.5</v>
      </c>
      <c r="AL58" s="529">
        <f t="shared" si="89"/>
        <v>6562.5</v>
      </c>
      <c r="AM58" s="1090">
        <f t="shared" si="90"/>
        <v>6875.0000000000009</v>
      </c>
      <c r="AN58" s="1071">
        <f t="shared" si="90"/>
        <v>6875.0000000000009</v>
      </c>
      <c r="AO58" s="1071">
        <f t="shared" si="90"/>
        <v>6875.0000000000009</v>
      </c>
      <c r="AP58" s="1071">
        <f t="shared" si="90"/>
        <v>6875.0000000000009</v>
      </c>
      <c r="AQ58" s="1071">
        <f t="shared" si="90"/>
        <v>6875.0000000000009</v>
      </c>
      <c r="AR58" s="1071">
        <f t="shared" si="90"/>
        <v>6875.0000000000009</v>
      </c>
      <c r="AS58" s="1071">
        <f t="shared" si="90"/>
        <v>6875.0000000000009</v>
      </c>
      <c r="AT58" s="1071">
        <f t="shared" si="90"/>
        <v>6875.0000000000009</v>
      </c>
      <c r="AU58" s="1071">
        <f t="shared" si="90"/>
        <v>6875.0000000000009</v>
      </c>
      <c r="AV58" s="1071">
        <f t="shared" si="90"/>
        <v>6875.0000000000009</v>
      </c>
      <c r="AW58" s="1071">
        <f t="shared" si="90"/>
        <v>6875.0000000000009</v>
      </c>
      <c r="AX58" s="1223">
        <f t="shared" si="90"/>
        <v>6875.0000000000009</v>
      </c>
      <c r="AY58" s="1090">
        <f t="shared" si="91"/>
        <v>7187.4999999999991</v>
      </c>
      <c r="AZ58" s="1071">
        <f t="shared" si="91"/>
        <v>7187.4999999999991</v>
      </c>
      <c r="BA58" s="1071">
        <f t="shared" si="91"/>
        <v>7187.4999999999991</v>
      </c>
      <c r="BB58" s="1071">
        <f t="shared" si="91"/>
        <v>7187.4999999999991</v>
      </c>
      <c r="BC58" s="1071">
        <f t="shared" si="91"/>
        <v>7187.4999999999991</v>
      </c>
      <c r="BD58" s="1071">
        <f t="shared" si="91"/>
        <v>7187.4999999999991</v>
      </c>
      <c r="BE58" s="1071">
        <f t="shared" si="91"/>
        <v>7187.4999999999991</v>
      </c>
      <c r="BF58" s="1071">
        <f t="shared" si="91"/>
        <v>7187.4999999999991</v>
      </c>
      <c r="BG58" s="1071">
        <f t="shared" si="91"/>
        <v>7187.4999999999991</v>
      </c>
      <c r="BH58" s="1071">
        <f t="shared" si="91"/>
        <v>7187.4999999999991</v>
      </c>
      <c r="BI58" s="1071">
        <f t="shared" si="91"/>
        <v>7187.4999999999991</v>
      </c>
      <c r="BJ58" s="1223">
        <f t="shared" si="91"/>
        <v>7187.4999999999991</v>
      </c>
      <c r="BK58" s="238"/>
      <c r="BL58" s="238">
        <f t="shared" si="92"/>
        <v>397500</v>
      </c>
    </row>
    <row r="59" spans="1:64" s="240" customFormat="1" ht="19" customHeight="1">
      <c r="A59" s="202" t="s">
        <v>620</v>
      </c>
      <c r="B59" s="237">
        <v>425000</v>
      </c>
      <c r="C59" s="224">
        <f t="shared" si="93"/>
        <v>35416.666666666664</v>
      </c>
      <c r="D59" s="225">
        <f t="shared" si="86"/>
        <v>35416.666666666664</v>
      </c>
      <c r="E59" s="225">
        <f t="shared" si="86"/>
        <v>35416.666666666664</v>
      </c>
      <c r="F59" s="225">
        <f t="shared" si="86"/>
        <v>35416.666666666664</v>
      </c>
      <c r="G59" s="225">
        <f t="shared" si="86"/>
        <v>35416.666666666664</v>
      </c>
      <c r="H59" s="225">
        <f t="shared" si="86"/>
        <v>35416.666666666664</v>
      </c>
      <c r="I59" s="225">
        <f t="shared" si="86"/>
        <v>35416.666666666664</v>
      </c>
      <c r="J59" s="225">
        <f t="shared" si="86"/>
        <v>35416.666666666664</v>
      </c>
      <c r="K59" s="225">
        <f t="shared" si="86"/>
        <v>35416.666666666664</v>
      </c>
      <c r="L59" s="225">
        <f t="shared" si="86"/>
        <v>35416.666666666664</v>
      </c>
      <c r="M59" s="225">
        <f t="shared" si="86"/>
        <v>35416.666666666664</v>
      </c>
      <c r="N59" s="225">
        <f t="shared" si="86"/>
        <v>35416.666666666664</v>
      </c>
      <c r="O59" s="224">
        <f t="shared" si="87"/>
        <v>35416.666666666664</v>
      </c>
      <c r="P59" s="225">
        <f t="shared" si="87"/>
        <v>35416.666666666664</v>
      </c>
      <c r="Q59" s="225">
        <f t="shared" si="87"/>
        <v>35416.666666666664</v>
      </c>
      <c r="R59" s="225">
        <f t="shared" si="87"/>
        <v>35416.666666666664</v>
      </c>
      <c r="S59" s="225">
        <f t="shared" si="87"/>
        <v>35416.666666666664</v>
      </c>
      <c r="T59" s="225">
        <f t="shared" si="87"/>
        <v>35416.666666666664</v>
      </c>
      <c r="U59" s="225">
        <f t="shared" si="87"/>
        <v>35416.666666666664</v>
      </c>
      <c r="V59" s="225">
        <f t="shared" si="87"/>
        <v>35416.666666666664</v>
      </c>
      <c r="W59" s="225">
        <f t="shared" si="87"/>
        <v>35416.666666666664</v>
      </c>
      <c r="X59" s="225">
        <f t="shared" si="87"/>
        <v>35416.666666666664</v>
      </c>
      <c r="Y59" s="225">
        <f t="shared" si="88"/>
        <v>35416.666666666664</v>
      </c>
      <c r="Z59" s="226">
        <f t="shared" si="88"/>
        <v>35416.666666666664</v>
      </c>
      <c r="AA59" s="529">
        <f t="shared" si="89"/>
        <v>37187.5</v>
      </c>
      <c r="AB59" s="529">
        <f t="shared" si="89"/>
        <v>37187.5</v>
      </c>
      <c r="AC59" s="529">
        <f t="shared" si="89"/>
        <v>37187.5</v>
      </c>
      <c r="AD59" s="529">
        <f t="shared" si="89"/>
        <v>37187.5</v>
      </c>
      <c r="AE59" s="529">
        <f t="shared" si="89"/>
        <v>37187.5</v>
      </c>
      <c r="AF59" s="529">
        <f t="shared" si="89"/>
        <v>37187.5</v>
      </c>
      <c r="AG59" s="529">
        <f t="shared" si="89"/>
        <v>37187.5</v>
      </c>
      <c r="AH59" s="529">
        <f t="shared" si="89"/>
        <v>37187.5</v>
      </c>
      <c r="AI59" s="529">
        <f t="shared" si="89"/>
        <v>37187.5</v>
      </c>
      <c r="AJ59" s="529">
        <f t="shared" si="89"/>
        <v>37187.5</v>
      </c>
      <c r="AK59" s="529">
        <f t="shared" si="89"/>
        <v>37187.5</v>
      </c>
      <c r="AL59" s="529">
        <f t="shared" si="89"/>
        <v>37187.5</v>
      </c>
      <c r="AM59" s="1090">
        <f t="shared" si="90"/>
        <v>38958.333333333336</v>
      </c>
      <c r="AN59" s="1071">
        <f t="shared" si="90"/>
        <v>38958.333333333336</v>
      </c>
      <c r="AO59" s="1071">
        <f t="shared" si="90"/>
        <v>38958.333333333336</v>
      </c>
      <c r="AP59" s="1071">
        <f t="shared" si="90"/>
        <v>38958.333333333336</v>
      </c>
      <c r="AQ59" s="1071">
        <f t="shared" si="90"/>
        <v>38958.333333333336</v>
      </c>
      <c r="AR59" s="1071">
        <f t="shared" si="90"/>
        <v>38958.333333333336</v>
      </c>
      <c r="AS59" s="1071">
        <f t="shared" si="90"/>
        <v>38958.333333333336</v>
      </c>
      <c r="AT59" s="1071">
        <f t="shared" si="90"/>
        <v>38958.333333333336</v>
      </c>
      <c r="AU59" s="1071">
        <f t="shared" si="90"/>
        <v>38958.333333333336</v>
      </c>
      <c r="AV59" s="1071">
        <f t="shared" si="90"/>
        <v>38958.333333333336</v>
      </c>
      <c r="AW59" s="1071">
        <f t="shared" si="90"/>
        <v>38958.333333333336</v>
      </c>
      <c r="AX59" s="1223">
        <f t="shared" si="90"/>
        <v>38958.333333333336</v>
      </c>
      <c r="AY59" s="1090">
        <f t="shared" si="91"/>
        <v>40729.166666666664</v>
      </c>
      <c r="AZ59" s="1071">
        <f t="shared" si="91"/>
        <v>40729.166666666664</v>
      </c>
      <c r="BA59" s="1071">
        <f t="shared" si="91"/>
        <v>40729.166666666664</v>
      </c>
      <c r="BB59" s="1071">
        <f t="shared" si="91"/>
        <v>40729.166666666664</v>
      </c>
      <c r="BC59" s="1071">
        <f t="shared" si="91"/>
        <v>40729.166666666664</v>
      </c>
      <c r="BD59" s="1071">
        <f t="shared" si="91"/>
        <v>40729.166666666664</v>
      </c>
      <c r="BE59" s="1071">
        <f t="shared" si="91"/>
        <v>40729.166666666664</v>
      </c>
      <c r="BF59" s="1071">
        <f t="shared" si="91"/>
        <v>40729.166666666664</v>
      </c>
      <c r="BG59" s="1071">
        <f t="shared" si="91"/>
        <v>40729.166666666664</v>
      </c>
      <c r="BH59" s="1071">
        <f t="shared" si="91"/>
        <v>40729.166666666664</v>
      </c>
      <c r="BI59" s="1071">
        <f t="shared" si="91"/>
        <v>40729.166666666664</v>
      </c>
      <c r="BJ59" s="1223">
        <f t="shared" si="91"/>
        <v>40729.166666666664</v>
      </c>
      <c r="BK59" s="238"/>
      <c r="BL59" s="238">
        <f t="shared" si="92"/>
        <v>2252499.9999999991</v>
      </c>
    </row>
    <row r="60" spans="1:64" s="240" customFormat="1" ht="19" customHeight="1">
      <c r="A60" s="202" t="s">
        <v>622</v>
      </c>
      <c r="B60" s="237">
        <v>65000</v>
      </c>
      <c r="C60" s="224">
        <v>0</v>
      </c>
      <c r="D60" s="225">
        <v>0</v>
      </c>
      <c r="E60" s="225">
        <v>0</v>
      </c>
      <c r="F60" s="225">
        <v>0</v>
      </c>
      <c r="G60" s="225">
        <v>0</v>
      </c>
      <c r="H60" s="225">
        <v>0</v>
      </c>
      <c r="I60" s="225">
        <v>0</v>
      </c>
      <c r="J60" s="225">
        <v>0</v>
      </c>
      <c r="K60" s="225">
        <v>0</v>
      </c>
      <c r="L60" s="225">
        <f t="shared" si="86"/>
        <v>5416.666666666667</v>
      </c>
      <c r="M60" s="225">
        <f t="shared" si="86"/>
        <v>5416.666666666667</v>
      </c>
      <c r="N60" s="225">
        <f t="shared" si="86"/>
        <v>5416.666666666667</v>
      </c>
      <c r="O60" s="224">
        <f t="shared" si="87"/>
        <v>5416.666666666667</v>
      </c>
      <c r="P60" s="225">
        <f t="shared" si="87"/>
        <v>5416.666666666667</v>
      </c>
      <c r="Q60" s="225">
        <f t="shared" si="87"/>
        <v>5416.666666666667</v>
      </c>
      <c r="R60" s="225">
        <f t="shared" si="87"/>
        <v>5416.666666666667</v>
      </c>
      <c r="S60" s="225">
        <f t="shared" si="87"/>
        <v>5416.666666666667</v>
      </c>
      <c r="T60" s="225">
        <f t="shared" si="87"/>
        <v>5416.666666666667</v>
      </c>
      <c r="U60" s="225">
        <f t="shared" si="87"/>
        <v>5416.666666666667</v>
      </c>
      <c r="V60" s="225">
        <f t="shared" si="87"/>
        <v>5416.666666666667</v>
      </c>
      <c r="W60" s="225">
        <f t="shared" si="87"/>
        <v>5416.666666666667</v>
      </c>
      <c r="X60" s="225">
        <f t="shared" si="87"/>
        <v>5416.666666666667</v>
      </c>
      <c r="Y60" s="225">
        <f t="shared" si="88"/>
        <v>5416.666666666667</v>
      </c>
      <c r="Z60" s="226">
        <f t="shared" si="88"/>
        <v>5416.666666666667</v>
      </c>
      <c r="AA60" s="529">
        <f t="shared" si="89"/>
        <v>5687.5000000000009</v>
      </c>
      <c r="AB60" s="529">
        <f t="shared" si="89"/>
        <v>5687.5000000000009</v>
      </c>
      <c r="AC60" s="529">
        <f t="shared" si="89"/>
        <v>5687.5000000000009</v>
      </c>
      <c r="AD60" s="529">
        <f t="shared" si="89"/>
        <v>5687.5000000000009</v>
      </c>
      <c r="AE60" s="529">
        <f t="shared" si="89"/>
        <v>5687.5000000000009</v>
      </c>
      <c r="AF60" s="529">
        <f t="shared" si="89"/>
        <v>5687.5000000000009</v>
      </c>
      <c r="AG60" s="529">
        <f t="shared" si="89"/>
        <v>5687.5000000000009</v>
      </c>
      <c r="AH60" s="529">
        <f t="shared" si="89"/>
        <v>5687.5000000000009</v>
      </c>
      <c r="AI60" s="529">
        <f t="shared" si="89"/>
        <v>5687.5000000000009</v>
      </c>
      <c r="AJ60" s="529">
        <f t="shared" si="89"/>
        <v>5687.5000000000009</v>
      </c>
      <c r="AK60" s="529">
        <f t="shared" si="89"/>
        <v>5687.5000000000009</v>
      </c>
      <c r="AL60" s="529">
        <f t="shared" si="89"/>
        <v>5687.5000000000009</v>
      </c>
      <c r="AM60" s="1090">
        <f t="shared" si="90"/>
        <v>5958.3333333333339</v>
      </c>
      <c r="AN60" s="1071">
        <f t="shared" si="90"/>
        <v>5958.3333333333339</v>
      </c>
      <c r="AO60" s="1071">
        <f t="shared" si="90"/>
        <v>5958.3333333333339</v>
      </c>
      <c r="AP60" s="1071">
        <f t="shared" si="90"/>
        <v>5958.3333333333339</v>
      </c>
      <c r="AQ60" s="1071">
        <f t="shared" si="90"/>
        <v>5958.3333333333339</v>
      </c>
      <c r="AR60" s="1071">
        <f t="shared" si="90"/>
        <v>5958.3333333333339</v>
      </c>
      <c r="AS60" s="1071">
        <f t="shared" si="90"/>
        <v>5958.3333333333339</v>
      </c>
      <c r="AT60" s="1071">
        <f t="shared" si="90"/>
        <v>5958.3333333333339</v>
      </c>
      <c r="AU60" s="1071">
        <f t="shared" si="90"/>
        <v>5958.3333333333339</v>
      </c>
      <c r="AV60" s="1071">
        <f t="shared" si="90"/>
        <v>5958.3333333333339</v>
      </c>
      <c r="AW60" s="1071">
        <f t="shared" si="90"/>
        <v>5958.3333333333339</v>
      </c>
      <c r="AX60" s="1223">
        <f t="shared" si="90"/>
        <v>5958.3333333333339</v>
      </c>
      <c r="AY60" s="1090">
        <f t="shared" si="91"/>
        <v>6229.166666666667</v>
      </c>
      <c r="AZ60" s="1071">
        <f t="shared" si="91"/>
        <v>6229.166666666667</v>
      </c>
      <c r="BA60" s="1071">
        <f t="shared" si="91"/>
        <v>6229.166666666667</v>
      </c>
      <c r="BB60" s="1071">
        <f t="shared" si="91"/>
        <v>6229.166666666667</v>
      </c>
      <c r="BC60" s="1071">
        <f t="shared" si="91"/>
        <v>6229.166666666667</v>
      </c>
      <c r="BD60" s="1071">
        <f t="shared" si="91"/>
        <v>6229.166666666667</v>
      </c>
      <c r="BE60" s="1071">
        <f t="shared" si="91"/>
        <v>6229.166666666667</v>
      </c>
      <c r="BF60" s="1071">
        <f t="shared" si="91"/>
        <v>6229.166666666667</v>
      </c>
      <c r="BG60" s="1071">
        <f t="shared" si="91"/>
        <v>6229.166666666667</v>
      </c>
      <c r="BH60" s="1071">
        <f t="shared" si="91"/>
        <v>6229.166666666667</v>
      </c>
      <c r="BI60" s="1071">
        <f t="shared" si="91"/>
        <v>6229.166666666667</v>
      </c>
      <c r="BJ60" s="1223">
        <f t="shared" si="91"/>
        <v>6229.166666666667</v>
      </c>
      <c r="BK60" s="238"/>
      <c r="BL60" s="238">
        <f t="shared" si="92"/>
        <v>295750.00000000017</v>
      </c>
    </row>
    <row r="61" spans="1:64" s="240" customFormat="1" ht="19" customHeight="1">
      <c r="A61" s="202" t="s">
        <v>625</v>
      </c>
      <c r="B61" s="237">
        <v>425000</v>
      </c>
      <c r="C61" s="224">
        <v>0</v>
      </c>
      <c r="D61" s="225">
        <v>0</v>
      </c>
      <c r="E61" s="225">
        <v>0</v>
      </c>
      <c r="F61" s="225">
        <v>0</v>
      </c>
      <c r="G61" s="225">
        <v>0</v>
      </c>
      <c r="H61" s="225">
        <v>0</v>
      </c>
      <c r="I61" s="225">
        <v>0</v>
      </c>
      <c r="J61" s="225">
        <f t="shared" si="86"/>
        <v>35416.666666666664</v>
      </c>
      <c r="K61" s="225">
        <f t="shared" si="86"/>
        <v>35416.666666666664</v>
      </c>
      <c r="L61" s="225">
        <f t="shared" si="86"/>
        <v>35416.666666666664</v>
      </c>
      <c r="M61" s="225">
        <f t="shared" si="86"/>
        <v>35416.666666666664</v>
      </c>
      <c r="N61" s="225">
        <f t="shared" si="86"/>
        <v>35416.666666666664</v>
      </c>
      <c r="O61" s="224">
        <f t="shared" si="88"/>
        <v>35416.666666666664</v>
      </c>
      <c r="P61" s="225">
        <f t="shared" si="88"/>
        <v>35416.666666666664</v>
      </c>
      <c r="Q61" s="225">
        <f t="shared" si="88"/>
        <v>35416.666666666664</v>
      </c>
      <c r="R61" s="225">
        <f t="shared" si="88"/>
        <v>35416.666666666664</v>
      </c>
      <c r="S61" s="225">
        <f t="shared" si="88"/>
        <v>35416.666666666664</v>
      </c>
      <c r="T61" s="225">
        <f t="shared" si="88"/>
        <v>35416.666666666664</v>
      </c>
      <c r="U61" s="225">
        <f t="shared" si="88"/>
        <v>35416.666666666664</v>
      </c>
      <c r="V61" s="225">
        <f t="shared" si="88"/>
        <v>35416.666666666664</v>
      </c>
      <c r="W61" s="225">
        <f t="shared" si="88"/>
        <v>35416.666666666664</v>
      </c>
      <c r="X61" s="225">
        <f t="shared" si="88"/>
        <v>35416.666666666664</v>
      </c>
      <c r="Y61" s="225">
        <f t="shared" si="88"/>
        <v>35416.666666666664</v>
      </c>
      <c r="Z61" s="226">
        <f t="shared" si="88"/>
        <v>35416.666666666664</v>
      </c>
      <c r="AA61" s="529">
        <f t="shared" si="89"/>
        <v>37187.5</v>
      </c>
      <c r="AB61" s="529">
        <f t="shared" si="89"/>
        <v>37187.5</v>
      </c>
      <c r="AC61" s="529">
        <f t="shared" si="89"/>
        <v>37187.5</v>
      </c>
      <c r="AD61" s="529">
        <f t="shared" si="89"/>
        <v>37187.5</v>
      </c>
      <c r="AE61" s="529">
        <f t="shared" si="89"/>
        <v>37187.5</v>
      </c>
      <c r="AF61" s="529">
        <f t="shared" si="89"/>
        <v>37187.5</v>
      </c>
      <c r="AG61" s="529">
        <f t="shared" si="89"/>
        <v>37187.5</v>
      </c>
      <c r="AH61" s="529">
        <f t="shared" si="89"/>
        <v>37187.5</v>
      </c>
      <c r="AI61" s="529">
        <f t="shared" si="89"/>
        <v>37187.5</v>
      </c>
      <c r="AJ61" s="529">
        <f t="shared" si="89"/>
        <v>37187.5</v>
      </c>
      <c r="AK61" s="529">
        <f t="shared" si="89"/>
        <v>37187.5</v>
      </c>
      <c r="AL61" s="529">
        <f t="shared" si="89"/>
        <v>37187.5</v>
      </c>
      <c r="AM61" s="1090">
        <f t="shared" si="90"/>
        <v>38958.333333333336</v>
      </c>
      <c r="AN61" s="1071">
        <f t="shared" si="90"/>
        <v>38958.333333333336</v>
      </c>
      <c r="AO61" s="1071">
        <f t="shared" si="90"/>
        <v>38958.333333333336</v>
      </c>
      <c r="AP61" s="1071">
        <f t="shared" si="90"/>
        <v>38958.333333333336</v>
      </c>
      <c r="AQ61" s="1071">
        <f t="shared" si="90"/>
        <v>38958.333333333336</v>
      </c>
      <c r="AR61" s="1071">
        <f t="shared" si="90"/>
        <v>38958.333333333336</v>
      </c>
      <c r="AS61" s="1071">
        <f t="shared" si="90"/>
        <v>38958.333333333336</v>
      </c>
      <c r="AT61" s="1071">
        <f t="shared" si="90"/>
        <v>38958.333333333336</v>
      </c>
      <c r="AU61" s="1071">
        <f t="shared" si="90"/>
        <v>38958.333333333336</v>
      </c>
      <c r="AV61" s="1071">
        <f t="shared" si="90"/>
        <v>38958.333333333336</v>
      </c>
      <c r="AW61" s="1071">
        <f t="shared" si="90"/>
        <v>38958.333333333336</v>
      </c>
      <c r="AX61" s="1223">
        <f t="shared" si="90"/>
        <v>38958.333333333336</v>
      </c>
      <c r="AY61" s="1090">
        <f t="shared" si="91"/>
        <v>40729.166666666664</v>
      </c>
      <c r="AZ61" s="1071">
        <f t="shared" si="91"/>
        <v>40729.166666666664</v>
      </c>
      <c r="BA61" s="1071">
        <f t="shared" si="91"/>
        <v>40729.166666666664</v>
      </c>
      <c r="BB61" s="1071">
        <f t="shared" si="91"/>
        <v>40729.166666666664</v>
      </c>
      <c r="BC61" s="1071">
        <f t="shared" si="91"/>
        <v>40729.166666666664</v>
      </c>
      <c r="BD61" s="1071">
        <f t="shared" si="91"/>
        <v>40729.166666666664</v>
      </c>
      <c r="BE61" s="1071">
        <f t="shared" si="91"/>
        <v>40729.166666666664</v>
      </c>
      <c r="BF61" s="1071">
        <f t="shared" si="91"/>
        <v>40729.166666666664</v>
      </c>
      <c r="BG61" s="1071">
        <f t="shared" si="91"/>
        <v>40729.166666666664</v>
      </c>
      <c r="BH61" s="1071">
        <f t="shared" si="91"/>
        <v>40729.166666666664</v>
      </c>
      <c r="BI61" s="1071">
        <f t="shared" si="91"/>
        <v>40729.166666666664</v>
      </c>
      <c r="BJ61" s="1223">
        <f t="shared" si="91"/>
        <v>40729.166666666664</v>
      </c>
      <c r="BK61" s="238"/>
      <c r="BL61" s="238">
        <f t="shared" si="92"/>
        <v>2004583.3333333335</v>
      </c>
    </row>
    <row r="62" spans="1:64" s="240" customFormat="1" ht="19" customHeight="1">
      <c r="A62" s="202" t="s">
        <v>622</v>
      </c>
      <c r="B62" s="237">
        <v>65000</v>
      </c>
      <c r="C62" s="224">
        <v>0</v>
      </c>
      <c r="D62" s="225">
        <v>0</v>
      </c>
      <c r="E62" s="225">
        <v>0</v>
      </c>
      <c r="F62" s="225">
        <v>0</v>
      </c>
      <c r="G62" s="225">
        <v>0</v>
      </c>
      <c r="H62" s="225">
        <v>0</v>
      </c>
      <c r="I62" s="225">
        <v>0</v>
      </c>
      <c r="J62" s="225">
        <f t="shared" si="86"/>
        <v>5416.666666666667</v>
      </c>
      <c r="K62" s="225">
        <f t="shared" si="86"/>
        <v>5416.666666666667</v>
      </c>
      <c r="L62" s="225">
        <f t="shared" si="86"/>
        <v>5416.666666666667</v>
      </c>
      <c r="M62" s="225">
        <f t="shared" si="86"/>
        <v>5416.666666666667</v>
      </c>
      <c r="N62" s="225">
        <f t="shared" si="86"/>
        <v>5416.666666666667</v>
      </c>
      <c r="O62" s="224">
        <f t="shared" si="87"/>
        <v>5416.666666666667</v>
      </c>
      <c r="P62" s="225">
        <f t="shared" si="87"/>
        <v>5416.666666666667</v>
      </c>
      <c r="Q62" s="225">
        <f t="shared" si="87"/>
        <v>5416.666666666667</v>
      </c>
      <c r="R62" s="225">
        <f t="shared" si="87"/>
        <v>5416.666666666667</v>
      </c>
      <c r="S62" s="225">
        <f t="shared" si="87"/>
        <v>5416.666666666667</v>
      </c>
      <c r="T62" s="225">
        <f t="shared" si="87"/>
        <v>5416.666666666667</v>
      </c>
      <c r="U62" s="225">
        <f t="shared" si="87"/>
        <v>5416.666666666667</v>
      </c>
      <c r="V62" s="225">
        <f t="shared" si="87"/>
        <v>5416.666666666667</v>
      </c>
      <c r="W62" s="225">
        <f t="shared" si="87"/>
        <v>5416.666666666667</v>
      </c>
      <c r="X62" s="225">
        <f t="shared" si="87"/>
        <v>5416.666666666667</v>
      </c>
      <c r="Y62" s="225">
        <f t="shared" si="88"/>
        <v>5416.666666666667</v>
      </c>
      <c r="Z62" s="226">
        <f t="shared" si="88"/>
        <v>5416.666666666667</v>
      </c>
      <c r="AA62" s="529">
        <f t="shared" si="89"/>
        <v>5687.5000000000009</v>
      </c>
      <c r="AB62" s="529">
        <f t="shared" si="89"/>
        <v>5687.5000000000009</v>
      </c>
      <c r="AC62" s="529">
        <f t="shared" si="89"/>
        <v>5687.5000000000009</v>
      </c>
      <c r="AD62" s="529">
        <f t="shared" si="89"/>
        <v>5687.5000000000009</v>
      </c>
      <c r="AE62" s="529">
        <f t="shared" si="89"/>
        <v>5687.5000000000009</v>
      </c>
      <c r="AF62" s="529">
        <f t="shared" si="89"/>
        <v>5687.5000000000009</v>
      </c>
      <c r="AG62" s="529">
        <f t="shared" si="89"/>
        <v>5687.5000000000009</v>
      </c>
      <c r="AH62" s="529">
        <f t="shared" si="89"/>
        <v>5687.5000000000009</v>
      </c>
      <c r="AI62" s="529">
        <f t="shared" si="89"/>
        <v>5687.5000000000009</v>
      </c>
      <c r="AJ62" s="529">
        <f t="shared" si="89"/>
        <v>5687.5000000000009</v>
      </c>
      <c r="AK62" s="529">
        <f t="shared" si="89"/>
        <v>5687.5000000000009</v>
      </c>
      <c r="AL62" s="529">
        <f t="shared" si="89"/>
        <v>5687.5000000000009</v>
      </c>
      <c r="AM62" s="1090">
        <f t="shared" si="90"/>
        <v>5958.3333333333339</v>
      </c>
      <c r="AN62" s="1071">
        <f t="shared" si="90"/>
        <v>5958.3333333333339</v>
      </c>
      <c r="AO62" s="1071">
        <f t="shared" si="90"/>
        <v>5958.3333333333339</v>
      </c>
      <c r="AP62" s="1071">
        <f t="shared" si="90"/>
        <v>5958.3333333333339</v>
      </c>
      <c r="AQ62" s="1071">
        <f t="shared" si="90"/>
        <v>5958.3333333333339</v>
      </c>
      <c r="AR62" s="1071">
        <f t="shared" si="90"/>
        <v>5958.3333333333339</v>
      </c>
      <c r="AS62" s="1071">
        <f t="shared" si="90"/>
        <v>5958.3333333333339</v>
      </c>
      <c r="AT62" s="1071">
        <f t="shared" si="90"/>
        <v>5958.3333333333339</v>
      </c>
      <c r="AU62" s="1071">
        <f t="shared" si="90"/>
        <v>5958.3333333333339</v>
      </c>
      <c r="AV62" s="1071">
        <f t="shared" si="90"/>
        <v>5958.3333333333339</v>
      </c>
      <c r="AW62" s="1071">
        <f t="shared" si="90"/>
        <v>5958.3333333333339</v>
      </c>
      <c r="AX62" s="1223">
        <f t="shared" si="90"/>
        <v>5958.3333333333339</v>
      </c>
      <c r="AY62" s="1090">
        <f t="shared" si="91"/>
        <v>6229.166666666667</v>
      </c>
      <c r="AZ62" s="1071">
        <f t="shared" si="91"/>
        <v>6229.166666666667</v>
      </c>
      <c r="BA62" s="1071">
        <f t="shared" si="91"/>
        <v>6229.166666666667</v>
      </c>
      <c r="BB62" s="1071">
        <f t="shared" si="91"/>
        <v>6229.166666666667</v>
      </c>
      <c r="BC62" s="1071">
        <f t="shared" si="91"/>
        <v>6229.166666666667</v>
      </c>
      <c r="BD62" s="1071">
        <f t="shared" si="91"/>
        <v>6229.166666666667</v>
      </c>
      <c r="BE62" s="1071">
        <f t="shared" si="91"/>
        <v>6229.166666666667</v>
      </c>
      <c r="BF62" s="1071">
        <f t="shared" si="91"/>
        <v>6229.166666666667</v>
      </c>
      <c r="BG62" s="1071">
        <f t="shared" si="91"/>
        <v>6229.166666666667</v>
      </c>
      <c r="BH62" s="1071">
        <f t="shared" si="91"/>
        <v>6229.166666666667</v>
      </c>
      <c r="BI62" s="1071">
        <f t="shared" si="91"/>
        <v>6229.166666666667</v>
      </c>
      <c r="BJ62" s="1223">
        <f t="shared" si="91"/>
        <v>6229.166666666667</v>
      </c>
      <c r="BK62" s="238"/>
      <c r="BL62" s="238">
        <f t="shared" si="92"/>
        <v>306583.33333333355</v>
      </c>
    </row>
    <row r="63" spans="1:64" s="240" customFormat="1" ht="19" customHeight="1">
      <c r="A63" s="202" t="s">
        <v>626</v>
      </c>
      <c r="B63" s="237">
        <v>350000</v>
      </c>
      <c r="C63" s="224">
        <f t="shared" si="93"/>
        <v>29166.666666666668</v>
      </c>
      <c r="D63" s="225">
        <f t="shared" si="86"/>
        <v>29166.666666666668</v>
      </c>
      <c r="E63" s="225">
        <f t="shared" si="86"/>
        <v>29166.666666666668</v>
      </c>
      <c r="F63" s="225">
        <f t="shared" si="86"/>
        <v>29166.666666666668</v>
      </c>
      <c r="G63" s="225">
        <f t="shared" si="86"/>
        <v>29166.666666666668</v>
      </c>
      <c r="H63" s="225">
        <f t="shared" si="86"/>
        <v>29166.666666666668</v>
      </c>
      <c r="I63" s="225">
        <f t="shared" si="86"/>
        <v>29166.666666666668</v>
      </c>
      <c r="J63" s="225">
        <f t="shared" si="86"/>
        <v>29166.666666666668</v>
      </c>
      <c r="K63" s="225">
        <f t="shared" si="86"/>
        <v>29166.666666666668</v>
      </c>
      <c r="L63" s="225">
        <f t="shared" si="86"/>
        <v>29166.666666666668</v>
      </c>
      <c r="M63" s="225">
        <f t="shared" si="86"/>
        <v>29166.666666666668</v>
      </c>
      <c r="N63" s="225">
        <f t="shared" si="86"/>
        <v>29166.666666666668</v>
      </c>
      <c r="O63" s="224">
        <f t="shared" si="87"/>
        <v>29166.666666666668</v>
      </c>
      <c r="P63" s="225">
        <f t="shared" si="87"/>
        <v>29166.666666666668</v>
      </c>
      <c r="Q63" s="225">
        <f t="shared" si="87"/>
        <v>29166.666666666668</v>
      </c>
      <c r="R63" s="225">
        <f t="shared" si="87"/>
        <v>29166.666666666668</v>
      </c>
      <c r="S63" s="225">
        <f t="shared" si="87"/>
        <v>29166.666666666668</v>
      </c>
      <c r="T63" s="225">
        <f t="shared" si="87"/>
        <v>29166.666666666668</v>
      </c>
      <c r="U63" s="225">
        <f t="shared" si="87"/>
        <v>29166.666666666668</v>
      </c>
      <c r="V63" s="225">
        <f t="shared" si="87"/>
        <v>29166.666666666668</v>
      </c>
      <c r="W63" s="225">
        <f t="shared" si="87"/>
        <v>29166.666666666668</v>
      </c>
      <c r="X63" s="225">
        <f t="shared" si="87"/>
        <v>29166.666666666668</v>
      </c>
      <c r="Y63" s="225">
        <f t="shared" si="88"/>
        <v>29166.666666666668</v>
      </c>
      <c r="Z63" s="226">
        <f t="shared" si="88"/>
        <v>29166.666666666668</v>
      </c>
      <c r="AA63" s="529">
        <f t="shared" si="89"/>
        <v>30625.000000000004</v>
      </c>
      <c r="AB63" s="529">
        <f t="shared" si="89"/>
        <v>30625.000000000004</v>
      </c>
      <c r="AC63" s="529">
        <f t="shared" si="89"/>
        <v>30625.000000000004</v>
      </c>
      <c r="AD63" s="529">
        <f t="shared" si="89"/>
        <v>30625.000000000004</v>
      </c>
      <c r="AE63" s="529">
        <f t="shared" si="89"/>
        <v>30625.000000000004</v>
      </c>
      <c r="AF63" s="529">
        <f t="shared" si="89"/>
        <v>30625.000000000004</v>
      </c>
      <c r="AG63" s="529">
        <f t="shared" si="89"/>
        <v>30625.000000000004</v>
      </c>
      <c r="AH63" s="529">
        <f t="shared" si="89"/>
        <v>30625.000000000004</v>
      </c>
      <c r="AI63" s="529">
        <f t="shared" si="89"/>
        <v>30625.000000000004</v>
      </c>
      <c r="AJ63" s="529">
        <f t="shared" si="89"/>
        <v>30625.000000000004</v>
      </c>
      <c r="AK63" s="529">
        <f t="shared" si="89"/>
        <v>30625.000000000004</v>
      </c>
      <c r="AL63" s="529">
        <f t="shared" si="89"/>
        <v>30625.000000000004</v>
      </c>
      <c r="AM63" s="1090">
        <f t="shared" si="90"/>
        <v>32083.333333333336</v>
      </c>
      <c r="AN63" s="1071">
        <f t="shared" si="90"/>
        <v>32083.333333333336</v>
      </c>
      <c r="AO63" s="1071">
        <f t="shared" si="90"/>
        <v>32083.333333333336</v>
      </c>
      <c r="AP63" s="1071">
        <f t="shared" si="90"/>
        <v>32083.333333333336</v>
      </c>
      <c r="AQ63" s="1071">
        <f t="shared" si="90"/>
        <v>32083.333333333336</v>
      </c>
      <c r="AR63" s="1071">
        <f t="shared" si="90"/>
        <v>32083.333333333336</v>
      </c>
      <c r="AS63" s="1071">
        <f t="shared" si="90"/>
        <v>32083.333333333336</v>
      </c>
      <c r="AT63" s="1071">
        <f t="shared" si="90"/>
        <v>32083.333333333336</v>
      </c>
      <c r="AU63" s="1071">
        <f t="shared" si="90"/>
        <v>32083.333333333336</v>
      </c>
      <c r="AV63" s="1071">
        <f t="shared" si="90"/>
        <v>32083.333333333336</v>
      </c>
      <c r="AW63" s="1071">
        <f t="shared" si="90"/>
        <v>32083.333333333336</v>
      </c>
      <c r="AX63" s="1223">
        <f t="shared" si="90"/>
        <v>32083.333333333336</v>
      </c>
      <c r="AY63" s="1090">
        <f t="shared" si="91"/>
        <v>33541.666666666664</v>
      </c>
      <c r="AZ63" s="1071">
        <f t="shared" si="91"/>
        <v>33541.666666666664</v>
      </c>
      <c r="BA63" s="1071">
        <f t="shared" si="91"/>
        <v>33541.666666666664</v>
      </c>
      <c r="BB63" s="1071">
        <f t="shared" si="91"/>
        <v>33541.666666666664</v>
      </c>
      <c r="BC63" s="1071">
        <f t="shared" si="91"/>
        <v>33541.666666666664</v>
      </c>
      <c r="BD63" s="1071">
        <f t="shared" si="91"/>
        <v>33541.666666666664</v>
      </c>
      <c r="BE63" s="1071">
        <f t="shared" si="91"/>
        <v>33541.666666666664</v>
      </c>
      <c r="BF63" s="1071">
        <f t="shared" si="91"/>
        <v>33541.666666666664</v>
      </c>
      <c r="BG63" s="1071">
        <f t="shared" si="91"/>
        <v>33541.666666666664</v>
      </c>
      <c r="BH63" s="1071">
        <f t="shared" si="91"/>
        <v>33541.666666666664</v>
      </c>
      <c r="BI63" s="1071">
        <f t="shared" si="91"/>
        <v>33541.666666666664</v>
      </c>
      <c r="BJ63" s="1223">
        <f t="shared" si="91"/>
        <v>33541.666666666664</v>
      </c>
      <c r="BK63" s="238"/>
      <c r="BL63" s="238">
        <f t="shared" si="92"/>
        <v>1855000</v>
      </c>
    </row>
    <row r="64" spans="1:64" s="240" customFormat="1" ht="19" customHeight="1">
      <c r="A64" s="202" t="s">
        <v>622</v>
      </c>
      <c r="B64" s="237">
        <v>65000</v>
      </c>
      <c r="C64" s="224">
        <f t="shared" si="93"/>
        <v>5416.666666666667</v>
      </c>
      <c r="D64" s="225">
        <f t="shared" si="86"/>
        <v>5416.666666666667</v>
      </c>
      <c r="E64" s="225">
        <f t="shared" si="86"/>
        <v>5416.666666666667</v>
      </c>
      <c r="F64" s="225">
        <f t="shared" si="86"/>
        <v>5416.666666666667</v>
      </c>
      <c r="G64" s="225">
        <f t="shared" si="86"/>
        <v>5416.666666666667</v>
      </c>
      <c r="H64" s="225">
        <f t="shared" si="86"/>
        <v>5416.666666666667</v>
      </c>
      <c r="I64" s="225">
        <f t="shared" si="86"/>
        <v>5416.666666666667</v>
      </c>
      <c r="J64" s="225">
        <f t="shared" si="86"/>
        <v>5416.666666666667</v>
      </c>
      <c r="K64" s="225">
        <f t="shared" si="86"/>
        <v>5416.666666666667</v>
      </c>
      <c r="L64" s="225">
        <f t="shared" si="86"/>
        <v>5416.666666666667</v>
      </c>
      <c r="M64" s="225">
        <f t="shared" si="86"/>
        <v>5416.666666666667</v>
      </c>
      <c r="N64" s="225">
        <f t="shared" si="86"/>
        <v>5416.666666666667</v>
      </c>
      <c r="O64" s="224">
        <f t="shared" si="88"/>
        <v>5416.666666666667</v>
      </c>
      <c r="P64" s="225">
        <f t="shared" si="88"/>
        <v>5416.666666666667</v>
      </c>
      <c r="Q64" s="225">
        <f t="shared" si="88"/>
        <v>5416.666666666667</v>
      </c>
      <c r="R64" s="225">
        <f t="shared" si="88"/>
        <v>5416.666666666667</v>
      </c>
      <c r="S64" s="225">
        <f t="shared" si="88"/>
        <v>5416.666666666667</v>
      </c>
      <c r="T64" s="225">
        <f t="shared" si="88"/>
        <v>5416.666666666667</v>
      </c>
      <c r="U64" s="225">
        <f t="shared" si="88"/>
        <v>5416.666666666667</v>
      </c>
      <c r="V64" s="225">
        <f t="shared" si="88"/>
        <v>5416.666666666667</v>
      </c>
      <c r="W64" s="225">
        <f t="shared" si="88"/>
        <v>5416.666666666667</v>
      </c>
      <c r="X64" s="225">
        <f t="shared" si="88"/>
        <v>5416.666666666667</v>
      </c>
      <c r="Y64" s="225">
        <f t="shared" si="88"/>
        <v>5416.666666666667</v>
      </c>
      <c r="Z64" s="226">
        <f t="shared" si="88"/>
        <v>5416.666666666667</v>
      </c>
      <c r="AA64" s="529">
        <f t="shared" si="89"/>
        <v>5687.5000000000009</v>
      </c>
      <c r="AB64" s="529">
        <f t="shared" si="89"/>
        <v>5687.5000000000009</v>
      </c>
      <c r="AC64" s="529">
        <f t="shared" si="89"/>
        <v>5687.5000000000009</v>
      </c>
      <c r="AD64" s="529">
        <f t="shared" si="89"/>
        <v>5687.5000000000009</v>
      </c>
      <c r="AE64" s="529">
        <f t="shared" si="89"/>
        <v>5687.5000000000009</v>
      </c>
      <c r="AF64" s="529">
        <f t="shared" si="89"/>
        <v>5687.5000000000009</v>
      </c>
      <c r="AG64" s="529">
        <f t="shared" si="89"/>
        <v>5687.5000000000009</v>
      </c>
      <c r="AH64" s="529">
        <f t="shared" si="89"/>
        <v>5687.5000000000009</v>
      </c>
      <c r="AI64" s="529">
        <f t="shared" si="89"/>
        <v>5687.5000000000009</v>
      </c>
      <c r="AJ64" s="529">
        <f t="shared" si="89"/>
        <v>5687.5000000000009</v>
      </c>
      <c r="AK64" s="529">
        <f t="shared" si="89"/>
        <v>5687.5000000000009</v>
      </c>
      <c r="AL64" s="529">
        <f t="shared" si="89"/>
        <v>5687.5000000000009</v>
      </c>
      <c r="AM64" s="1090">
        <f t="shared" si="90"/>
        <v>5958.3333333333339</v>
      </c>
      <c r="AN64" s="1071">
        <f t="shared" si="90"/>
        <v>5958.3333333333339</v>
      </c>
      <c r="AO64" s="1071">
        <f t="shared" si="90"/>
        <v>5958.3333333333339</v>
      </c>
      <c r="AP64" s="1071">
        <f t="shared" si="90"/>
        <v>5958.3333333333339</v>
      </c>
      <c r="AQ64" s="1071">
        <f t="shared" si="90"/>
        <v>5958.3333333333339</v>
      </c>
      <c r="AR64" s="1071">
        <f t="shared" si="90"/>
        <v>5958.3333333333339</v>
      </c>
      <c r="AS64" s="1071">
        <f t="shared" si="90"/>
        <v>5958.3333333333339</v>
      </c>
      <c r="AT64" s="1071">
        <f t="shared" si="90"/>
        <v>5958.3333333333339</v>
      </c>
      <c r="AU64" s="1071">
        <f t="shared" si="90"/>
        <v>5958.3333333333339</v>
      </c>
      <c r="AV64" s="1071">
        <f t="shared" si="90"/>
        <v>5958.3333333333339</v>
      </c>
      <c r="AW64" s="1071">
        <f t="shared" si="90"/>
        <v>5958.3333333333339</v>
      </c>
      <c r="AX64" s="1223">
        <f t="shared" si="90"/>
        <v>5958.3333333333339</v>
      </c>
      <c r="AY64" s="1090">
        <f t="shared" si="91"/>
        <v>6229.166666666667</v>
      </c>
      <c r="AZ64" s="1071">
        <f t="shared" si="91"/>
        <v>6229.166666666667</v>
      </c>
      <c r="BA64" s="1071">
        <f t="shared" si="91"/>
        <v>6229.166666666667</v>
      </c>
      <c r="BB64" s="1071">
        <f t="shared" si="91"/>
        <v>6229.166666666667</v>
      </c>
      <c r="BC64" s="1071">
        <f t="shared" si="91"/>
        <v>6229.166666666667</v>
      </c>
      <c r="BD64" s="1071">
        <f t="shared" si="91"/>
        <v>6229.166666666667</v>
      </c>
      <c r="BE64" s="1071">
        <f t="shared" si="91"/>
        <v>6229.166666666667</v>
      </c>
      <c r="BF64" s="1071">
        <f t="shared" si="91"/>
        <v>6229.166666666667</v>
      </c>
      <c r="BG64" s="1071">
        <f t="shared" si="91"/>
        <v>6229.166666666667</v>
      </c>
      <c r="BH64" s="1071">
        <f t="shared" si="91"/>
        <v>6229.166666666667</v>
      </c>
      <c r="BI64" s="1071">
        <f t="shared" si="91"/>
        <v>6229.166666666667</v>
      </c>
      <c r="BJ64" s="1223">
        <f t="shared" si="91"/>
        <v>6229.166666666667</v>
      </c>
      <c r="BK64" s="238"/>
      <c r="BL64" s="238">
        <f t="shared" si="92"/>
        <v>344500.00000000035</v>
      </c>
    </row>
    <row r="65" spans="1:64" s="240" customFormat="1" ht="19" customHeight="1">
      <c r="A65" s="202" t="s">
        <v>627</v>
      </c>
      <c r="B65" s="237">
        <v>250000</v>
      </c>
      <c r="C65" s="224">
        <v>0</v>
      </c>
      <c r="D65" s="225">
        <v>0</v>
      </c>
      <c r="E65" s="225">
        <v>0</v>
      </c>
      <c r="F65" s="225">
        <v>0</v>
      </c>
      <c r="G65" s="225">
        <v>0</v>
      </c>
      <c r="H65" s="225">
        <v>0</v>
      </c>
      <c r="I65" s="225">
        <v>0</v>
      </c>
      <c r="J65" s="225">
        <v>0</v>
      </c>
      <c r="K65" s="225">
        <v>0</v>
      </c>
      <c r="L65" s="225">
        <v>0</v>
      </c>
      <c r="M65" s="225">
        <v>0</v>
      </c>
      <c r="N65" s="225">
        <f t="shared" si="86"/>
        <v>20833.333333333332</v>
      </c>
      <c r="O65" s="224">
        <f t="shared" si="87"/>
        <v>20833.333333333332</v>
      </c>
      <c r="P65" s="225">
        <f t="shared" si="87"/>
        <v>20833.333333333332</v>
      </c>
      <c r="Q65" s="225">
        <f t="shared" si="87"/>
        <v>20833.333333333332</v>
      </c>
      <c r="R65" s="225">
        <f t="shared" si="87"/>
        <v>20833.333333333332</v>
      </c>
      <c r="S65" s="225">
        <f t="shared" si="87"/>
        <v>20833.333333333332</v>
      </c>
      <c r="T65" s="225">
        <f t="shared" si="87"/>
        <v>20833.333333333332</v>
      </c>
      <c r="U65" s="225">
        <f t="shared" si="87"/>
        <v>20833.333333333332</v>
      </c>
      <c r="V65" s="225">
        <f t="shared" si="87"/>
        <v>20833.333333333332</v>
      </c>
      <c r="W65" s="225">
        <f t="shared" si="87"/>
        <v>20833.333333333332</v>
      </c>
      <c r="X65" s="225">
        <f t="shared" si="87"/>
        <v>20833.333333333332</v>
      </c>
      <c r="Y65" s="225">
        <f t="shared" si="88"/>
        <v>20833.333333333332</v>
      </c>
      <c r="Z65" s="226">
        <f t="shared" si="88"/>
        <v>20833.333333333332</v>
      </c>
      <c r="AA65" s="529">
        <f t="shared" si="89"/>
        <v>21875</v>
      </c>
      <c r="AB65" s="529">
        <f t="shared" si="89"/>
        <v>21875</v>
      </c>
      <c r="AC65" s="529">
        <f t="shared" si="89"/>
        <v>21875</v>
      </c>
      <c r="AD65" s="529">
        <f t="shared" si="89"/>
        <v>21875</v>
      </c>
      <c r="AE65" s="529">
        <f t="shared" si="89"/>
        <v>21875</v>
      </c>
      <c r="AF65" s="529">
        <f t="shared" si="89"/>
        <v>21875</v>
      </c>
      <c r="AG65" s="529">
        <f t="shared" si="89"/>
        <v>21875</v>
      </c>
      <c r="AH65" s="529">
        <f t="shared" si="89"/>
        <v>21875</v>
      </c>
      <c r="AI65" s="529">
        <f t="shared" si="89"/>
        <v>21875</v>
      </c>
      <c r="AJ65" s="529">
        <f t="shared" si="89"/>
        <v>21875</v>
      </c>
      <c r="AK65" s="529">
        <f t="shared" si="89"/>
        <v>21875</v>
      </c>
      <c r="AL65" s="529">
        <f t="shared" si="89"/>
        <v>21875</v>
      </c>
      <c r="AM65" s="1090">
        <f t="shared" si="90"/>
        <v>22916.666666666668</v>
      </c>
      <c r="AN65" s="1071">
        <f t="shared" si="90"/>
        <v>22916.666666666668</v>
      </c>
      <c r="AO65" s="1071">
        <f t="shared" si="90"/>
        <v>22916.666666666668</v>
      </c>
      <c r="AP65" s="1071">
        <f t="shared" si="90"/>
        <v>22916.666666666668</v>
      </c>
      <c r="AQ65" s="1071">
        <f t="shared" si="90"/>
        <v>22916.666666666668</v>
      </c>
      <c r="AR65" s="1071">
        <f t="shared" si="90"/>
        <v>22916.666666666668</v>
      </c>
      <c r="AS65" s="1071">
        <f t="shared" si="90"/>
        <v>22916.666666666668</v>
      </c>
      <c r="AT65" s="1071">
        <f t="shared" si="90"/>
        <v>22916.666666666668</v>
      </c>
      <c r="AU65" s="1071">
        <f t="shared" si="90"/>
        <v>22916.666666666668</v>
      </c>
      <c r="AV65" s="1071">
        <f t="shared" si="90"/>
        <v>22916.666666666668</v>
      </c>
      <c r="AW65" s="1071">
        <f t="shared" si="90"/>
        <v>22916.666666666668</v>
      </c>
      <c r="AX65" s="1223">
        <f t="shared" si="90"/>
        <v>22916.666666666668</v>
      </c>
      <c r="AY65" s="1090">
        <f t="shared" si="91"/>
        <v>23958.333333333328</v>
      </c>
      <c r="AZ65" s="1071">
        <f t="shared" si="91"/>
        <v>23958.333333333328</v>
      </c>
      <c r="BA65" s="1071">
        <f t="shared" si="91"/>
        <v>23958.333333333328</v>
      </c>
      <c r="BB65" s="1071">
        <f t="shared" si="91"/>
        <v>23958.333333333328</v>
      </c>
      <c r="BC65" s="1071">
        <f t="shared" si="91"/>
        <v>23958.333333333328</v>
      </c>
      <c r="BD65" s="1071">
        <f t="shared" si="91"/>
        <v>23958.333333333328</v>
      </c>
      <c r="BE65" s="1071">
        <f t="shared" si="91"/>
        <v>23958.333333333328</v>
      </c>
      <c r="BF65" s="1071">
        <f t="shared" si="91"/>
        <v>23958.333333333328</v>
      </c>
      <c r="BG65" s="1071">
        <f t="shared" si="91"/>
        <v>23958.333333333328</v>
      </c>
      <c r="BH65" s="1071">
        <f t="shared" si="91"/>
        <v>23958.333333333328</v>
      </c>
      <c r="BI65" s="1071">
        <f t="shared" si="91"/>
        <v>23958.333333333328</v>
      </c>
      <c r="BJ65" s="1223">
        <f t="shared" si="91"/>
        <v>23958.333333333328</v>
      </c>
      <c r="BK65" s="238"/>
      <c r="BL65" s="238">
        <f t="shared" si="92"/>
        <v>1095833.3333333333</v>
      </c>
    </row>
    <row r="66" spans="1:64" s="240" customFormat="1" ht="19" customHeight="1">
      <c r="A66" s="202" t="s">
        <v>622</v>
      </c>
      <c r="B66" s="237">
        <v>65000</v>
      </c>
      <c r="C66" s="224">
        <v>0</v>
      </c>
      <c r="D66" s="225">
        <v>0</v>
      </c>
      <c r="E66" s="225">
        <v>0</v>
      </c>
      <c r="F66" s="225">
        <v>0</v>
      </c>
      <c r="G66" s="225">
        <v>0</v>
      </c>
      <c r="H66" s="225">
        <v>0</v>
      </c>
      <c r="I66" s="225">
        <v>0</v>
      </c>
      <c r="J66" s="225">
        <v>0</v>
      </c>
      <c r="K66" s="225">
        <v>0</v>
      </c>
      <c r="L66" s="225">
        <v>0</v>
      </c>
      <c r="M66" s="225">
        <v>0</v>
      </c>
      <c r="N66" s="225">
        <f t="shared" si="86"/>
        <v>5416.666666666667</v>
      </c>
      <c r="O66" s="224">
        <f t="shared" si="87"/>
        <v>5416.666666666667</v>
      </c>
      <c r="P66" s="225">
        <f t="shared" si="87"/>
        <v>5416.666666666667</v>
      </c>
      <c r="Q66" s="225">
        <f t="shared" si="87"/>
        <v>5416.666666666667</v>
      </c>
      <c r="R66" s="225">
        <f t="shared" si="87"/>
        <v>5416.666666666667</v>
      </c>
      <c r="S66" s="225">
        <f t="shared" si="87"/>
        <v>5416.666666666667</v>
      </c>
      <c r="T66" s="225">
        <f t="shared" si="87"/>
        <v>5416.666666666667</v>
      </c>
      <c r="U66" s="225">
        <f t="shared" si="87"/>
        <v>5416.666666666667</v>
      </c>
      <c r="V66" s="225">
        <f t="shared" si="87"/>
        <v>5416.666666666667</v>
      </c>
      <c r="W66" s="225">
        <f t="shared" si="87"/>
        <v>5416.666666666667</v>
      </c>
      <c r="X66" s="225">
        <f t="shared" si="87"/>
        <v>5416.666666666667</v>
      </c>
      <c r="Y66" s="225">
        <f t="shared" si="88"/>
        <v>5416.666666666667</v>
      </c>
      <c r="Z66" s="226">
        <f t="shared" si="88"/>
        <v>5416.666666666667</v>
      </c>
      <c r="AA66" s="529">
        <f t="shared" ref="AA66:AL75" si="94">($B66/12)*1.05</f>
        <v>5687.5000000000009</v>
      </c>
      <c r="AB66" s="529">
        <f t="shared" si="94"/>
        <v>5687.5000000000009</v>
      </c>
      <c r="AC66" s="529">
        <f t="shared" si="94"/>
        <v>5687.5000000000009</v>
      </c>
      <c r="AD66" s="529">
        <f t="shared" si="94"/>
        <v>5687.5000000000009</v>
      </c>
      <c r="AE66" s="529">
        <f t="shared" si="94"/>
        <v>5687.5000000000009</v>
      </c>
      <c r="AF66" s="529">
        <f t="shared" si="94"/>
        <v>5687.5000000000009</v>
      </c>
      <c r="AG66" s="529">
        <f t="shared" si="94"/>
        <v>5687.5000000000009</v>
      </c>
      <c r="AH66" s="529">
        <f t="shared" si="94"/>
        <v>5687.5000000000009</v>
      </c>
      <c r="AI66" s="529">
        <f t="shared" si="94"/>
        <v>5687.5000000000009</v>
      </c>
      <c r="AJ66" s="529">
        <f t="shared" si="94"/>
        <v>5687.5000000000009</v>
      </c>
      <c r="AK66" s="529">
        <f t="shared" si="94"/>
        <v>5687.5000000000009</v>
      </c>
      <c r="AL66" s="529">
        <f t="shared" si="94"/>
        <v>5687.5000000000009</v>
      </c>
      <c r="AM66" s="1090">
        <f t="shared" ref="AM66:AX75" si="95">($B66/12)*1.1</f>
        <v>5958.3333333333339</v>
      </c>
      <c r="AN66" s="1071">
        <f t="shared" si="95"/>
        <v>5958.3333333333339</v>
      </c>
      <c r="AO66" s="1071">
        <f t="shared" si="95"/>
        <v>5958.3333333333339</v>
      </c>
      <c r="AP66" s="1071">
        <f t="shared" si="95"/>
        <v>5958.3333333333339</v>
      </c>
      <c r="AQ66" s="1071">
        <f t="shared" si="95"/>
        <v>5958.3333333333339</v>
      </c>
      <c r="AR66" s="1071">
        <f t="shared" si="95"/>
        <v>5958.3333333333339</v>
      </c>
      <c r="AS66" s="1071">
        <f t="shared" si="95"/>
        <v>5958.3333333333339</v>
      </c>
      <c r="AT66" s="1071">
        <f t="shared" si="95"/>
        <v>5958.3333333333339</v>
      </c>
      <c r="AU66" s="1071">
        <f t="shared" si="95"/>
        <v>5958.3333333333339</v>
      </c>
      <c r="AV66" s="1071">
        <f t="shared" si="95"/>
        <v>5958.3333333333339</v>
      </c>
      <c r="AW66" s="1071">
        <f t="shared" si="95"/>
        <v>5958.3333333333339</v>
      </c>
      <c r="AX66" s="1223">
        <f t="shared" si="95"/>
        <v>5958.3333333333339</v>
      </c>
      <c r="AY66" s="1090">
        <f t="shared" ref="AY66:BJ75" si="96">($B66/12)*1.15</f>
        <v>6229.166666666667</v>
      </c>
      <c r="AZ66" s="1071">
        <f t="shared" si="96"/>
        <v>6229.166666666667</v>
      </c>
      <c r="BA66" s="1071">
        <f t="shared" si="96"/>
        <v>6229.166666666667</v>
      </c>
      <c r="BB66" s="1071">
        <f t="shared" si="96"/>
        <v>6229.166666666667</v>
      </c>
      <c r="BC66" s="1071">
        <f t="shared" si="96"/>
        <v>6229.166666666667</v>
      </c>
      <c r="BD66" s="1071">
        <f t="shared" si="96"/>
        <v>6229.166666666667</v>
      </c>
      <c r="BE66" s="1071">
        <f t="shared" si="96"/>
        <v>6229.166666666667</v>
      </c>
      <c r="BF66" s="1071">
        <f t="shared" si="96"/>
        <v>6229.166666666667</v>
      </c>
      <c r="BG66" s="1071">
        <f t="shared" si="96"/>
        <v>6229.166666666667</v>
      </c>
      <c r="BH66" s="1071">
        <f t="shared" si="96"/>
        <v>6229.166666666667</v>
      </c>
      <c r="BI66" s="1071">
        <f t="shared" si="96"/>
        <v>6229.166666666667</v>
      </c>
      <c r="BJ66" s="1223">
        <f t="shared" si="96"/>
        <v>6229.166666666667</v>
      </c>
      <c r="BK66" s="238"/>
      <c r="BL66" s="238">
        <f t="shared" si="92"/>
        <v>284916.66666666674</v>
      </c>
    </row>
    <row r="67" spans="1:64" s="240" customFormat="1" ht="19" customHeight="1">
      <c r="A67" s="202" t="s">
        <v>628</v>
      </c>
      <c r="B67" s="237">
        <v>225000</v>
      </c>
      <c r="C67" s="224">
        <v>0</v>
      </c>
      <c r="D67" s="225">
        <v>0</v>
      </c>
      <c r="E67" s="225">
        <v>0</v>
      </c>
      <c r="F67" s="225">
        <v>0</v>
      </c>
      <c r="G67" s="225">
        <v>0</v>
      </c>
      <c r="H67" s="225">
        <v>0</v>
      </c>
      <c r="I67" s="225">
        <v>0</v>
      </c>
      <c r="J67" s="225">
        <v>0</v>
      </c>
      <c r="K67" s="225">
        <v>0</v>
      </c>
      <c r="L67" s="225">
        <v>0</v>
      </c>
      <c r="M67" s="225">
        <v>0</v>
      </c>
      <c r="N67" s="225">
        <f t="shared" si="86"/>
        <v>18750</v>
      </c>
      <c r="O67" s="224">
        <f t="shared" si="88"/>
        <v>18750</v>
      </c>
      <c r="P67" s="225">
        <f t="shared" si="88"/>
        <v>18750</v>
      </c>
      <c r="Q67" s="225">
        <f t="shared" si="88"/>
        <v>18750</v>
      </c>
      <c r="R67" s="225">
        <f t="shared" si="88"/>
        <v>18750</v>
      </c>
      <c r="S67" s="225">
        <f t="shared" si="88"/>
        <v>18750</v>
      </c>
      <c r="T67" s="225">
        <f t="shared" si="88"/>
        <v>18750</v>
      </c>
      <c r="U67" s="225">
        <f t="shared" si="88"/>
        <v>18750</v>
      </c>
      <c r="V67" s="225">
        <f t="shared" si="88"/>
        <v>18750</v>
      </c>
      <c r="W67" s="225">
        <f t="shared" si="88"/>
        <v>18750</v>
      </c>
      <c r="X67" s="225">
        <f t="shared" si="88"/>
        <v>18750</v>
      </c>
      <c r="Y67" s="225">
        <f t="shared" si="88"/>
        <v>18750</v>
      </c>
      <c r="Z67" s="226">
        <f t="shared" si="88"/>
        <v>18750</v>
      </c>
      <c r="AA67" s="529">
        <f t="shared" si="94"/>
        <v>19687.5</v>
      </c>
      <c r="AB67" s="529">
        <f t="shared" si="94"/>
        <v>19687.5</v>
      </c>
      <c r="AC67" s="529">
        <f t="shared" si="94"/>
        <v>19687.5</v>
      </c>
      <c r="AD67" s="529">
        <f t="shared" si="94"/>
        <v>19687.5</v>
      </c>
      <c r="AE67" s="529">
        <f t="shared" si="94"/>
        <v>19687.5</v>
      </c>
      <c r="AF67" s="529">
        <f t="shared" si="94"/>
        <v>19687.5</v>
      </c>
      <c r="AG67" s="529">
        <f t="shared" si="94"/>
        <v>19687.5</v>
      </c>
      <c r="AH67" s="529">
        <f t="shared" si="94"/>
        <v>19687.5</v>
      </c>
      <c r="AI67" s="529">
        <f t="shared" si="94"/>
        <v>19687.5</v>
      </c>
      <c r="AJ67" s="529">
        <f t="shared" si="94"/>
        <v>19687.5</v>
      </c>
      <c r="AK67" s="529">
        <f t="shared" si="94"/>
        <v>19687.5</v>
      </c>
      <c r="AL67" s="529">
        <f t="shared" si="94"/>
        <v>19687.5</v>
      </c>
      <c r="AM67" s="1090">
        <f t="shared" si="95"/>
        <v>20625</v>
      </c>
      <c r="AN67" s="1071">
        <f t="shared" si="95"/>
        <v>20625</v>
      </c>
      <c r="AO67" s="1071">
        <f t="shared" si="95"/>
        <v>20625</v>
      </c>
      <c r="AP67" s="1071">
        <f t="shared" si="95"/>
        <v>20625</v>
      </c>
      <c r="AQ67" s="1071">
        <f t="shared" si="95"/>
        <v>20625</v>
      </c>
      <c r="AR67" s="1071">
        <f t="shared" si="95"/>
        <v>20625</v>
      </c>
      <c r="AS67" s="1071">
        <f t="shared" si="95"/>
        <v>20625</v>
      </c>
      <c r="AT67" s="1071">
        <f t="shared" si="95"/>
        <v>20625</v>
      </c>
      <c r="AU67" s="1071">
        <f t="shared" si="95"/>
        <v>20625</v>
      </c>
      <c r="AV67" s="1071">
        <f t="shared" si="95"/>
        <v>20625</v>
      </c>
      <c r="AW67" s="1071">
        <f t="shared" si="95"/>
        <v>20625</v>
      </c>
      <c r="AX67" s="1223">
        <f t="shared" si="95"/>
        <v>20625</v>
      </c>
      <c r="AY67" s="1090">
        <f t="shared" si="96"/>
        <v>21562.5</v>
      </c>
      <c r="AZ67" s="1071">
        <f t="shared" si="96"/>
        <v>21562.5</v>
      </c>
      <c r="BA67" s="1071">
        <f t="shared" si="96"/>
        <v>21562.5</v>
      </c>
      <c r="BB67" s="1071">
        <f t="shared" si="96"/>
        <v>21562.5</v>
      </c>
      <c r="BC67" s="1071">
        <f t="shared" si="96"/>
        <v>21562.5</v>
      </c>
      <c r="BD67" s="1071">
        <f t="shared" si="96"/>
        <v>21562.5</v>
      </c>
      <c r="BE67" s="1071">
        <f t="shared" si="96"/>
        <v>21562.5</v>
      </c>
      <c r="BF67" s="1071">
        <f t="shared" si="96"/>
        <v>21562.5</v>
      </c>
      <c r="BG67" s="1071">
        <f t="shared" si="96"/>
        <v>21562.5</v>
      </c>
      <c r="BH67" s="1071">
        <f t="shared" si="96"/>
        <v>21562.5</v>
      </c>
      <c r="BI67" s="1071">
        <f t="shared" si="96"/>
        <v>21562.5</v>
      </c>
      <c r="BJ67" s="1223">
        <f t="shared" si="96"/>
        <v>21562.5</v>
      </c>
      <c r="BK67" s="238"/>
      <c r="BL67" s="238">
        <f t="shared" si="92"/>
        <v>986250</v>
      </c>
    </row>
    <row r="68" spans="1:64" s="240" customFormat="1" ht="19" customHeight="1">
      <c r="A68" s="202" t="s">
        <v>622</v>
      </c>
      <c r="B68" s="237">
        <v>50000</v>
      </c>
      <c r="C68" s="224">
        <v>0</v>
      </c>
      <c r="D68" s="225">
        <v>0</v>
      </c>
      <c r="E68" s="225">
        <v>0</v>
      </c>
      <c r="F68" s="225">
        <v>0</v>
      </c>
      <c r="G68" s="225">
        <v>0</v>
      </c>
      <c r="H68" s="225">
        <v>0</v>
      </c>
      <c r="I68" s="225">
        <v>0</v>
      </c>
      <c r="J68" s="225">
        <v>0</v>
      </c>
      <c r="K68" s="225">
        <v>0</v>
      </c>
      <c r="L68" s="225">
        <v>0</v>
      </c>
      <c r="M68" s="225">
        <v>0</v>
      </c>
      <c r="N68" s="225">
        <f t="shared" si="86"/>
        <v>4166.666666666667</v>
      </c>
      <c r="O68" s="224">
        <f t="shared" si="87"/>
        <v>4166.666666666667</v>
      </c>
      <c r="P68" s="225">
        <f t="shared" si="87"/>
        <v>4166.666666666667</v>
      </c>
      <c r="Q68" s="225">
        <f t="shared" si="87"/>
        <v>4166.666666666667</v>
      </c>
      <c r="R68" s="225">
        <f t="shared" si="87"/>
        <v>4166.666666666667</v>
      </c>
      <c r="S68" s="225">
        <f t="shared" si="87"/>
        <v>4166.666666666667</v>
      </c>
      <c r="T68" s="225">
        <f t="shared" si="87"/>
        <v>4166.666666666667</v>
      </c>
      <c r="U68" s="225">
        <f t="shared" si="87"/>
        <v>4166.666666666667</v>
      </c>
      <c r="V68" s="225">
        <f t="shared" si="87"/>
        <v>4166.666666666667</v>
      </c>
      <c r="W68" s="225">
        <f t="shared" si="87"/>
        <v>4166.666666666667</v>
      </c>
      <c r="X68" s="225">
        <f t="shared" si="87"/>
        <v>4166.666666666667</v>
      </c>
      <c r="Y68" s="225">
        <f t="shared" si="88"/>
        <v>4166.666666666667</v>
      </c>
      <c r="Z68" s="226">
        <f t="shared" si="88"/>
        <v>4166.666666666667</v>
      </c>
      <c r="AA68" s="529">
        <f t="shared" si="94"/>
        <v>4375.0000000000009</v>
      </c>
      <c r="AB68" s="529">
        <f t="shared" si="94"/>
        <v>4375.0000000000009</v>
      </c>
      <c r="AC68" s="529">
        <f t="shared" si="94"/>
        <v>4375.0000000000009</v>
      </c>
      <c r="AD68" s="529">
        <f t="shared" si="94"/>
        <v>4375.0000000000009</v>
      </c>
      <c r="AE68" s="529">
        <f t="shared" si="94"/>
        <v>4375.0000000000009</v>
      </c>
      <c r="AF68" s="529">
        <f t="shared" si="94"/>
        <v>4375.0000000000009</v>
      </c>
      <c r="AG68" s="529">
        <f t="shared" si="94"/>
        <v>4375.0000000000009</v>
      </c>
      <c r="AH68" s="529">
        <f t="shared" si="94"/>
        <v>4375.0000000000009</v>
      </c>
      <c r="AI68" s="529">
        <f t="shared" si="94"/>
        <v>4375.0000000000009</v>
      </c>
      <c r="AJ68" s="529">
        <f t="shared" si="94"/>
        <v>4375.0000000000009</v>
      </c>
      <c r="AK68" s="529">
        <f t="shared" si="94"/>
        <v>4375.0000000000009</v>
      </c>
      <c r="AL68" s="529">
        <f t="shared" si="94"/>
        <v>4375.0000000000009</v>
      </c>
      <c r="AM68" s="1090">
        <f t="shared" si="95"/>
        <v>4583.3333333333339</v>
      </c>
      <c r="AN68" s="1071">
        <f t="shared" si="95"/>
        <v>4583.3333333333339</v>
      </c>
      <c r="AO68" s="1071">
        <f t="shared" si="95"/>
        <v>4583.3333333333339</v>
      </c>
      <c r="AP68" s="1071">
        <f t="shared" si="95"/>
        <v>4583.3333333333339</v>
      </c>
      <c r="AQ68" s="1071">
        <f t="shared" si="95"/>
        <v>4583.3333333333339</v>
      </c>
      <c r="AR68" s="1071">
        <f t="shared" si="95"/>
        <v>4583.3333333333339</v>
      </c>
      <c r="AS68" s="1071">
        <f t="shared" si="95"/>
        <v>4583.3333333333339</v>
      </c>
      <c r="AT68" s="1071">
        <f t="shared" si="95"/>
        <v>4583.3333333333339</v>
      </c>
      <c r="AU68" s="1071">
        <f t="shared" si="95"/>
        <v>4583.3333333333339</v>
      </c>
      <c r="AV68" s="1071">
        <f t="shared" si="95"/>
        <v>4583.3333333333339</v>
      </c>
      <c r="AW68" s="1071">
        <f t="shared" si="95"/>
        <v>4583.3333333333339</v>
      </c>
      <c r="AX68" s="1223">
        <f t="shared" si="95"/>
        <v>4583.3333333333339</v>
      </c>
      <c r="AY68" s="1090">
        <f t="shared" si="96"/>
        <v>4791.666666666667</v>
      </c>
      <c r="AZ68" s="1071">
        <f t="shared" si="96"/>
        <v>4791.666666666667</v>
      </c>
      <c r="BA68" s="1071">
        <f t="shared" si="96"/>
        <v>4791.666666666667</v>
      </c>
      <c r="BB68" s="1071">
        <f t="shared" si="96"/>
        <v>4791.666666666667</v>
      </c>
      <c r="BC68" s="1071">
        <f t="shared" si="96"/>
        <v>4791.666666666667</v>
      </c>
      <c r="BD68" s="1071">
        <f t="shared" si="96"/>
        <v>4791.666666666667</v>
      </c>
      <c r="BE68" s="1071">
        <f t="shared" si="96"/>
        <v>4791.666666666667</v>
      </c>
      <c r="BF68" s="1071">
        <f t="shared" si="96"/>
        <v>4791.666666666667</v>
      </c>
      <c r="BG68" s="1071">
        <f t="shared" si="96"/>
        <v>4791.666666666667</v>
      </c>
      <c r="BH68" s="1071">
        <f t="shared" si="96"/>
        <v>4791.666666666667</v>
      </c>
      <c r="BI68" s="1071">
        <f t="shared" si="96"/>
        <v>4791.666666666667</v>
      </c>
      <c r="BJ68" s="1223">
        <f t="shared" si="96"/>
        <v>4791.666666666667</v>
      </c>
      <c r="BK68" s="238"/>
      <c r="BL68" s="238">
        <f t="shared" si="92"/>
        <v>219166.66666666657</v>
      </c>
    </row>
    <row r="69" spans="1:64" s="240" customFormat="1" ht="19" customHeight="1">
      <c r="A69" s="202" t="s">
        <v>621</v>
      </c>
      <c r="B69" s="237">
        <v>150000</v>
      </c>
      <c r="C69" s="224">
        <v>0</v>
      </c>
      <c r="D69" s="225">
        <v>0</v>
      </c>
      <c r="E69" s="225">
        <v>0</v>
      </c>
      <c r="F69" s="225">
        <v>0</v>
      </c>
      <c r="G69" s="225">
        <v>0</v>
      </c>
      <c r="H69" s="225">
        <v>0</v>
      </c>
      <c r="I69" s="225">
        <v>0</v>
      </c>
      <c r="J69" s="225">
        <v>0</v>
      </c>
      <c r="K69" s="225">
        <v>0</v>
      </c>
      <c r="L69" s="225">
        <v>0</v>
      </c>
      <c r="M69" s="225">
        <v>0</v>
      </c>
      <c r="N69" s="225">
        <f t="shared" si="86"/>
        <v>12500</v>
      </c>
      <c r="O69" s="224">
        <f t="shared" si="88"/>
        <v>12500</v>
      </c>
      <c r="P69" s="225">
        <f t="shared" si="88"/>
        <v>12500</v>
      </c>
      <c r="Q69" s="225">
        <f t="shared" si="88"/>
        <v>12500</v>
      </c>
      <c r="R69" s="225">
        <f t="shared" si="88"/>
        <v>12500</v>
      </c>
      <c r="S69" s="225">
        <f t="shared" si="88"/>
        <v>12500</v>
      </c>
      <c r="T69" s="225">
        <f t="shared" si="88"/>
        <v>12500</v>
      </c>
      <c r="U69" s="225">
        <f t="shared" si="88"/>
        <v>12500</v>
      </c>
      <c r="V69" s="225">
        <f t="shared" si="88"/>
        <v>12500</v>
      </c>
      <c r="W69" s="225">
        <f t="shared" si="88"/>
        <v>12500</v>
      </c>
      <c r="X69" s="225">
        <f t="shared" si="88"/>
        <v>12500</v>
      </c>
      <c r="Y69" s="225">
        <f t="shared" si="88"/>
        <v>12500</v>
      </c>
      <c r="Z69" s="226">
        <f t="shared" si="88"/>
        <v>12500</v>
      </c>
      <c r="AA69" s="529">
        <f t="shared" si="94"/>
        <v>13125</v>
      </c>
      <c r="AB69" s="529">
        <f t="shared" si="94"/>
        <v>13125</v>
      </c>
      <c r="AC69" s="529">
        <f t="shared" si="94"/>
        <v>13125</v>
      </c>
      <c r="AD69" s="529">
        <f t="shared" si="94"/>
        <v>13125</v>
      </c>
      <c r="AE69" s="529">
        <f t="shared" si="94"/>
        <v>13125</v>
      </c>
      <c r="AF69" s="529">
        <f t="shared" si="94"/>
        <v>13125</v>
      </c>
      <c r="AG69" s="529">
        <f t="shared" si="94"/>
        <v>13125</v>
      </c>
      <c r="AH69" s="529">
        <f t="shared" si="94"/>
        <v>13125</v>
      </c>
      <c r="AI69" s="529">
        <f t="shared" si="94"/>
        <v>13125</v>
      </c>
      <c r="AJ69" s="529">
        <f t="shared" si="94"/>
        <v>13125</v>
      </c>
      <c r="AK69" s="529">
        <f t="shared" si="94"/>
        <v>13125</v>
      </c>
      <c r="AL69" s="529">
        <f t="shared" si="94"/>
        <v>13125</v>
      </c>
      <c r="AM69" s="1090">
        <f t="shared" si="95"/>
        <v>13750.000000000002</v>
      </c>
      <c r="AN69" s="1071">
        <f t="shared" si="95"/>
        <v>13750.000000000002</v>
      </c>
      <c r="AO69" s="1071">
        <f t="shared" si="95"/>
        <v>13750.000000000002</v>
      </c>
      <c r="AP69" s="1071">
        <f t="shared" si="95"/>
        <v>13750.000000000002</v>
      </c>
      <c r="AQ69" s="1071">
        <f t="shared" si="95"/>
        <v>13750.000000000002</v>
      </c>
      <c r="AR69" s="1071">
        <f t="shared" si="95"/>
        <v>13750.000000000002</v>
      </c>
      <c r="AS69" s="1071">
        <f t="shared" si="95"/>
        <v>13750.000000000002</v>
      </c>
      <c r="AT69" s="1071">
        <f t="shared" si="95"/>
        <v>13750.000000000002</v>
      </c>
      <c r="AU69" s="1071">
        <f t="shared" si="95"/>
        <v>13750.000000000002</v>
      </c>
      <c r="AV69" s="1071">
        <f t="shared" si="95"/>
        <v>13750.000000000002</v>
      </c>
      <c r="AW69" s="1071">
        <f t="shared" si="95"/>
        <v>13750.000000000002</v>
      </c>
      <c r="AX69" s="1223">
        <f t="shared" si="95"/>
        <v>13750.000000000002</v>
      </c>
      <c r="AY69" s="1090">
        <f t="shared" si="96"/>
        <v>14374.999999999998</v>
      </c>
      <c r="AZ69" s="1071">
        <f t="shared" si="96"/>
        <v>14374.999999999998</v>
      </c>
      <c r="BA69" s="1071">
        <f t="shared" si="96"/>
        <v>14374.999999999998</v>
      </c>
      <c r="BB69" s="1071">
        <f t="shared" si="96"/>
        <v>14374.999999999998</v>
      </c>
      <c r="BC69" s="1071">
        <f t="shared" si="96"/>
        <v>14374.999999999998</v>
      </c>
      <c r="BD69" s="1071">
        <f t="shared" si="96"/>
        <v>14374.999999999998</v>
      </c>
      <c r="BE69" s="1071">
        <f t="shared" si="96"/>
        <v>14374.999999999998</v>
      </c>
      <c r="BF69" s="1071">
        <f t="shared" si="96"/>
        <v>14374.999999999998</v>
      </c>
      <c r="BG69" s="1071">
        <f t="shared" si="96"/>
        <v>14374.999999999998</v>
      </c>
      <c r="BH69" s="1071">
        <f t="shared" si="96"/>
        <v>14374.999999999998</v>
      </c>
      <c r="BI69" s="1071">
        <f t="shared" si="96"/>
        <v>14374.999999999998</v>
      </c>
      <c r="BJ69" s="1223">
        <f t="shared" si="96"/>
        <v>14374.999999999998</v>
      </c>
      <c r="BK69" s="238"/>
      <c r="BL69" s="238">
        <f t="shared" si="92"/>
        <v>657500</v>
      </c>
    </row>
    <row r="70" spans="1:64" s="240" customFormat="1" ht="19" customHeight="1">
      <c r="A70" s="202" t="s">
        <v>622</v>
      </c>
      <c r="B70" s="237">
        <v>50000</v>
      </c>
      <c r="C70" s="224">
        <v>0</v>
      </c>
      <c r="D70" s="225">
        <v>0</v>
      </c>
      <c r="E70" s="225">
        <v>0</v>
      </c>
      <c r="F70" s="225">
        <v>0</v>
      </c>
      <c r="G70" s="225">
        <v>0</v>
      </c>
      <c r="H70" s="225">
        <v>0</v>
      </c>
      <c r="I70" s="225">
        <v>0</v>
      </c>
      <c r="J70" s="225">
        <v>0</v>
      </c>
      <c r="K70" s="225">
        <v>0</v>
      </c>
      <c r="L70" s="225">
        <v>0</v>
      </c>
      <c r="M70" s="225">
        <v>0</v>
      </c>
      <c r="N70" s="225">
        <f t="shared" si="86"/>
        <v>4166.666666666667</v>
      </c>
      <c r="O70" s="224">
        <f t="shared" si="88"/>
        <v>4166.666666666667</v>
      </c>
      <c r="P70" s="225">
        <f t="shared" si="88"/>
        <v>4166.666666666667</v>
      </c>
      <c r="Q70" s="225">
        <f t="shared" si="88"/>
        <v>4166.666666666667</v>
      </c>
      <c r="R70" s="225">
        <f t="shared" si="88"/>
        <v>4166.666666666667</v>
      </c>
      <c r="S70" s="225">
        <f t="shared" si="88"/>
        <v>4166.666666666667</v>
      </c>
      <c r="T70" s="225">
        <f t="shared" si="88"/>
        <v>4166.666666666667</v>
      </c>
      <c r="U70" s="225">
        <f t="shared" si="88"/>
        <v>4166.666666666667</v>
      </c>
      <c r="V70" s="225">
        <f t="shared" si="88"/>
        <v>4166.666666666667</v>
      </c>
      <c r="W70" s="225">
        <f t="shared" si="88"/>
        <v>4166.666666666667</v>
      </c>
      <c r="X70" s="225">
        <f t="shared" si="88"/>
        <v>4166.666666666667</v>
      </c>
      <c r="Y70" s="225">
        <f t="shared" si="88"/>
        <v>4166.666666666667</v>
      </c>
      <c r="Z70" s="226">
        <f t="shared" si="88"/>
        <v>4166.666666666667</v>
      </c>
      <c r="AA70" s="529">
        <f t="shared" si="94"/>
        <v>4375.0000000000009</v>
      </c>
      <c r="AB70" s="529">
        <f t="shared" si="94"/>
        <v>4375.0000000000009</v>
      </c>
      <c r="AC70" s="529">
        <f t="shared" si="94"/>
        <v>4375.0000000000009</v>
      </c>
      <c r="AD70" s="529">
        <f t="shared" si="94"/>
        <v>4375.0000000000009</v>
      </c>
      <c r="AE70" s="529">
        <f t="shared" si="94"/>
        <v>4375.0000000000009</v>
      </c>
      <c r="AF70" s="529">
        <f t="shared" si="94"/>
        <v>4375.0000000000009</v>
      </c>
      <c r="AG70" s="529">
        <f t="shared" si="94"/>
        <v>4375.0000000000009</v>
      </c>
      <c r="AH70" s="529">
        <f t="shared" si="94"/>
        <v>4375.0000000000009</v>
      </c>
      <c r="AI70" s="529">
        <f t="shared" si="94"/>
        <v>4375.0000000000009</v>
      </c>
      <c r="AJ70" s="529">
        <f t="shared" si="94"/>
        <v>4375.0000000000009</v>
      </c>
      <c r="AK70" s="529">
        <f t="shared" si="94"/>
        <v>4375.0000000000009</v>
      </c>
      <c r="AL70" s="529">
        <f t="shared" si="94"/>
        <v>4375.0000000000009</v>
      </c>
      <c r="AM70" s="1090">
        <f t="shared" si="95"/>
        <v>4583.3333333333339</v>
      </c>
      <c r="AN70" s="1071">
        <f t="shared" si="95"/>
        <v>4583.3333333333339</v>
      </c>
      <c r="AO70" s="1071">
        <f t="shared" si="95"/>
        <v>4583.3333333333339</v>
      </c>
      <c r="AP70" s="1071">
        <f t="shared" si="95"/>
        <v>4583.3333333333339</v>
      </c>
      <c r="AQ70" s="1071">
        <f t="shared" si="95"/>
        <v>4583.3333333333339</v>
      </c>
      <c r="AR70" s="1071">
        <f t="shared" si="95"/>
        <v>4583.3333333333339</v>
      </c>
      <c r="AS70" s="1071">
        <f t="shared" si="95"/>
        <v>4583.3333333333339</v>
      </c>
      <c r="AT70" s="1071">
        <f t="shared" si="95"/>
        <v>4583.3333333333339</v>
      </c>
      <c r="AU70" s="1071">
        <f t="shared" si="95"/>
        <v>4583.3333333333339</v>
      </c>
      <c r="AV70" s="1071">
        <f t="shared" si="95"/>
        <v>4583.3333333333339</v>
      </c>
      <c r="AW70" s="1071">
        <f t="shared" si="95"/>
        <v>4583.3333333333339</v>
      </c>
      <c r="AX70" s="1223">
        <f t="shared" si="95"/>
        <v>4583.3333333333339</v>
      </c>
      <c r="AY70" s="1090">
        <f t="shared" si="96"/>
        <v>4791.666666666667</v>
      </c>
      <c r="AZ70" s="1071">
        <f t="shared" si="96"/>
        <v>4791.666666666667</v>
      </c>
      <c r="BA70" s="1071">
        <f t="shared" si="96"/>
        <v>4791.666666666667</v>
      </c>
      <c r="BB70" s="1071">
        <f t="shared" si="96"/>
        <v>4791.666666666667</v>
      </c>
      <c r="BC70" s="1071">
        <f t="shared" si="96"/>
        <v>4791.666666666667</v>
      </c>
      <c r="BD70" s="1071">
        <f t="shared" si="96"/>
        <v>4791.666666666667</v>
      </c>
      <c r="BE70" s="1071">
        <f t="shared" si="96"/>
        <v>4791.666666666667</v>
      </c>
      <c r="BF70" s="1071">
        <f t="shared" si="96"/>
        <v>4791.666666666667</v>
      </c>
      <c r="BG70" s="1071">
        <f t="shared" si="96"/>
        <v>4791.666666666667</v>
      </c>
      <c r="BH70" s="1071">
        <f t="shared" si="96"/>
        <v>4791.666666666667</v>
      </c>
      <c r="BI70" s="1071">
        <f t="shared" si="96"/>
        <v>4791.666666666667</v>
      </c>
      <c r="BJ70" s="1223">
        <f t="shared" si="96"/>
        <v>4791.666666666667</v>
      </c>
      <c r="BK70" s="238"/>
      <c r="BL70" s="238">
        <f t="shared" si="92"/>
        <v>219166.66666666657</v>
      </c>
    </row>
    <row r="71" spans="1:64" s="240" customFormat="1" ht="19" customHeight="1">
      <c r="A71" s="202" t="s">
        <v>629</v>
      </c>
      <c r="B71" s="237">
        <v>300000</v>
      </c>
      <c r="C71" s="224">
        <f t="shared" si="93"/>
        <v>25000</v>
      </c>
      <c r="D71" s="225">
        <f t="shared" si="86"/>
        <v>25000</v>
      </c>
      <c r="E71" s="225">
        <f t="shared" si="86"/>
        <v>25000</v>
      </c>
      <c r="F71" s="225">
        <f t="shared" si="86"/>
        <v>25000</v>
      </c>
      <c r="G71" s="225">
        <f t="shared" si="86"/>
        <v>25000</v>
      </c>
      <c r="H71" s="225">
        <f t="shared" si="86"/>
        <v>25000</v>
      </c>
      <c r="I71" s="225">
        <f t="shared" si="86"/>
        <v>25000</v>
      </c>
      <c r="J71" s="225">
        <f t="shared" si="86"/>
        <v>25000</v>
      </c>
      <c r="K71" s="225">
        <f t="shared" si="86"/>
        <v>25000</v>
      </c>
      <c r="L71" s="225">
        <f t="shared" si="86"/>
        <v>25000</v>
      </c>
      <c r="M71" s="225">
        <f t="shared" si="86"/>
        <v>25000</v>
      </c>
      <c r="N71" s="225">
        <f t="shared" si="86"/>
        <v>25000</v>
      </c>
      <c r="O71" s="224">
        <f t="shared" si="88"/>
        <v>25000</v>
      </c>
      <c r="P71" s="225">
        <f t="shared" si="88"/>
        <v>25000</v>
      </c>
      <c r="Q71" s="225">
        <f t="shared" si="88"/>
        <v>25000</v>
      </c>
      <c r="R71" s="225">
        <f t="shared" si="88"/>
        <v>25000</v>
      </c>
      <c r="S71" s="225">
        <f t="shared" si="88"/>
        <v>25000</v>
      </c>
      <c r="T71" s="225">
        <f t="shared" si="88"/>
        <v>25000</v>
      </c>
      <c r="U71" s="225">
        <f t="shared" si="88"/>
        <v>25000</v>
      </c>
      <c r="V71" s="225">
        <f t="shared" si="88"/>
        <v>25000</v>
      </c>
      <c r="W71" s="225">
        <f t="shared" si="88"/>
        <v>25000</v>
      </c>
      <c r="X71" s="225">
        <f t="shared" si="88"/>
        <v>25000</v>
      </c>
      <c r="Y71" s="225">
        <f t="shared" si="88"/>
        <v>25000</v>
      </c>
      <c r="Z71" s="226">
        <f t="shared" si="88"/>
        <v>25000</v>
      </c>
      <c r="AA71" s="529">
        <f t="shared" si="94"/>
        <v>26250</v>
      </c>
      <c r="AB71" s="529">
        <f t="shared" si="94"/>
        <v>26250</v>
      </c>
      <c r="AC71" s="529">
        <f t="shared" si="94"/>
        <v>26250</v>
      </c>
      <c r="AD71" s="529">
        <f t="shared" si="94"/>
        <v>26250</v>
      </c>
      <c r="AE71" s="529">
        <f t="shared" si="94"/>
        <v>26250</v>
      </c>
      <c r="AF71" s="529">
        <f t="shared" si="94"/>
        <v>26250</v>
      </c>
      <c r="AG71" s="529">
        <f t="shared" si="94"/>
        <v>26250</v>
      </c>
      <c r="AH71" s="529">
        <f t="shared" si="94"/>
        <v>26250</v>
      </c>
      <c r="AI71" s="529">
        <f t="shared" si="94"/>
        <v>26250</v>
      </c>
      <c r="AJ71" s="529">
        <f t="shared" si="94"/>
        <v>26250</v>
      </c>
      <c r="AK71" s="529">
        <f t="shared" si="94"/>
        <v>26250</v>
      </c>
      <c r="AL71" s="529">
        <f t="shared" si="94"/>
        <v>26250</v>
      </c>
      <c r="AM71" s="1090">
        <f t="shared" si="95"/>
        <v>27500.000000000004</v>
      </c>
      <c r="AN71" s="1071">
        <f t="shared" si="95"/>
        <v>27500.000000000004</v>
      </c>
      <c r="AO71" s="1071">
        <f t="shared" si="95"/>
        <v>27500.000000000004</v>
      </c>
      <c r="AP71" s="1071">
        <f t="shared" si="95"/>
        <v>27500.000000000004</v>
      </c>
      <c r="AQ71" s="1071">
        <f t="shared" si="95"/>
        <v>27500.000000000004</v>
      </c>
      <c r="AR71" s="1071">
        <f t="shared" si="95"/>
        <v>27500.000000000004</v>
      </c>
      <c r="AS71" s="1071">
        <f t="shared" si="95"/>
        <v>27500.000000000004</v>
      </c>
      <c r="AT71" s="1071">
        <f t="shared" si="95"/>
        <v>27500.000000000004</v>
      </c>
      <c r="AU71" s="1071">
        <f t="shared" si="95"/>
        <v>27500.000000000004</v>
      </c>
      <c r="AV71" s="1071">
        <f t="shared" si="95"/>
        <v>27500.000000000004</v>
      </c>
      <c r="AW71" s="1071">
        <f t="shared" si="95"/>
        <v>27500.000000000004</v>
      </c>
      <c r="AX71" s="1223">
        <f t="shared" si="95"/>
        <v>27500.000000000004</v>
      </c>
      <c r="AY71" s="1090">
        <f t="shared" si="96"/>
        <v>28749.999999999996</v>
      </c>
      <c r="AZ71" s="1071">
        <f t="shared" si="96"/>
        <v>28749.999999999996</v>
      </c>
      <c r="BA71" s="1071">
        <f t="shared" si="96"/>
        <v>28749.999999999996</v>
      </c>
      <c r="BB71" s="1071">
        <f t="shared" si="96"/>
        <v>28749.999999999996</v>
      </c>
      <c r="BC71" s="1071">
        <f t="shared" si="96"/>
        <v>28749.999999999996</v>
      </c>
      <c r="BD71" s="1071">
        <f t="shared" si="96"/>
        <v>28749.999999999996</v>
      </c>
      <c r="BE71" s="1071">
        <f t="shared" si="96"/>
        <v>28749.999999999996</v>
      </c>
      <c r="BF71" s="1071">
        <f t="shared" si="96"/>
        <v>28749.999999999996</v>
      </c>
      <c r="BG71" s="1071">
        <f t="shared" si="96"/>
        <v>28749.999999999996</v>
      </c>
      <c r="BH71" s="1071">
        <f t="shared" si="96"/>
        <v>28749.999999999996</v>
      </c>
      <c r="BI71" s="1071">
        <f t="shared" si="96"/>
        <v>28749.999999999996</v>
      </c>
      <c r="BJ71" s="1223">
        <f t="shared" si="96"/>
        <v>28749.999999999996</v>
      </c>
      <c r="BK71" s="238"/>
      <c r="BL71" s="238">
        <f t="shared" si="92"/>
        <v>1590000</v>
      </c>
    </row>
    <row r="72" spans="1:64" s="240" customFormat="1" ht="19" customHeight="1">
      <c r="A72" s="202" t="s">
        <v>622</v>
      </c>
      <c r="B72" s="237">
        <v>65000</v>
      </c>
      <c r="C72" s="224">
        <v>0</v>
      </c>
      <c r="D72" s="225">
        <v>0</v>
      </c>
      <c r="E72" s="225">
        <v>0</v>
      </c>
      <c r="F72" s="225">
        <v>0</v>
      </c>
      <c r="G72" s="225">
        <v>0</v>
      </c>
      <c r="H72" s="225">
        <v>0</v>
      </c>
      <c r="I72" s="225">
        <v>0</v>
      </c>
      <c r="J72" s="225">
        <v>0</v>
      </c>
      <c r="K72" s="225">
        <v>0</v>
      </c>
      <c r="L72" s="225">
        <v>0</v>
      </c>
      <c r="M72" s="225">
        <v>0</v>
      </c>
      <c r="N72" s="225">
        <f t="shared" si="86"/>
        <v>5416.666666666667</v>
      </c>
      <c r="O72" s="224">
        <f t="shared" si="88"/>
        <v>5416.666666666667</v>
      </c>
      <c r="P72" s="225">
        <f t="shared" si="88"/>
        <v>5416.666666666667</v>
      </c>
      <c r="Q72" s="225">
        <f t="shared" si="88"/>
        <v>5416.666666666667</v>
      </c>
      <c r="R72" s="225">
        <f t="shared" si="88"/>
        <v>5416.666666666667</v>
      </c>
      <c r="S72" s="225">
        <f t="shared" si="88"/>
        <v>5416.666666666667</v>
      </c>
      <c r="T72" s="225">
        <f t="shared" si="88"/>
        <v>5416.666666666667</v>
      </c>
      <c r="U72" s="225">
        <f t="shared" si="88"/>
        <v>5416.666666666667</v>
      </c>
      <c r="V72" s="225">
        <f t="shared" si="88"/>
        <v>5416.666666666667</v>
      </c>
      <c r="W72" s="225">
        <f t="shared" si="88"/>
        <v>5416.666666666667</v>
      </c>
      <c r="X72" s="225">
        <f t="shared" si="88"/>
        <v>5416.666666666667</v>
      </c>
      <c r="Y72" s="225">
        <f t="shared" si="88"/>
        <v>5416.666666666667</v>
      </c>
      <c r="Z72" s="226">
        <f t="shared" si="88"/>
        <v>5416.666666666667</v>
      </c>
      <c r="AA72" s="529">
        <f t="shared" si="94"/>
        <v>5687.5000000000009</v>
      </c>
      <c r="AB72" s="529">
        <f t="shared" si="94"/>
        <v>5687.5000000000009</v>
      </c>
      <c r="AC72" s="529">
        <f t="shared" si="94"/>
        <v>5687.5000000000009</v>
      </c>
      <c r="AD72" s="529">
        <f t="shared" si="94"/>
        <v>5687.5000000000009</v>
      </c>
      <c r="AE72" s="529">
        <f t="shared" si="94"/>
        <v>5687.5000000000009</v>
      </c>
      <c r="AF72" s="529">
        <f t="shared" si="94"/>
        <v>5687.5000000000009</v>
      </c>
      <c r="AG72" s="529">
        <f t="shared" si="94"/>
        <v>5687.5000000000009</v>
      </c>
      <c r="AH72" s="529">
        <f t="shared" si="94"/>
        <v>5687.5000000000009</v>
      </c>
      <c r="AI72" s="529">
        <f t="shared" si="94"/>
        <v>5687.5000000000009</v>
      </c>
      <c r="AJ72" s="529">
        <f t="shared" si="94"/>
        <v>5687.5000000000009</v>
      </c>
      <c r="AK72" s="529">
        <f t="shared" si="94"/>
        <v>5687.5000000000009</v>
      </c>
      <c r="AL72" s="529">
        <f t="shared" si="94"/>
        <v>5687.5000000000009</v>
      </c>
      <c r="AM72" s="1090">
        <f t="shared" si="95"/>
        <v>5958.3333333333339</v>
      </c>
      <c r="AN72" s="1071">
        <f t="shared" si="95"/>
        <v>5958.3333333333339</v>
      </c>
      <c r="AO72" s="1071">
        <f t="shared" si="95"/>
        <v>5958.3333333333339</v>
      </c>
      <c r="AP72" s="1071">
        <f t="shared" si="95"/>
        <v>5958.3333333333339</v>
      </c>
      <c r="AQ72" s="1071">
        <f t="shared" si="95"/>
        <v>5958.3333333333339</v>
      </c>
      <c r="AR72" s="1071">
        <f t="shared" si="95"/>
        <v>5958.3333333333339</v>
      </c>
      <c r="AS72" s="1071">
        <f t="shared" si="95"/>
        <v>5958.3333333333339</v>
      </c>
      <c r="AT72" s="1071">
        <f t="shared" si="95"/>
        <v>5958.3333333333339</v>
      </c>
      <c r="AU72" s="1071">
        <f t="shared" si="95"/>
        <v>5958.3333333333339</v>
      </c>
      <c r="AV72" s="1071">
        <f t="shared" si="95"/>
        <v>5958.3333333333339</v>
      </c>
      <c r="AW72" s="1071">
        <f t="shared" si="95"/>
        <v>5958.3333333333339</v>
      </c>
      <c r="AX72" s="1223">
        <f t="shared" si="95"/>
        <v>5958.3333333333339</v>
      </c>
      <c r="AY72" s="1090">
        <f t="shared" si="96"/>
        <v>6229.166666666667</v>
      </c>
      <c r="AZ72" s="1071">
        <f t="shared" si="96"/>
        <v>6229.166666666667</v>
      </c>
      <c r="BA72" s="1071">
        <f t="shared" si="96"/>
        <v>6229.166666666667</v>
      </c>
      <c r="BB72" s="1071">
        <f t="shared" si="96"/>
        <v>6229.166666666667</v>
      </c>
      <c r="BC72" s="1071">
        <f t="shared" si="96"/>
        <v>6229.166666666667</v>
      </c>
      <c r="BD72" s="1071">
        <f t="shared" si="96"/>
        <v>6229.166666666667</v>
      </c>
      <c r="BE72" s="1071">
        <f t="shared" si="96"/>
        <v>6229.166666666667</v>
      </c>
      <c r="BF72" s="1071">
        <f t="shared" si="96"/>
        <v>6229.166666666667</v>
      </c>
      <c r="BG72" s="1071">
        <f t="shared" si="96"/>
        <v>6229.166666666667</v>
      </c>
      <c r="BH72" s="1071">
        <f t="shared" si="96"/>
        <v>6229.166666666667</v>
      </c>
      <c r="BI72" s="1071">
        <f t="shared" si="96"/>
        <v>6229.166666666667</v>
      </c>
      <c r="BJ72" s="1223">
        <f t="shared" si="96"/>
        <v>6229.166666666667</v>
      </c>
      <c r="BK72" s="238"/>
      <c r="BL72" s="238">
        <f t="shared" si="92"/>
        <v>284916.66666666674</v>
      </c>
    </row>
    <row r="73" spans="1:64" s="240" customFormat="1" ht="19" customHeight="1">
      <c r="A73" s="202" t="s">
        <v>623</v>
      </c>
      <c r="B73" s="237">
        <v>375000</v>
      </c>
      <c r="C73" s="224">
        <v>0</v>
      </c>
      <c r="D73" s="225">
        <v>0</v>
      </c>
      <c r="E73" s="225">
        <v>0</v>
      </c>
      <c r="F73" s="225">
        <v>0</v>
      </c>
      <c r="G73" s="225">
        <v>0</v>
      </c>
      <c r="H73" s="225">
        <v>0</v>
      </c>
      <c r="I73" s="225">
        <v>0</v>
      </c>
      <c r="J73" s="225">
        <f t="shared" ref="D73:S83" si="97">$B73/12</f>
        <v>31250</v>
      </c>
      <c r="K73" s="225">
        <f t="shared" si="97"/>
        <v>31250</v>
      </c>
      <c r="L73" s="225">
        <f t="shared" si="97"/>
        <v>31250</v>
      </c>
      <c r="M73" s="225">
        <f t="shared" si="97"/>
        <v>31250</v>
      </c>
      <c r="N73" s="225">
        <f t="shared" si="97"/>
        <v>31250</v>
      </c>
      <c r="O73" s="224">
        <f t="shared" si="97"/>
        <v>31250</v>
      </c>
      <c r="P73" s="225">
        <f t="shared" si="97"/>
        <v>31250</v>
      </c>
      <c r="Q73" s="225">
        <f t="shared" si="97"/>
        <v>31250</v>
      </c>
      <c r="R73" s="225">
        <f t="shared" si="97"/>
        <v>31250</v>
      </c>
      <c r="S73" s="225">
        <f t="shared" si="97"/>
        <v>31250</v>
      </c>
      <c r="T73" s="225">
        <f t="shared" ref="O73:Z83" si="98">$B73/12</f>
        <v>31250</v>
      </c>
      <c r="U73" s="225">
        <f t="shared" si="98"/>
        <v>31250</v>
      </c>
      <c r="V73" s="225">
        <f t="shared" si="98"/>
        <v>31250</v>
      </c>
      <c r="W73" s="225">
        <f t="shared" si="98"/>
        <v>31250</v>
      </c>
      <c r="X73" s="225">
        <f t="shared" si="98"/>
        <v>31250</v>
      </c>
      <c r="Y73" s="225">
        <f t="shared" si="98"/>
        <v>31250</v>
      </c>
      <c r="Z73" s="226">
        <f t="shared" si="98"/>
        <v>31250</v>
      </c>
      <c r="AA73" s="529">
        <f t="shared" si="94"/>
        <v>32812.5</v>
      </c>
      <c r="AB73" s="529">
        <f t="shared" si="94"/>
        <v>32812.5</v>
      </c>
      <c r="AC73" s="529">
        <f t="shared" si="94"/>
        <v>32812.5</v>
      </c>
      <c r="AD73" s="529">
        <f t="shared" si="94"/>
        <v>32812.5</v>
      </c>
      <c r="AE73" s="529">
        <f t="shared" si="94"/>
        <v>32812.5</v>
      </c>
      <c r="AF73" s="529">
        <f t="shared" si="94"/>
        <v>32812.5</v>
      </c>
      <c r="AG73" s="529">
        <f t="shared" si="94"/>
        <v>32812.5</v>
      </c>
      <c r="AH73" s="529">
        <f t="shared" si="94"/>
        <v>32812.5</v>
      </c>
      <c r="AI73" s="529">
        <f t="shared" si="94"/>
        <v>32812.5</v>
      </c>
      <c r="AJ73" s="529">
        <f t="shared" si="94"/>
        <v>32812.5</v>
      </c>
      <c r="AK73" s="529">
        <f t="shared" si="94"/>
        <v>32812.5</v>
      </c>
      <c r="AL73" s="529">
        <f t="shared" si="94"/>
        <v>32812.5</v>
      </c>
      <c r="AM73" s="1090">
        <f t="shared" si="95"/>
        <v>34375</v>
      </c>
      <c r="AN73" s="1071">
        <f t="shared" si="95"/>
        <v>34375</v>
      </c>
      <c r="AO73" s="1071">
        <f t="shared" si="95"/>
        <v>34375</v>
      </c>
      <c r="AP73" s="1071">
        <f t="shared" si="95"/>
        <v>34375</v>
      </c>
      <c r="AQ73" s="1071">
        <f t="shared" si="95"/>
        <v>34375</v>
      </c>
      <c r="AR73" s="1071">
        <f t="shared" si="95"/>
        <v>34375</v>
      </c>
      <c r="AS73" s="1071">
        <f t="shared" si="95"/>
        <v>34375</v>
      </c>
      <c r="AT73" s="1071">
        <f t="shared" si="95"/>
        <v>34375</v>
      </c>
      <c r="AU73" s="1071">
        <f t="shared" si="95"/>
        <v>34375</v>
      </c>
      <c r="AV73" s="1071">
        <f t="shared" si="95"/>
        <v>34375</v>
      </c>
      <c r="AW73" s="1071">
        <f t="shared" si="95"/>
        <v>34375</v>
      </c>
      <c r="AX73" s="1223">
        <f t="shared" si="95"/>
        <v>34375</v>
      </c>
      <c r="AY73" s="1090">
        <f t="shared" si="96"/>
        <v>35937.5</v>
      </c>
      <c r="AZ73" s="1071">
        <f t="shared" si="96"/>
        <v>35937.5</v>
      </c>
      <c r="BA73" s="1071">
        <f t="shared" si="96"/>
        <v>35937.5</v>
      </c>
      <c r="BB73" s="1071">
        <f t="shared" si="96"/>
        <v>35937.5</v>
      </c>
      <c r="BC73" s="1071">
        <f t="shared" si="96"/>
        <v>35937.5</v>
      </c>
      <c r="BD73" s="1071">
        <f t="shared" si="96"/>
        <v>35937.5</v>
      </c>
      <c r="BE73" s="1071">
        <f t="shared" si="96"/>
        <v>35937.5</v>
      </c>
      <c r="BF73" s="1071">
        <f t="shared" si="96"/>
        <v>35937.5</v>
      </c>
      <c r="BG73" s="1071">
        <f t="shared" si="96"/>
        <v>35937.5</v>
      </c>
      <c r="BH73" s="1071">
        <f t="shared" si="96"/>
        <v>35937.5</v>
      </c>
      <c r="BI73" s="1071">
        <f t="shared" si="96"/>
        <v>35937.5</v>
      </c>
      <c r="BJ73" s="1223">
        <f t="shared" si="96"/>
        <v>35937.5</v>
      </c>
      <c r="BK73" s="238"/>
      <c r="BL73" s="238">
        <f t="shared" si="92"/>
        <v>1768750</v>
      </c>
    </row>
    <row r="74" spans="1:64" s="240" customFormat="1" ht="19" customHeight="1">
      <c r="A74" s="202" t="s">
        <v>622</v>
      </c>
      <c r="B74" s="237">
        <v>65000</v>
      </c>
      <c r="C74" s="224">
        <v>0</v>
      </c>
      <c r="D74" s="225">
        <v>0</v>
      </c>
      <c r="E74" s="225">
        <v>0</v>
      </c>
      <c r="F74" s="225">
        <v>0</v>
      </c>
      <c r="G74" s="225">
        <v>0</v>
      </c>
      <c r="H74" s="225">
        <v>0</v>
      </c>
      <c r="I74" s="225">
        <v>0</v>
      </c>
      <c r="J74" s="225">
        <v>0</v>
      </c>
      <c r="K74" s="225">
        <v>0</v>
      </c>
      <c r="L74" s="225">
        <v>0</v>
      </c>
      <c r="M74" s="225">
        <f t="shared" si="97"/>
        <v>5416.666666666667</v>
      </c>
      <c r="N74" s="225">
        <f t="shared" si="97"/>
        <v>5416.666666666667</v>
      </c>
      <c r="O74" s="224">
        <f t="shared" si="98"/>
        <v>5416.666666666667</v>
      </c>
      <c r="P74" s="225">
        <f t="shared" si="98"/>
        <v>5416.666666666667</v>
      </c>
      <c r="Q74" s="225">
        <f t="shared" si="98"/>
        <v>5416.666666666667</v>
      </c>
      <c r="R74" s="225">
        <f t="shared" si="98"/>
        <v>5416.666666666667</v>
      </c>
      <c r="S74" s="225">
        <f t="shared" si="98"/>
        <v>5416.666666666667</v>
      </c>
      <c r="T74" s="225">
        <f t="shared" si="98"/>
        <v>5416.666666666667</v>
      </c>
      <c r="U74" s="225">
        <f t="shared" si="98"/>
        <v>5416.666666666667</v>
      </c>
      <c r="V74" s="225">
        <f t="shared" si="98"/>
        <v>5416.666666666667</v>
      </c>
      <c r="W74" s="225">
        <f t="shared" si="98"/>
        <v>5416.666666666667</v>
      </c>
      <c r="X74" s="225">
        <f t="shared" si="98"/>
        <v>5416.666666666667</v>
      </c>
      <c r="Y74" s="225">
        <f t="shared" si="98"/>
        <v>5416.666666666667</v>
      </c>
      <c r="Z74" s="226">
        <f t="shared" si="98"/>
        <v>5416.666666666667</v>
      </c>
      <c r="AA74" s="529">
        <f t="shared" si="94"/>
        <v>5687.5000000000009</v>
      </c>
      <c r="AB74" s="529">
        <f t="shared" si="94"/>
        <v>5687.5000000000009</v>
      </c>
      <c r="AC74" s="529">
        <f t="shared" si="94"/>
        <v>5687.5000000000009</v>
      </c>
      <c r="AD74" s="529">
        <f t="shared" si="94"/>
        <v>5687.5000000000009</v>
      </c>
      <c r="AE74" s="529">
        <f t="shared" si="94"/>
        <v>5687.5000000000009</v>
      </c>
      <c r="AF74" s="529">
        <f t="shared" si="94"/>
        <v>5687.5000000000009</v>
      </c>
      <c r="AG74" s="529">
        <f t="shared" si="94"/>
        <v>5687.5000000000009</v>
      </c>
      <c r="AH74" s="529">
        <f t="shared" si="94"/>
        <v>5687.5000000000009</v>
      </c>
      <c r="AI74" s="529">
        <f t="shared" si="94"/>
        <v>5687.5000000000009</v>
      </c>
      <c r="AJ74" s="529">
        <f t="shared" si="94"/>
        <v>5687.5000000000009</v>
      </c>
      <c r="AK74" s="529">
        <f t="shared" si="94"/>
        <v>5687.5000000000009</v>
      </c>
      <c r="AL74" s="529">
        <f t="shared" si="94"/>
        <v>5687.5000000000009</v>
      </c>
      <c r="AM74" s="1090">
        <f t="shared" si="95"/>
        <v>5958.3333333333339</v>
      </c>
      <c r="AN74" s="1071">
        <f t="shared" si="95"/>
        <v>5958.3333333333339</v>
      </c>
      <c r="AO74" s="1071">
        <f t="shared" si="95"/>
        <v>5958.3333333333339</v>
      </c>
      <c r="AP74" s="1071">
        <f t="shared" si="95"/>
        <v>5958.3333333333339</v>
      </c>
      <c r="AQ74" s="1071">
        <f t="shared" si="95"/>
        <v>5958.3333333333339</v>
      </c>
      <c r="AR74" s="1071">
        <f t="shared" si="95"/>
        <v>5958.3333333333339</v>
      </c>
      <c r="AS74" s="1071">
        <f t="shared" si="95"/>
        <v>5958.3333333333339</v>
      </c>
      <c r="AT74" s="1071">
        <f t="shared" si="95"/>
        <v>5958.3333333333339</v>
      </c>
      <c r="AU74" s="1071">
        <f t="shared" si="95"/>
        <v>5958.3333333333339</v>
      </c>
      <c r="AV74" s="1071">
        <f t="shared" si="95"/>
        <v>5958.3333333333339</v>
      </c>
      <c r="AW74" s="1071">
        <f t="shared" si="95"/>
        <v>5958.3333333333339</v>
      </c>
      <c r="AX74" s="1223">
        <f t="shared" si="95"/>
        <v>5958.3333333333339</v>
      </c>
      <c r="AY74" s="1090">
        <f t="shared" si="96"/>
        <v>6229.166666666667</v>
      </c>
      <c r="AZ74" s="1071">
        <f t="shared" si="96"/>
        <v>6229.166666666667</v>
      </c>
      <c r="BA74" s="1071">
        <f t="shared" si="96"/>
        <v>6229.166666666667</v>
      </c>
      <c r="BB74" s="1071">
        <f t="shared" si="96"/>
        <v>6229.166666666667</v>
      </c>
      <c r="BC74" s="1071">
        <f t="shared" si="96"/>
        <v>6229.166666666667</v>
      </c>
      <c r="BD74" s="1071">
        <f t="shared" si="96"/>
        <v>6229.166666666667</v>
      </c>
      <c r="BE74" s="1071">
        <f t="shared" si="96"/>
        <v>6229.166666666667</v>
      </c>
      <c r="BF74" s="1071">
        <f t="shared" si="96"/>
        <v>6229.166666666667</v>
      </c>
      <c r="BG74" s="1071">
        <f t="shared" si="96"/>
        <v>6229.166666666667</v>
      </c>
      <c r="BH74" s="1071">
        <f t="shared" si="96"/>
        <v>6229.166666666667</v>
      </c>
      <c r="BI74" s="1071">
        <f t="shared" si="96"/>
        <v>6229.166666666667</v>
      </c>
      <c r="BJ74" s="1223">
        <f t="shared" si="96"/>
        <v>6229.166666666667</v>
      </c>
      <c r="BK74" s="238"/>
      <c r="BL74" s="238">
        <f t="shared" si="92"/>
        <v>290333.33333333349</v>
      </c>
    </row>
    <row r="75" spans="1:64" s="240" customFormat="1" ht="19" customHeight="1">
      <c r="A75" s="202" t="s">
        <v>630</v>
      </c>
      <c r="B75" s="237">
        <v>300000</v>
      </c>
      <c r="C75" s="224">
        <v>0</v>
      </c>
      <c r="D75" s="225">
        <v>0</v>
      </c>
      <c r="E75" s="225">
        <v>0</v>
      </c>
      <c r="F75" s="225">
        <v>0</v>
      </c>
      <c r="G75" s="225">
        <v>0</v>
      </c>
      <c r="H75" s="225">
        <v>0</v>
      </c>
      <c r="I75" s="225">
        <v>0</v>
      </c>
      <c r="J75" s="225">
        <f t="shared" si="97"/>
        <v>25000</v>
      </c>
      <c r="K75" s="225">
        <f t="shared" si="97"/>
        <v>25000</v>
      </c>
      <c r="L75" s="225">
        <f t="shared" si="97"/>
        <v>25000</v>
      </c>
      <c r="M75" s="225">
        <f t="shared" si="97"/>
        <v>25000</v>
      </c>
      <c r="N75" s="225">
        <f t="shared" si="97"/>
        <v>25000</v>
      </c>
      <c r="O75" s="224">
        <f t="shared" si="98"/>
        <v>25000</v>
      </c>
      <c r="P75" s="225">
        <f t="shared" si="98"/>
        <v>25000</v>
      </c>
      <c r="Q75" s="225">
        <f t="shared" si="98"/>
        <v>25000</v>
      </c>
      <c r="R75" s="225">
        <f t="shared" si="98"/>
        <v>25000</v>
      </c>
      <c r="S75" s="225">
        <f t="shared" si="98"/>
        <v>25000</v>
      </c>
      <c r="T75" s="225">
        <f t="shared" si="98"/>
        <v>25000</v>
      </c>
      <c r="U75" s="225">
        <f t="shared" si="98"/>
        <v>25000</v>
      </c>
      <c r="V75" s="225">
        <f t="shared" si="98"/>
        <v>25000</v>
      </c>
      <c r="W75" s="225">
        <f t="shared" si="98"/>
        <v>25000</v>
      </c>
      <c r="X75" s="225">
        <f t="shared" si="98"/>
        <v>25000</v>
      </c>
      <c r="Y75" s="225">
        <f t="shared" si="98"/>
        <v>25000</v>
      </c>
      <c r="Z75" s="226">
        <f t="shared" si="98"/>
        <v>25000</v>
      </c>
      <c r="AA75" s="529">
        <f t="shared" si="94"/>
        <v>26250</v>
      </c>
      <c r="AB75" s="529">
        <f t="shared" si="94"/>
        <v>26250</v>
      </c>
      <c r="AC75" s="529">
        <f t="shared" si="94"/>
        <v>26250</v>
      </c>
      <c r="AD75" s="529">
        <f t="shared" si="94"/>
        <v>26250</v>
      </c>
      <c r="AE75" s="529">
        <f t="shared" si="94"/>
        <v>26250</v>
      </c>
      <c r="AF75" s="529">
        <f t="shared" si="94"/>
        <v>26250</v>
      </c>
      <c r="AG75" s="529">
        <f t="shared" si="94"/>
        <v>26250</v>
      </c>
      <c r="AH75" s="529">
        <f t="shared" si="94"/>
        <v>26250</v>
      </c>
      <c r="AI75" s="529">
        <f t="shared" si="94"/>
        <v>26250</v>
      </c>
      <c r="AJ75" s="529">
        <f t="shared" si="94"/>
        <v>26250</v>
      </c>
      <c r="AK75" s="529">
        <f t="shared" si="94"/>
        <v>26250</v>
      </c>
      <c r="AL75" s="529">
        <f t="shared" si="94"/>
        <v>26250</v>
      </c>
      <c r="AM75" s="1090">
        <f t="shared" si="95"/>
        <v>27500.000000000004</v>
      </c>
      <c r="AN75" s="1071">
        <f t="shared" si="95"/>
        <v>27500.000000000004</v>
      </c>
      <c r="AO75" s="1071">
        <f t="shared" si="95"/>
        <v>27500.000000000004</v>
      </c>
      <c r="AP75" s="1071">
        <f t="shared" si="95"/>
        <v>27500.000000000004</v>
      </c>
      <c r="AQ75" s="1071">
        <f t="shared" si="95"/>
        <v>27500.000000000004</v>
      </c>
      <c r="AR75" s="1071">
        <f t="shared" si="95"/>
        <v>27500.000000000004</v>
      </c>
      <c r="AS75" s="1071">
        <f t="shared" si="95"/>
        <v>27500.000000000004</v>
      </c>
      <c r="AT75" s="1071">
        <f t="shared" si="95"/>
        <v>27500.000000000004</v>
      </c>
      <c r="AU75" s="1071">
        <f t="shared" si="95"/>
        <v>27500.000000000004</v>
      </c>
      <c r="AV75" s="1071">
        <f t="shared" si="95"/>
        <v>27500.000000000004</v>
      </c>
      <c r="AW75" s="1071">
        <f t="shared" si="95"/>
        <v>27500.000000000004</v>
      </c>
      <c r="AX75" s="1223">
        <f t="shared" si="95"/>
        <v>27500.000000000004</v>
      </c>
      <c r="AY75" s="1090">
        <f t="shared" si="96"/>
        <v>28749.999999999996</v>
      </c>
      <c r="AZ75" s="1071">
        <f t="shared" si="96"/>
        <v>28749.999999999996</v>
      </c>
      <c r="BA75" s="1071">
        <f t="shared" si="96"/>
        <v>28749.999999999996</v>
      </c>
      <c r="BB75" s="1071">
        <f t="shared" si="96"/>
        <v>28749.999999999996</v>
      </c>
      <c r="BC75" s="1071">
        <f t="shared" si="96"/>
        <v>28749.999999999996</v>
      </c>
      <c r="BD75" s="1071">
        <f t="shared" si="96"/>
        <v>28749.999999999996</v>
      </c>
      <c r="BE75" s="1071">
        <f t="shared" si="96"/>
        <v>28749.999999999996</v>
      </c>
      <c r="BF75" s="1071">
        <f t="shared" si="96"/>
        <v>28749.999999999996</v>
      </c>
      <c r="BG75" s="1071">
        <f t="shared" si="96"/>
        <v>28749.999999999996</v>
      </c>
      <c r="BH75" s="1071">
        <f t="shared" si="96"/>
        <v>28749.999999999996</v>
      </c>
      <c r="BI75" s="1071">
        <f t="shared" si="96"/>
        <v>28749.999999999996</v>
      </c>
      <c r="BJ75" s="1223">
        <f t="shared" si="96"/>
        <v>28749.999999999996</v>
      </c>
      <c r="BK75" s="238"/>
      <c r="BL75" s="238">
        <f t="shared" si="92"/>
        <v>1415000</v>
      </c>
    </row>
    <row r="76" spans="1:64" s="240" customFormat="1" ht="19" customHeight="1">
      <c r="A76" s="202" t="s">
        <v>622</v>
      </c>
      <c r="B76" s="237">
        <v>65000</v>
      </c>
      <c r="C76" s="224">
        <f t="shared" si="93"/>
        <v>5416.666666666667</v>
      </c>
      <c r="D76" s="225">
        <f t="shared" si="97"/>
        <v>5416.666666666667</v>
      </c>
      <c r="E76" s="225">
        <f t="shared" si="97"/>
        <v>5416.666666666667</v>
      </c>
      <c r="F76" s="225">
        <f t="shared" si="97"/>
        <v>5416.666666666667</v>
      </c>
      <c r="G76" s="225">
        <f t="shared" si="97"/>
        <v>5416.666666666667</v>
      </c>
      <c r="H76" s="225">
        <f t="shared" si="97"/>
        <v>5416.666666666667</v>
      </c>
      <c r="I76" s="225">
        <f t="shared" si="97"/>
        <v>5416.666666666667</v>
      </c>
      <c r="J76" s="225">
        <f t="shared" si="97"/>
        <v>5416.666666666667</v>
      </c>
      <c r="K76" s="225">
        <f t="shared" si="97"/>
        <v>5416.666666666667</v>
      </c>
      <c r="L76" s="225">
        <f t="shared" si="97"/>
        <v>5416.666666666667</v>
      </c>
      <c r="M76" s="225">
        <f t="shared" si="97"/>
        <v>5416.666666666667</v>
      </c>
      <c r="N76" s="225">
        <f t="shared" si="97"/>
        <v>5416.666666666667</v>
      </c>
      <c r="O76" s="224">
        <f t="shared" si="98"/>
        <v>5416.666666666667</v>
      </c>
      <c r="P76" s="225">
        <f t="shared" si="98"/>
        <v>5416.666666666667</v>
      </c>
      <c r="Q76" s="225">
        <f t="shared" si="98"/>
        <v>5416.666666666667</v>
      </c>
      <c r="R76" s="225">
        <f t="shared" si="98"/>
        <v>5416.666666666667</v>
      </c>
      <c r="S76" s="225">
        <f t="shared" si="98"/>
        <v>5416.666666666667</v>
      </c>
      <c r="T76" s="225">
        <f t="shared" si="98"/>
        <v>5416.666666666667</v>
      </c>
      <c r="U76" s="225">
        <f t="shared" si="98"/>
        <v>5416.666666666667</v>
      </c>
      <c r="V76" s="225">
        <f t="shared" si="98"/>
        <v>5416.666666666667</v>
      </c>
      <c r="W76" s="225">
        <f t="shared" si="98"/>
        <v>5416.666666666667</v>
      </c>
      <c r="X76" s="225">
        <f t="shared" si="98"/>
        <v>5416.666666666667</v>
      </c>
      <c r="Y76" s="225">
        <f t="shared" si="98"/>
        <v>5416.666666666667</v>
      </c>
      <c r="Z76" s="226">
        <f t="shared" si="98"/>
        <v>5416.666666666667</v>
      </c>
      <c r="AA76" s="529">
        <f t="shared" ref="AA76:AL83" si="99">($B76/12)*1.05</f>
        <v>5687.5000000000009</v>
      </c>
      <c r="AB76" s="529">
        <f t="shared" si="99"/>
        <v>5687.5000000000009</v>
      </c>
      <c r="AC76" s="529">
        <f t="shared" si="99"/>
        <v>5687.5000000000009</v>
      </c>
      <c r="AD76" s="529">
        <f t="shared" si="99"/>
        <v>5687.5000000000009</v>
      </c>
      <c r="AE76" s="529">
        <f t="shared" si="99"/>
        <v>5687.5000000000009</v>
      </c>
      <c r="AF76" s="529">
        <f t="shared" si="99"/>
        <v>5687.5000000000009</v>
      </c>
      <c r="AG76" s="529">
        <f t="shared" si="99"/>
        <v>5687.5000000000009</v>
      </c>
      <c r="AH76" s="529">
        <f t="shared" si="99"/>
        <v>5687.5000000000009</v>
      </c>
      <c r="AI76" s="529">
        <f t="shared" si="99"/>
        <v>5687.5000000000009</v>
      </c>
      <c r="AJ76" s="529">
        <f t="shared" si="99"/>
        <v>5687.5000000000009</v>
      </c>
      <c r="AK76" s="529">
        <f t="shared" si="99"/>
        <v>5687.5000000000009</v>
      </c>
      <c r="AL76" s="529">
        <f t="shared" si="99"/>
        <v>5687.5000000000009</v>
      </c>
      <c r="AM76" s="1090">
        <f t="shared" ref="AM76:AX83" si="100">($B76/12)*1.1</f>
        <v>5958.3333333333339</v>
      </c>
      <c r="AN76" s="1071">
        <f t="shared" si="100"/>
        <v>5958.3333333333339</v>
      </c>
      <c r="AO76" s="1071">
        <f t="shared" si="100"/>
        <v>5958.3333333333339</v>
      </c>
      <c r="AP76" s="1071">
        <f t="shared" si="100"/>
        <v>5958.3333333333339</v>
      </c>
      <c r="AQ76" s="1071">
        <f t="shared" si="100"/>
        <v>5958.3333333333339</v>
      </c>
      <c r="AR76" s="1071">
        <f t="shared" si="100"/>
        <v>5958.3333333333339</v>
      </c>
      <c r="AS76" s="1071">
        <f t="shared" si="100"/>
        <v>5958.3333333333339</v>
      </c>
      <c r="AT76" s="1071">
        <f t="shared" si="100"/>
        <v>5958.3333333333339</v>
      </c>
      <c r="AU76" s="1071">
        <f t="shared" si="100"/>
        <v>5958.3333333333339</v>
      </c>
      <c r="AV76" s="1071">
        <f t="shared" si="100"/>
        <v>5958.3333333333339</v>
      </c>
      <c r="AW76" s="1071">
        <f t="shared" si="100"/>
        <v>5958.3333333333339</v>
      </c>
      <c r="AX76" s="1223">
        <f t="shared" si="100"/>
        <v>5958.3333333333339</v>
      </c>
      <c r="AY76" s="1090">
        <f t="shared" ref="AY76:BJ83" si="101">($B76/12)*1.15</f>
        <v>6229.166666666667</v>
      </c>
      <c r="AZ76" s="1071">
        <f t="shared" si="101"/>
        <v>6229.166666666667</v>
      </c>
      <c r="BA76" s="1071">
        <f t="shared" si="101"/>
        <v>6229.166666666667</v>
      </c>
      <c r="BB76" s="1071">
        <f t="shared" si="101"/>
        <v>6229.166666666667</v>
      </c>
      <c r="BC76" s="1071">
        <f t="shared" si="101"/>
        <v>6229.166666666667</v>
      </c>
      <c r="BD76" s="1071">
        <f t="shared" si="101"/>
        <v>6229.166666666667</v>
      </c>
      <c r="BE76" s="1071">
        <f t="shared" si="101"/>
        <v>6229.166666666667</v>
      </c>
      <c r="BF76" s="1071">
        <f t="shared" si="101"/>
        <v>6229.166666666667</v>
      </c>
      <c r="BG76" s="1071">
        <f t="shared" si="101"/>
        <v>6229.166666666667</v>
      </c>
      <c r="BH76" s="1071">
        <f t="shared" si="101"/>
        <v>6229.166666666667</v>
      </c>
      <c r="BI76" s="1071">
        <f t="shared" si="101"/>
        <v>6229.166666666667</v>
      </c>
      <c r="BJ76" s="1223">
        <f t="shared" si="101"/>
        <v>6229.166666666667</v>
      </c>
      <c r="BK76" s="238"/>
      <c r="BL76" s="238">
        <f t="shared" si="92"/>
        <v>344500.00000000035</v>
      </c>
    </row>
    <row r="77" spans="1:64" s="240" customFormat="1" ht="19" customHeight="1">
      <c r="A77" s="202" t="s">
        <v>631</v>
      </c>
      <c r="B77" s="237">
        <v>250000</v>
      </c>
      <c r="C77" s="224">
        <f t="shared" si="93"/>
        <v>20833.333333333332</v>
      </c>
      <c r="D77" s="225">
        <f t="shared" si="97"/>
        <v>20833.333333333332</v>
      </c>
      <c r="E77" s="225">
        <f t="shared" si="97"/>
        <v>20833.333333333332</v>
      </c>
      <c r="F77" s="225">
        <f t="shared" si="97"/>
        <v>20833.333333333332</v>
      </c>
      <c r="G77" s="225">
        <f t="shared" si="97"/>
        <v>20833.333333333332</v>
      </c>
      <c r="H77" s="225">
        <f t="shared" si="97"/>
        <v>20833.333333333332</v>
      </c>
      <c r="I77" s="225">
        <f t="shared" si="97"/>
        <v>20833.333333333332</v>
      </c>
      <c r="J77" s="225">
        <f t="shared" si="97"/>
        <v>20833.333333333332</v>
      </c>
      <c r="K77" s="225">
        <f t="shared" si="97"/>
        <v>20833.333333333332</v>
      </c>
      <c r="L77" s="225">
        <f t="shared" si="97"/>
        <v>20833.333333333332</v>
      </c>
      <c r="M77" s="225">
        <f t="shared" si="97"/>
        <v>20833.333333333332</v>
      </c>
      <c r="N77" s="225">
        <f t="shared" si="97"/>
        <v>20833.333333333332</v>
      </c>
      <c r="O77" s="224">
        <f t="shared" si="98"/>
        <v>20833.333333333332</v>
      </c>
      <c r="P77" s="225">
        <f t="shared" si="98"/>
        <v>20833.333333333332</v>
      </c>
      <c r="Q77" s="225">
        <f t="shared" si="98"/>
        <v>20833.333333333332</v>
      </c>
      <c r="R77" s="225">
        <f t="shared" si="98"/>
        <v>20833.333333333332</v>
      </c>
      <c r="S77" s="225">
        <f t="shared" si="98"/>
        <v>20833.333333333332</v>
      </c>
      <c r="T77" s="225">
        <f t="shared" si="98"/>
        <v>20833.333333333332</v>
      </c>
      <c r="U77" s="225">
        <f t="shared" si="98"/>
        <v>20833.333333333332</v>
      </c>
      <c r="V77" s="225">
        <f t="shared" si="98"/>
        <v>20833.333333333332</v>
      </c>
      <c r="W77" s="225">
        <f t="shared" si="98"/>
        <v>20833.333333333332</v>
      </c>
      <c r="X77" s="225">
        <f t="shared" si="98"/>
        <v>20833.333333333332</v>
      </c>
      <c r="Y77" s="225">
        <f t="shared" si="98"/>
        <v>20833.333333333332</v>
      </c>
      <c r="Z77" s="226">
        <f t="shared" si="98"/>
        <v>20833.333333333332</v>
      </c>
      <c r="AA77" s="529">
        <f t="shared" si="99"/>
        <v>21875</v>
      </c>
      <c r="AB77" s="529">
        <f t="shared" si="99"/>
        <v>21875</v>
      </c>
      <c r="AC77" s="529">
        <f t="shared" si="99"/>
        <v>21875</v>
      </c>
      <c r="AD77" s="529">
        <f t="shared" si="99"/>
        <v>21875</v>
      </c>
      <c r="AE77" s="529">
        <f t="shared" si="99"/>
        <v>21875</v>
      </c>
      <c r="AF77" s="529">
        <f t="shared" si="99"/>
        <v>21875</v>
      </c>
      <c r="AG77" s="529">
        <f t="shared" si="99"/>
        <v>21875</v>
      </c>
      <c r="AH77" s="529">
        <f t="shared" si="99"/>
        <v>21875</v>
      </c>
      <c r="AI77" s="529">
        <f t="shared" si="99"/>
        <v>21875</v>
      </c>
      <c r="AJ77" s="529">
        <f t="shared" si="99"/>
        <v>21875</v>
      </c>
      <c r="AK77" s="529">
        <f t="shared" si="99"/>
        <v>21875</v>
      </c>
      <c r="AL77" s="529">
        <f t="shared" si="99"/>
        <v>21875</v>
      </c>
      <c r="AM77" s="1090">
        <f t="shared" si="100"/>
        <v>22916.666666666668</v>
      </c>
      <c r="AN77" s="1071">
        <f t="shared" si="100"/>
        <v>22916.666666666668</v>
      </c>
      <c r="AO77" s="1071">
        <f t="shared" si="100"/>
        <v>22916.666666666668</v>
      </c>
      <c r="AP77" s="1071">
        <f t="shared" si="100"/>
        <v>22916.666666666668</v>
      </c>
      <c r="AQ77" s="1071">
        <f t="shared" si="100"/>
        <v>22916.666666666668</v>
      </c>
      <c r="AR77" s="1071">
        <f t="shared" si="100"/>
        <v>22916.666666666668</v>
      </c>
      <c r="AS77" s="1071">
        <f t="shared" si="100"/>
        <v>22916.666666666668</v>
      </c>
      <c r="AT77" s="1071">
        <f t="shared" si="100"/>
        <v>22916.666666666668</v>
      </c>
      <c r="AU77" s="1071">
        <f t="shared" si="100"/>
        <v>22916.666666666668</v>
      </c>
      <c r="AV77" s="1071">
        <f t="shared" si="100"/>
        <v>22916.666666666668</v>
      </c>
      <c r="AW77" s="1071">
        <f t="shared" si="100"/>
        <v>22916.666666666668</v>
      </c>
      <c r="AX77" s="1223">
        <f t="shared" si="100"/>
        <v>22916.666666666668</v>
      </c>
      <c r="AY77" s="1090">
        <f t="shared" si="101"/>
        <v>23958.333333333328</v>
      </c>
      <c r="AZ77" s="1071">
        <f t="shared" si="101"/>
        <v>23958.333333333328</v>
      </c>
      <c r="BA77" s="1071">
        <f t="shared" si="101"/>
        <v>23958.333333333328</v>
      </c>
      <c r="BB77" s="1071">
        <f t="shared" si="101"/>
        <v>23958.333333333328</v>
      </c>
      <c r="BC77" s="1071">
        <f t="shared" si="101"/>
        <v>23958.333333333328</v>
      </c>
      <c r="BD77" s="1071">
        <f t="shared" si="101"/>
        <v>23958.333333333328</v>
      </c>
      <c r="BE77" s="1071">
        <f t="shared" si="101"/>
        <v>23958.333333333328</v>
      </c>
      <c r="BF77" s="1071">
        <f t="shared" si="101"/>
        <v>23958.333333333328</v>
      </c>
      <c r="BG77" s="1071">
        <f t="shared" si="101"/>
        <v>23958.333333333328</v>
      </c>
      <c r="BH77" s="1071">
        <f t="shared" si="101"/>
        <v>23958.333333333328</v>
      </c>
      <c r="BI77" s="1071">
        <f t="shared" si="101"/>
        <v>23958.333333333328</v>
      </c>
      <c r="BJ77" s="1223">
        <f t="shared" si="101"/>
        <v>23958.333333333328</v>
      </c>
      <c r="BK77" s="238"/>
      <c r="BL77" s="238">
        <f t="shared" si="92"/>
        <v>1324999.9999999984</v>
      </c>
    </row>
    <row r="78" spans="1:64" s="240" customFormat="1" ht="19" customHeight="1">
      <c r="A78" s="202" t="s">
        <v>622</v>
      </c>
      <c r="B78" s="237">
        <v>50000</v>
      </c>
      <c r="C78" s="224">
        <v>0</v>
      </c>
      <c r="D78" s="225">
        <v>0</v>
      </c>
      <c r="E78" s="225">
        <v>0</v>
      </c>
      <c r="F78" s="225">
        <v>0</v>
      </c>
      <c r="G78" s="225">
        <v>0</v>
      </c>
      <c r="H78" s="225">
        <v>0</v>
      </c>
      <c r="I78" s="225">
        <v>0</v>
      </c>
      <c r="J78" s="225">
        <v>0</v>
      </c>
      <c r="K78" s="225">
        <v>0</v>
      </c>
      <c r="L78" s="225">
        <v>0</v>
      </c>
      <c r="M78" s="225">
        <v>0</v>
      </c>
      <c r="N78" s="225">
        <f t="shared" si="97"/>
        <v>4166.666666666667</v>
      </c>
      <c r="O78" s="224">
        <f t="shared" si="98"/>
        <v>4166.666666666667</v>
      </c>
      <c r="P78" s="225">
        <f t="shared" si="98"/>
        <v>4166.666666666667</v>
      </c>
      <c r="Q78" s="225">
        <f t="shared" si="98"/>
        <v>4166.666666666667</v>
      </c>
      <c r="R78" s="225">
        <f t="shared" si="98"/>
        <v>4166.666666666667</v>
      </c>
      <c r="S78" s="225">
        <f t="shared" si="98"/>
        <v>4166.666666666667</v>
      </c>
      <c r="T78" s="225">
        <f t="shared" si="98"/>
        <v>4166.666666666667</v>
      </c>
      <c r="U78" s="225">
        <f t="shared" si="98"/>
        <v>4166.666666666667</v>
      </c>
      <c r="V78" s="225">
        <f t="shared" si="98"/>
        <v>4166.666666666667</v>
      </c>
      <c r="W78" s="225">
        <f t="shared" si="98"/>
        <v>4166.666666666667</v>
      </c>
      <c r="X78" s="225">
        <f t="shared" si="98"/>
        <v>4166.666666666667</v>
      </c>
      <c r="Y78" s="225">
        <f t="shared" si="98"/>
        <v>4166.666666666667</v>
      </c>
      <c r="Z78" s="226">
        <f t="shared" si="98"/>
        <v>4166.666666666667</v>
      </c>
      <c r="AA78" s="529">
        <f t="shared" si="99"/>
        <v>4375.0000000000009</v>
      </c>
      <c r="AB78" s="529">
        <f t="shared" si="99"/>
        <v>4375.0000000000009</v>
      </c>
      <c r="AC78" s="529">
        <f t="shared" si="99"/>
        <v>4375.0000000000009</v>
      </c>
      <c r="AD78" s="529">
        <f t="shared" si="99"/>
        <v>4375.0000000000009</v>
      </c>
      <c r="AE78" s="529">
        <f t="shared" si="99"/>
        <v>4375.0000000000009</v>
      </c>
      <c r="AF78" s="529">
        <f t="shared" si="99"/>
        <v>4375.0000000000009</v>
      </c>
      <c r="AG78" s="529">
        <f t="shared" si="99"/>
        <v>4375.0000000000009</v>
      </c>
      <c r="AH78" s="529">
        <f t="shared" si="99"/>
        <v>4375.0000000000009</v>
      </c>
      <c r="AI78" s="529">
        <f t="shared" si="99"/>
        <v>4375.0000000000009</v>
      </c>
      <c r="AJ78" s="529">
        <f t="shared" si="99"/>
        <v>4375.0000000000009</v>
      </c>
      <c r="AK78" s="529">
        <f t="shared" si="99"/>
        <v>4375.0000000000009</v>
      </c>
      <c r="AL78" s="529">
        <f t="shared" si="99"/>
        <v>4375.0000000000009</v>
      </c>
      <c r="AM78" s="1090">
        <f t="shared" si="100"/>
        <v>4583.3333333333339</v>
      </c>
      <c r="AN78" s="1071">
        <f t="shared" si="100"/>
        <v>4583.3333333333339</v>
      </c>
      <c r="AO78" s="1071">
        <f t="shared" si="100"/>
        <v>4583.3333333333339</v>
      </c>
      <c r="AP78" s="1071">
        <f t="shared" si="100"/>
        <v>4583.3333333333339</v>
      </c>
      <c r="AQ78" s="1071">
        <f t="shared" si="100"/>
        <v>4583.3333333333339</v>
      </c>
      <c r="AR78" s="1071">
        <f t="shared" si="100"/>
        <v>4583.3333333333339</v>
      </c>
      <c r="AS78" s="1071">
        <f t="shared" si="100"/>
        <v>4583.3333333333339</v>
      </c>
      <c r="AT78" s="1071">
        <f t="shared" si="100"/>
        <v>4583.3333333333339</v>
      </c>
      <c r="AU78" s="1071">
        <f t="shared" si="100"/>
        <v>4583.3333333333339</v>
      </c>
      <c r="AV78" s="1071">
        <f t="shared" si="100"/>
        <v>4583.3333333333339</v>
      </c>
      <c r="AW78" s="1071">
        <f t="shared" si="100"/>
        <v>4583.3333333333339</v>
      </c>
      <c r="AX78" s="1223">
        <f t="shared" si="100"/>
        <v>4583.3333333333339</v>
      </c>
      <c r="AY78" s="1090">
        <f t="shared" si="101"/>
        <v>4791.666666666667</v>
      </c>
      <c r="AZ78" s="1071">
        <f t="shared" si="101"/>
        <v>4791.666666666667</v>
      </c>
      <c r="BA78" s="1071">
        <f t="shared" si="101"/>
        <v>4791.666666666667</v>
      </c>
      <c r="BB78" s="1071">
        <f t="shared" si="101"/>
        <v>4791.666666666667</v>
      </c>
      <c r="BC78" s="1071">
        <f t="shared" si="101"/>
        <v>4791.666666666667</v>
      </c>
      <c r="BD78" s="1071">
        <f t="shared" si="101"/>
        <v>4791.666666666667</v>
      </c>
      <c r="BE78" s="1071">
        <f t="shared" si="101"/>
        <v>4791.666666666667</v>
      </c>
      <c r="BF78" s="1071">
        <f t="shared" si="101"/>
        <v>4791.666666666667</v>
      </c>
      <c r="BG78" s="1071">
        <f t="shared" si="101"/>
        <v>4791.666666666667</v>
      </c>
      <c r="BH78" s="1071">
        <f t="shared" si="101"/>
        <v>4791.666666666667</v>
      </c>
      <c r="BI78" s="1071">
        <f t="shared" si="101"/>
        <v>4791.666666666667</v>
      </c>
      <c r="BJ78" s="1223">
        <f t="shared" si="101"/>
        <v>4791.666666666667</v>
      </c>
      <c r="BK78" s="238"/>
      <c r="BL78" s="238">
        <f t="shared" si="92"/>
        <v>219166.66666666657</v>
      </c>
    </row>
    <row r="79" spans="1:64" s="240" customFormat="1" ht="19" customHeight="1">
      <c r="A79" s="202" t="s">
        <v>632</v>
      </c>
      <c r="B79" s="237">
        <v>150000</v>
      </c>
      <c r="C79" s="224">
        <v>0</v>
      </c>
      <c r="D79" s="225">
        <v>0</v>
      </c>
      <c r="E79" s="225">
        <v>0</v>
      </c>
      <c r="F79" s="225">
        <f t="shared" si="97"/>
        <v>12500</v>
      </c>
      <c r="G79" s="225">
        <f t="shared" si="97"/>
        <v>12500</v>
      </c>
      <c r="H79" s="225">
        <f t="shared" si="97"/>
        <v>12500</v>
      </c>
      <c r="I79" s="225">
        <f t="shared" si="97"/>
        <v>12500</v>
      </c>
      <c r="J79" s="225">
        <f t="shared" si="97"/>
        <v>12500</v>
      </c>
      <c r="K79" s="225">
        <f t="shared" si="97"/>
        <v>12500</v>
      </c>
      <c r="L79" s="225">
        <f t="shared" si="97"/>
        <v>12500</v>
      </c>
      <c r="M79" s="225">
        <f t="shared" si="97"/>
        <v>12500</v>
      </c>
      <c r="N79" s="225">
        <f t="shared" si="97"/>
        <v>12500</v>
      </c>
      <c r="O79" s="224">
        <f t="shared" si="98"/>
        <v>12500</v>
      </c>
      <c r="P79" s="225">
        <f t="shared" si="98"/>
        <v>12500</v>
      </c>
      <c r="Q79" s="225">
        <f t="shared" si="98"/>
        <v>12500</v>
      </c>
      <c r="R79" s="225">
        <f t="shared" si="98"/>
        <v>12500</v>
      </c>
      <c r="S79" s="225">
        <f t="shared" si="98"/>
        <v>12500</v>
      </c>
      <c r="T79" s="225">
        <f t="shared" si="98"/>
        <v>12500</v>
      </c>
      <c r="U79" s="225">
        <f t="shared" si="98"/>
        <v>12500</v>
      </c>
      <c r="V79" s="225">
        <f t="shared" si="98"/>
        <v>12500</v>
      </c>
      <c r="W79" s="225">
        <f t="shared" si="98"/>
        <v>12500</v>
      </c>
      <c r="X79" s="225">
        <f t="shared" si="98"/>
        <v>12500</v>
      </c>
      <c r="Y79" s="225">
        <f t="shared" si="98"/>
        <v>12500</v>
      </c>
      <c r="Z79" s="226">
        <f t="shared" si="98"/>
        <v>12500</v>
      </c>
      <c r="AA79" s="529">
        <f t="shared" si="99"/>
        <v>13125</v>
      </c>
      <c r="AB79" s="529">
        <f t="shared" si="99"/>
        <v>13125</v>
      </c>
      <c r="AC79" s="529">
        <f t="shared" si="99"/>
        <v>13125</v>
      </c>
      <c r="AD79" s="529">
        <f t="shared" si="99"/>
        <v>13125</v>
      </c>
      <c r="AE79" s="529">
        <f t="shared" si="99"/>
        <v>13125</v>
      </c>
      <c r="AF79" s="529">
        <f t="shared" si="99"/>
        <v>13125</v>
      </c>
      <c r="AG79" s="529">
        <f t="shared" si="99"/>
        <v>13125</v>
      </c>
      <c r="AH79" s="529">
        <f t="shared" si="99"/>
        <v>13125</v>
      </c>
      <c r="AI79" s="529">
        <f t="shared" si="99"/>
        <v>13125</v>
      </c>
      <c r="AJ79" s="529">
        <f t="shared" si="99"/>
        <v>13125</v>
      </c>
      <c r="AK79" s="529">
        <f t="shared" si="99"/>
        <v>13125</v>
      </c>
      <c r="AL79" s="529">
        <f t="shared" si="99"/>
        <v>13125</v>
      </c>
      <c r="AM79" s="1090">
        <f t="shared" si="100"/>
        <v>13750.000000000002</v>
      </c>
      <c r="AN79" s="1071">
        <f t="shared" si="100"/>
        <v>13750.000000000002</v>
      </c>
      <c r="AO79" s="1071">
        <f t="shared" si="100"/>
        <v>13750.000000000002</v>
      </c>
      <c r="AP79" s="1071">
        <f t="shared" si="100"/>
        <v>13750.000000000002</v>
      </c>
      <c r="AQ79" s="1071">
        <f t="shared" si="100"/>
        <v>13750.000000000002</v>
      </c>
      <c r="AR79" s="1071">
        <f t="shared" si="100"/>
        <v>13750.000000000002</v>
      </c>
      <c r="AS79" s="1071">
        <f t="shared" si="100"/>
        <v>13750.000000000002</v>
      </c>
      <c r="AT79" s="1071">
        <f t="shared" si="100"/>
        <v>13750.000000000002</v>
      </c>
      <c r="AU79" s="1071">
        <f t="shared" si="100"/>
        <v>13750.000000000002</v>
      </c>
      <c r="AV79" s="1071">
        <f t="shared" si="100"/>
        <v>13750.000000000002</v>
      </c>
      <c r="AW79" s="1071">
        <f t="shared" si="100"/>
        <v>13750.000000000002</v>
      </c>
      <c r="AX79" s="1223">
        <f t="shared" si="100"/>
        <v>13750.000000000002</v>
      </c>
      <c r="AY79" s="1090">
        <f t="shared" si="101"/>
        <v>14374.999999999998</v>
      </c>
      <c r="AZ79" s="1071">
        <f t="shared" si="101"/>
        <v>14374.999999999998</v>
      </c>
      <c r="BA79" s="1071">
        <f t="shared" si="101"/>
        <v>14374.999999999998</v>
      </c>
      <c r="BB79" s="1071">
        <f t="shared" si="101"/>
        <v>14374.999999999998</v>
      </c>
      <c r="BC79" s="1071">
        <f t="shared" si="101"/>
        <v>14374.999999999998</v>
      </c>
      <c r="BD79" s="1071">
        <f t="shared" si="101"/>
        <v>14374.999999999998</v>
      </c>
      <c r="BE79" s="1071">
        <f t="shared" si="101"/>
        <v>14374.999999999998</v>
      </c>
      <c r="BF79" s="1071">
        <f t="shared" si="101"/>
        <v>14374.999999999998</v>
      </c>
      <c r="BG79" s="1071">
        <f t="shared" si="101"/>
        <v>14374.999999999998</v>
      </c>
      <c r="BH79" s="1071">
        <f t="shared" si="101"/>
        <v>14374.999999999998</v>
      </c>
      <c r="BI79" s="1071">
        <f t="shared" si="101"/>
        <v>14374.999999999998</v>
      </c>
      <c r="BJ79" s="1223">
        <f t="shared" si="101"/>
        <v>14374.999999999998</v>
      </c>
      <c r="BK79" s="238"/>
      <c r="BL79" s="238">
        <f t="shared" si="92"/>
        <v>757500</v>
      </c>
    </row>
    <row r="80" spans="1:64" s="240" customFormat="1" ht="19" customHeight="1">
      <c r="A80" s="202" t="s">
        <v>633</v>
      </c>
      <c r="B80" s="237">
        <v>150000</v>
      </c>
      <c r="C80" s="224">
        <v>0</v>
      </c>
      <c r="D80" s="225">
        <v>0</v>
      </c>
      <c r="E80" s="225">
        <v>0</v>
      </c>
      <c r="F80" s="225">
        <v>0</v>
      </c>
      <c r="G80" s="225">
        <f t="shared" si="97"/>
        <v>12500</v>
      </c>
      <c r="H80" s="225">
        <f t="shared" si="97"/>
        <v>12500</v>
      </c>
      <c r="I80" s="225">
        <f t="shared" si="97"/>
        <v>12500</v>
      </c>
      <c r="J80" s="225">
        <f t="shared" si="97"/>
        <v>12500</v>
      </c>
      <c r="K80" s="225">
        <f t="shared" si="97"/>
        <v>12500</v>
      </c>
      <c r="L80" s="225">
        <f t="shared" si="97"/>
        <v>12500</v>
      </c>
      <c r="M80" s="225">
        <f t="shared" si="97"/>
        <v>12500</v>
      </c>
      <c r="N80" s="225">
        <f t="shared" si="97"/>
        <v>12500</v>
      </c>
      <c r="O80" s="224">
        <f t="shared" si="98"/>
        <v>12500</v>
      </c>
      <c r="P80" s="225">
        <f t="shared" si="98"/>
        <v>12500</v>
      </c>
      <c r="Q80" s="225">
        <f t="shared" si="98"/>
        <v>12500</v>
      </c>
      <c r="R80" s="225">
        <f t="shared" si="98"/>
        <v>12500</v>
      </c>
      <c r="S80" s="225">
        <f t="shared" si="98"/>
        <v>12500</v>
      </c>
      <c r="T80" s="225">
        <f t="shared" si="98"/>
        <v>12500</v>
      </c>
      <c r="U80" s="225">
        <f t="shared" si="98"/>
        <v>12500</v>
      </c>
      <c r="V80" s="225">
        <f t="shared" si="98"/>
        <v>12500</v>
      </c>
      <c r="W80" s="225">
        <f t="shared" si="98"/>
        <v>12500</v>
      </c>
      <c r="X80" s="225">
        <f t="shared" si="98"/>
        <v>12500</v>
      </c>
      <c r="Y80" s="225">
        <f t="shared" si="98"/>
        <v>12500</v>
      </c>
      <c r="Z80" s="226">
        <f t="shared" si="98"/>
        <v>12500</v>
      </c>
      <c r="AA80" s="529">
        <f t="shared" si="99"/>
        <v>13125</v>
      </c>
      <c r="AB80" s="529">
        <f t="shared" si="99"/>
        <v>13125</v>
      </c>
      <c r="AC80" s="529">
        <f t="shared" si="99"/>
        <v>13125</v>
      </c>
      <c r="AD80" s="529">
        <f t="shared" si="99"/>
        <v>13125</v>
      </c>
      <c r="AE80" s="529">
        <f t="shared" si="99"/>
        <v>13125</v>
      </c>
      <c r="AF80" s="529">
        <f t="shared" si="99"/>
        <v>13125</v>
      </c>
      <c r="AG80" s="529">
        <f t="shared" si="99"/>
        <v>13125</v>
      </c>
      <c r="AH80" s="529">
        <f t="shared" si="99"/>
        <v>13125</v>
      </c>
      <c r="AI80" s="529">
        <f t="shared" si="99"/>
        <v>13125</v>
      </c>
      <c r="AJ80" s="529">
        <f t="shared" si="99"/>
        <v>13125</v>
      </c>
      <c r="AK80" s="529">
        <f t="shared" si="99"/>
        <v>13125</v>
      </c>
      <c r="AL80" s="529">
        <f t="shared" si="99"/>
        <v>13125</v>
      </c>
      <c r="AM80" s="1090">
        <f t="shared" si="100"/>
        <v>13750.000000000002</v>
      </c>
      <c r="AN80" s="1071">
        <f t="shared" si="100"/>
        <v>13750.000000000002</v>
      </c>
      <c r="AO80" s="1071">
        <f t="shared" si="100"/>
        <v>13750.000000000002</v>
      </c>
      <c r="AP80" s="1071">
        <f t="shared" si="100"/>
        <v>13750.000000000002</v>
      </c>
      <c r="AQ80" s="1071">
        <f t="shared" si="100"/>
        <v>13750.000000000002</v>
      </c>
      <c r="AR80" s="1071">
        <f t="shared" si="100"/>
        <v>13750.000000000002</v>
      </c>
      <c r="AS80" s="1071">
        <f t="shared" si="100"/>
        <v>13750.000000000002</v>
      </c>
      <c r="AT80" s="1071">
        <f t="shared" si="100"/>
        <v>13750.000000000002</v>
      </c>
      <c r="AU80" s="1071">
        <f t="shared" si="100"/>
        <v>13750.000000000002</v>
      </c>
      <c r="AV80" s="1071">
        <f t="shared" si="100"/>
        <v>13750.000000000002</v>
      </c>
      <c r="AW80" s="1071">
        <f t="shared" si="100"/>
        <v>13750.000000000002</v>
      </c>
      <c r="AX80" s="1223">
        <f t="shared" si="100"/>
        <v>13750.000000000002</v>
      </c>
      <c r="AY80" s="1090">
        <f t="shared" si="101"/>
        <v>14374.999999999998</v>
      </c>
      <c r="AZ80" s="1071">
        <f t="shared" si="101"/>
        <v>14374.999999999998</v>
      </c>
      <c r="BA80" s="1071">
        <f t="shared" si="101"/>
        <v>14374.999999999998</v>
      </c>
      <c r="BB80" s="1071">
        <f t="shared" si="101"/>
        <v>14374.999999999998</v>
      </c>
      <c r="BC80" s="1071">
        <f t="shared" si="101"/>
        <v>14374.999999999998</v>
      </c>
      <c r="BD80" s="1071">
        <f t="shared" si="101"/>
        <v>14374.999999999998</v>
      </c>
      <c r="BE80" s="1071">
        <f t="shared" si="101"/>
        <v>14374.999999999998</v>
      </c>
      <c r="BF80" s="1071">
        <f t="shared" si="101"/>
        <v>14374.999999999998</v>
      </c>
      <c r="BG80" s="1071">
        <f t="shared" si="101"/>
        <v>14374.999999999998</v>
      </c>
      <c r="BH80" s="1071">
        <f t="shared" si="101"/>
        <v>14374.999999999998</v>
      </c>
      <c r="BI80" s="1071">
        <f t="shared" si="101"/>
        <v>14374.999999999998</v>
      </c>
      <c r="BJ80" s="1223">
        <f t="shared" si="101"/>
        <v>14374.999999999998</v>
      </c>
      <c r="BK80" s="238"/>
      <c r="BL80" s="238">
        <f t="shared" si="92"/>
        <v>745000</v>
      </c>
    </row>
    <row r="81" spans="1:64" s="240" customFormat="1" ht="19" customHeight="1">
      <c r="A81" s="202" t="s">
        <v>622</v>
      </c>
      <c r="B81" s="237">
        <v>50000</v>
      </c>
      <c r="C81" s="224">
        <f t="shared" si="93"/>
        <v>4166.666666666667</v>
      </c>
      <c r="D81" s="225">
        <f t="shared" si="97"/>
        <v>4166.666666666667</v>
      </c>
      <c r="E81" s="225">
        <f t="shared" si="97"/>
        <v>4166.666666666667</v>
      </c>
      <c r="F81" s="225">
        <f t="shared" si="97"/>
        <v>4166.666666666667</v>
      </c>
      <c r="G81" s="225">
        <f t="shared" si="97"/>
        <v>4166.666666666667</v>
      </c>
      <c r="H81" s="225">
        <f t="shared" si="97"/>
        <v>4166.666666666667</v>
      </c>
      <c r="I81" s="225">
        <f t="shared" si="97"/>
        <v>4166.666666666667</v>
      </c>
      <c r="J81" s="225">
        <f t="shared" si="97"/>
        <v>4166.666666666667</v>
      </c>
      <c r="K81" s="225">
        <f t="shared" si="97"/>
        <v>4166.666666666667</v>
      </c>
      <c r="L81" s="225">
        <f t="shared" si="97"/>
        <v>4166.666666666667</v>
      </c>
      <c r="M81" s="225">
        <f t="shared" si="97"/>
        <v>4166.666666666667</v>
      </c>
      <c r="N81" s="225">
        <f t="shared" si="97"/>
        <v>4166.666666666667</v>
      </c>
      <c r="O81" s="224">
        <f t="shared" si="98"/>
        <v>4166.666666666667</v>
      </c>
      <c r="P81" s="225">
        <f t="shared" si="98"/>
        <v>4166.666666666667</v>
      </c>
      <c r="Q81" s="225">
        <f t="shared" si="98"/>
        <v>4166.666666666667</v>
      </c>
      <c r="R81" s="225">
        <f t="shared" si="98"/>
        <v>4166.666666666667</v>
      </c>
      <c r="S81" s="225">
        <f t="shared" si="98"/>
        <v>4166.666666666667</v>
      </c>
      <c r="T81" s="225">
        <f t="shared" si="98"/>
        <v>4166.666666666667</v>
      </c>
      <c r="U81" s="225">
        <f t="shared" si="98"/>
        <v>4166.666666666667</v>
      </c>
      <c r="V81" s="225">
        <f t="shared" si="98"/>
        <v>4166.666666666667</v>
      </c>
      <c r="W81" s="225">
        <f t="shared" si="98"/>
        <v>4166.666666666667</v>
      </c>
      <c r="X81" s="225">
        <f t="shared" si="98"/>
        <v>4166.666666666667</v>
      </c>
      <c r="Y81" s="225">
        <f t="shared" si="98"/>
        <v>4166.666666666667</v>
      </c>
      <c r="Z81" s="226">
        <f t="shared" si="98"/>
        <v>4166.666666666667</v>
      </c>
      <c r="AA81" s="529">
        <f t="shared" si="99"/>
        <v>4375.0000000000009</v>
      </c>
      <c r="AB81" s="529">
        <f t="shared" si="99"/>
        <v>4375.0000000000009</v>
      </c>
      <c r="AC81" s="529">
        <f t="shared" si="99"/>
        <v>4375.0000000000009</v>
      </c>
      <c r="AD81" s="529">
        <f t="shared" si="99"/>
        <v>4375.0000000000009</v>
      </c>
      <c r="AE81" s="529">
        <f t="shared" si="99"/>
        <v>4375.0000000000009</v>
      </c>
      <c r="AF81" s="529">
        <f t="shared" si="99"/>
        <v>4375.0000000000009</v>
      </c>
      <c r="AG81" s="529">
        <f t="shared" si="99"/>
        <v>4375.0000000000009</v>
      </c>
      <c r="AH81" s="529">
        <f t="shared" si="99"/>
        <v>4375.0000000000009</v>
      </c>
      <c r="AI81" s="529">
        <f t="shared" si="99"/>
        <v>4375.0000000000009</v>
      </c>
      <c r="AJ81" s="529">
        <f t="shared" si="99"/>
        <v>4375.0000000000009</v>
      </c>
      <c r="AK81" s="529">
        <f t="shared" si="99"/>
        <v>4375.0000000000009</v>
      </c>
      <c r="AL81" s="529">
        <f t="shared" si="99"/>
        <v>4375.0000000000009</v>
      </c>
      <c r="AM81" s="1090">
        <f t="shared" si="100"/>
        <v>4583.3333333333339</v>
      </c>
      <c r="AN81" s="1071">
        <f t="shared" si="100"/>
        <v>4583.3333333333339</v>
      </c>
      <c r="AO81" s="1071">
        <f t="shared" si="100"/>
        <v>4583.3333333333339</v>
      </c>
      <c r="AP81" s="1071">
        <f t="shared" si="100"/>
        <v>4583.3333333333339</v>
      </c>
      <c r="AQ81" s="1071">
        <f t="shared" si="100"/>
        <v>4583.3333333333339</v>
      </c>
      <c r="AR81" s="1071">
        <f t="shared" si="100"/>
        <v>4583.3333333333339</v>
      </c>
      <c r="AS81" s="1071">
        <f t="shared" si="100"/>
        <v>4583.3333333333339</v>
      </c>
      <c r="AT81" s="1071">
        <f t="shared" si="100"/>
        <v>4583.3333333333339</v>
      </c>
      <c r="AU81" s="1071">
        <f t="shared" si="100"/>
        <v>4583.3333333333339</v>
      </c>
      <c r="AV81" s="1071">
        <f t="shared" si="100"/>
        <v>4583.3333333333339</v>
      </c>
      <c r="AW81" s="1071">
        <f t="shared" si="100"/>
        <v>4583.3333333333339</v>
      </c>
      <c r="AX81" s="1223">
        <f t="shared" si="100"/>
        <v>4583.3333333333339</v>
      </c>
      <c r="AY81" s="1090">
        <f t="shared" si="101"/>
        <v>4791.666666666667</v>
      </c>
      <c r="AZ81" s="1071">
        <f t="shared" si="101"/>
        <v>4791.666666666667</v>
      </c>
      <c r="BA81" s="1071">
        <f t="shared" si="101"/>
        <v>4791.666666666667</v>
      </c>
      <c r="BB81" s="1071">
        <f t="shared" si="101"/>
        <v>4791.666666666667</v>
      </c>
      <c r="BC81" s="1071">
        <f t="shared" si="101"/>
        <v>4791.666666666667</v>
      </c>
      <c r="BD81" s="1071">
        <f t="shared" si="101"/>
        <v>4791.666666666667</v>
      </c>
      <c r="BE81" s="1071">
        <f t="shared" si="101"/>
        <v>4791.666666666667</v>
      </c>
      <c r="BF81" s="1071">
        <f t="shared" si="101"/>
        <v>4791.666666666667</v>
      </c>
      <c r="BG81" s="1071">
        <f t="shared" si="101"/>
        <v>4791.666666666667</v>
      </c>
      <c r="BH81" s="1071">
        <f t="shared" si="101"/>
        <v>4791.666666666667</v>
      </c>
      <c r="BI81" s="1071">
        <f t="shared" si="101"/>
        <v>4791.666666666667</v>
      </c>
      <c r="BJ81" s="1223">
        <f t="shared" si="101"/>
        <v>4791.666666666667</v>
      </c>
      <c r="BK81" s="238"/>
      <c r="BL81" s="238">
        <f t="shared" si="92"/>
        <v>265000.00000000006</v>
      </c>
    </row>
    <row r="82" spans="1:64" s="240" customFormat="1" ht="19" customHeight="1">
      <c r="A82" s="202" t="s">
        <v>634</v>
      </c>
      <c r="B82" s="237">
        <v>35000</v>
      </c>
      <c r="C82" s="224">
        <v>0</v>
      </c>
      <c r="D82" s="225">
        <v>0</v>
      </c>
      <c r="E82" s="225">
        <v>0</v>
      </c>
      <c r="F82" s="225">
        <v>0</v>
      </c>
      <c r="G82" s="225">
        <v>0</v>
      </c>
      <c r="H82" s="225">
        <v>0</v>
      </c>
      <c r="I82" s="225">
        <f t="shared" si="97"/>
        <v>2916.6666666666665</v>
      </c>
      <c r="J82" s="225">
        <f t="shared" si="97"/>
        <v>2916.6666666666665</v>
      </c>
      <c r="K82" s="225">
        <f t="shared" si="97"/>
        <v>2916.6666666666665</v>
      </c>
      <c r="L82" s="225">
        <f t="shared" si="97"/>
        <v>2916.6666666666665</v>
      </c>
      <c r="M82" s="225">
        <f t="shared" si="97"/>
        <v>2916.6666666666665</v>
      </c>
      <c r="N82" s="225">
        <f t="shared" si="97"/>
        <v>2916.6666666666665</v>
      </c>
      <c r="O82" s="224">
        <f t="shared" si="98"/>
        <v>2916.6666666666665</v>
      </c>
      <c r="P82" s="225">
        <f t="shared" si="98"/>
        <v>2916.6666666666665</v>
      </c>
      <c r="Q82" s="225">
        <f t="shared" si="98"/>
        <v>2916.6666666666665</v>
      </c>
      <c r="R82" s="225">
        <f t="shared" si="98"/>
        <v>2916.6666666666665</v>
      </c>
      <c r="S82" s="225">
        <f t="shared" si="98"/>
        <v>2916.6666666666665</v>
      </c>
      <c r="T82" s="225">
        <f t="shared" si="98"/>
        <v>2916.6666666666665</v>
      </c>
      <c r="U82" s="225">
        <f t="shared" si="98"/>
        <v>2916.6666666666665</v>
      </c>
      <c r="V82" s="225">
        <f t="shared" si="98"/>
        <v>2916.6666666666665</v>
      </c>
      <c r="W82" s="225">
        <f t="shared" si="98"/>
        <v>2916.6666666666665</v>
      </c>
      <c r="X82" s="225">
        <f t="shared" si="98"/>
        <v>2916.6666666666665</v>
      </c>
      <c r="Y82" s="225">
        <f t="shared" si="98"/>
        <v>2916.6666666666665</v>
      </c>
      <c r="Z82" s="226">
        <f t="shared" si="98"/>
        <v>2916.6666666666665</v>
      </c>
      <c r="AA82" s="529">
        <f t="shared" si="99"/>
        <v>3062.5</v>
      </c>
      <c r="AB82" s="529">
        <f t="shared" si="99"/>
        <v>3062.5</v>
      </c>
      <c r="AC82" s="529">
        <f t="shared" si="99"/>
        <v>3062.5</v>
      </c>
      <c r="AD82" s="529">
        <f t="shared" si="99"/>
        <v>3062.5</v>
      </c>
      <c r="AE82" s="529">
        <f t="shared" si="99"/>
        <v>3062.5</v>
      </c>
      <c r="AF82" s="529">
        <f t="shared" si="99"/>
        <v>3062.5</v>
      </c>
      <c r="AG82" s="529">
        <f t="shared" si="99"/>
        <v>3062.5</v>
      </c>
      <c r="AH82" s="529">
        <f t="shared" si="99"/>
        <v>3062.5</v>
      </c>
      <c r="AI82" s="529">
        <f t="shared" si="99"/>
        <v>3062.5</v>
      </c>
      <c r="AJ82" s="529">
        <f t="shared" si="99"/>
        <v>3062.5</v>
      </c>
      <c r="AK82" s="529">
        <f t="shared" si="99"/>
        <v>3062.5</v>
      </c>
      <c r="AL82" s="529">
        <f t="shared" si="99"/>
        <v>3062.5</v>
      </c>
      <c r="AM82" s="1090">
        <f t="shared" si="100"/>
        <v>3208.3333333333335</v>
      </c>
      <c r="AN82" s="1071">
        <f t="shared" si="100"/>
        <v>3208.3333333333335</v>
      </c>
      <c r="AO82" s="1071">
        <f t="shared" si="100"/>
        <v>3208.3333333333335</v>
      </c>
      <c r="AP82" s="1071">
        <f t="shared" si="100"/>
        <v>3208.3333333333335</v>
      </c>
      <c r="AQ82" s="1071">
        <f t="shared" si="100"/>
        <v>3208.3333333333335</v>
      </c>
      <c r="AR82" s="1071">
        <f t="shared" si="100"/>
        <v>3208.3333333333335</v>
      </c>
      <c r="AS82" s="1071">
        <f t="shared" si="100"/>
        <v>3208.3333333333335</v>
      </c>
      <c r="AT82" s="1071">
        <f t="shared" si="100"/>
        <v>3208.3333333333335</v>
      </c>
      <c r="AU82" s="1071">
        <f t="shared" si="100"/>
        <v>3208.3333333333335</v>
      </c>
      <c r="AV82" s="1071">
        <f t="shared" si="100"/>
        <v>3208.3333333333335</v>
      </c>
      <c r="AW82" s="1071">
        <f t="shared" si="100"/>
        <v>3208.3333333333335</v>
      </c>
      <c r="AX82" s="1223">
        <f t="shared" si="100"/>
        <v>3208.3333333333335</v>
      </c>
      <c r="AY82" s="1090">
        <f t="shared" si="101"/>
        <v>3354.1666666666661</v>
      </c>
      <c r="AZ82" s="1071">
        <f t="shared" si="101"/>
        <v>3354.1666666666661</v>
      </c>
      <c r="BA82" s="1071">
        <f t="shared" si="101"/>
        <v>3354.1666666666661</v>
      </c>
      <c r="BB82" s="1071">
        <f t="shared" si="101"/>
        <v>3354.1666666666661</v>
      </c>
      <c r="BC82" s="1071">
        <f t="shared" si="101"/>
        <v>3354.1666666666661</v>
      </c>
      <c r="BD82" s="1071">
        <f t="shared" si="101"/>
        <v>3354.1666666666661</v>
      </c>
      <c r="BE82" s="1071">
        <f t="shared" si="101"/>
        <v>3354.1666666666661</v>
      </c>
      <c r="BF82" s="1071">
        <f t="shared" si="101"/>
        <v>3354.1666666666661</v>
      </c>
      <c r="BG82" s="1071">
        <f t="shared" si="101"/>
        <v>3354.1666666666661</v>
      </c>
      <c r="BH82" s="1071">
        <f t="shared" si="101"/>
        <v>3354.1666666666661</v>
      </c>
      <c r="BI82" s="1071">
        <f t="shared" si="101"/>
        <v>3354.1666666666661</v>
      </c>
      <c r="BJ82" s="1223">
        <f t="shared" si="101"/>
        <v>3354.1666666666661</v>
      </c>
      <c r="BK82" s="238"/>
      <c r="BL82" s="238">
        <f t="shared" si="92"/>
        <v>167999.99999999983</v>
      </c>
    </row>
    <row r="83" spans="1:64" s="240" customFormat="1" ht="19" customHeight="1">
      <c r="A83" s="202" t="s">
        <v>635</v>
      </c>
      <c r="B83" s="237">
        <v>25000</v>
      </c>
      <c r="C83" s="1245">
        <v>0</v>
      </c>
      <c r="D83" s="225">
        <v>0</v>
      </c>
      <c r="E83" s="225">
        <v>0</v>
      </c>
      <c r="F83" s="225">
        <v>0</v>
      </c>
      <c r="G83" s="225">
        <v>0</v>
      </c>
      <c r="H83" s="225">
        <v>0</v>
      </c>
      <c r="I83" s="225">
        <v>0</v>
      </c>
      <c r="J83" s="225">
        <v>0</v>
      </c>
      <c r="K83" s="225">
        <v>0</v>
      </c>
      <c r="L83" s="225">
        <f t="shared" si="97"/>
        <v>2083.3333333333335</v>
      </c>
      <c r="M83" s="225">
        <f t="shared" si="97"/>
        <v>2083.3333333333335</v>
      </c>
      <c r="N83" s="225">
        <f t="shared" si="97"/>
        <v>2083.3333333333335</v>
      </c>
      <c r="O83" s="224">
        <f t="shared" si="97"/>
        <v>2083.3333333333335</v>
      </c>
      <c r="P83" s="225">
        <f t="shared" si="97"/>
        <v>2083.3333333333335</v>
      </c>
      <c r="Q83" s="225">
        <f t="shared" si="97"/>
        <v>2083.3333333333335</v>
      </c>
      <c r="R83" s="225">
        <f t="shared" si="97"/>
        <v>2083.3333333333335</v>
      </c>
      <c r="S83" s="225">
        <f t="shared" si="97"/>
        <v>2083.3333333333335</v>
      </c>
      <c r="T83" s="225">
        <f t="shared" si="98"/>
        <v>2083.3333333333335</v>
      </c>
      <c r="U83" s="225">
        <f t="shared" si="98"/>
        <v>2083.3333333333335</v>
      </c>
      <c r="V83" s="225">
        <f t="shared" si="98"/>
        <v>2083.3333333333335</v>
      </c>
      <c r="W83" s="225">
        <f t="shared" si="98"/>
        <v>2083.3333333333335</v>
      </c>
      <c r="X83" s="225">
        <f t="shared" si="98"/>
        <v>2083.3333333333335</v>
      </c>
      <c r="Y83" s="225">
        <f t="shared" si="98"/>
        <v>2083.3333333333335</v>
      </c>
      <c r="Z83" s="226">
        <f t="shared" si="98"/>
        <v>2083.3333333333335</v>
      </c>
      <c r="AA83" s="529">
        <f t="shared" si="99"/>
        <v>2187.5000000000005</v>
      </c>
      <c r="AB83" s="529">
        <f t="shared" si="99"/>
        <v>2187.5000000000005</v>
      </c>
      <c r="AC83" s="529">
        <f t="shared" si="99"/>
        <v>2187.5000000000005</v>
      </c>
      <c r="AD83" s="529">
        <f t="shared" si="99"/>
        <v>2187.5000000000005</v>
      </c>
      <c r="AE83" s="529">
        <f t="shared" si="99"/>
        <v>2187.5000000000005</v>
      </c>
      <c r="AF83" s="529">
        <f t="shared" si="99"/>
        <v>2187.5000000000005</v>
      </c>
      <c r="AG83" s="529">
        <f t="shared" si="99"/>
        <v>2187.5000000000005</v>
      </c>
      <c r="AH83" s="529">
        <f t="shared" si="99"/>
        <v>2187.5000000000005</v>
      </c>
      <c r="AI83" s="529">
        <f t="shared" si="99"/>
        <v>2187.5000000000005</v>
      </c>
      <c r="AJ83" s="529">
        <f t="shared" si="99"/>
        <v>2187.5000000000005</v>
      </c>
      <c r="AK83" s="529">
        <f t="shared" si="99"/>
        <v>2187.5000000000005</v>
      </c>
      <c r="AL83" s="529">
        <f t="shared" si="99"/>
        <v>2187.5000000000005</v>
      </c>
      <c r="AM83" s="1090">
        <f t="shared" si="100"/>
        <v>2291.666666666667</v>
      </c>
      <c r="AN83" s="1071">
        <f t="shared" si="100"/>
        <v>2291.666666666667</v>
      </c>
      <c r="AO83" s="1071">
        <f t="shared" si="100"/>
        <v>2291.666666666667</v>
      </c>
      <c r="AP83" s="1071">
        <f t="shared" si="100"/>
        <v>2291.666666666667</v>
      </c>
      <c r="AQ83" s="1071">
        <f t="shared" si="100"/>
        <v>2291.666666666667</v>
      </c>
      <c r="AR83" s="1071">
        <f t="shared" si="100"/>
        <v>2291.666666666667</v>
      </c>
      <c r="AS83" s="1071">
        <f t="shared" si="100"/>
        <v>2291.666666666667</v>
      </c>
      <c r="AT83" s="1071">
        <f t="shared" si="100"/>
        <v>2291.666666666667</v>
      </c>
      <c r="AU83" s="1071">
        <f t="shared" si="100"/>
        <v>2291.666666666667</v>
      </c>
      <c r="AV83" s="1071">
        <f t="shared" si="100"/>
        <v>2291.666666666667</v>
      </c>
      <c r="AW83" s="1071">
        <f t="shared" si="100"/>
        <v>2291.666666666667</v>
      </c>
      <c r="AX83" s="1223">
        <f t="shared" si="100"/>
        <v>2291.666666666667</v>
      </c>
      <c r="AY83" s="1090">
        <f t="shared" si="101"/>
        <v>2395.8333333333335</v>
      </c>
      <c r="AZ83" s="1071">
        <f t="shared" si="101"/>
        <v>2395.8333333333335</v>
      </c>
      <c r="BA83" s="1071">
        <f t="shared" si="101"/>
        <v>2395.8333333333335</v>
      </c>
      <c r="BB83" s="1071">
        <f t="shared" si="101"/>
        <v>2395.8333333333335</v>
      </c>
      <c r="BC83" s="1071">
        <f t="shared" si="101"/>
        <v>2395.8333333333335</v>
      </c>
      <c r="BD83" s="1071">
        <f t="shared" si="101"/>
        <v>2395.8333333333335</v>
      </c>
      <c r="BE83" s="1071">
        <f t="shared" si="101"/>
        <v>2395.8333333333335</v>
      </c>
      <c r="BF83" s="1071">
        <f t="shared" si="101"/>
        <v>2395.8333333333335</v>
      </c>
      <c r="BG83" s="1071">
        <f t="shared" si="101"/>
        <v>2395.8333333333335</v>
      </c>
      <c r="BH83" s="1071">
        <f t="shared" si="101"/>
        <v>2395.8333333333335</v>
      </c>
      <c r="BI83" s="1071">
        <f t="shared" si="101"/>
        <v>2395.8333333333335</v>
      </c>
      <c r="BJ83" s="1223">
        <f t="shared" si="101"/>
        <v>2395.8333333333335</v>
      </c>
      <c r="BK83" s="238"/>
      <c r="BL83" s="238">
        <f t="shared" si="92"/>
        <v>113749.99999999997</v>
      </c>
    </row>
    <row r="84" spans="1:64" s="240" customFormat="1" ht="19" customHeight="1">
      <c r="A84" s="589"/>
      <c r="B84" s="1252"/>
      <c r="C84" s="1253">
        <f>SUM(C56:C83)</f>
        <v>173333.33333333334</v>
      </c>
      <c r="D84" s="1254">
        <f t="shared" ref="D84:N84" si="102">SUM(D56:D83)</f>
        <v>179583.33333333334</v>
      </c>
      <c r="E84" s="1254">
        <f t="shared" si="102"/>
        <v>179583.33333333334</v>
      </c>
      <c r="F84" s="1254">
        <f t="shared" si="102"/>
        <v>192083.33333333334</v>
      </c>
      <c r="G84" s="1254">
        <f t="shared" si="102"/>
        <v>204583.33333333334</v>
      </c>
      <c r="H84" s="1254">
        <f t="shared" si="102"/>
        <v>204583.33333333334</v>
      </c>
      <c r="I84" s="1254">
        <f t="shared" si="102"/>
        <v>207500</v>
      </c>
      <c r="J84" s="1254">
        <f t="shared" si="102"/>
        <v>304583.33333333337</v>
      </c>
      <c r="K84" s="1254">
        <f t="shared" si="102"/>
        <v>304583.33333333337</v>
      </c>
      <c r="L84" s="1254">
        <f t="shared" si="102"/>
        <v>312083.33333333331</v>
      </c>
      <c r="M84" s="1254">
        <f t="shared" si="102"/>
        <v>317499.99999999994</v>
      </c>
      <c r="N84" s="1255">
        <f t="shared" si="102"/>
        <v>392916.66666666669</v>
      </c>
      <c r="O84" s="1253">
        <f>SUM(O56:O83)</f>
        <v>392916.66666666669</v>
      </c>
      <c r="P84" s="1254">
        <f t="shared" ref="P84" si="103">SUM(P56:P83)</f>
        <v>392916.66666666669</v>
      </c>
      <c r="Q84" s="1254">
        <f t="shared" ref="Q84" si="104">SUM(Q56:Q83)</f>
        <v>392916.66666666669</v>
      </c>
      <c r="R84" s="1254">
        <f t="shared" ref="R84" si="105">SUM(R56:R83)</f>
        <v>392916.66666666669</v>
      </c>
      <c r="S84" s="1254">
        <f t="shared" ref="S84" si="106">SUM(S56:S83)</f>
        <v>392916.66666666669</v>
      </c>
      <c r="T84" s="1254">
        <f t="shared" ref="T84" si="107">SUM(T56:T83)</f>
        <v>392916.66666666669</v>
      </c>
      <c r="U84" s="1254">
        <f t="shared" ref="U84" si="108">SUM(U56:U83)</f>
        <v>392916.66666666669</v>
      </c>
      <c r="V84" s="1254">
        <f t="shared" ref="V84" si="109">SUM(V56:V83)</f>
        <v>392916.66666666669</v>
      </c>
      <c r="W84" s="1254">
        <f t="shared" ref="W84" si="110">SUM(W56:W83)</f>
        <v>392916.66666666669</v>
      </c>
      <c r="X84" s="1254">
        <f t="shared" ref="X84" si="111">SUM(X56:X83)</f>
        <v>392916.66666666669</v>
      </c>
      <c r="Y84" s="1254">
        <f t="shared" ref="Y84" si="112">SUM(Y56:Y83)</f>
        <v>392916.66666666669</v>
      </c>
      <c r="Z84" s="1255">
        <f t="shared" ref="Z84" si="113">SUM(Z56:Z83)</f>
        <v>392916.66666666669</v>
      </c>
      <c r="AA84" s="1253">
        <f>SUM(AA56:AA83)</f>
        <v>412562.5</v>
      </c>
      <c r="AB84" s="1254">
        <f t="shared" ref="AB84" si="114">SUM(AB56:AB83)</f>
        <v>412562.5</v>
      </c>
      <c r="AC84" s="1254">
        <f t="shared" ref="AC84" si="115">SUM(AC56:AC83)</f>
        <v>412562.5</v>
      </c>
      <c r="AD84" s="1254">
        <f t="shared" ref="AD84" si="116">SUM(AD56:AD83)</f>
        <v>412562.5</v>
      </c>
      <c r="AE84" s="1254">
        <f t="shared" ref="AE84" si="117">SUM(AE56:AE83)</f>
        <v>412562.5</v>
      </c>
      <c r="AF84" s="1254">
        <f t="shared" ref="AF84" si="118">SUM(AF56:AF83)</f>
        <v>412562.5</v>
      </c>
      <c r="AG84" s="1256">
        <f t="shared" ref="AG84" si="119">SUM(AG56:AG83)</f>
        <v>412562.5</v>
      </c>
      <c r="AH84" s="1256">
        <f t="shared" ref="AH84" si="120">SUM(AH56:AH83)</f>
        <v>412562.5</v>
      </c>
      <c r="AI84" s="1256">
        <f t="shared" ref="AI84" si="121">SUM(AI56:AI83)</f>
        <v>412562.5</v>
      </c>
      <c r="AJ84" s="1256">
        <f t="shared" ref="AJ84" si="122">SUM(AJ56:AJ83)</f>
        <v>412562.5</v>
      </c>
      <c r="AK84" s="1256">
        <f t="shared" ref="AK84" si="123">SUM(AK56:AK83)</f>
        <v>412562.5</v>
      </c>
      <c r="AL84" s="1257">
        <f t="shared" ref="AL84" si="124">SUM(AL56:AL83)</f>
        <v>412562.5</v>
      </c>
      <c r="AM84" s="1258">
        <f>SUM(AM56:AM83)</f>
        <v>432208.33333333331</v>
      </c>
      <c r="AN84" s="1259">
        <f t="shared" ref="AN84" si="125">SUM(AN56:AN83)</f>
        <v>432208.33333333331</v>
      </c>
      <c r="AO84" s="1259">
        <f t="shared" ref="AO84" si="126">SUM(AO56:AO83)</f>
        <v>432208.33333333331</v>
      </c>
      <c r="AP84" s="1259">
        <f t="shared" ref="AP84" si="127">SUM(AP56:AP83)</f>
        <v>432208.33333333331</v>
      </c>
      <c r="AQ84" s="1259">
        <f t="shared" ref="AQ84" si="128">SUM(AQ56:AQ83)</f>
        <v>432208.33333333331</v>
      </c>
      <c r="AR84" s="1259">
        <f t="shared" ref="AR84" si="129">SUM(AR56:AR83)</f>
        <v>432208.33333333331</v>
      </c>
      <c r="AS84" s="1259">
        <f t="shared" ref="AS84" si="130">SUM(AS56:AS83)</f>
        <v>432208.33333333331</v>
      </c>
      <c r="AT84" s="1259">
        <f t="shared" ref="AT84" si="131">SUM(AT56:AT83)</f>
        <v>432208.33333333331</v>
      </c>
      <c r="AU84" s="1259">
        <f t="shared" ref="AU84" si="132">SUM(AU56:AU83)</f>
        <v>432208.33333333331</v>
      </c>
      <c r="AV84" s="1259">
        <f t="shared" ref="AV84" si="133">SUM(AV56:AV83)</f>
        <v>432208.33333333331</v>
      </c>
      <c r="AW84" s="1259">
        <f t="shared" ref="AW84" si="134">SUM(AW56:AW83)</f>
        <v>432208.33333333331</v>
      </c>
      <c r="AX84" s="1260">
        <f t="shared" ref="AX84" si="135">SUM(AX56:AX83)</f>
        <v>432208.33333333331</v>
      </c>
      <c r="AY84" s="1258">
        <f>SUM(AY56:AY83)</f>
        <v>451854.16666666669</v>
      </c>
      <c r="AZ84" s="1259">
        <f t="shared" ref="AZ84" si="136">SUM(AZ56:AZ83)</f>
        <v>451854.16666666669</v>
      </c>
      <c r="BA84" s="1259">
        <f t="shared" ref="BA84" si="137">SUM(BA56:BA83)</f>
        <v>451854.16666666669</v>
      </c>
      <c r="BB84" s="1259">
        <f t="shared" ref="BB84" si="138">SUM(BB56:BB83)</f>
        <v>451854.16666666669</v>
      </c>
      <c r="BC84" s="1259">
        <f t="shared" ref="BC84" si="139">SUM(BC56:BC83)</f>
        <v>451854.16666666669</v>
      </c>
      <c r="BD84" s="1259">
        <f t="shared" ref="BD84" si="140">SUM(BD56:BD83)</f>
        <v>451854.16666666669</v>
      </c>
      <c r="BE84" s="1259">
        <f t="shared" ref="BE84" si="141">SUM(BE56:BE83)</f>
        <v>451854.16666666669</v>
      </c>
      <c r="BF84" s="1259">
        <f t="shared" ref="BF84" si="142">SUM(BF56:BF83)</f>
        <v>451854.16666666669</v>
      </c>
      <c r="BG84" s="1259">
        <f t="shared" ref="BG84" si="143">SUM(BG56:BG83)</f>
        <v>451854.16666666669</v>
      </c>
      <c r="BH84" s="1259">
        <f t="shared" ref="BH84" si="144">SUM(BH56:BH83)</f>
        <v>451854.16666666669</v>
      </c>
      <c r="BI84" s="1259">
        <f t="shared" ref="BI84" si="145">SUM(BI56:BI83)</f>
        <v>451854.16666666669</v>
      </c>
      <c r="BJ84" s="1260">
        <f t="shared" ref="BJ84" si="146">SUM(BJ56:BJ83)</f>
        <v>451854.16666666669</v>
      </c>
      <c r="BK84" s="238"/>
      <c r="BL84" s="238"/>
    </row>
    <row r="85" spans="1:64" s="202" customFormat="1" ht="19" customHeight="1">
      <c r="B85" s="220"/>
      <c r="C85" s="218"/>
      <c r="D85" s="210"/>
      <c r="E85" s="210"/>
      <c r="F85" s="210"/>
      <c r="G85" s="210"/>
      <c r="H85" s="210"/>
      <c r="I85" s="210"/>
      <c r="J85" s="210"/>
      <c r="K85" s="210"/>
      <c r="L85" s="210"/>
      <c r="M85" s="210"/>
      <c r="N85" s="1233">
        <f>SUM(C84:N84)</f>
        <v>2972916.666666667</v>
      </c>
      <c r="O85" s="218"/>
      <c r="P85" s="210"/>
      <c r="Q85" s="210"/>
      <c r="R85" s="210"/>
      <c r="S85" s="210"/>
      <c r="T85" s="210"/>
      <c r="U85" s="210"/>
      <c r="V85" s="210"/>
      <c r="W85" s="210"/>
      <c r="X85" s="210"/>
      <c r="Y85" s="210"/>
      <c r="Z85" s="1233">
        <f>SUM(O84:Z84)</f>
        <v>4715000</v>
      </c>
      <c r="AL85" s="1233">
        <f>SUM(AA84:AL84)</f>
        <v>4950750</v>
      </c>
      <c r="AX85" s="1233">
        <f>SUM(AM84:AX84)</f>
        <v>5186500</v>
      </c>
      <c r="AY85" s="1090"/>
      <c r="AZ85" s="1071"/>
      <c r="BA85" s="1071"/>
      <c r="BB85" s="1071"/>
      <c r="BC85" s="1071"/>
      <c r="BD85" s="1071"/>
      <c r="BE85" s="1071"/>
      <c r="BF85" s="1071"/>
      <c r="BG85" s="1071"/>
      <c r="BH85" s="1071"/>
      <c r="BI85" s="1071"/>
      <c r="BJ85" s="1237">
        <f>SUM(AY84:BJ84)</f>
        <v>5422250</v>
      </c>
      <c r="BL85" s="270"/>
    </row>
    <row r="86" spans="1:64" s="240" customFormat="1" ht="19" customHeight="1">
      <c r="A86" s="295" t="s">
        <v>476</v>
      </c>
      <c r="B86" s="1238"/>
      <c r="C86" s="241"/>
      <c r="D86" s="242"/>
      <c r="E86" s="242"/>
      <c r="F86" s="242"/>
      <c r="G86" s="242"/>
      <c r="H86" s="242"/>
      <c r="I86" s="242"/>
      <c r="J86" s="242"/>
      <c r="K86" s="242"/>
      <c r="L86" s="242"/>
      <c r="M86" s="242"/>
      <c r="N86" s="1248"/>
      <c r="O86" s="241"/>
      <c r="P86" s="242"/>
      <c r="Q86" s="242"/>
      <c r="R86" s="242"/>
      <c r="S86" s="242"/>
      <c r="T86" s="242"/>
      <c r="U86" s="242"/>
      <c r="V86" s="242"/>
      <c r="W86" s="242"/>
      <c r="X86" s="242"/>
      <c r="Y86" s="242"/>
      <c r="Z86" s="1249"/>
      <c r="AA86" s="238"/>
      <c r="AB86" s="238"/>
      <c r="AC86" s="238"/>
      <c r="AD86" s="238"/>
      <c r="AE86" s="238"/>
      <c r="AF86" s="238"/>
      <c r="AG86" s="238"/>
      <c r="AH86" s="238"/>
      <c r="AI86" s="238"/>
      <c r="AJ86" s="238"/>
      <c r="AK86" s="238"/>
      <c r="AL86" s="242"/>
      <c r="AM86" s="1250"/>
      <c r="AN86" s="600"/>
      <c r="AO86" s="600"/>
      <c r="AP86" s="600"/>
      <c r="AQ86" s="600"/>
      <c r="AR86" s="600"/>
      <c r="AS86" s="600"/>
      <c r="AT86" s="600"/>
      <c r="AU86" s="600"/>
      <c r="AV86" s="600"/>
      <c r="AW86" s="600"/>
      <c r="AX86" s="1251"/>
      <c r="AY86" s="1250"/>
      <c r="AZ86" s="600"/>
      <c r="BA86" s="600"/>
      <c r="BB86" s="600"/>
      <c r="BC86" s="600"/>
      <c r="BD86" s="600"/>
      <c r="BE86" s="600"/>
      <c r="BF86" s="600"/>
      <c r="BG86" s="600"/>
      <c r="BH86" s="600"/>
      <c r="BI86" s="600"/>
      <c r="BJ86" s="1251"/>
      <c r="BK86" s="238"/>
      <c r="BL86" s="238"/>
    </row>
    <row r="87" spans="1:64" s="240" customFormat="1" ht="19" customHeight="1">
      <c r="A87" s="240" t="s">
        <v>478</v>
      </c>
      <c r="B87" s="243">
        <f>8000*12</f>
        <v>96000</v>
      </c>
      <c r="C87" s="241">
        <v>0</v>
      </c>
      <c r="D87" s="242">
        <v>0</v>
      </c>
      <c r="E87" s="242">
        <v>0</v>
      </c>
      <c r="F87" s="242">
        <v>0</v>
      </c>
      <c r="G87" s="242">
        <v>0</v>
      </c>
      <c r="H87" s="225">
        <v>0</v>
      </c>
      <c r="I87" s="225">
        <v>0</v>
      </c>
      <c r="J87" s="225">
        <v>0</v>
      </c>
      <c r="K87" s="225">
        <v>0</v>
      </c>
      <c r="L87" s="225">
        <v>0</v>
      </c>
      <c r="M87" s="225">
        <f t="shared" ref="M87:X88" si="147">$B87/12</f>
        <v>8000</v>
      </c>
      <c r="N87" s="226">
        <f t="shared" si="147"/>
        <v>8000</v>
      </c>
      <c r="O87" s="224">
        <f t="shared" si="147"/>
        <v>8000</v>
      </c>
      <c r="P87" s="225">
        <f t="shared" si="147"/>
        <v>8000</v>
      </c>
      <c r="Q87" s="225">
        <f t="shared" si="147"/>
        <v>8000</v>
      </c>
      <c r="R87" s="225">
        <f t="shared" si="147"/>
        <v>8000</v>
      </c>
      <c r="S87" s="225">
        <f t="shared" si="147"/>
        <v>8000</v>
      </c>
      <c r="T87" s="225">
        <f t="shared" si="147"/>
        <v>8000</v>
      </c>
      <c r="U87" s="225">
        <f t="shared" si="147"/>
        <v>8000</v>
      </c>
      <c r="V87" s="225">
        <f t="shared" si="147"/>
        <v>8000</v>
      </c>
      <c r="W87" s="225">
        <f t="shared" si="147"/>
        <v>8000</v>
      </c>
      <c r="X87" s="225">
        <f t="shared" si="147"/>
        <v>8000</v>
      </c>
      <c r="Y87" s="225">
        <f t="shared" ref="Y87:Z88" si="148">$B87/12</f>
        <v>8000</v>
      </c>
      <c r="Z87" s="226">
        <f t="shared" si="148"/>
        <v>8000</v>
      </c>
      <c r="AA87" s="529">
        <f t="shared" ref="AA87:AL88" si="149">($B87/12)*1.05</f>
        <v>8400</v>
      </c>
      <c r="AB87" s="529">
        <f t="shared" si="149"/>
        <v>8400</v>
      </c>
      <c r="AC87" s="529">
        <f t="shared" si="149"/>
        <v>8400</v>
      </c>
      <c r="AD87" s="529">
        <f t="shared" si="149"/>
        <v>8400</v>
      </c>
      <c r="AE87" s="529">
        <f t="shared" si="149"/>
        <v>8400</v>
      </c>
      <c r="AF87" s="529">
        <f t="shared" si="149"/>
        <v>8400</v>
      </c>
      <c r="AG87" s="529">
        <f t="shared" si="149"/>
        <v>8400</v>
      </c>
      <c r="AH87" s="529">
        <f t="shared" si="149"/>
        <v>8400</v>
      </c>
      <c r="AI87" s="529">
        <f t="shared" si="149"/>
        <v>8400</v>
      </c>
      <c r="AJ87" s="529">
        <f t="shared" si="149"/>
        <v>8400</v>
      </c>
      <c r="AK87" s="529">
        <f t="shared" si="149"/>
        <v>8400</v>
      </c>
      <c r="AL87" s="529">
        <f t="shared" si="149"/>
        <v>8400</v>
      </c>
      <c r="AM87" s="1090">
        <f t="shared" ref="AM87:AX88" si="150">($B87/12)*1.1</f>
        <v>8800</v>
      </c>
      <c r="AN87" s="1071">
        <f t="shared" si="150"/>
        <v>8800</v>
      </c>
      <c r="AO87" s="1071">
        <f t="shared" si="150"/>
        <v>8800</v>
      </c>
      <c r="AP87" s="1071">
        <f t="shared" si="150"/>
        <v>8800</v>
      </c>
      <c r="AQ87" s="1071">
        <f t="shared" si="150"/>
        <v>8800</v>
      </c>
      <c r="AR87" s="1071">
        <f t="shared" si="150"/>
        <v>8800</v>
      </c>
      <c r="AS87" s="1071">
        <f t="shared" si="150"/>
        <v>8800</v>
      </c>
      <c r="AT87" s="1071">
        <f t="shared" si="150"/>
        <v>8800</v>
      </c>
      <c r="AU87" s="1071">
        <f t="shared" si="150"/>
        <v>8800</v>
      </c>
      <c r="AV87" s="1071">
        <f t="shared" si="150"/>
        <v>8800</v>
      </c>
      <c r="AW87" s="1071">
        <f t="shared" si="150"/>
        <v>8800</v>
      </c>
      <c r="AX87" s="1223">
        <f t="shared" si="150"/>
        <v>8800</v>
      </c>
      <c r="AY87" s="1090">
        <f t="shared" ref="AY87:BJ88" si="151">($B87/12)*1.15</f>
        <v>9200</v>
      </c>
      <c r="AZ87" s="1071">
        <f t="shared" si="151"/>
        <v>9200</v>
      </c>
      <c r="BA87" s="1071">
        <f t="shared" si="151"/>
        <v>9200</v>
      </c>
      <c r="BB87" s="1071">
        <f t="shared" si="151"/>
        <v>9200</v>
      </c>
      <c r="BC87" s="1071">
        <f t="shared" si="151"/>
        <v>9200</v>
      </c>
      <c r="BD87" s="1071">
        <f t="shared" si="151"/>
        <v>9200</v>
      </c>
      <c r="BE87" s="1071">
        <f t="shared" si="151"/>
        <v>9200</v>
      </c>
      <c r="BF87" s="1071">
        <f t="shared" si="151"/>
        <v>9200</v>
      </c>
      <c r="BG87" s="1071">
        <f t="shared" si="151"/>
        <v>9200</v>
      </c>
      <c r="BH87" s="1071">
        <f t="shared" si="151"/>
        <v>9200</v>
      </c>
      <c r="BI87" s="1071">
        <f t="shared" si="151"/>
        <v>9200</v>
      </c>
      <c r="BJ87" s="1223">
        <f t="shared" si="151"/>
        <v>9200</v>
      </c>
      <c r="BK87" s="238"/>
      <c r="BL87" s="238">
        <f>SUM(C87:BK87)</f>
        <v>428800</v>
      </c>
    </row>
    <row r="88" spans="1:64" s="240" customFormat="1" ht="19" customHeight="1">
      <c r="A88" s="240" t="s">
        <v>477</v>
      </c>
      <c r="B88" s="243">
        <f>5600*12</f>
        <v>67200</v>
      </c>
      <c r="C88" s="241">
        <v>0</v>
      </c>
      <c r="D88" s="242">
        <v>0</v>
      </c>
      <c r="E88" s="242">
        <v>0</v>
      </c>
      <c r="F88" s="242">
        <v>0</v>
      </c>
      <c r="G88" s="242">
        <v>0</v>
      </c>
      <c r="H88" s="242">
        <v>0</v>
      </c>
      <c r="I88" s="242">
        <v>0</v>
      </c>
      <c r="J88" s="225">
        <v>0</v>
      </c>
      <c r="K88" s="225">
        <v>0</v>
      </c>
      <c r="L88" s="225">
        <v>0</v>
      </c>
      <c r="M88" s="225">
        <f t="shared" si="147"/>
        <v>5600</v>
      </c>
      <c r="N88" s="226">
        <f t="shared" si="147"/>
        <v>5600</v>
      </c>
      <c r="O88" s="224">
        <f t="shared" si="147"/>
        <v>5600</v>
      </c>
      <c r="P88" s="225">
        <f t="shared" si="147"/>
        <v>5600</v>
      </c>
      <c r="Q88" s="225">
        <f t="shared" si="147"/>
        <v>5600</v>
      </c>
      <c r="R88" s="225">
        <f t="shared" si="147"/>
        <v>5600</v>
      </c>
      <c r="S88" s="225">
        <f t="shared" si="147"/>
        <v>5600</v>
      </c>
      <c r="T88" s="225">
        <f t="shared" si="147"/>
        <v>5600</v>
      </c>
      <c r="U88" s="225">
        <f t="shared" si="147"/>
        <v>5600</v>
      </c>
      <c r="V88" s="225">
        <f t="shared" si="147"/>
        <v>5600</v>
      </c>
      <c r="W88" s="225">
        <f t="shared" si="147"/>
        <v>5600</v>
      </c>
      <c r="X88" s="225">
        <f t="shared" si="147"/>
        <v>5600</v>
      </c>
      <c r="Y88" s="225">
        <f t="shared" si="148"/>
        <v>5600</v>
      </c>
      <c r="Z88" s="226">
        <f t="shared" si="148"/>
        <v>5600</v>
      </c>
      <c r="AA88" s="529">
        <f t="shared" si="149"/>
        <v>5880</v>
      </c>
      <c r="AB88" s="529">
        <f t="shared" si="149"/>
        <v>5880</v>
      </c>
      <c r="AC88" s="529">
        <f t="shared" si="149"/>
        <v>5880</v>
      </c>
      <c r="AD88" s="529">
        <f t="shared" si="149"/>
        <v>5880</v>
      </c>
      <c r="AE88" s="529">
        <f t="shared" si="149"/>
        <v>5880</v>
      </c>
      <c r="AF88" s="529">
        <f t="shared" si="149"/>
        <v>5880</v>
      </c>
      <c r="AG88" s="529">
        <f t="shared" si="149"/>
        <v>5880</v>
      </c>
      <c r="AH88" s="529">
        <f t="shared" si="149"/>
        <v>5880</v>
      </c>
      <c r="AI88" s="529">
        <f t="shared" si="149"/>
        <v>5880</v>
      </c>
      <c r="AJ88" s="529">
        <f t="shared" si="149"/>
        <v>5880</v>
      </c>
      <c r="AK88" s="529">
        <f t="shared" si="149"/>
        <v>5880</v>
      </c>
      <c r="AL88" s="529">
        <f t="shared" si="149"/>
        <v>5880</v>
      </c>
      <c r="AM88" s="1261">
        <f t="shared" si="150"/>
        <v>6160.0000000000009</v>
      </c>
      <c r="AN88" s="1262">
        <f t="shared" si="150"/>
        <v>6160.0000000000009</v>
      </c>
      <c r="AO88" s="1262">
        <f t="shared" si="150"/>
        <v>6160.0000000000009</v>
      </c>
      <c r="AP88" s="1262">
        <f t="shared" si="150"/>
        <v>6160.0000000000009</v>
      </c>
      <c r="AQ88" s="1262">
        <f t="shared" si="150"/>
        <v>6160.0000000000009</v>
      </c>
      <c r="AR88" s="1262">
        <f t="shared" si="150"/>
        <v>6160.0000000000009</v>
      </c>
      <c r="AS88" s="1262">
        <f t="shared" si="150"/>
        <v>6160.0000000000009</v>
      </c>
      <c r="AT88" s="1262">
        <f t="shared" si="150"/>
        <v>6160.0000000000009</v>
      </c>
      <c r="AU88" s="1262">
        <f t="shared" si="150"/>
        <v>6160.0000000000009</v>
      </c>
      <c r="AV88" s="1262">
        <f t="shared" si="150"/>
        <v>6160.0000000000009</v>
      </c>
      <c r="AW88" s="1262">
        <f t="shared" si="150"/>
        <v>6160.0000000000009</v>
      </c>
      <c r="AX88" s="1263">
        <f t="shared" si="150"/>
        <v>6160.0000000000009</v>
      </c>
      <c r="AY88" s="1261">
        <f t="shared" si="151"/>
        <v>6439.9999999999991</v>
      </c>
      <c r="AZ88" s="1262">
        <f t="shared" si="151"/>
        <v>6439.9999999999991</v>
      </c>
      <c r="BA88" s="1262">
        <f t="shared" si="151"/>
        <v>6439.9999999999991</v>
      </c>
      <c r="BB88" s="1262">
        <f t="shared" si="151"/>
        <v>6439.9999999999991</v>
      </c>
      <c r="BC88" s="1262">
        <f t="shared" si="151"/>
        <v>6439.9999999999991</v>
      </c>
      <c r="BD88" s="1262">
        <f t="shared" si="151"/>
        <v>6439.9999999999991</v>
      </c>
      <c r="BE88" s="1262">
        <f t="shared" si="151"/>
        <v>6439.9999999999991</v>
      </c>
      <c r="BF88" s="1262">
        <f t="shared" si="151"/>
        <v>6439.9999999999991</v>
      </c>
      <c r="BG88" s="1262">
        <f t="shared" si="151"/>
        <v>6439.9999999999991</v>
      </c>
      <c r="BH88" s="1262">
        <f t="shared" si="151"/>
        <v>6439.9999999999991</v>
      </c>
      <c r="BI88" s="1262">
        <f t="shared" si="151"/>
        <v>6439.9999999999991</v>
      </c>
      <c r="BJ88" s="1263">
        <f t="shared" si="151"/>
        <v>6439.9999999999991</v>
      </c>
      <c r="BK88" s="238"/>
      <c r="BL88" s="238">
        <f>SUM(C88:BK88)</f>
        <v>300160</v>
      </c>
    </row>
    <row r="89" spans="1:64" s="240" customFormat="1" ht="19" customHeight="1">
      <c r="A89" s="589"/>
      <c r="B89" s="1264"/>
      <c r="C89" s="1253">
        <f t="shared" ref="C89:BJ89" si="152">SUM(C87:C88)</f>
        <v>0</v>
      </c>
      <c r="D89" s="1254">
        <f t="shared" si="152"/>
        <v>0</v>
      </c>
      <c r="E89" s="1254">
        <f t="shared" si="152"/>
        <v>0</v>
      </c>
      <c r="F89" s="1254">
        <f t="shared" si="152"/>
        <v>0</v>
      </c>
      <c r="G89" s="1254">
        <f t="shared" si="152"/>
        <v>0</v>
      </c>
      <c r="H89" s="1254">
        <f t="shared" si="152"/>
        <v>0</v>
      </c>
      <c r="I89" s="1254">
        <f t="shared" si="152"/>
        <v>0</v>
      </c>
      <c r="J89" s="1254">
        <f t="shared" si="152"/>
        <v>0</v>
      </c>
      <c r="K89" s="1254">
        <f t="shared" si="152"/>
        <v>0</v>
      </c>
      <c r="L89" s="1254">
        <v>0</v>
      </c>
      <c r="M89" s="1254">
        <f t="shared" si="152"/>
        <v>13600</v>
      </c>
      <c r="N89" s="1255">
        <f t="shared" si="152"/>
        <v>13600</v>
      </c>
      <c r="O89" s="1253">
        <f t="shared" si="152"/>
        <v>13600</v>
      </c>
      <c r="P89" s="1254">
        <f t="shared" si="152"/>
        <v>13600</v>
      </c>
      <c r="Q89" s="1254">
        <f t="shared" si="152"/>
        <v>13600</v>
      </c>
      <c r="R89" s="1254">
        <f t="shared" si="152"/>
        <v>13600</v>
      </c>
      <c r="S89" s="1254">
        <f t="shared" si="152"/>
        <v>13600</v>
      </c>
      <c r="T89" s="1254">
        <f t="shared" si="152"/>
        <v>13600</v>
      </c>
      <c r="U89" s="1254">
        <f t="shared" si="152"/>
        <v>13600</v>
      </c>
      <c r="V89" s="1254">
        <f t="shared" si="152"/>
        <v>13600</v>
      </c>
      <c r="W89" s="1254">
        <f t="shared" si="152"/>
        <v>13600</v>
      </c>
      <c r="X89" s="1254">
        <f t="shared" si="152"/>
        <v>13600</v>
      </c>
      <c r="Y89" s="1254">
        <f t="shared" si="152"/>
        <v>13600</v>
      </c>
      <c r="Z89" s="1255">
        <f t="shared" si="152"/>
        <v>13600</v>
      </c>
      <c r="AA89" s="1254">
        <f t="shared" si="152"/>
        <v>14280</v>
      </c>
      <c r="AB89" s="1254">
        <f t="shared" si="152"/>
        <v>14280</v>
      </c>
      <c r="AC89" s="1254">
        <f t="shared" si="152"/>
        <v>14280</v>
      </c>
      <c r="AD89" s="1254">
        <f t="shared" si="152"/>
        <v>14280</v>
      </c>
      <c r="AE89" s="1254">
        <f t="shared" si="152"/>
        <v>14280</v>
      </c>
      <c r="AF89" s="1254">
        <f t="shared" si="152"/>
        <v>14280</v>
      </c>
      <c r="AG89" s="1254">
        <f t="shared" si="152"/>
        <v>14280</v>
      </c>
      <c r="AH89" s="1254">
        <f t="shared" si="152"/>
        <v>14280</v>
      </c>
      <c r="AI89" s="1254">
        <f t="shared" si="152"/>
        <v>14280</v>
      </c>
      <c r="AJ89" s="1254">
        <f t="shared" si="152"/>
        <v>14280</v>
      </c>
      <c r="AK89" s="1254">
        <f t="shared" si="152"/>
        <v>14280</v>
      </c>
      <c r="AL89" s="1254">
        <f t="shared" si="152"/>
        <v>14280</v>
      </c>
      <c r="AM89" s="1265">
        <f t="shared" si="152"/>
        <v>14960</v>
      </c>
      <c r="AN89" s="1266">
        <f t="shared" si="152"/>
        <v>14960</v>
      </c>
      <c r="AO89" s="1266">
        <f t="shared" si="152"/>
        <v>14960</v>
      </c>
      <c r="AP89" s="1266">
        <f t="shared" si="152"/>
        <v>14960</v>
      </c>
      <c r="AQ89" s="1266">
        <f t="shared" si="152"/>
        <v>14960</v>
      </c>
      <c r="AR89" s="1266">
        <f t="shared" si="152"/>
        <v>14960</v>
      </c>
      <c r="AS89" s="1266">
        <f t="shared" si="152"/>
        <v>14960</v>
      </c>
      <c r="AT89" s="1266">
        <f t="shared" si="152"/>
        <v>14960</v>
      </c>
      <c r="AU89" s="1266">
        <f t="shared" si="152"/>
        <v>14960</v>
      </c>
      <c r="AV89" s="1266">
        <f t="shared" si="152"/>
        <v>14960</v>
      </c>
      <c r="AW89" s="1266">
        <f t="shared" si="152"/>
        <v>14960</v>
      </c>
      <c r="AX89" s="1267">
        <f t="shared" si="152"/>
        <v>14960</v>
      </c>
      <c r="AY89" s="1265">
        <f t="shared" si="152"/>
        <v>15640</v>
      </c>
      <c r="AZ89" s="1266">
        <f t="shared" si="152"/>
        <v>15640</v>
      </c>
      <c r="BA89" s="1266">
        <f t="shared" si="152"/>
        <v>15640</v>
      </c>
      <c r="BB89" s="1266">
        <f t="shared" si="152"/>
        <v>15640</v>
      </c>
      <c r="BC89" s="1266">
        <f t="shared" si="152"/>
        <v>15640</v>
      </c>
      <c r="BD89" s="1266">
        <f t="shared" si="152"/>
        <v>15640</v>
      </c>
      <c r="BE89" s="1266">
        <f t="shared" si="152"/>
        <v>15640</v>
      </c>
      <c r="BF89" s="1266">
        <f t="shared" si="152"/>
        <v>15640</v>
      </c>
      <c r="BG89" s="1266">
        <f t="shared" si="152"/>
        <v>15640</v>
      </c>
      <c r="BH89" s="1266">
        <f t="shared" si="152"/>
        <v>15640</v>
      </c>
      <c r="BI89" s="1266">
        <f t="shared" si="152"/>
        <v>15640</v>
      </c>
      <c r="BJ89" s="1267">
        <f t="shared" si="152"/>
        <v>15640</v>
      </c>
      <c r="BK89" s="238"/>
      <c r="BL89" s="238"/>
    </row>
    <row r="90" spans="1:64" s="202" customFormat="1" ht="19" customHeight="1">
      <c r="B90" s="220"/>
      <c r="C90" s="218"/>
      <c r="D90" s="210"/>
      <c r="E90" s="210"/>
      <c r="F90" s="210"/>
      <c r="G90" s="210"/>
      <c r="H90" s="210"/>
      <c r="I90" s="210"/>
      <c r="J90" s="210"/>
      <c r="K90" s="210"/>
      <c r="L90" s="210"/>
      <c r="M90" s="210"/>
      <c r="N90" s="1233">
        <f>SUM(C89:N89)</f>
        <v>27200</v>
      </c>
      <c r="O90" s="218"/>
      <c r="P90" s="210"/>
      <c r="Q90" s="210"/>
      <c r="R90" s="210"/>
      <c r="S90" s="210"/>
      <c r="T90" s="210"/>
      <c r="U90" s="210"/>
      <c r="V90" s="210"/>
      <c r="W90" s="210"/>
      <c r="X90" s="210"/>
      <c r="Y90" s="210"/>
      <c r="Z90" s="1233">
        <f>SUM(O89:Z89)</f>
        <v>163200</v>
      </c>
      <c r="AL90" s="1233">
        <f>SUM(AA89:AL89)</f>
        <v>171360</v>
      </c>
      <c r="AX90" s="1233">
        <f>SUM(AM89:AX89)</f>
        <v>179520</v>
      </c>
      <c r="AY90" s="1090"/>
      <c r="AZ90" s="1071"/>
      <c r="BA90" s="1071"/>
      <c r="BB90" s="1071"/>
      <c r="BC90" s="1071"/>
      <c r="BD90" s="1071"/>
      <c r="BE90" s="1071"/>
      <c r="BF90" s="1071"/>
      <c r="BG90" s="1071"/>
      <c r="BH90" s="1071"/>
      <c r="BI90" s="1071"/>
      <c r="BJ90" s="1237">
        <f>SUM(AY89:BJ89)</f>
        <v>187680</v>
      </c>
      <c r="BL90" s="270"/>
    </row>
    <row r="91" spans="1:64" s="202" customFormat="1" ht="19" customHeight="1">
      <c r="B91" s="220"/>
      <c r="C91" s="218"/>
      <c r="D91" s="210"/>
      <c r="E91" s="210"/>
      <c r="F91" s="210"/>
      <c r="G91" s="210"/>
      <c r="H91" s="210"/>
      <c r="I91" s="210"/>
      <c r="J91" s="210"/>
      <c r="K91" s="210"/>
      <c r="L91" s="210"/>
      <c r="M91" s="210"/>
      <c r="N91" s="219"/>
      <c r="O91" s="218"/>
      <c r="P91" s="210"/>
      <c r="Q91" s="210"/>
      <c r="R91" s="210"/>
      <c r="S91" s="210"/>
      <c r="T91" s="210"/>
      <c r="U91" s="210"/>
      <c r="V91" s="210"/>
      <c r="W91" s="210"/>
      <c r="X91" s="210"/>
      <c r="Y91" s="210"/>
      <c r="Z91" s="219"/>
      <c r="AL91" s="219"/>
      <c r="AX91" s="219"/>
      <c r="BJ91" s="219"/>
      <c r="BL91" s="270"/>
    </row>
    <row r="92" spans="1:64" s="202" customFormat="1" ht="19" customHeight="1" thickBot="1">
      <c r="A92" s="202" t="s">
        <v>3</v>
      </c>
      <c r="B92" s="220"/>
      <c r="C92" s="1268">
        <f t="shared" ref="C92:AH92" si="153">C53+C39+C30+C21+C13+C84</f>
        <v>467818</v>
      </c>
      <c r="D92" s="1269">
        <f t="shared" si="153"/>
        <v>483668</v>
      </c>
      <c r="E92" s="1269">
        <f t="shared" si="153"/>
        <v>505334.66666666663</v>
      </c>
      <c r="F92" s="1269">
        <f t="shared" si="153"/>
        <v>517834.66666666663</v>
      </c>
      <c r="G92" s="1269">
        <f t="shared" si="153"/>
        <v>533534.66666666663</v>
      </c>
      <c r="H92" s="1269">
        <f t="shared" si="153"/>
        <v>538951.33333333337</v>
      </c>
      <c r="I92" s="1269">
        <f t="shared" si="153"/>
        <v>543468</v>
      </c>
      <c r="J92" s="1269">
        <f t="shared" si="153"/>
        <v>640551.33333333337</v>
      </c>
      <c r="K92" s="1269">
        <f t="shared" si="153"/>
        <v>640551.33333333337</v>
      </c>
      <c r="L92" s="1269">
        <f t="shared" si="153"/>
        <v>648051.33333333326</v>
      </c>
      <c r="M92" s="1269">
        <f t="shared" si="153"/>
        <v>653468</v>
      </c>
      <c r="N92" s="1270">
        <f t="shared" si="153"/>
        <v>728884.66666666674</v>
      </c>
      <c r="O92" s="1268">
        <f t="shared" si="153"/>
        <v>744134.66666666674</v>
      </c>
      <c r="P92" s="1269">
        <f t="shared" si="153"/>
        <v>744134.66666666674</v>
      </c>
      <c r="Q92" s="1269">
        <f t="shared" si="153"/>
        <v>744134.66666666674</v>
      </c>
      <c r="R92" s="1269">
        <f t="shared" si="153"/>
        <v>744134.66666666674</v>
      </c>
      <c r="S92" s="1269">
        <f t="shared" si="153"/>
        <v>744134.66666666674</v>
      </c>
      <c r="T92" s="1269">
        <f t="shared" si="153"/>
        <v>744134.66666666674</v>
      </c>
      <c r="U92" s="1269">
        <f t="shared" si="153"/>
        <v>752051.33333333326</v>
      </c>
      <c r="V92" s="1269">
        <f t="shared" si="153"/>
        <v>752051.33333333326</v>
      </c>
      <c r="W92" s="1269">
        <f t="shared" si="153"/>
        <v>752051.33333333326</v>
      </c>
      <c r="X92" s="1269">
        <f t="shared" si="153"/>
        <v>752051.33333333326</v>
      </c>
      <c r="Y92" s="1269">
        <f t="shared" si="153"/>
        <v>752051.33333333326</v>
      </c>
      <c r="Z92" s="1270">
        <f t="shared" si="153"/>
        <v>752051.33333333326</v>
      </c>
      <c r="AA92" s="1269">
        <f t="shared" si="153"/>
        <v>793416.4</v>
      </c>
      <c r="AB92" s="1269">
        <f t="shared" si="153"/>
        <v>793416.4</v>
      </c>
      <c r="AC92" s="1269">
        <f t="shared" si="153"/>
        <v>793416.4</v>
      </c>
      <c r="AD92" s="1269">
        <f t="shared" si="153"/>
        <v>793416.4</v>
      </c>
      <c r="AE92" s="1269">
        <f t="shared" si="153"/>
        <v>793416.4</v>
      </c>
      <c r="AF92" s="1269">
        <f t="shared" si="153"/>
        <v>793416.4</v>
      </c>
      <c r="AG92" s="1269">
        <f t="shared" si="153"/>
        <v>793416.4</v>
      </c>
      <c r="AH92" s="1269">
        <f t="shared" si="153"/>
        <v>793416.4</v>
      </c>
      <c r="AI92" s="1269">
        <f t="shared" ref="AI92:BJ92" si="154">AI53+AI39+AI30+AI21+AI13+AI84</f>
        <v>793416.4</v>
      </c>
      <c r="AJ92" s="1269">
        <f t="shared" si="154"/>
        <v>793416.4</v>
      </c>
      <c r="AK92" s="1269">
        <f t="shared" si="154"/>
        <v>793416.4</v>
      </c>
      <c r="AL92" s="1270">
        <f t="shared" si="154"/>
        <v>793416.4</v>
      </c>
      <c r="AM92" s="1269">
        <f t="shared" si="154"/>
        <v>822489.8</v>
      </c>
      <c r="AN92" s="1269">
        <f t="shared" si="154"/>
        <v>822489.8</v>
      </c>
      <c r="AO92" s="1269">
        <f t="shared" si="154"/>
        <v>822489.8</v>
      </c>
      <c r="AP92" s="1269">
        <f t="shared" si="154"/>
        <v>822489.8</v>
      </c>
      <c r="AQ92" s="1269">
        <f t="shared" si="154"/>
        <v>822489.8</v>
      </c>
      <c r="AR92" s="1269">
        <f t="shared" si="154"/>
        <v>822489.8</v>
      </c>
      <c r="AS92" s="1269">
        <f t="shared" si="154"/>
        <v>831198.1333333333</v>
      </c>
      <c r="AT92" s="1269">
        <f t="shared" si="154"/>
        <v>831198.1333333333</v>
      </c>
      <c r="AU92" s="1269">
        <f t="shared" si="154"/>
        <v>831198.1333333333</v>
      </c>
      <c r="AV92" s="1269">
        <f t="shared" si="154"/>
        <v>831198.1333333333</v>
      </c>
      <c r="AW92" s="1269">
        <f t="shared" si="154"/>
        <v>831198.1333333333</v>
      </c>
      <c r="AX92" s="1270">
        <f t="shared" si="154"/>
        <v>831198.1333333333</v>
      </c>
      <c r="AY92" s="1269">
        <f t="shared" si="154"/>
        <v>859875.7</v>
      </c>
      <c r="AZ92" s="1269">
        <f t="shared" si="154"/>
        <v>859875.7</v>
      </c>
      <c r="BA92" s="1269">
        <f t="shared" si="154"/>
        <v>859875.7</v>
      </c>
      <c r="BB92" s="1269">
        <f t="shared" si="154"/>
        <v>859875.7</v>
      </c>
      <c r="BC92" s="1269">
        <f t="shared" si="154"/>
        <v>859875.7</v>
      </c>
      <c r="BD92" s="1269">
        <f t="shared" si="154"/>
        <v>859875.7</v>
      </c>
      <c r="BE92" s="1269">
        <f t="shared" si="154"/>
        <v>868979.8666666667</v>
      </c>
      <c r="BF92" s="1269">
        <f t="shared" si="154"/>
        <v>868979.8666666667</v>
      </c>
      <c r="BG92" s="1269">
        <f t="shared" si="154"/>
        <v>868979.8666666667</v>
      </c>
      <c r="BH92" s="1269">
        <f t="shared" si="154"/>
        <v>868979.8666666667</v>
      </c>
      <c r="BI92" s="1269">
        <f t="shared" si="154"/>
        <v>868979.8666666667</v>
      </c>
      <c r="BJ92" s="1270">
        <f t="shared" si="154"/>
        <v>868979.8666666667</v>
      </c>
      <c r="BL92" s="270"/>
    </row>
    <row r="93" spans="1:64" s="202" customFormat="1" ht="19" customHeight="1" thickTop="1" thickBot="1">
      <c r="L93" s="210"/>
      <c r="N93" s="219"/>
      <c r="O93" s="218"/>
      <c r="P93" s="210"/>
      <c r="Q93" s="210"/>
      <c r="R93" s="210"/>
      <c r="S93" s="210"/>
      <c r="T93" s="210"/>
      <c r="U93" s="210"/>
      <c r="V93" s="210"/>
      <c r="W93" s="210"/>
      <c r="X93" s="210"/>
      <c r="Y93" s="210"/>
      <c r="Z93" s="219"/>
      <c r="AL93" s="219"/>
      <c r="AX93" s="219"/>
      <c r="BJ93" s="219"/>
      <c r="BL93" s="270"/>
    </row>
    <row r="94" spans="1:64" s="202" customFormat="1" ht="19" customHeight="1" thickTop="1" thickBot="1">
      <c r="N94" s="1271">
        <f>N54+N40+N31+N22+N14+N85</f>
        <v>6902116</v>
      </c>
      <c r="O94" s="218"/>
      <c r="P94" s="210"/>
      <c r="Q94" s="210"/>
      <c r="R94" s="210"/>
      <c r="S94" s="210"/>
      <c r="T94" s="210"/>
      <c r="U94" s="210"/>
      <c r="V94" s="210"/>
      <c r="W94" s="210"/>
      <c r="X94" s="210"/>
      <c r="Y94" s="210"/>
      <c r="Z94" s="1271">
        <f>Z54+Z40+Z31+Z22+Z14+Z85</f>
        <v>8977116</v>
      </c>
      <c r="AL94" s="1271">
        <f>AL54+AL40+AL31+AL22+AL14+AL85</f>
        <v>9520996.8000000007</v>
      </c>
      <c r="AX94" s="1271">
        <f>AX54+AX40+AX31+AX22+AX14+AX85</f>
        <v>9922127.6000000015</v>
      </c>
      <c r="BJ94" s="1271">
        <f>BJ54+BJ40+BJ31+BJ22+BJ14+BJ85</f>
        <v>10373133.399999999</v>
      </c>
      <c r="BL94" s="270"/>
    </row>
    <row r="95" spans="1:64" s="202" customFormat="1" ht="19" customHeight="1" thickTop="1">
      <c r="A95" s="240" t="s">
        <v>84</v>
      </c>
      <c r="BL95" s="270"/>
    </row>
    <row r="96" spans="1:64" s="202" customFormat="1" ht="19" customHeight="1">
      <c r="BL96" s="270"/>
    </row>
    <row r="97" spans="1:64" s="202" customFormat="1" ht="19" customHeight="1">
      <c r="A97" s="202" t="s">
        <v>669</v>
      </c>
      <c r="BL97" s="270"/>
    </row>
    <row r="98" spans="1:64" s="202" customFormat="1" ht="19" customHeight="1">
      <c r="A98" s="202" t="s">
        <v>1</v>
      </c>
      <c r="C98" s="1272">
        <v>0.2</v>
      </c>
      <c r="J98" s="256"/>
      <c r="BL98" s="270"/>
    </row>
    <row r="99" spans="1:64" s="202" customFormat="1" ht="19" customHeight="1">
      <c r="BL99" s="270"/>
    </row>
  </sheetData>
  <phoneticPr fontId="8" type="noConversion"/>
  <pageMargins left="0.75" right="0.75" top="1" bottom="1" header="0.5" footer="0.5"/>
  <pageSetup scale="14" orientation="landscape" horizontalDpi="4294967292" verticalDpi="429496729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FT31"/>
  <sheetViews>
    <sheetView showGridLines="0" workbookViewId="0">
      <selection activeCell="A25" sqref="A25"/>
    </sheetView>
  </sheetViews>
  <sheetFormatPr baseColWidth="10" defaultColWidth="11" defaultRowHeight="16"/>
  <cols>
    <col min="1" max="1" width="43.83203125" customWidth="1"/>
    <col min="2" max="2" width="35.6640625" customWidth="1"/>
    <col min="3" max="3" width="104.5" customWidth="1"/>
  </cols>
  <sheetData>
    <row r="1" spans="1:176" s="240" customFormat="1" ht="120" customHeight="1">
      <c r="DX1" s="202"/>
      <c r="EJ1" s="202"/>
      <c r="EV1" s="202"/>
      <c r="FH1" s="202"/>
      <c r="FT1" s="202"/>
    </row>
    <row r="2" spans="1:176" s="622" customFormat="1" ht="31" customHeight="1">
      <c r="A2" s="623" t="s">
        <v>611</v>
      </c>
      <c r="B2" s="307"/>
      <c r="C2" s="307"/>
      <c r="D2" s="307"/>
      <c r="E2" s="307"/>
      <c r="F2" s="307"/>
    </row>
    <row r="3" spans="1:176">
      <c r="A3" s="4"/>
      <c r="B3" s="4"/>
      <c r="C3" s="4"/>
    </row>
    <row r="4" spans="1:176" s="202" customFormat="1" ht="21" customHeight="1">
      <c r="A4" s="1273" t="s">
        <v>176</v>
      </c>
      <c r="B4" s="1273" t="s">
        <v>177</v>
      </c>
      <c r="C4" s="1273" t="s">
        <v>178</v>
      </c>
    </row>
    <row r="5" spans="1:176" s="202" customFormat="1" ht="21" customHeight="1">
      <c r="A5" s="1084" t="s">
        <v>168</v>
      </c>
      <c r="B5" s="1084" t="s">
        <v>179</v>
      </c>
      <c r="C5" s="1084" t="s">
        <v>233</v>
      </c>
    </row>
    <row r="6" spans="1:176" s="202" customFormat="1" ht="21" customHeight="1">
      <c r="A6" s="1084" t="s">
        <v>180</v>
      </c>
      <c r="B6" s="1084" t="s">
        <v>181</v>
      </c>
      <c r="C6" s="1084" t="s">
        <v>182</v>
      </c>
    </row>
    <row r="7" spans="1:176" s="202" customFormat="1" ht="21" customHeight="1">
      <c r="A7" s="1084" t="s">
        <v>183</v>
      </c>
      <c r="B7" s="1084" t="s">
        <v>181</v>
      </c>
      <c r="C7" s="1084" t="s">
        <v>206</v>
      </c>
    </row>
    <row r="8" spans="1:176" s="202" customFormat="1" ht="21" customHeight="1">
      <c r="A8" s="1084" t="s">
        <v>184</v>
      </c>
      <c r="B8" s="1084" t="s">
        <v>185</v>
      </c>
      <c r="C8" s="1084" t="s">
        <v>186</v>
      </c>
    </row>
    <row r="9" spans="1:176" s="202" customFormat="1" ht="21" customHeight="1">
      <c r="A9" s="1084" t="s">
        <v>112</v>
      </c>
      <c r="B9" s="1084" t="s">
        <v>181</v>
      </c>
      <c r="C9" s="1084" t="s">
        <v>205</v>
      </c>
    </row>
    <row r="10" spans="1:176" s="202" customFormat="1" ht="21" customHeight="1">
      <c r="A10" s="1084" t="s">
        <v>122</v>
      </c>
      <c r="B10" s="1084" t="s">
        <v>179</v>
      </c>
      <c r="C10" s="1084" t="s">
        <v>201</v>
      </c>
    </row>
    <row r="11" spans="1:176" s="202" customFormat="1" ht="21" customHeight="1">
      <c r="A11" s="302" t="s">
        <v>121</v>
      </c>
      <c r="B11" s="1084" t="s">
        <v>181</v>
      </c>
      <c r="C11" s="302" t="s">
        <v>188</v>
      </c>
    </row>
    <row r="12" spans="1:176" s="202" customFormat="1" ht="21" customHeight="1">
      <c r="A12" s="1084" t="s">
        <v>187</v>
      </c>
      <c r="B12" s="1084" t="s">
        <v>181</v>
      </c>
      <c r="C12" s="302"/>
    </row>
    <row r="13" spans="1:176" s="202" customFormat="1" ht="21" customHeight="1">
      <c r="A13" s="1084" t="s">
        <v>105</v>
      </c>
      <c r="B13" s="1084" t="s">
        <v>181</v>
      </c>
      <c r="C13" s="302"/>
    </row>
    <row r="14" spans="1:176" s="202" customFormat="1" ht="21" customHeight="1">
      <c r="A14" s="302"/>
      <c r="B14" s="302"/>
      <c r="C14" s="302"/>
    </row>
    <row r="15" spans="1:176" s="202" customFormat="1" ht="21" customHeight="1">
      <c r="A15" s="1274"/>
      <c r="B15" s="1274"/>
      <c r="C15" s="1274"/>
    </row>
    <row r="16" spans="1:176" s="202" customFormat="1" ht="21" customHeight="1"/>
    <row r="17" spans="1:2" s="202" customFormat="1" ht="21" customHeight="1">
      <c r="A17" s="202" t="s">
        <v>189</v>
      </c>
    </row>
    <row r="18" spans="1:2" s="202" customFormat="1" ht="21" customHeight="1"/>
    <row r="19" spans="1:2" s="202" customFormat="1" ht="21" customHeight="1">
      <c r="A19" s="202" t="s">
        <v>253</v>
      </c>
    </row>
    <row r="20" spans="1:2" s="202" customFormat="1" ht="21" customHeight="1">
      <c r="A20" s="202" t="s">
        <v>254</v>
      </c>
    </row>
    <row r="21" spans="1:2" s="202" customFormat="1" ht="21" customHeight="1"/>
    <row r="22" spans="1:2" s="202" customFormat="1" ht="21" customHeight="1">
      <c r="A22" s="202" t="s">
        <v>261</v>
      </c>
    </row>
    <row r="23" spans="1:2" s="202" customFormat="1" ht="21" customHeight="1">
      <c r="A23" s="203" t="s">
        <v>255</v>
      </c>
      <c r="B23" s="1275">
        <v>0.15</v>
      </c>
    </row>
    <row r="24" spans="1:2" s="202" customFormat="1" ht="21" customHeight="1">
      <c r="A24" s="202" t="s">
        <v>256</v>
      </c>
      <c r="B24" s="1275">
        <v>0.25</v>
      </c>
    </row>
    <row r="25" spans="1:2" s="202" customFormat="1" ht="21" customHeight="1">
      <c r="A25" s="202" t="s">
        <v>257</v>
      </c>
      <c r="B25" s="1275">
        <v>0.34</v>
      </c>
    </row>
    <row r="26" spans="1:2" s="202" customFormat="1" ht="21" customHeight="1">
      <c r="A26" s="202" t="s">
        <v>258</v>
      </c>
      <c r="B26" s="1275">
        <v>0.39</v>
      </c>
    </row>
    <row r="27" spans="1:2" s="202" customFormat="1" ht="21" customHeight="1">
      <c r="A27" s="202" t="s">
        <v>259</v>
      </c>
      <c r="B27" s="1275">
        <v>0.34</v>
      </c>
    </row>
    <row r="28" spans="1:2" s="202" customFormat="1" ht="21" customHeight="1">
      <c r="A28" s="202" t="s">
        <v>260</v>
      </c>
      <c r="B28" s="1275">
        <v>0.35</v>
      </c>
    </row>
    <row r="29" spans="1:2" s="202" customFormat="1" ht="21" customHeight="1">
      <c r="A29" s="202" t="s">
        <v>262</v>
      </c>
      <c r="B29" s="1275">
        <v>0.38</v>
      </c>
    </row>
    <row r="30" spans="1:2" s="202" customFormat="1" ht="21" customHeight="1">
      <c r="A30" s="1276" t="s">
        <v>263</v>
      </c>
      <c r="B30" s="1275">
        <v>0.35</v>
      </c>
    </row>
    <row r="31" spans="1:2" s="202" customFormat="1" ht="21" customHeight="1">
      <c r="B31" s="203"/>
    </row>
  </sheetData>
  <pageMargins left="0.75" right="0.75" top="1" bottom="1" header="0.5" footer="0.5"/>
  <pageSetup orientation="landscape" horizontalDpi="4294967292" verticalDpi="429496729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33"/>
  <sheetViews>
    <sheetView showGridLines="0" workbookViewId="0">
      <selection activeCell="C17" sqref="C17"/>
    </sheetView>
  </sheetViews>
  <sheetFormatPr baseColWidth="10" defaultColWidth="11" defaultRowHeight="16"/>
  <cols>
    <col min="1" max="1" width="4.33203125" style="164" customWidth="1"/>
    <col min="2" max="2" width="33" style="164" customWidth="1"/>
    <col min="3" max="3" width="23.6640625" style="164" customWidth="1"/>
    <col min="4" max="7" width="22.83203125" style="164" customWidth="1"/>
    <col min="8" max="8" width="22.5" style="164" customWidth="1"/>
    <col min="9" max="9" width="11" style="164"/>
    <col min="10" max="10" width="7.83203125" style="164" customWidth="1"/>
    <col min="11" max="16384" width="11" style="164"/>
  </cols>
  <sheetData>
    <row r="1" spans="1:11" ht="14" customHeight="1">
      <c r="A1" s="163"/>
      <c r="B1" s="163"/>
      <c r="C1" s="163"/>
      <c r="D1" s="163"/>
      <c r="E1" s="163"/>
      <c r="F1" s="163"/>
      <c r="G1" s="163"/>
      <c r="H1" s="163"/>
      <c r="I1" s="163"/>
    </row>
    <row r="2" spans="1:11" ht="4" customHeight="1">
      <c r="A2" s="163"/>
      <c r="B2" s="163"/>
      <c r="C2" s="163"/>
      <c r="D2" s="163"/>
      <c r="E2" s="163"/>
      <c r="F2" s="163"/>
      <c r="G2" s="163"/>
      <c r="H2" s="163"/>
      <c r="I2" s="163"/>
    </row>
    <row r="3" spans="1:11">
      <c r="A3" s="171"/>
      <c r="B3" s="171"/>
      <c r="C3" s="171"/>
      <c r="D3" s="171"/>
      <c r="E3" s="171"/>
      <c r="F3" s="171"/>
      <c r="G3" s="171"/>
      <c r="H3" s="171"/>
      <c r="I3" s="171"/>
    </row>
    <row r="4" spans="1:11" ht="23" hidden="1">
      <c r="A4" s="171"/>
      <c r="B4" s="172" t="s">
        <v>268</v>
      </c>
      <c r="C4" s="171"/>
      <c r="D4" s="171"/>
      <c r="E4" s="171"/>
      <c r="F4" s="171"/>
      <c r="G4" s="171"/>
      <c r="H4" s="171"/>
      <c r="I4" s="171"/>
    </row>
    <row r="5" spans="1:11" hidden="1">
      <c r="A5" s="171"/>
      <c r="B5" s="171"/>
      <c r="C5" s="171"/>
      <c r="D5" s="171"/>
      <c r="E5" s="171"/>
      <c r="F5" s="171"/>
      <c r="G5" s="171"/>
      <c r="H5" s="171"/>
      <c r="I5" s="171"/>
    </row>
    <row r="6" spans="1:11" ht="19" hidden="1" thickBot="1">
      <c r="A6" s="171"/>
      <c r="B6" s="173"/>
      <c r="C6" s="174" t="s">
        <v>269</v>
      </c>
      <c r="D6" s="174" t="s">
        <v>270</v>
      </c>
      <c r="E6" s="174" t="s">
        <v>271</v>
      </c>
      <c r="F6" s="174" t="s">
        <v>272</v>
      </c>
      <c r="G6" s="174" t="s">
        <v>273</v>
      </c>
      <c r="H6" s="174" t="s">
        <v>46</v>
      </c>
      <c r="I6" s="171"/>
    </row>
    <row r="7" spans="1:11" ht="18" hidden="1">
      <c r="A7" s="171"/>
      <c r="B7" s="175"/>
      <c r="C7" s="176"/>
      <c r="D7" s="176"/>
      <c r="E7" s="176"/>
      <c r="F7" s="176"/>
      <c r="G7" s="176"/>
      <c r="H7" s="176"/>
      <c r="I7" s="171"/>
    </row>
    <row r="8" spans="1:11" ht="18" hidden="1">
      <c r="A8" s="171"/>
      <c r="B8" s="177" t="s">
        <v>274</v>
      </c>
      <c r="C8" s="178"/>
      <c r="D8" s="178"/>
      <c r="E8" s="178"/>
      <c r="F8" s="178"/>
      <c r="G8" s="178"/>
      <c r="H8" s="178">
        <f>C8+D8+E8+F8+G8</f>
        <v>0</v>
      </c>
      <c r="I8" s="171"/>
    </row>
    <row r="9" spans="1:11" ht="18" hidden="1">
      <c r="A9" s="171"/>
      <c r="B9" s="177" t="s">
        <v>250</v>
      </c>
      <c r="C9" s="178"/>
      <c r="D9" s="178"/>
      <c r="E9" s="178"/>
      <c r="F9" s="178"/>
      <c r="G9" s="178"/>
      <c r="H9" s="178">
        <f>C9+D9+E9+F9+G9</f>
        <v>0</v>
      </c>
      <c r="I9" s="171"/>
    </row>
    <row r="10" spans="1:11" ht="18" hidden="1">
      <c r="A10" s="171"/>
      <c r="B10" s="177" t="s">
        <v>275</v>
      </c>
      <c r="C10" s="178"/>
      <c r="D10" s="178"/>
      <c r="E10" s="178"/>
      <c r="F10" s="178"/>
      <c r="G10" s="178"/>
      <c r="H10" s="178">
        <f>C10+D10+E10+F10+G10</f>
        <v>0</v>
      </c>
      <c r="I10" s="171"/>
    </row>
    <row r="11" spans="1:11" ht="18" hidden="1">
      <c r="A11" s="171"/>
      <c r="B11" s="177"/>
      <c r="C11" s="178"/>
      <c r="D11" s="178"/>
      <c r="E11" s="178"/>
      <c r="F11" s="178"/>
      <c r="G11" s="178"/>
      <c r="H11" s="178"/>
      <c r="I11" s="171"/>
    </row>
    <row r="12" spans="1:11" ht="18">
      <c r="A12" s="171"/>
      <c r="B12" s="177"/>
      <c r="C12" s="178"/>
      <c r="D12" s="178"/>
      <c r="E12" s="178"/>
      <c r="F12" s="178"/>
      <c r="G12" s="178"/>
      <c r="H12" s="178"/>
      <c r="I12" s="171"/>
    </row>
    <row r="13" spans="1:11" ht="23">
      <c r="A13" s="171"/>
      <c r="B13" s="172" t="s">
        <v>295</v>
      </c>
      <c r="C13" s="171"/>
      <c r="D13" s="171"/>
      <c r="E13" s="171"/>
      <c r="F13" s="171"/>
      <c r="G13" s="171"/>
      <c r="H13" s="171"/>
      <c r="I13" s="171"/>
    </row>
    <row r="14" spans="1:11" ht="17" thickBot="1">
      <c r="A14" s="171"/>
      <c r="B14" s="171"/>
      <c r="C14" s="171"/>
      <c r="D14" s="171"/>
      <c r="E14" s="171"/>
      <c r="F14" s="171"/>
      <c r="G14" s="171"/>
      <c r="H14" s="171"/>
      <c r="I14" s="171"/>
    </row>
    <row r="15" spans="1:11" ht="19" thickBot="1">
      <c r="A15" s="171"/>
      <c r="B15" s="173"/>
      <c r="C15" s="174" t="s">
        <v>285</v>
      </c>
      <c r="D15" s="174" t="s">
        <v>286</v>
      </c>
      <c r="E15" s="174" t="s">
        <v>287</v>
      </c>
      <c r="F15" s="174" t="s">
        <v>288</v>
      </c>
      <c r="G15" s="174" t="s">
        <v>289</v>
      </c>
      <c r="H15" s="174" t="s">
        <v>46</v>
      </c>
      <c r="I15" s="171"/>
    </row>
    <row r="16" spans="1:11" ht="18">
      <c r="A16" s="171"/>
      <c r="B16" s="175"/>
      <c r="C16" s="176"/>
      <c r="D16" s="176"/>
      <c r="E16" s="176"/>
      <c r="F16" s="176"/>
      <c r="G16" s="176"/>
      <c r="H16" s="176"/>
      <c r="I16" s="171"/>
      <c r="K16" s="165"/>
    </row>
    <row r="17" spans="1:11" ht="18">
      <c r="A17" s="171"/>
      <c r="B17" s="177" t="s">
        <v>276</v>
      </c>
      <c r="C17" s="178" t="e">
        <f>'xxIncome Statement'!H13</f>
        <v>#REF!</v>
      </c>
      <c r="D17" s="178" t="e">
        <f>'xxIncome Statement'!M13</f>
        <v>#REF!</v>
      </c>
      <c r="E17" s="178" t="e">
        <f>'xxIncome Statement'!R13</f>
        <v>#REF!</v>
      </c>
      <c r="F17" s="178" t="e">
        <f>'xxIncome Statement'!W13</f>
        <v>#REF!</v>
      </c>
      <c r="G17" s="178" t="e">
        <f>'xxIncome Statement'!AB13</f>
        <v>#REF!</v>
      </c>
      <c r="H17" s="178" t="e">
        <f>SUM(C17:G17)</f>
        <v>#REF!</v>
      </c>
      <c r="I17" s="171"/>
      <c r="K17" s="166"/>
    </row>
    <row r="18" spans="1:11" ht="18" customHeight="1">
      <c r="A18" s="171"/>
      <c r="B18" s="179" t="s">
        <v>277</v>
      </c>
      <c r="C18" s="180">
        <v>0</v>
      </c>
      <c r="D18" s="181" t="e">
        <f>+D17/C17-1</f>
        <v>#REF!</v>
      </c>
      <c r="E18" s="181" t="e">
        <f>+E17/D17-1</f>
        <v>#REF!</v>
      </c>
      <c r="F18" s="181" t="e">
        <f>+F17/E17-1</f>
        <v>#REF!</v>
      </c>
      <c r="G18" s="181" t="e">
        <f>+G17/F17-1</f>
        <v>#REF!</v>
      </c>
      <c r="H18" s="182"/>
      <c r="I18" s="171"/>
    </row>
    <row r="19" spans="1:11" ht="18">
      <c r="A19" s="171"/>
      <c r="B19" s="177" t="s">
        <v>250</v>
      </c>
      <c r="C19" s="178" t="e">
        <f>'xxIncome Statement'!H15</f>
        <v>#REF!</v>
      </c>
      <c r="D19" s="178" t="e">
        <f>'xxIncome Statement'!M15</f>
        <v>#REF!</v>
      </c>
      <c r="E19" s="178" t="e">
        <f>'xxIncome Statement'!R15</f>
        <v>#REF!</v>
      </c>
      <c r="F19" s="178" t="e">
        <f>'xxIncome Statement'!W15</f>
        <v>#REF!</v>
      </c>
      <c r="G19" s="178" t="e">
        <f>'xxIncome Statement'!AB15</f>
        <v>#REF!</v>
      </c>
      <c r="H19" s="178" t="e">
        <f>SUM(C19:G19)</f>
        <v>#REF!</v>
      </c>
      <c r="I19" s="171"/>
    </row>
    <row r="20" spans="1:11" ht="18">
      <c r="A20" s="171"/>
      <c r="B20" s="179" t="s">
        <v>278</v>
      </c>
      <c r="C20" s="180" t="e">
        <f t="shared" ref="C20:G20" si="0">+C19/C17</f>
        <v>#REF!</v>
      </c>
      <c r="D20" s="180" t="e">
        <f t="shared" si="0"/>
        <v>#REF!</v>
      </c>
      <c r="E20" s="180" t="e">
        <f t="shared" si="0"/>
        <v>#REF!</v>
      </c>
      <c r="F20" s="180" t="e">
        <f t="shared" si="0"/>
        <v>#REF!</v>
      </c>
      <c r="G20" s="180" t="e">
        <f t="shared" si="0"/>
        <v>#REF!</v>
      </c>
      <c r="H20" s="178"/>
      <c r="I20" s="171"/>
    </row>
    <row r="21" spans="1:11" ht="18">
      <c r="A21" s="171"/>
      <c r="B21" s="177" t="s">
        <v>279</v>
      </c>
      <c r="C21" s="178" t="e">
        <f>-'xxIncome Statement'!H25</f>
        <v>#REF!</v>
      </c>
      <c r="D21" s="178" t="e">
        <f>-'xxIncome Statement'!M25</f>
        <v>#REF!</v>
      </c>
      <c r="E21" s="178" t="e">
        <f>-'xxIncome Statement'!R25</f>
        <v>#REF!</v>
      </c>
      <c r="F21" s="178" t="e">
        <f>-'xxIncome Statement'!W25</f>
        <v>#REF!</v>
      </c>
      <c r="G21" s="178" t="e">
        <f>-'xxIncome Statement'!AB25</f>
        <v>#REF!</v>
      </c>
      <c r="H21" s="178" t="e">
        <f>SUM(C21:G21)</f>
        <v>#REF!</v>
      </c>
      <c r="I21" s="171"/>
    </row>
    <row r="22" spans="1:11" ht="18">
      <c r="A22" s="171"/>
      <c r="B22" s="179" t="s">
        <v>280</v>
      </c>
      <c r="C22" s="180" t="e">
        <f t="shared" ref="C22:G22" si="1">+C21/C17</f>
        <v>#REF!</v>
      </c>
      <c r="D22" s="180" t="e">
        <f t="shared" si="1"/>
        <v>#REF!</v>
      </c>
      <c r="E22" s="180" t="e">
        <f t="shared" si="1"/>
        <v>#REF!</v>
      </c>
      <c r="F22" s="180" t="e">
        <f t="shared" si="1"/>
        <v>#REF!</v>
      </c>
      <c r="G22" s="180" t="e">
        <f t="shared" si="1"/>
        <v>#REF!</v>
      </c>
      <c r="H22" s="178"/>
      <c r="I22" s="171"/>
    </row>
    <row r="23" spans="1:11" ht="18">
      <c r="A23" s="171"/>
      <c r="B23" s="177" t="s">
        <v>281</v>
      </c>
      <c r="C23" s="178" t="e">
        <f>'xxIncome Statement'!H32</f>
        <v>#REF!</v>
      </c>
      <c r="D23" s="178" t="e">
        <f>'xxIncome Statement'!M32</f>
        <v>#REF!</v>
      </c>
      <c r="E23" s="178" t="e">
        <f>'xxIncome Statement'!R32</f>
        <v>#REF!</v>
      </c>
      <c r="F23" s="178" t="e">
        <f>'xxIncome Statement'!W27</f>
        <v>#REF!</v>
      </c>
      <c r="G23" s="178" t="e">
        <f>'xxIncome Statement'!AB27</f>
        <v>#REF!</v>
      </c>
      <c r="H23" s="178" t="e">
        <f>SUM(C23:G23)</f>
        <v>#REF!</v>
      </c>
      <c r="I23" s="171"/>
    </row>
    <row r="24" spans="1:11" ht="18">
      <c r="A24" s="171"/>
      <c r="B24" s="179" t="s">
        <v>278</v>
      </c>
      <c r="C24" s="180" t="e">
        <f t="shared" ref="C24:G24" si="2">+C23/C17</f>
        <v>#REF!</v>
      </c>
      <c r="D24" s="180" t="e">
        <f t="shared" si="2"/>
        <v>#REF!</v>
      </c>
      <c r="E24" s="180" t="e">
        <f t="shared" si="2"/>
        <v>#REF!</v>
      </c>
      <c r="F24" s="180" t="e">
        <f t="shared" si="2"/>
        <v>#REF!</v>
      </c>
      <c r="G24" s="180" t="e">
        <f t="shared" si="2"/>
        <v>#REF!</v>
      </c>
      <c r="H24" s="178"/>
      <c r="I24" s="171"/>
    </row>
    <row r="25" spans="1:11" ht="18">
      <c r="A25" s="171"/>
      <c r="B25" s="179"/>
      <c r="C25" s="180"/>
      <c r="D25" s="180"/>
      <c r="E25" s="180"/>
      <c r="F25" s="180"/>
      <c r="G25" s="180"/>
      <c r="H25" s="178"/>
      <c r="I25" s="171"/>
    </row>
    <row r="28" spans="1:11">
      <c r="B28" s="164" t="s">
        <v>282</v>
      </c>
    </row>
    <row r="29" spans="1:11">
      <c r="C29" s="168" t="s">
        <v>285</v>
      </c>
      <c r="D29" s="168" t="s">
        <v>286</v>
      </c>
      <c r="E29" s="168" t="s">
        <v>287</v>
      </c>
      <c r="F29" s="168" t="s">
        <v>288</v>
      </c>
      <c r="G29" s="168" t="s">
        <v>289</v>
      </c>
    </row>
    <row r="30" spans="1:11">
      <c r="B30" s="164" t="s">
        <v>117</v>
      </c>
      <c r="C30" s="167" t="e">
        <f>+C17</f>
        <v>#REF!</v>
      </c>
      <c r="D30" s="167" t="e">
        <f>+D17</f>
        <v>#REF!</v>
      </c>
      <c r="E30" s="167" t="e">
        <f>+E17</f>
        <v>#REF!</v>
      </c>
      <c r="F30" s="167" t="e">
        <f>+F17</f>
        <v>#REF!</v>
      </c>
      <c r="G30" s="167" t="e">
        <f>+G17</f>
        <v>#REF!</v>
      </c>
    </row>
    <row r="31" spans="1:11">
      <c r="B31" s="164" t="s">
        <v>166</v>
      </c>
      <c r="C31" s="167" t="e">
        <f>+C19</f>
        <v>#REF!</v>
      </c>
      <c r="D31" s="167" t="e">
        <f>+D19</f>
        <v>#REF!</v>
      </c>
      <c r="E31" s="167" t="e">
        <f>+E19</f>
        <v>#REF!</v>
      </c>
      <c r="F31" s="167" t="e">
        <f>+F19</f>
        <v>#REF!</v>
      </c>
      <c r="G31" s="167" t="e">
        <f>+G19</f>
        <v>#REF!</v>
      </c>
    </row>
    <row r="32" spans="1:11">
      <c r="B32" s="164" t="s">
        <v>283</v>
      </c>
      <c r="C32" s="169" t="e">
        <f>+C24</f>
        <v>#REF!</v>
      </c>
      <c r="D32" s="169" t="e">
        <f>+D24</f>
        <v>#REF!</v>
      </c>
      <c r="E32" s="169" t="e">
        <f>+E24</f>
        <v>#REF!</v>
      </c>
      <c r="F32" s="169" t="e">
        <f>+F24</f>
        <v>#REF!</v>
      </c>
      <c r="G32" s="169" t="e">
        <f>+G24</f>
        <v>#REF!</v>
      </c>
    </row>
    <row r="33" spans="2:7">
      <c r="B33" s="164" t="s">
        <v>284</v>
      </c>
      <c r="C33" s="169">
        <f>+C18</f>
        <v>0</v>
      </c>
      <c r="D33" s="169" t="e">
        <f>+D18</f>
        <v>#REF!</v>
      </c>
      <c r="E33" s="169" t="e">
        <f>+E18</f>
        <v>#REF!</v>
      </c>
      <c r="F33" s="169" t="e">
        <f>+F18</f>
        <v>#REF!</v>
      </c>
      <c r="G33" s="169" t="e">
        <f>+G18</f>
        <v>#REF!</v>
      </c>
    </row>
  </sheetData>
  <pageMargins left="0.75" right="0.75" top="1" bottom="1" header="0.5" footer="0.5"/>
  <pageSetup scale="35" orientation="landscape" horizontalDpi="4294967292" verticalDpi="4294967292"/>
  <colBreaks count="1" manualBreakCount="1">
    <brk id="9" max="1048575"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800000"/>
    <pageSetUpPr fitToPage="1"/>
  </sheetPr>
  <dimension ref="A1:AC90"/>
  <sheetViews>
    <sheetView topLeftCell="A5" zoomScale="120" zoomScaleNormal="120" zoomScalePageLayoutView="120" workbookViewId="0">
      <pane xSplit="3" ySplit="7" topLeftCell="D12" activePane="bottomRight" state="frozen"/>
      <selection activeCell="A5" sqref="A5"/>
      <selection pane="topRight" activeCell="D5" sqref="D5"/>
      <selection pane="bottomLeft" activeCell="A12" sqref="A12"/>
      <selection pane="bottomRight" activeCell="D13" sqref="D13"/>
    </sheetView>
  </sheetViews>
  <sheetFormatPr baseColWidth="10" defaultColWidth="8.83203125" defaultRowHeight="13" outlineLevelCol="1"/>
  <cols>
    <col min="1" max="1" width="5" style="7" customWidth="1"/>
    <col min="2" max="2" width="5.5" style="7" customWidth="1"/>
    <col min="3" max="3" width="45.1640625" style="9" customWidth="1"/>
    <col min="4" max="4" width="15.33203125" style="10" customWidth="1"/>
    <col min="5" max="7" width="13.6640625" style="10" customWidth="1" outlineLevel="1"/>
    <col min="8" max="8" width="16" style="10" customWidth="1" outlineLevel="1"/>
    <col min="9" max="27" width="13.6640625" style="10" customWidth="1" outlineLevel="1"/>
    <col min="28" max="28" width="13.6640625" style="7" customWidth="1"/>
    <col min="29" max="29" width="15" style="7" customWidth="1"/>
    <col min="30" max="16384" width="8.83203125" style="7"/>
  </cols>
  <sheetData>
    <row r="1" spans="1:29" ht="16">
      <c r="B1" s="8" t="s">
        <v>230</v>
      </c>
    </row>
    <row r="2" spans="1:29" ht="16">
      <c r="B2" s="8" t="s">
        <v>235</v>
      </c>
    </row>
    <row r="3" spans="1:29" ht="16">
      <c r="B3" s="8" t="s">
        <v>204</v>
      </c>
    </row>
    <row r="4" spans="1:29" ht="12" customHeight="1">
      <c r="A4" s="8"/>
      <c r="B4" s="11"/>
    </row>
    <row r="5" spans="1:29" ht="16" customHeight="1" thickBot="1">
      <c r="L5" s="92"/>
      <c r="Q5" s="92"/>
      <c r="V5" s="92"/>
    </row>
    <row r="6" spans="1:29" s="12" customFormat="1" ht="12" hidden="1" thickBot="1">
      <c r="B6" s="13"/>
      <c r="C6" s="14" t="s">
        <v>209</v>
      </c>
      <c r="D6" s="15">
        <v>0</v>
      </c>
      <c r="E6" s="15">
        <v>1</v>
      </c>
      <c r="F6" s="15">
        <v>2</v>
      </c>
      <c r="G6" s="15">
        <v>3</v>
      </c>
      <c r="H6" s="15"/>
      <c r="I6" s="15">
        <v>4</v>
      </c>
      <c r="J6" s="15">
        <v>5</v>
      </c>
      <c r="K6" s="15">
        <v>6</v>
      </c>
      <c r="L6" s="15">
        <v>7</v>
      </c>
      <c r="M6" s="15"/>
      <c r="N6" s="15">
        <v>8</v>
      </c>
      <c r="O6" s="15">
        <v>9</v>
      </c>
      <c r="P6" s="15">
        <v>10</v>
      </c>
      <c r="Q6" s="15">
        <v>11</v>
      </c>
      <c r="R6" s="15"/>
      <c r="S6" s="15">
        <v>12</v>
      </c>
      <c r="T6" s="15">
        <v>13</v>
      </c>
      <c r="U6" s="15">
        <v>14</v>
      </c>
      <c r="V6" s="15">
        <v>15</v>
      </c>
      <c r="W6" s="15"/>
      <c r="X6" s="15">
        <v>16</v>
      </c>
      <c r="Y6" s="15">
        <v>17</v>
      </c>
      <c r="Z6" s="15">
        <v>18</v>
      </c>
      <c r="AA6" s="15">
        <v>19</v>
      </c>
      <c r="AB6" s="16"/>
    </row>
    <row r="7" spans="1:29" s="12" customFormat="1" ht="12" hidden="1" thickBot="1">
      <c r="B7" s="13"/>
      <c r="C7" s="14" t="s">
        <v>210</v>
      </c>
      <c r="D7" s="15">
        <v>0</v>
      </c>
      <c r="E7" s="15"/>
      <c r="F7" s="15"/>
      <c r="G7" s="15"/>
      <c r="H7" s="15"/>
      <c r="I7" s="15"/>
      <c r="J7" s="15"/>
      <c r="K7" s="15"/>
      <c r="L7" s="15"/>
      <c r="M7" s="15"/>
      <c r="N7" s="15"/>
      <c r="O7" s="15"/>
      <c r="P7" s="15"/>
      <c r="Q7" s="15"/>
      <c r="R7" s="15"/>
      <c r="S7" s="15"/>
      <c r="T7" s="15"/>
      <c r="U7" s="15"/>
      <c r="V7" s="15"/>
      <c r="W7" s="15"/>
      <c r="X7" s="15"/>
      <c r="Y7" s="15"/>
      <c r="Z7" s="15"/>
      <c r="AA7" s="15"/>
      <c r="AB7" s="16"/>
    </row>
    <row r="8" spans="1:29" s="17" customFormat="1" ht="12" hidden="1" thickBot="1">
      <c r="B8" s="18"/>
      <c r="C8" s="19" t="s">
        <v>211</v>
      </c>
      <c r="D8" s="20">
        <f>EDATE(D9,-3)+1</f>
        <v>41275</v>
      </c>
      <c r="E8" s="20">
        <f>D9+1</f>
        <v>41365</v>
      </c>
      <c r="F8" s="20">
        <f>E9+1</f>
        <v>41456</v>
      </c>
      <c r="G8" s="20">
        <f>F9+1</f>
        <v>41548</v>
      </c>
      <c r="H8" s="20"/>
      <c r="I8" s="20">
        <f>G9+1</f>
        <v>41640</v>
      </c>
      <c r="J8" s="20">
        <f>I9+1</f>
        <v>41730</v>
      </c>
      <c r="K8" s="20">
        <f>J9+1</f>
        <v>41821</v>
      </c>
      <c r="L8" s="20">
        <f>K9+1</f>
        <v>41913</v>
      </c>
      <c r="M8" s="20"/>
      <c r="N8" s="20">
        <f>L9+1</f>
        <v>42005</v>
      </c>
      <c r="O8" s="20">
        <f>N9+1</f>
        <v>42095</v>
      </c>
      <c r="P8" s="20">
        <f>O9+1</f>
        <v>42186</v>
      </c>
      <c r="Q8" s="20">
        <f>P9+1</f>
        <v>42278</v>
      </c>
      <c r="R8" s="20"/>
      <c r="S8" s="20">
        <f>Q9+1</f>
        <v>42370</v>
      </c>
      <c r="T8" s="20">
        <f>S9+1</f>
        <v>42461</v>
      </c>
      <c r="U8" s="20">
        <f>T9+1</f>
        <v>42552</v>
      </c>
      <c r="V8" s="20">
        <f>U9+1</f>
        <v>42644</v>
      </c>
      <c r="W8" s="20"/>
      <c r="X8" s="20">
        <f>V9+1</f>
        <v>42736</v>
      </c>
      <c r="Y8" s="20">
        <f>X9+1</f>
        <v>42826</v>
      </c>
      <c r="Z8" s="20">
        <f>Y9+1</f>
        <v>42917</v>
      </c>
      <c r="AA8" s="20">
        <f>Z9+1</f>
        <v>43009</v>
      </c>
      <c r="AB8" s="21"/>
    </row>
    <row r="9" spans="1:29" s="17" customFormat="1" ht="12" hidden="1" thickBot="1">
      <c r="B9" s="18"/>
      <c r="C9" s="19" t="s">
        <v>212</v>
      </c>
      <c r="D9" s="20">
        <v>41364</v>
      </c>
      <c r="E9" s="20">
        <f>EDATE(E8,3)-1</f>
        <v>41455</v>
      </c>
      <c r="F9" s="20">
        <f>EDATE(F8,3)-1</f>
        <v>41547</v>
      </c>
      <c r="G9" s="20">
        <f>EDATE(G8,3)-1</f>
        <v>41639</v>
      </c>
      <c r="H9" s="20"/>
      <c r="I9" s="20">
        <f>EDATE(I8,3)-1</f>
        <v>41729</v>
      </c>
      <c r="J9" s="20">
        <f>EDATE(J8,3)-1</f>
        <v>41820</v>
      </c>
      <c r="K9" s="20">
        <f>EDATE(K8,3)-1</f>
        <v>41912</v>
      </c>
      <c r="L9" s="20">
        <f>EDATE(L8,3)-1</f>
        <v>42004</v>
      </c>
      <c r="M9" s="20"/>
      <c r="N9" s="20">
        <f>EDATE(N8,3)-1</f>
        <v>42094</v>
      </c>
      <c r="O9" s="20">
        <f>EDATE(O8,3)-1</f>
        <v>42185</v>
      </c>
      <c r="P9" s="20">
        <f>EDATE(P8,3)-1</f>
        <v>42277</v>
      </c>
      <c r="Q9" s="20">
        <f>EDATE(Q8,3)-1</f>
        <v>42369</v>
      </c>
      <c r="R9" s="20"/>
      <c r="S9" s="20">
        <f>EDATE(S8,3)-1</f>
        <v>42460</v>
      </c>
      <c r="T9" s="20">
        <f>EDATE(T8,3)-1</f>
        <v>42551</v>
      </c>
      <c r="U9" s="20">
        <f>EDATE(U8,3)-1</f>
        <v>42643</v>
      </c>
      <c r="V9" s="20">
        <f>EDATE(V8,3)-1</f>
        <v>42735</v>
      </c>
      <c r="W9" s="20"/>
      <c r="X9" s="20">
        <f>EDATE(X8,3)-1</f>
        <v>42825</v>
      </c>
      <c r="Y9" s="20">
        <f>EDATE(Y8,3)-1</f>
        <v>42916</v>
      </c>
      <c r="Z9" s="20">
        <f>EDATE(Z8,3)-1</f>
        <v>43008</v>
      </c>
      <c r="AA9" s="20">
        <f>EDATE(AA8,3)-1</f>
        <v>43100</v>
      </c>
      <c r="AB9" s="21"/>
    </row>
    <row r="10" spans="1:29" s="22" customFormat="1" ht="16" customHeight="1">
      <c r="B10" s="23"/>
      <c r="C10" s="118"/>
      <c r="D10" s="148"/>
      <c r="E10" s="25"/>
      <c r="F10" s="25"/>
      <c r="G10" s="24"/>
      <c r="H10" s="24"/>
      <c r="I10" s="148"/>
      <c r="J10" s="25"/>
      <c r="K10" s="25"/>
      <c r="L10" s="24"/>
      <c r="M10" s="150"/>
      <c r="N10" s="148"/>
      <c r="O10" s="25"/>
      <c r="P10" s="25"/>
      <c r="Q10" s="24"/>
      <c r="R10" s="150"/>
      <c r="S10" s="148"/>
      <c r="T10" s="25"/>
      <c r="U10" s="25"/>
      <c r="V10" s="24"/>
      <c r="W10" s="150"/>
      <c r="X10" s="148"/>
      <c r="Y10" s="25"/>
      <c r="Z10" s="25"/>
      <c r="AA10" s="24"/>
      <c r="AB10" s="150"/>
    </row>
    <row r="11" spans="1:29" s="22" customFormat="1" ht="15" customHeight="1" thickBot="1">
      <c r="B11" s="120"/>
      <c r="C11" s="121" t="s">
        <v>213</v>
      </c>
      <c r="D11" s="149" t="str">
        <f>CONCATENATE("Q",D6)</f>
        <v>Q0</v>
      </c>
      <c r="E11" s="122" t="str">
        <f>CONCATENATE("Q",E6)</f>
        <v>Q1</v>
      </c>
      <c r="F11" s="122" t="str">
        <f>CONCATENATE("Q",F6)</f>
        <v>Q2</v>
      </c>
      <c r="G11" s="123" t="str">
        <f>CONCATENATE("Q",G6)</f>
        <v>Q3</v>
      </c>
      <c r="H11" s="123" t="s">
        <v>127</v>
      </c>
      <c r="I11" s="149" t="str">
        <f>CONCATENATE("Q",I6)</f>
        <v>Q4</v>
      </c>
      <c r="J11" s="122" t="str">
        <f>CONCATENATE("Q",J6)</f>
        <v>Q5</v>
      </c>
      <c r="K11" s="122" t="str">
        <f>CONCATENATE("Q",K6)</f>
        <v>Q6</v>
      </c>
      <c r="L11" s="123" t="str">
        <f>CONCATENATE("Q",L6)</f>
        <v>Q7</v>
      </c>
      <c r="M11" s="151" t="s">
        <v>128</v>
      </c>
      <c r="N11" s="149" t="str">
        <f>CONCATENATE("Q",N6)</f>
        <v>Q8</v>
      </c>
      <c r="O11" s="122" t="str">
        <f>CONCATENATE("Q",O6)</f>
        <v>Q9</v>
      </c>
      <c r="P11" s="122" t="str">
        <f>CONCATENATE("Q",P6)</f>
        <v>Q10</v>
      </c>
      <c r="Q11" s="123" t="str">
        <f>CONCATENATE("Q",Q6)</f>
        <v>Q11</v>
      </c>
      <c r="R11" s="151" t="s">
        <v>190</v>
      </c>
      <c r="S11" s="149" t="str">
        <f>CONCATENATE("Q",S6)</f>
        <v>Q12</v>
      </c>
      <c r="T11" s="122" t="str">
        <f>CONCATENATE("Q",T6)</f>
        <v>Q13</v>
      </c>
      <c r="U11" s="122" t="str">
        <f>CONCATENATE("Q",U6)</f>
        <v>Q14</v>
      </c>
      <c r="V11" s="123" t="str">
        <f>CONCATENATE("Q",V6)</f>
        <v>Q15</v>
      </c>
      <c r="W11" s="151" t="s">
        <v>191</v>
      </c>
      <c r="X11" s="149" t="str">
        <f>CONCATENATE("Q",X6)</f>
        <v>Q16</v>
      </c>
      <c r="Y11" s="122" t="str">
        <f>CONCATENATE("Q",Y6)</f>
        <v>Q17</v>
      </c>
      <c r="Z11" s="122" t="str">
        <f>CONCATENATE("Q",Z6)</f>
        <v>Q18</v>
      </c>
      <c r="AA11" s="123" t="str">
        <f>CONCATENATE("Q",AA6)</f>
        <v>Q19</v>
      </c>
      <c r="AB11" s="151" t="s">
        <v>192</v>
      </c>
    </row>
    <row r="12" spans="1:29">
      <c r="B12" s="26" t="s">
        <v>117</v>
      </c>
      <c r="C12" s="31"/>
      <c r="D12" s="113"/>
      <c r="E12" s="27"/>
      <c r="F12" s="27"/>
      <c r="G12" s="119"/>
      <c r="H12" s="119"/>
      <c r="I12" s="27"/>
      <c r="J12" s="27"/>
      <c r="K12" s="27"/>
      <c r="L12" s="27"/>
      <c r="M12" s="28"/>
      <c r="N12" s="27"/>
      <c r="O12" s="27"/>
      <c r="P12" s="27"/>
      <c r="Q12" s="27"/>
      <c r="R12" s="28"/>
      <c r="S12" s="27"/>
      <c r="T12" s="27"/>
      <c r="U12" s="27"/>
      <c r="V12" s="27"/>
      <c r="W12" s="28"/>
      <c r="X12" s="27"/>
      <c r="Y12" s="27"/>
      <c r="Z12" s="27"/>
      <c r="AA12" s="27"/>
      <c r="AB12" s="29"/>
    </row>
    <row r="13" spans="1:29">
      <c r="B13" s="30"/>
      <c r="C13" s="31" t="s">
        <v>214</v>
      </c>
      <c r="D13" s="114" t="e">
        <f>#REF!</f>
        <v>#REF!</v>
      </c>
      <c r="E13" s="32" t="e">
        <f>#REF!</f>
        <v>#REF!</v>
      </c>
      <c r="F13" s="32" t="e">
        <f>#REF!</f>
        <v>#REF!</v>
      </c>
      <c r="G13" s="105" t="e">
        <f>#REF!</f>
        <v>#REF!</v>
      </c>
      <c r="H13" s="89" t="e">
        <f>SUM(D13:G13)</f>
        <v>#REF!</v>
      </c>
      <c r="I13" s="32" t="e">
        <f>#REF!</f>
        <v>#REF!</v>
      </c>
      <c r="J13" s="32" t="e">
        <f>#REF!</f>
        <v>#REF!</v>
      </c>
      <c r="K13" s="32" t="e">
        <f>'Cashflow Detailed'!X115+'Cashflow Detailed'!Y115+'Cashflow Detailed'!Z115</f>
        <v>#REF!</v>
      </c>
      <c r="L13" s="32" t="e">
        <f>'Cashflow Detailed'!AA118+'Cashflow Detailed'!AB118+'Cashflow Detailed'!AC118</f>
        <v>#REF!</v>
      </c>
      <c r="M13" s="33" t="e">
        <f>SUM(I13:L13)</f>
        <v>#REF!</v>
      </c>
      <c r="N13" s="32" t="e">
        <f>'Cashflow Detailed'!AD115+'Cashflow Detailed'!AE115+'Cashflow Detailed'!AF115</f>
        <v>#REF!</v>
      </c>
      <c r="O13" s="32" t="e">
        <f>'Cashflow Detailed'!AG115+'Cashflow Detailed'!AH115+'Cashflow Detailed'!AI115</f>
        <v>#REF!</v>
      </c>
      <c r="P13" s="32" t="e">
        <f>'Cashflow Detailed'!AJ115+'Cashflow Detailed'!AK115+'Cashflow Detailed'!AL115</f>
        <v>#REF!</v>
      </c>
      <c r="Q13" s="32" t="e">
        <f>'Cashflow Detailed'!AM115+'Cashflow Detailed'!AN115+'Cashflow Detailed'!AO115</f>
        <v>#REF!</v>
      </c>
      <c r="R13" s="33" t="e">
        <f>SUM(N13:Q13)</f>
        <v>#REF!</v>
      </c>
      <c r="S13" s="32" t="e">
        <f>'Cashflow Detailed'!AP115+'Cashflow Detailed'!AQ115+'Cashflow Detailed'!AR115</f>
        <v>#REF!</v>
      </c>
      <c r="T13" s="32" t="e">
        <f>'Cashflow Detailed'!AS115+'Cashflow Detailed'!AT115+'Cashflow Detailed'!AU115</f>
        <v>#REF!</v>
      </c>
      <c r="U13" s="32" t="e">
        <f>'Cashflow Detailed'!AV115+'Cashflow Detailed'!AW115+'Cashflow Detailed'!AX115</f>
        <v>#REF!</v>
      </c>
      <c r="V13" s="32" t="e">
        <f>'Cashflow Detailed'!AY115+'Cashflow Detailed'!AZ115+'Cashflow Detailed'!BA115</f>
        <v>#REF!</v>
      </c>
      <c r="W13" s="33" t="e">
        <f>SUM(S13:V13)</f>
        <v>#REF!</v>
      </c>
      <c r="X13" s="32" t="e">
        <f>'Cashflow Detailed'!BB115+'Cashflow Detailed'!BC115+'Cashflow Detailed'!BD115</f>
        <v>#REF!</v>
      </c>
      <c r="Y13" s="32" t="e">
        <f>'Cashflow Detailed'!BE115+'Cashflow Detailed'!BF115+'Cashflow Detailed'!BG115</f>
        <v>#REF!</v>
      </c>
      <c r="Z13" s="32" t="e">
        <f>'Cashflow Detailed'!BH115+'Cashflow Detailed'!BI115+'Cashflow Detailed'!BJ115</f>
        <v>#REF!</v>
      </c>
      <c r="AA13" s="32" t="e">
        <f>'Cashflow Detailed'!BK115+'Cashflow Detailed'!BL115+'Cashflow Detailed'!BM115</f>
        <v>#REF!</v>
      </c>
      <c r="AB13" s="34" t="e">
        <f>SUM(X13:AA13)</f>
        <v>#REF!</v>
      </c>
      <c r="AC13" s="162" t="e">
        <f>AB13+W13+R13+M13+H13</f>
        <v>#REF!</v>
      </c>
    </row>
    <row r="14" spans="1:29">
      <c r="B14" s="30"/>
      <c r="C14" s="35" t="s">
        <v>215</v>
      </c>
      <c r="D14" s="115" t="e">
        <f>'Cashflow Detailed'!F119+'Cashflow Detailed'!G119+'Cashflow Detailed'!H119</f>
        <v>#REF!</v>
      </c>
      <c r="E14" s="36" t="e">
        <f>'Cashflow Detailed'!I119+'Cashflow Detailed'!J119+'Cashflow Detailed'!K119</f>
        <v>#REF!</v>
      </c>
      <c r="F14" s="36" t="e">
        <f>'Cashflow Detailed'!J119+'Cashflow Detailed'!K119+'Cashflow Detailed'!L119</f>
        <v>#REF!</v>
      </c>
      <c r="G14" s="91" t="e">
        <f>'Cashflow Detailed'!K119+'Cashflow Detailed'!L119+'Cashflow Detailed'!M119</f>
        <v>#REF!</v>
      </c>
      <c r="H14" s="90" t="e">
        <f>SUM(D14:G14)</f>
        <v>#REF!</v>
      </c>
      <c r="I14" s="32" t="e">
        <f>'Cashflow Detailed'!R119+'Cashflow Detailed'!S119+'Cashflow Detailed'!T119</f>
        <v>#REF!</v>
      </c>
      <c r="J14" s="32" t="e">
        <f>'Cashflow Detailed'!U119+'Cashflow Detailed'!V119+'Cashflow Detailed'!W119</f>
        <v>#REF!</v>
      </c>
      <c r="K14" s="32" t="e">
        <f>'Cashflow Detailed'!X119+'Cashflow Detailed'!Y119+'Cashflow Detailed'!Z119</f>
        <v>#REF!</v>
      </c>
      <c r="L14" s="32" t="e">
        <f>'Cashflow Detailed'!AA119+'Cashflow Detailed'!AB119+'Cashflow Detailed'!AC119</f>
        <v>#REF!</v>
      </c>
      <c r="M14" s="37" t="e">
        <f>SUM(I14:L14)</f>
        <v>#REF!</v>
      </c>
      <c r="N14" s="32" t="e">
        <f>'Cashflow Detailed'!AD119+'Cashflow Detailed'!AE119+'Cashflow Detailed'!AF119</f>
        <v>#REF!</v>
      </c>
      <c r="O14" s="32" t="e">
        <f>'Cashflow Detailed'!AG119+'Cashflow Detailed'!AH119+'Cashflow Detailed'!AI119</f>
        <v>#REF!</v>
      </c>
      <c r="P14" s="32" t="e">
        <f>'Cashflow Detailed'!AJ119+'Cashflow Detailed'!AK119+'Cashflow Detailed'!AL119</f>
        <v>#REF!</v>
      </c>
      <c r="Q14" s="32" t="e">
        <f>'Cashflow Detailed'!AM119+'Cashflow Detailed'!AN119+'Cashflow Detailed'!AO119</f>
        <v>#REF!</v>
      </c>
      <c r="R14" s="37" t="e">
        <f>SUM(N14:Q14)</f>
        <v>#REF!</v>
      </c>
      <c r="S14" s="32" t="e">
        <f>'Cashflow Detailed'!AP119+'Cashflow Detailed'!AQ119+'Cashflow Detailed'!AR119</f>
        <v>#REF!</v>
      </c>
      <c r="T14" s="32" t="e">
        <f>'Cashflow Detailed'!AS119+'Cashflow Detailed'!AT119+'Cashflow Detailed'!AU119</f>
        <v>#REF!</v>
      </c>
      <c r="U14" s="32" t="e">
        <f>'Cashflow Detailed'!AV119+'Cashflow Detailed'!AW119+'Cashflow Detailed'!AX119</f>
        <v>#REF!</v>
      </c>
      <c r="V14" s="32" t="e">
        <f>'Cashflow Detailed'!AY119+'Cashflow Detailed'!AZ119+'Cashflow Detailed'!BA119</f>
        <v>#REF!</v>
      </c>
      <c r="W14" s="37" t="e">
        <f>SUM(S14:V14)</f>
        <v>#REF!</v>
      </c>
      <c r="X14" s="32" t="e">
        <f>'Cashflow Detailed'!BB119+'Cashflow Detailed'!BC119+'Cashflow Detailed'!BD119</f>
        <v>#REF!</v>
      </c>
      <c r="Y14" s="32" t="e">
        <f>'Cashflow Detailed'!BE119+'Cashflow Detailed'!BF119+'Cashflow Detailed'!BG119</f>
        <v>#REF!</v>
      </c>
      <c r="Z14" s="32" t="e">
        <f>'Cashflow Detailed'!BH119+'Cashflow Detailed'!BI119+'Cashflow Detailed'!BJ119</f>
        <v>#REF!</v>
      </c>
      <c r="AA14" s="32" t="e">
        <f>'Cashflow Detailed'!BK119+'Cashflow Detailed'!BL119+'Cashflow Detailed'!BM119</f>
        <v>#REF!</v>
      </c>
      <c r="AB14" s="38" t="e">
        <f>SUM(X14:AA14)</f>
        <v>#REF!</v>
      </c>
      <c r="AC14" s="162" t="e">
        <f>AB14+W14+R14+M14+H14</f>
        <v>#REF!</v>
      </c>
    </row>
    <row r="15" spans="1:29" s="11" customFormat="1">
      <c r="B15" s="26"/>
      <c r="C15" s="39" t="s">
        <v>166</v>
      </c>
      <c r="D15" s="109" t="e">
        <f>D13+D14</f>
        <v>#REF!</v>
      </c>
      <c r="E15" s="110" t="e">
        <f>E13+E14</f>
        <v>#REF!</v>
      </c>
      <c r="F15" s="110" t="e">
        <f>F13+F14</f>
        <v>#REF!</v>
      </c>
      <c r="G15" s="111" t="e">
        <f>G13+G14</f>
        <v>#REF!</v>
      </c>
      <c r="H15" s="48" t="e">
        <f>SUM(D15:G15)</f>
        <v>#REF!</v>
      </c>
      <c r="I15" s="109" t="e">
        <f>I13+I14</f>
        <v>#REF!</v>
      </c>
      <c r="J15" s="110" t="e">
        <f>J13+J14</f>
        <v>#REF!</v>
      </c>
      <c r="K15" s="110" t="e">
        <f>K13+K14</f>
        <v>#REF!</v>
      </c>
      <c r="L15" s="111" t="e">
        <f>L13+L14</f>
        <v>#REF!</v>
      </c>
      <c r="M15" s="48" t="e">
        <f>SUM(I15:L15)</f>
        <v>#REF!</v>
      </c>
      <c r="N15" s="109" t="e">
        <f>N13+N14</f>
        <v>#REF!</v>
      </c>
      <c r="O15" s="110" t="e">
        <f>O13+O14</f>
        <v>#REF!</v>
      </c>
      <c r="P15" s="110" t="e">
        <f>P13+P14</f>
        <v>#REF!</v>
      </c>
      <c r="Q15" s="111" t="e">
        <f>Q13+Q14</f>
        <v>#REF!</v>
      </c>
      <c r="R15" s="48" t="e">
        <f>SUM(N15:Q15)</f>
        <v>#REF!</v>
      </c>
      <c r="S15" s="109" t="e">
        <f>S13+S14</f>
        <v>#REF!</v>
      </c>
      <c r="T15" s="110" t="e">
        <f>T13+T14</f>
        <v>#REF!</v>
      </c>
      <c r="U15" s="110" t="e">
        <f>U13+U14</f>
        <v>#REF!</v>
      </c>
      <c r="V15" s="111" t="e">
        <f>V13+V14</f>
        <v>#REF!</v>
      </c>
      <c r="W15" s="48" t="e">
        <f>SUM(S15:V15)</f>
        <v>#REF!</v>
      </c>
      <c r="X15" s="109" t="e">
        <f>X13+X14</f>
        <v>#REF!</v>
      </c>
      <c r="Y15" s="110" t="e">
        <f>Y13+Y14</f>
        <v>#REF!</v>
      </c>
      <c r="Z15" s="110" t="e">
        <f>Z13+Z14</f>
        <v>#REF!</v>
      </c>
      <c r="AA15" s="111" t="e">
        <f>AA13+AA14</f>
        <v>#REF!</v>
      </c>
      <c r="AB15" s="40" t="e">
        <f>SUM(X15:AA15)</f>
        <v>#REF!</v>
      </c>
      <c r="AC15" s="162" t="e">
        <f>AB15+W15+R15+M15+H15</f>
        <v>#REF!</v>
      </c>
    </row>
    <row r="16" spans="1:29">
      <c r="B16" s="30"/>
      <c r="C16" s="43" t="s">
        <v>216</v>
      </c>
      <c r="D16" s="112">
        <f>IFERROR(D15/D$13,0)</f>
        <v>0</v>
      </c>
      <c r="E16" s="44">
        <f t="shared" ref="E16:F16" si="0">IFERROR(E15/E$13,0)</f>
        <v>0</v>
      </c>
      <c r="F16" s="44">
        <f t="shared" si="0"/>
        <v>0</v>
      </c>
      <c r="G16" s="107" t="e">
        <f t="shared" ref="G16:L16" si="1">G15/G$13</f>
        <v>#REF!</v>
      </c>
      <c r="H16" s="44" t="e">
        <f>H15/H$13</f>
        <v>#REF!</v>
      </c>
      <c r="I16" s="112" t="e">
        <f t="shared" si="1"/>
        <v>#REF!</v>
      </c>
      <c r="J16" s="44" t="e">
        <f t="shared" si="1"/>
        <v>#REF!</v>
      </c>
      <c r="K16" s="44" t="e">
        <f t="shared" si="1"/>
        <v>#REF!</v>
      </c>
      <c r="L16" s="107" t="e">
        <f t="shared" si="1"/>
        <v>#REF!</v>
      </c>
      <c r="M16" s="44" t="e">
        <f>M15/M$13</f>
        <v>#REF!</v>
      </c>
      <c r="N16" s="112" t="e">
        <f>N15/N13</f>
        <v>#REF!</v>
      </c>
      <c r="O16" s="44" t="e">
        <f>O15/O13</f>
        <v>#REF!</v>
      </c>
      <c r="P16" s="44" t="e">
        <f>P15/P13</f>
        <v>#REF!</v>
      </c>
      <c r="Q16" s="107" t="e">
        <f>Q15/Q13</f>
        <v>#REF!</v>
      </c>
      <c r="R16" s="44" t="e">
        <f>R15/R$13</f>
        <v>#REF!</v>
      </c>
      <c r="S16" s="112" t="e">
        <f>S15/S13</f>
        <v>#REF!</v>
      </c>
      <c r="T16" s="44" t="e">
        <f>T15/T13</f>
        <v>#REF!</v>
      </c>
      <c r="U16" s="44" t="e">
        <f>U15/U13</f>
        <v>#REF!</v>
      </c>
      <c r="V16" s="107" t="e">
        <f>V15/V13</f>
        <v>#REF!</v>
      </c>
      <c r="W16" s="44" t="e">
        <f>W15/W$13</f>
        <v>#REF!</v>
      </c>
      <c r="X16" s="112" t="e">
        <f>X15/X13</f>
        <v>#REF!</v>
      </c>
      <c r="Y16" s="44" t="e">
        <f>Y15/Y13</f>
        <v>#REF!</v>
      </c>
      <c r="Z16" s="44" t="e">
        <f>Z15/Z13</f>
        <v>#REF!</v>
      </c>
      <c r="AA16" s="107" t="e">
        <f>AA15/AA13</f>
        <v>#REF!</v>
      </c>
      <c r="AB16" s="102" t="e">
        <f>AB15/AB$13</f>
        <v>#REF!</v>
      </c>
    </row>
    <row r="17" spans="2:29">
      <c r="B17" s="30"/>
      <c r="C17" s="31"/>
      <c r="D17" s="113"/>
      <c r="E17" s="47"/>
      <c r="F17" s="47"/>
      <c r="G17" s="108"/>
      <c r="H17" s="47"/>
      <c r="I17" s="113"/>
      <c r="J17" s="47"/>
      <c r="K17" s="47"/>
      <c r="L17" s="108"/>
      <c r="M17" s="47"/>
      <c r="N17" s="113"/>
      <c r="O17" s="47"/>
      <c r="P17" s="47"/>
      <c r="Q17" s="108"/>
      <c r="R17" s="47"/>
      <c r="S17" s="113"/>
      <c r="T17" s="47"/>
      <c r="U17" s="47"/>
      <c r="V17" s="108"/>
      <c r="W17" s="47"/>
      <c r="X17" s="113"/>
      <c r="Y17" s="47"/>
      <c r="Z17" s="47"/>
      <c r="AA17" s="108"/>
      <c r="AB17" s="153"/>
    </row>
    <row r="18" spans="2:29">
      <c r="B18" s="26" t="s">
        <v>217</v>
      </c>
      <c r="C18" s="31"/>
      <c r="D18" s="113"/>
      <c r="E18" s="47"/>
      <c r="F18" s="47"/>
      <c r="G18" s="108"/>
      <c r="H18" s="47"/>
      <c r="I18" s="113"/>
      <c r="J18" s="47"/>
      <c r="K18" s="47"/>
      <c r="L18" s="108"/>
      <c r="M18" s="47"/>
      <c r="N18" s="113"/>
      <c r="O18" s="47"/>
      <c r="P18" s="47"/>
      <c r="Q18" s="108"/>
      <c r="R18" s="47"/>
      <c r="S18" s="113"/>
      <c r="T18" s="47"/>
      <c r="U18" s="47"/>
      <c r="V18" s="108"/>
      <c r="W18" s="47"/>
      <c r="X18" s="113"/>
      <c r="Y18" s="47"/>
      <c r="Z18" s="47"/>
      <c r="AA18" s="108"/>
      <c r="AB18" s="153"/>
    </row>
    <row r="19" spans="2:29">
      <c r="B19" s="30"/>
      <c r="C19" s="31" t="s">
        <v>218</v>
      </c>
      <c r="D19" s="114" t="e">
        <f>#REF!+#REF!+#REF!</f>
        <v>#REF!</v>
      </c>
      <c r="E19" s="101" t="e">
        <f>#REF!+#REF!+#REF!</f>
        <v>#REF!</v>
      </c>
      <c r="F19" s="101" t="e">
        <f>#REF!+#REF!+#REF!</f>
        <v>#REF!</v>
      </c>
      <c r="G19" s="104" t="e">
        <f>#REF!+#REF!+#REF!</f>
        <v>#REF!</v>
      </c>
      <c r="H19" s="32" t="e">
        <f t="shared" ref="H19:H25" si="2">SUM(D19:G19)</f>
        <v>#REF!</v>
      </c>
      <c r="I19" s="114" t="e">
        <f>#REF!+#REF!+#REF!</f>
        <v>#REF!</v>
      </c>
      <c r="J19" s="101" t="e">
        <f>#REF!+#REF!+#REF!</f>
        <v>#REF!</v>
      </c>
      <c r="K19" s="101" t="e">
        <f>#REF!+#REF!+#REF!</f>
        <v>#REF!</v>
      </c>
      <c r="L19" s="104" t="e">
        <f>#REF!+#REF!+#REF!</f>
        <v>#REF!</v>
      </c>
      <c r="M19" s="32" t="e">
        <f t="shared" ref="M19:M25" si="3">SUM(I19:L19)</f>
        <v>#REF!</v>
      </c>
      <c r="N19" s="114" t="e">
        <f>#REF!+#REF!+#REF!</f>
        <v>#REF!</v>
      </c>
      <c r="O19" s="101" t="e">
        <f>#REF!+#REF!+#REF!</f>
        <v>#REF!</v>
      </c>
      <c r="P19" s="101" t="e">
        <f>#REF!+#REF!+#REF!</f>
        <v>#REF!</v>
      </c>
      <c r="Q19" s="104" t="e">
        <f>#REF!+#REF!+#REF!</f>
        <v>#REF!</v>
      </c>
      <c r="R19" s="32" t="e">
        <f t="shared" ref="R19:R25" si="4">SUM(N19:Q19)</f>
        <v>#REF!</v>
      </c>
      <c r="S19" s="114" t="e">
        <f>#REF!+#REF!+#REF!</f>
        <v>#REF!</v>
      </c>
      <c r="T19" s="101" t="e">
        <f>#REF!+#REF!+#REF!</f>
        <v>#REF!</v>
      </c>
      <c r="U19" s="101" t="e">
        <f>#REF!+#REF!+#REF!</f>
        <v>#REF!</v>
      </c>
      <c r="V19" s="104" t="e">
        <f>#REF!+#REF!+#REF!</f>
        <v>#REF!</v>
      </c>
      <c r="W19" s="32" t="e">
        <f t="shared" ref="W19:W25" si="5">SUM(S19:V19)</f>
        <v>#REF!</v>
      </c>
      <c r="X19" s="114" t="e">
        <f>#REF!+#REF!+#REF!</f>
        <v>#REF!</v>
      </c>
      <c r="Y19" s="101" t="e">
        <f>#REF!+#REF!+#REF!</f>
        <v>#REF!</v>
      </c>
      <c r="Z19" s="101" t="e">
        <f>#REF!+#REF!+#REF!</f>
        <v>#REF!</v>
      </c>
      <c r="AA19" s="104" t="e">
        <f>#REF!+#REF!+#REF!</f>
        <v>#REF!</v>
      </c>
      <c r="AB19" s="154" t="e">
        <f t="shared" ref="AB19:AB25" si="6">SUM(X19:AA19)</f>
        <v>#REF!</v>
      </c>
    </row>
    <row r="20" spans="2:29">
      <c r="B20" s="30"/>
      <c r="C20" s="31" t="s">
        <v>50</v>
      </c>
      <c r="D20" s="114" t="e">
        <f>#REF!+#REF!+#REF!</f>
        <v>#REF!</v>
      </c>
      <c r="E20" s="101" t="e">
        <f>#REF!+#REF!+#REF!</f>
        <v>#REF!</v>
      </c>
      <c r="F20" s="101" t="e">
        <f>#REF!+#REF!+#REF!</f>
        <v>#REF!</v>
      </c>
      <c r="G20" s="104" t="e">
        <f>#REF!+#REF!+#REF!</f>
        <v>#REF!</v>
      </c>
      <c r="H20" s="32" t="e">
        <f t="shared" si="2"/>
        <v>#REF!</v>
      </c>
      <c r="I20" s="114" t="e">
        <f>#REF!+#REF!+#REF!</f>
        <v>#REF!</v>
      </c>
      <c r="J20" s="101" t="e">
        <f>#REF!+#REF!+#REF!</f>
        <v>#REF!</v>
      </c>
      <c r="K20" s="101" t="e">
        <f>#REF!+#REF!+#REF!</f>
        <v>#REF!</v>
      </c>
      <c r="L20" s="104" t="e">
        <f>#REF!+#REF!+#REF!</f>
        <v>#REF!</v>
      </c>
      <c r="M20" s="32" t="e">
        <f t="shared" si="3"/>
        <v>#REF!</v>
      </c>
      <c r="N20" s="114" t="e">
        <f>#REF!+#REF!+#REF!</f>
        <v>#REF!</v>
      </c>
      <c r="O20" s="101" t="e">
        <f>#REF!+#REF!+#REF!</f>
        <v>#REF!</v>
      </c>
      <c r="P20" s="101" t="e">
        <f>#REF!+#REF!+#REF!</f>
        <v>#REF!</v>
      </c>
      <c r="Q20" s="104" t="e">
        <f>#REF!+#REF!+#REF!</f>
        <v>#REF!</v>
      </c>
      <c r="R20" s="32" t="e">
        <f t="shared" si="4"/>
        <v>#REF!</v>
      </c>
      <c r="S20" s="114" t="e">
        <f>#REF!+#REF!+#REF!</f>
        <v>#REF!</v>
      </c>
      <c r="T20" s="101" t="e">
        <f>#REF!+#REF!+#REF!</f>
        <v>#REF!</v>
      </c>
      <c r="U20" s="101" t="e">
        <f>#REF!+#REF!+#REF!</f>
        <v>#REF!</v>
      </c>
      <c r="V20" s="104" t="e">
        <f>#REF!+#REF!+#REF!</f>
        <v>#REF!</v>
      </c>
      <c r="W20" s="32" t="e">
        <f t="shared" si="5"/>
        <v>#REF!</v>
      </c>
      <c r="X20" s="114" t="e">
        <f>#REF!+#REF!+#REF!</f>
        <v>#REF!</v>
      </c>
      <c r="Y20" s="101" t="e">
        <f>#REF!+#REF!+#REF!</f>
        <v>#REF!</v>
      </c>
      <c r="Z20" s="101" t="e">
        <f>#REF!+#REF!+#REF!</f>
        <v>#REF!</v>
      </c>
      <c r="AA20" s="104" t="e">
        <f>#REF!+#REF!+#REF!</f>
        <v>#REF!</v>
      </c>
      <c r="AB20" s="154" t="e">
        <f t="shared" si="6"/>
        <v>#REF!</v>
      </c>
    </row>
    <row r="21" spans="2:29">
      <c r="B21" s="30"/>
      <c r="C21" s="31" t="s">
        <v>219</v>
      </c>
      <c r="D21" s="114" t="e">
        <f>#REF!+#REF!+#REF!</f>
        <v>#REF!</v>
      </c>
      <c r="E21" s="101" t="e">
        <f>#REF!+#REF!+#REF!</f>
        <v>#REF!</v>
      </c>
      <c r="F21" s="101" t="e">
        <f>#REF!+#REF!+#REF!</f>
        <v>#REF!</v>
      </c>
      <c r="G21" s="104" t="e">
        <f>#REF!+#REF!+#REF!</f>
        <v>#REF!</v>
      </c>
      <c r="H21" s="32" t="e">
        <f t="shared" si="2"/>
        <v>#REF!</v>
      </c>
      <c r="I21" s="114" t="e">
        <f>#REF!+#REF!+#REF!</f>
        <v>#REF!</v>
      </c>
      <c r="J21" s="101" t="e">
        <f>#REF!+#REF!+#REF!</f>
        <v>#REF!</v>
      </c>
      <c r="K21" s="101" t="e">
        <f>#REF!+#REF!+#REF!</f>
        <v>#REF!</v>
      </c>
      <c r="L21" s="104" t="e">
        <f>#REF!+#REF!+#REF!</f>
        <v>#REF!</v>
      </c>
      <c r="M21" s="32" t="e">
        <f t="shared" si="3"/>
        <v>#REF!</v>
      </c>
      <c r="N21" s="114" t="e">
        <f>#REF!+#REF!+#REF!</f>
        <v>#REF!</v>
      </c>
      <c r="O21" s="101" t="e">
        <f>#REF!+#REF!+#REF!</f>
        <v>#REF!</v>
      </c>
      <c r="P21" s="101" t="e">
        <f>#REF!+#REF!+#REF!</f>
        <v>#REF!</v>
      </c>
      <c r="Q21" s="104" t="e">
        <f>#REF!+#REF!+#REF!</f>
        <v>#REF!</v>
      </c>
      <c r="R21" s="32" t="e">
        <f t="shared" si="4"/>
        <v>#REF!</v>
      </c>
      <c r="S21" s="114" t="e">
        <f>#REF!+#REF!+#REF!</f>
        <v>#REF!</v>
      </c>
      <c r="T21" s="101" t="e">
        <f>#REF!+#REF!+#REF!</f>
        <v>#REF!</v>
      </c>
      <c r="U21" s="101" t="e">
        <f>#REF!+#REF!+#REF!</f>
        <v>#REF!</v>
      </c>
      <c r="V21" s="104" t="e">
        <f>#REF!+#REF!+#REF!</f>
        <v>#REF!</v>
      </c>
      <c r="W21" s="32" t="e">
        <f t="shared" si="5"/>
        <v>#REF!</v>
      </c>
      <c r="X21" s="114" t="e">
        <f>#REF!+#REF!+#REF!</f>
        <v>#REF!</v>
      </c>
      <c r="Y21" s="101" t="e">
        <f>#REF!+#REF!+#REF!</f>
        <v>#REF!</v>
      </c>
      <c r="Z21" s="101" t="e">
        <f>#REF!+#REF!+#REF!</f>
        <v>#REF!</v>
      </c>
      <c r="AA21" s="104" t="e">
        <f>#REF!+#REF!+#REF!</f>
        <v>#REF!</v>
      </c>
      <c r="AB21" s="154" t="e">
        <f t="shared" si="6"/>
        <v>#REF!</v>
      </c>
    </row>
    <row r="22" spans="2:29">
      <c r="B22" s="30"/>
      <c r="C22" s="31" t="s">
        <v>55</v>
      </c>
      <c r="D22" s="114" t="e">
        <f>#REF!+#REF!+#REF!</f>
        <v>#REF!</v>
      </c>
      <c r="E22" s="101" t="e">
        <f>#REF!+#REF!+#REF!</f>
        <v>#REF!</v>
      </c>
      <c r="F22" s="101" t="e">
        <f>#REF!+#REF!+#REF!</f>
        <v>#REF!</v>
      </c>
      <c r="G22" s="104" t="e">
        <f>#REF!+#REF!+#REF!</f>
        <v>#REF!</v>
      </c>
      <c r="H22" s="32" t="e">
        <f t="shared" si="2"/>
        <v>#REF!</v>
      </c>
      <c r="I22" s="114" t="e">
        <f>#REF!+#REF!+#REF!</f>
        <v>#REF!</v>
      </c>
      <c r="J22" s="101" t="e">
        <f>#REF!+#REF!+#REF!</f>
        <v>#REF!</v>
      </c>
      <c r="K22" s="101" t="e">
        <f>#REF!+#REF!+#REF!</f>
        <v>#REF!</v>
      </c>
      <c r="L22" s="104" t="e">
        <f>#REF!+#REF!+#REF!</f>
        <v>#REF!</v>
      </c>
      <c r="M22" s="32" t="e">
        <f t="shared" si="3"/>
        <v>#REF!</v>
      </c>
      <c r="N22" s="114" t="e">
        <f>#REF!+#REF!+#REF!</f>
        <v>#REF!</v>
      </c>
      <c r="O22" s="101" t="e">
        <f>#REF!+#REF!+#REF!</f>
        <v>#REF!</v>
      </c>
      <c r="P22" s="101" t="e">
        <f>#REF!+#REF!+#REF!</f>
        <v>#REF!</v>
      </c>
      <c r="Q22" s="104" t="e">
        <f>#REF!+#REF!+#REF!</f>
        <v>#REF!</v>
      </c>
      <c r="R22" s="32" t="e">
        <f t="shared" si="4"/>
        <v>#REF!</v>
      </c>
      <c r="S22" s="114" t="e">
        <f>#REF!+#REF!+#REF!</f>
        <v>#REF!</v>
      </c>
      <c r="T22" s="101" t="e">
        <f>#REF!+#REF!+#REF!</f>
        <v>#REF!</v>
      </c>
      <c r="U22" s="101" t="e">
        <f>#REF!+#REF!+#REF!</f>
        <v>#REF!</v>
      </c>
      <c r="V22" s="104" t="e">
        <f>#REF!+#REF!+#REF!</f>
        <v>#REF!</v>
      </c>
      <c r="W22" s="32" t="e">
        <f t="shared" si="5"/>
        <v>#REF!</v>
      </c>
      <c r="X22" s="114" t="e">
        <f>#REF!+#REF!+#REF!</f>
        <v>#REF!</v>
      </c>
      <c r="Y22" s="101" t="e">
        <f>#REF!+#REF!+#REF!</f>
        <v>#REF!</v>
      </c>
      <c r="Z22" s="101" t="e">
        <f>#REF!+#REF!+#REF!</f>
        <v>#REF!</v>
      </c>
      <c r="AA22" s="104" t="e">
        <f>#REF!+#REF!+#REF!</f>
        <v>#REF!</v>
      </c>
      <c r="AB22" s="154" t="e">
        <f t="shared" si="6"/>
        <v>#REF!</v>
      </c>
    </row>
    <row r="23" spans="2:29">
      <c r="B23" s="30"/>
      <c r="C23" s="31" t="s">
        <v>231</v>
      </c>
      <c r="D23" s="114" t="e">
        <f>#REF!+#REF!+#REF!+#REF!+#REF!+#REF!</f>
        <v>#REF!</v>
      </c>
      <c r="E23" s="101" t="e">
        <f>#REF!+#REF!+#REF!+#REF!+#REF!+#REF!</f>
        <v>#REF!</v>
      </c>
      <c r="F23" s="101" t="e">
        <f>#REF!+#REF!+#REF!+#REF!+#REF!+#REF!</f>
        <v>#REF!</v>
      </c>
      <c r="G23" s="104" t="e">
        <f>#REF!+#REF!+#REF!+#REF!+#REF!+#REF!</f>
        <v>#REF!</v>
      </c>
      <c r="H23" s="32" t="e">
        <f t="shared" si="2"/>
        <v>#REF!</v>
      </c>
      <c r="I23" s="114" t="e">
        <f>#REF!+#REF!+#REF!+#REF!+#REF!+#REF!</f>
        <v>#REF!</v>
      </c>
      <c r="J23" s="101" t="e">
        <f>#REF!+#REF!+#REF!+#REF!+#REF!+#REF!</f>
        <v>#REF!</v>
      </c>
      <c r="K23" s="101" t="e">
        <f>#REF!+#REF!+#REF!+#REF!+#REF!+#REF!</f>
        <v>#REF!</v>
      </c>
      <c r="L23" s="104" t="e">
        <f>#REF!+#REF!+#REF!+#REF!+#REF!+#REF!</f>
        <v>#REF!</v>
      </c>
      <c r="M23" s="32" t="e">
        <f t="shared" si="3"/>
        <v>#REF!</v>
      </c>
      <c r="N23" s="114" t="e">
        <f>#REF!+#REF!+#REF!+#REF!+#REF!+#REF!</f>
        <v>#REF!</v>
      </c>
      <c r="O23" s="101" t="e">
        <f>#REF!+#REF!+#REF!+#REF!+#REF!+#REF!</f>
        <v>#REF!</v>
      </c>
      <c r="P23" s="101" t="e">
        <f>#REF!+#REF!+#REF!+#REF!+#REF!+#REF!</f>
        <v>#REF!</v>
      </c>
      <c r="Q23" s="104" t="e">
        <f>#REF!+#REF!+#REF!+#REF!+#REF!+#REF!</f>
        <v>#REF!</v>
      </c>
      <c r="R23" s="32" t="e">
        <f t="shared" si="4"/>
        <v>#REF!</v>
      </c>
      <c r="S23" s="114" t="e">
        <f>#REF!+#REF!+#REF!+#REF!+#REF!+#REF!</f>
        <v>#REF!</v>
      </c>
      <c r="T23" s="101" t="e">
        <f>#REF!+#REF!+#REF!+#REF!+#REF!+#REF!</f>
        <v>#REF!</v>
      </c>
      <c r="U23" s="101" t="e">
        <f>#REF!+#REF!+#REF!+#REF!+#REF!+#REF!</f>
        <v>#REF!</v>
      </c>
      <c r="V23" s="104" t="e">
        <f>#REF!+#REF!+#REF!+#REF!+#REF!+#REF!</f>
        <v>#REF!</v>
      </c>
      <c r="W23" s="32" t="e">
        <f t="shared" si="5"/>
        <v>#REF!</v>
      </c>
      <c r="X23" s="114" t="e">
        <f>#REF!+#REF!+#REF!+#REF!+#REF!+#REF!</f>
        <v>#REF!</v>
      </c>
      <c r="Y23" s="101" t="e">
        <f>#REF!+#REF!+#REF!+#REF!+#REF!+#REF!</f>
        <v>#REF!</v>
      </c>
      <c r="Z23" s="101" t="e">
        <f>#REF!+#REF!+#REF!+#REF!+#REF!+#REF!</f>
        <v>#REF!</v>
      </c>
      <c r="AA23" s="104" t="e">
        <f>#REF!+#REF!+#REF!+#REF!+#REF!+#REF!</f>
        <v>#REF!</v>
      </c>
      <c r="AB23" s="154" t="e">
        <f t="shared" si="6"/>
        <v>#REF!</v>
      </c>
    </row>
    <row r="24" spans="2:29">
      <c r="B24" s="30"/>
      <c r="C24" s="35" t="s">
        <v>220</v>
      </c>
      <c r="D24" s="115" t="e">
        <f>#REF!+#REF!+#REF!+#REF!+#REF!+#REF!</f>
        <v>#REF!</v>
      </c>
      <c r="E24" s="116" t="e">
        <f>#REF!+#REF!+#REF!+#REF!+#REF!+#REF!</f>
        <v>#REF!</v>
      </c>
      <c r="F24" s="116" t="e">
        <f>#REF!+#REF!+#REF!+#REF!+#REF!+#REF!</f>
        <v>#REF!</v>
      </c>
      <c r="G24" s="117" t="e">
        <f>#REF!+#REF!+#REF!+#REF!+#REF!+#REF!</f>
        <v>#REF!</v>
      </c>
      <c r="H24" s="36" t="e">
        <f t="shared" si="2"/>
        <v>#REF!</v>
      </c>
      <c r="I24" s="115" t="e">
        <f>#REF!+#REF!+#REF!+#REF!+#REF!+#REF!</f>
        <v>#REF!</v>
      </c>
      <c r="J24" s="116" t="e">
        <f>#REF!+#REF!+#REF!+#REF!+#REF!+#REF!</f>
        <v>#REF!</v>
      </c>
      <c r="K24" s="116" t="e">
        <f>#REF!+#REF!+#REF!+#REF!+#REF!+#REF!</f>
        <v>#REF!</v>
      </c>
      <c r="L24" s="117" t="e">
        <f>#REF!+#REF!+#REF!+#REF!+#REF!+#REF!</f>
        <v>#REF!</v>
      </c>
      <c r="M24" s="36" t="e">
        <f t="shared" si="3"/>
        <v>#REF!</v>
      </c>
      <c r="N24" s="115" t="e">
        <f>#REF!+#REF!+#REF!+#REF!+#REF!+#REF!</f>
        <v>#REF!</v>
      </c>
      <c r="O24" s="116" t="e">
        <f>#REF!+#REF!+#REF!+#REF!+#REF!+#REF!</f>
        <v>#REF!</v>
      </c>
      <c r="P24" s="116" t="e">
        <f>#REF!+#REF!+#REF!+#REF!+#REF!+#REF!</f>
        <v>#REF!</v>
      </c>
      <c r="Q24" s="117" t="e">
        <f>#REF!+#REF!+#REF!+#REF!+#REF!+#REF!</f>
        <v>#REF!</v>
      </c>
      <c r="R24" s="36" t="e">
        <f t="shared" si="4"/>
        <v>#REF!</v>
      </c>
      <c r="S24" s="115" t="e">
        <f>#REF!+#REF!+#REF!+#REF!+#REF!+#REF!</f>
        <v>#REF!</v>
      </c>
      <c r="T24" s="116" t="e">
        <f>#REF!+#REF!+#REF!+#REF!+#REF!+#REF!</f>
        <v>#REF!</v>
      </c>
      <c r="U24" s="116" t="e">
        <f>#REF!+#REF!+#REF!+#REF!+#REF!+#REF!</f>
        <v>#REF!</v>
      </c>
      <c r="V24" s="117" t="e">
        <f>#REF!+#REF!+#REF!+#REF!+#REF!+#REF!</f>
        <v>#REF!</v>
      </c>
      <c r="W24" s="36" t="e">
        <f t="shared" si="5"/>
        <v>#REF!</v>
      </c>
      <c r="X24" s="115" t="e">
        <f>#REF!+#REF!+#REF!+#REF!+#REF!+#REF!</f>
        <v>#REF!</v>
      </c>
      <c r="Y24" s="116" t="e">
        <f>#REF!+#REF!+#REF!+#REF!+#REF!+#REF!</f>
        <v>#REF!</v>
      </c>
      <c r="Z24" s="116" t="e">
        <f>#REF!+#REF!+#REF!+#REF!+#REF!+#REF!</f>
        <v>#REF!</v>
      </c>
      <c r="AA24" s="117" t="e">
        <f>#REF!+#REF!+#REF!+#REF!+#REF!+#REF!</f>
        <v>#REF!</v>
      </c>
      <c r="AB24" s="170" t="e">
        <f t="shared" si="6"/>
        <v>#REF!</v>
      </c>
    </row>
    <row r="25" spans="2:29" s="11" customFormat="1">
      <c r="B25" s="26"/>
      <c r="C25" s="39" t="s">
        <v>221</v>
      </c>
      <c r="D25" s="109" t="e">
        <f>SUM(D19:D24)</f>
        <v>#REF!</v>
      </c>
      <c r="E25" s="110" t="e">
        <f>SUM(E19:E24)</f>
        <v>#REF!</v>
      </c>
      <c r="F25" s="110" t="e">
        <f>SUM(F19:F24)</f>
        <v>#REF!</v>
      </c>
      <c r="G25" s="111" t="e">
        <f>SUM(G19:G24)</f>
        <v>#REF!</v>
      </c>
      <c r="H25" s="75" t="e">
        <f t="shared" si="2"/>
        <v>#REF!</v>
      </c>
      <c r="I25" s="48" t="e">
        <f>SUM(I19:I24)</f>
        <v>#REF!</v>
      </c>
      <c r="J25" s="48" t="e">
        <f>SUM(J19:J24)</f>
        <v>#REF!</v>
      </c>
      <c r="K25" s="48" t="e">
        <f>SUM(K19:K24)</f>
        <v>#REF!</v>
      </c>
      <c r="L25" s="48" t="e">
        <f>SUM(L19:L24)</f>
        <v>#REF!</v>
      </c>
      <c r="M25" s="98" t="e">
        <f t="shared" si="3"/>
        <v>#REF!</v>
      </c>
      <c r="N25" s="48" t="e">
        <f>SUM(N19:N24)</f>
        <v>#REF!</v>
      </c>
      <c r="O25" s="48" t="e">
        <f>SUM(O19:O24)</f>
        <v>#REF!</v>
      </c>
      <c r="P25" s="48" t="e">
        <f>SUM(P19:P24)</f>
        <v>#REF!</v>
      </c>
      <c r="Q25" s="48" t="e">
        <f>SUM(Q19:Q24)</f>
        <v>#REF!</v>
      </c>
      <c r="R25" s="98" t="e">
        <f t="shared" si="4"/>
        <v>#REF!</v>
      </c>
      <c r="S25" s="48" t="e">
        <f>SUM(S19:S24)</f>
        <v>#REF!</v>
      </c>
      <c r="T25" s="48" t="e">
        <f>SUM(T19:T24)</f>
        <v>#REF!</v>
      </c>
      <c r="U25" s="48" t="e">
        <f>SUM(U19:U24)</f>
        <v>#REF!</v>
      </c>
      <c r="V25" s="48" t="e">
        <f>SUM(V19:V24)</f>
        <v>#REF!</v>
      </c>
      <c r="W25" s="142" t="e">
        <f t="shared" si="5"/>
        <v>#REF!</v>
      </c>
      <c r="X25" s="142" t="e">
        <f>SUM(X19:X24)</f>
        <v>#REF!</v>
      </c>
      <c r="Y25" s="48" t="e">
        <f>SUM(Y19:Y24)</f>
        <v>#REF!</v>
      </c>
      <c r="Z25" s="48" t="e">
        <f>SUM(Z19:Z24)</f>
        <v>#REF!</v>
      </c>
      <c r="AA25" s="75" t="e">
        <f>SUM(AA19:AA24)</f>
        <v>#REF!</v>
      </c>
      <c r="AB25" s="40" t="e">
        <f t="shared" si="6"/>
        <v>#REF!</v>
      </c>
      <c r="AC25" s="162" t="e">
        <f>AB25+W25+R25+M25+H25</f>
        <v>#REF!</v>
      </c>
    </row>
    <row r="26" spans="2:29">
      <c r="B26" s="30"/>
      <c r="C26" s="35"/>
      <c r="D26" s="125"/>
      <c r="E26" s="49"/>
      <c r="F26" s="49"/>
      <c r="G26" s="126"/>
      <c r="H26" s="124" t="e">
        <f>IF(SUM(H19:H24)=H25,"","ERROR")</f>
        <v>#REF!</v>
      </c>
      <c r="I26" s="49"/>
      <c r="J26" s="49"/>
      <c r="K26" s="49"/>
      <c r="L26" s="49"/>
      <c r="M26" s="50" t="e">
        <f>IF(SUM(M19:M24)=M25,"","ERROR")</f>
        <v>#REF!</v>
      </c>
      <c r="N26" s="49"/>
      <c r="O26" s="49"/>
      <c r="P26" s="49"/>
      <c r="Q26" s="49"/>
      <c r="R26" s="50" t="e">
        <f>IF(SUM(R19:R24)=R25,"","ERROR")</f>
        <v>#REF!</v>
      </c>
      <c r="S26" s="49"/>
      <c r="T26" s="49"/>
      <c r="U26" s="49"/>
      <c r="V26" s="49"/>
      <c r="W26" s="152" t="e">
        <f>IF(SUM(W19:W24)=W25,"","ERROR")</f>
        <v>#REF!</v>
      </c>
      <c r="X26" s="125"/>
      <c r="Y26" s="49"/>
      <c r="Z26" s="49"/>
      <c r="AA26" s="126"/>
      <c r="AB26" s="155"/>
    </row>
    <row r="27" spans="2:29" s="11" customFormat="1" ht="14" thickBot="1">
      <c r="B27" s="26" t="s">
        <v>222</v>
      </c>
      <c r="C27" s="103"/>
      <c r="D27" s="128" t="e">
        <f>D15+D25</f>
        <v>#REF!</v>
      </c>
      <c r="E27" s="106" t="e">
        <f>E15+E25</f>
        <v>#REF!</v>
      </c>
      <c r="F27" s="106" t="e">
        <f>F15+F25</f>
        <v>#REF!</v>
      </c>
      <c r="G27" s="129" t="e">
        <f>G15+G25</f>
        <v>#REF!</v>
      </c>
      <c r="H27" s="127" t="e">
        <f>SUM(D27:G27)</f>
        <v>#REF!</v>
      </c>
      <c r="I27" s="52" t="e">
        <f>I15+I25</f>
        <v>#REF!</v>
      </c>
      <c r="J27" s="52" t="e">
        <f>J15+J25</f>
        <v>#REF!</v>
      </c>
      <c r="K27" s="52" t="e">
        <f>K15+K25</f>
        <v>#REF!</v>
      </c>
      <c r="L27" s="52" t="e">
        <f>L15+L25</f>
        <v>#REF!</v>
      </c>
      <c r="M27" s="53" t="e">
        <f>SUM(I27:L27)</f>
        <v>#REF!</v>
      </c>
      <c r="N27" s="52" t="e">
        <f>N15+N25</f>
        <v>#REF!</v>
      </c>
      <c r="O27" s="52" t="e">
        <f>O15+O25</f>
        <v>#REF!</v>
      </c>
      <c r="P27" s="52" t="e">
        <f>P15+P25</f>
        <v>#REF!</v>
      </c>
      <c r="Q27" s="52" t="e">
        <f>Q15+Q25</f>
        <v>#REF!</v>
      </c>
      <c r="R27" s="53" t="e">
        <f>SUM(N27:Q27)</f>
        <v>#REF!</v>
      </c>
      <c r="S27" s="52" t="e">
        <f>S15+S25</f>
        <v>#REF!</v>
      </c>
      <c r="T27" s="52" t="e">
        <f>T15+T25</f>
        <v>#REF!</v>
      </c>
      <c r="U27" s="52" t="e">
        <f>U15+U25</f>
        <v>#REF!</v>
      </c>
      <c r="V27" s="52" t="e">
        <f>V15+V25</f>
        <v>#REF!</v>
      </c>
      <c r="W27" s="53" t="e">
        <f>SUM(S27:V27)</f>
        <v>#REF!</v>
      </c>
      <c r="X27" s="52" t="e">
        <f>X15+X25</f>
        <v>#REF!</v>
      </c>
      <c r="Y27" s="52" t="e">
        <f>Y15+Y25</f>
        <v>#REF!</v>
      </c>
      <c r="Z27" s="52" t="e">
        <f>Z15+Z25</f>
        <v>#REF!</v>
      </c>
      <c r="AA27" s="52" t="e">
        <f>AA15+AA25</f>
        <v>#REF!</v>
      </c>
      <c r="AB27" s="54" t="e">
        <f>SUM(X27:AA27)</f>
        <v>#REF!</v>
      </c>
      <c r="AC27" s="162" t="e">
        <f>AB27+W27+R27+M27+H27</f>
        <v>#REF!</v>
      </c>
    </row>
    <row r="28" spans="2:29" ht="14" thickTop="1">
      <c r="B28" s="30"/>
      <c r="C28" s="43" t="s">
        <v>223</v>
      </c>
      <c r="D28" s="112">
        <f>IFERROR(D27/D$13,0)</f>
        <v>0</v>
      </c>
      <c r="E28" s="44">
        <f t="shared" ref="E28:F28" si="7">IFERROR(E27/E$13,0)</f>
        <v>0</v>
      </c>
      <c r="F28" s="44">
        <f t="shared" si="7"/>
        <v>0</v>
      </c>
      <c r="G28" s="107" t="e">
        <f t="shared" ref="G28:L28" si="8">G27/G$13</f>
        <v>#REF!</v>
      </c>
      <c r="H28" s="45" t="e">
        <f>H27/H$13</f>
        <v>#REF!</v>
      </c>
      <c r="I28" s="44" t="e">
        <f t="shared" si="8"/>
        <v>#REF!</v>
      </c>
      <c r="J28" s="44" t="e">
        <f t="shared" si="8"/>
        <v>#REF!</v>
      </c>
      <c r="K28" s="44" t="e">
        <f t="shared" si="8"/>
        <v>#REF!</v>
      </c>
      <c r="L28" s="44" t="e">
        <f t="shared" si="8"/>
        <v>#REF!</v>
      </c>
      <c r="M28" s="45" t="e">
        <f>M27/M$13</f>
        <v>#REF!</v>
      </c>
      <c r="N28" s="44" t="e">
        <f>N27/N13</f>
        <v>#REF!</v>
      </c>
      <c r="O28" s="44" t="e">
        <f>O27/O13</f>
        <v>#REF!</v>
      </c>
      <c r="P28" s="44" t="e">
        <f>P27/P13</f>
        <v>#REF!</v>
      </c>
      <c r="Q28" s="44" t="e">
        <f>Q27/Q13</f>
        <v>#REF!</v>
      </c>
      <c r="R28" s="45" t="e">
        <f>R27/R$13</f>
        <v>#REF!</v>
      </c>
      <c r="S28" s="44" t="e">
        <f>S27/S13</f>
        <v>#REF!</v>
      </c>
      <c r="T28" s="44" t="e">
        <f>T27/T13</f>
        <v>#REF!</v>
      </c>
      <c r="U28" s="44" t="e">
        <f>U27/U13</f>
        <v>#REF!</v>
      </c>
      <c r="V28" s="44" t="e">
        <f>V27/V13</f>
        <v>#REF!</v>
      </c>
      <c r="W28" s="45" t="e">
        <f>W27/W$13</f>
        <v>#REF!</v>
      </c>
      <c r="X28" s="44" t="e">
        <f>X27/X13</f>
        <v>#REF!</v>
      </c>
      <c r="Y28" s="44" t="e">
        <f>Y27/Y13</f>
        <v>#REF!</v>
      </c>
      <c r="Z28" s="44" t="e">
        <f>Z27/Z13</f>
        <v>#REF!</v>
      </c>
      <c r="AA28" s="44" t="e">
        <f>AA27/AA13</f>
        <v>#REF!</v>
      </c>
      <c r="AB28" s="46" t="e">
        <f>AB27/AB$13</f>
        <v>#REF!</v>
      </c>
    </row>
    <row r="29" spans="2:29" s="59" customFormat="1">
      <c r="B29" s="55"/>
      <c r="C29" s="99"/>
      <c r="D29" s="130"/>
      <c r="E29" s="56"/>
      <c r="F29" s="56"/>
      <c r="G29" s="131"/>
      <c r="H29" s="57"/>
      <c r="I29" s="56"/>
      <c r="J29" s="56"/>
      <c r="K29" s="56"/>
      <c r="L29" s="56"/>
      <c r="M29" s="57"/>
      <c r="N29" s="56"/>
      <c r="O29" s="56"/>
      <c r="P29" s="56"/>
      <c r="Q29" s="56"/>
      <c r="R29" s="57"/>
      <c r="S29" s="56"/>
      <c r="T29" s="56"/>
      <c r="U29" s="56"/>
      <c r="V29" s="56"/>
      <c r="W29" s="57"/>
      <c r="X29" s="56"/>
      <c r="Y29" s="56"/>
      <c r="Z29" s="56"/>
      <c r="AA29" s="56"/>
      <c r="AB29" s="58"/>
    </row>
    <row r="30" spans="2:29">
      <c r="B30" s="26"/>
      <c r="C30" s="31" t="s">
        <v>224</v>
      </c>
      <c r="D30" s="114">
        <v>0</v>
      </c>
      <c r="E30" s="32">
        <v>0</v>
      </c>
      <c r="F30" s="32">
        <v>0</v>
      </c>
      <c r="G30" s="105">
        <v>0</v>
      </c>
      <c r="H30" s="33">
        <f>SUM(D30:G30)</f>
        <v>0</v>
      </c>
      <c r="I30" s="32">
        <v>-5000</v>
      </c>
      <c r="J30" s="32">
        <v>-5000</v>
      </c>
      <c r="K30" s="32">
        <v>-5000</v>
      </c>
      <c r="L30" s="32">
        <v>-5000</v>
      </c>
      <c r="M30" s="33">
        <f>SUM(I30:L30)</f>
        <v>-20000</v>
      </c>
      <c r="N30" s="32">
        <v>-5000</v>
      </c>
      <c r="O30" s="32">
        <v>-5000</v>
      </c>
      <c r="P30" s="32">
        <v>-5000</v>
      </c>
      <c r="Q30" s="32">
        <v>-5000</v>
      </c>
      <c r="R30" s="33">
        <f>SUM(N30:Q30)</f>
        <v>-20000</v>
      </c>
      <c r="S30" s="32">
        <v>-5000</v>
      </c>
      <c r="T30" s="32">
        <v>-5000</v>
      </c>
      <c r="U30" s="32">
        <v>-5000</v>
      </c>
      <c r="V30" s="32">
        <v>-5000</v>
      </c>
      <c r="W30" s="33">
        <f>SUM(S30:V30)</f>
        <v>-20000</v>
      </c>
      <c r="X30" s="32">
        <v>-5000</v>
      </c>
      <c r="Y30" s="32">
        <v>-5000</v>
      </c>
      <c r="Z30" s="32">
        <v>-5000</v>
      </c>
      <c r="AA30" s="32">
        <v>-5000</v>
      </c>
      <c r="AB30" s="34">
        <f>SUM(X30:AA30)</f>
        <v>-20000</v>
      </c>
    </row>
    <row r="31" spans="2:29" s="59" customFormat="1">
      <c r="B31" s="55"/>
      <c r="C31" s="100"/>
      <c r="D31" s="132"/>
      <c r="E31" s="60"/>
      <c r="F31" s="60"/>
      <c r="G31" s="133"/>
      <c r="H31" s="61"/>
      <c r="I31" s="60"/>
      <c r="J31" s="60"/>
      <c r="K31" s="60"/>
      <c r="L31" s="60"/>
      <c r="M31" s="61"/>
      <c r="N31" s="60"/>
      <c r="O31" s="60"/>
      <c r="P31" s="60"/>
      <c r="Q31" s="60"/>
      <c r="R31" s="61"/>
      <c r="S31" s="60"/>
      <c r="T31" s="60"/>
      <c r="U31" s="60"/>
      <c r="V31" s="60"/>
      <c r="W31" s="61"/>
      <c r="X31" s="60"/>
      <c r="Y31" s="60"/>
      <c r="Z31" s="60"/>
      <c r="AA31" s="60"/>
      <c r="AB31" s="62"/>
    </row>
    <row r="32" spans="2:29" s="11" customFormat="1" ht="14" thickBot="1">
      <c r="B32" s="26" t="s">
        <v>225</v>
      </c>
      <c r="C32" s="103"/>
      <c r="D32" s="128" t="e">
        <f>D27+D30</f>
        <v>#REF!</v>
      </c>
      <c r="E32" s="106" t="e">
        <f>E27+E30</f>
        <v>#REF!</v>
      </c>
      <c r="F32" s="106" t="e">
        <f>F27+F30</f>
        <v>#REF!</v>
      </c>
      <c r="G32" s="129" t="e">
        <f>G27+G30</f>
        <v>#REF!</v>
      </c>
      <c r="H32" s="53" t="e">
        <f>SUM(D32:G32)</f>
        <v>#REF!</v>
      </c>
      <c r="I32" s="52" t="e">
        <f>I27+I30</f>
        <v>#REF!</v>
      </c>
      <c r="J32" s="52" t="e">
        <f>J27+J30</f>
        <v>#REF!</v>
      </c>
      <c r="K32" s="52" t="e">
        <f>K27+K30</f>
        <v>#REF!</v>
      </c>
      <c r="L32" s="52" t="e">
        <f>L27+L30</f>
        <v>#REF!</v>
      </c>
      <c r="M32" s="53" t="e">
        <f>SUM(I32:L32)</f>
        <v>#REF!</v>
      </c>
      <c r="N32" s="52" t="e">
        <f>N27+N30</f>
        <v>#REF!</v>
      </c>
      <c r="O32" s="52" t="e">
        <f>O27+O30</f>
        <v>#REF!</v>
      </c>
      <c r="P32" s="52" t="e">
        <f>P27+P30</f>
        <v>#REF!</v>
      </c>
      <c r="Q32" s="52" t="e">
        <f>Q27+Q30</f>
        <v>#REF!</v>
      </c>
      <c r="R32" s="53" t="e">
        <f>SUM(N32:Q32)</f>
        <v>#REF!</v>
      </c>
      <c r="S32" s="52" t="e">
        <f>S27+S30</f>
        <v>#REF!</v>
      </c>
      <c r="T32" s="52" t="e">
        <f>T27+T30</f>
        <v>#REF!</v>
      </c>
      <c r="U32" s="52" t="e">
        <f>U27+U30</f>
        <v>#REF!</v>
      </c>
      <c r="V32" s="52" t="e">
        <f>V27+V30</f>
        <v>#REF!</v>
      </c>
      <c r="W32" s="53" t="e">
        <f>SUM(S32:V32)</f>
        <v>#REF!</v>
      </c>
      <c r="X32" s="52" t="e">
        <f>X27+X30</f>
        <v>#REF!</v>
      </c>
      <c r="Y32" s="52" t="e">
        <f>Y27+Y30</f>
        <v>#REF!</v>
      </c>
      <c r="Z32" s="52" t="e">
        <f>Z27+Z30</f>
        <v>#REF!</v>
      </c>
      <c r="AA32" s="52" t="e">
        <f>AA27+AA30</f>
        <v>#REF!</v>
      </c>
      <c r="AB32" s="54" t="e">
        <f>SUM(X32:AA32)</f>
        <v>#REF!</v>
      </c>
      <c r="AC32" s="162" t="e">
        <f>AB32+W32+R32+M32+H32</f>
        <v>#REF!</v>
      </c>
    </row>
    <row r="33" spans="2:28" ht="14" thickTop="1">
      <c r="B33" s="26"/>
      <c r="C33" s="43" t="s">
        <v>226</v>
      </c>
      <c r="D33" s="112" t="e">
        <f t="shared" ref="D33:AB33" si="9">D32/D$13</f>
        <v>#REF!</v>
      </c>
      <c r="E33" s="44" t="e">
        <f t="shared" si="9"/>
        <v>#REF!</v>
      </c>
      <c r="F33" s="44" t="e">
        <f t="shared" si="9"/>
        <v>#REF!</v>
      </c>
      <c r="G33" s="107" t="e">
        <f t="shared" si="9"/>
        <v>#REF!</v>
      </c>
      <c r="H33" s="45" t="e">
        <f>H32/H$13</f>
        <v>#REF!</v>
      </c>
      <c r="I33" s="44" t="e">
        <f t="shared" si="9"/>
        <v>#REF!</v>
      </c>
      <c r="J33" s="44" t="e">
        <f t="shared" si="9"/>
        <v>#REF!</v>
      </c>
      <c r="K33" s="44" t="e">
        <f t="shared" si="9"/>
        <v>#REF!</v>
      </c>
      <c r="L33" s="44" t="e">
        <f t="shared" si="9"/>
        <v>#REF!</v>
      </c>
      <c r="M33" s="45" t="e">
        <f>M32/M$13</f>
        <v>#REF!</v>
      </c>
      <c r="N33" s="44" t="e">
        <f t="shared" si="9"/>
        <v>#REF!</v>
      </c>
      <c r="O33" s="44" t="e">
        <f t="shared" si="9"/>
        <v>#REF!</v>
      </c>
      <c r="P33" s="44" t="e">
        <f t="shared" si="9"/>
        <v>#REF!</v>
      </c>
      <c r="Q33" s="44" t="e">
        <f t="shared" si="9"/>
        <v>#REF!</v>
      </c>
      <c r="R33" s="45" t="e">
        <f>R32/R$13</f>
        <v>#REF!</v>
      </c>
      <c r="S33" s="44" t="e">
        <f t="shared" si="9"/>
        <v>#REF!</v>
      </c>
      <c r="T33" s="44" t="e">
        <f t="shared" si="9"/>
        <v>#REF!</v>
      </c>
      <c r="U33" s="44" t="e">
        <f t="shared" si="9"/>
        <v>#REF!</v>
      </c>
      <c r="V33" s="44" t="e">
        <f t="shared" si="9"/>
        <v>#REF!</v>
      </c>
      <c r="W33" s="45" t="e">
        <f>W32/W$13</f>
        <v>#REF!</v>
      </c>
      <c r="X33" s="44" t="e">
        <f t="shared" si="9"/>
        <v>#REF!</v>
      </c>
      <c r="Y33" s="44" t="e">
        <f t="shared" si="9"/>
        <v>#REF!</v>
      </c>
      <c r="Z33" s="44" t="e">
        <f t="shared" si="9"/>
        <v>#REF!</v>
      </c>
      <c r="AA33" s="44" t="e">
        <f t="shared" si="9"/>
        <v>#REF!</v>
      </c>
      <c r="AB33" s="46" t="e">
        <f t="shared" si="9"/>
        <v>#REF!</v>
      </c>
    </row>
    <row r="34" spans="2:28" s="59" customFormat="1">
      <c r="B34" s="55"/>
      <c r="C34" s="99"/>
      <c r="D34" s="134"/>
      <c r="E34" s="63"/>
      <c r="F34" s="63"/>
      <c r="G34" s="135"/>
      <c r="H34" s="64"/>
      <c r="I34" s="63"/>
      <c r="J34" s="63"/>
      <c r="K34" s="63"/>
      <c r="L34" s="63"/>
      <c r="M34" s="64"/>
      <c r="N34" s="63"/>
      <c r="O34" s="63"/>
      <c r="P34" s="63"/>
      <c r="Q34" s="63"/>
      <c r="R34" s="64"/>
      <c r="S34" s="63"/>
      <c r="T34" s="63"/>
      <c r="U34" s="63"/>
      <c r="V34" s="63"/>
      <c r="W34" s="64"/>
      <c r="X34" s="63"/>
      <c r="Y34" s="63"/>
      <c r="Z34" s="63"/>
      <c r="AA34" s="63"/>
      <c r="AB34" s="65"/>
    </row>
    <row r="35" spans="2:28">
      <c r="B35" s="30"/>
      <c r="C35" s="31"/>
      <c r="D35" s="134"/>
      <c r="E35" s="47"/>
      <c r="F35" s="47"/>
      <c r="G35" s="108"/>
      <c r="H35" s="28"/>
      <c r="I35" s="47"/>
      <c r="J35" s="47"/>
      <c r="K35" s="47"/>
      <c r="L35" s="47"/>
      <c r="M35" s="28"/>
      <c r="N35" s="47"/>
      <c r="O35" s="47"/>
      <c r="P35" s="47"/>
      <c r="Q35" s="47"/>
      <c r="R35" s="28"/>
      <c r="S35" s="47"/>
      <c r="T35" s="47"/>
      <c r="U35" s="47"/>
      <c r="V35" s="47"/>
      <c r="W35" s="28"/>
      <c r="X35" s="47"/>
      <c r="Y35" s="47"/>
      <c r="Z35" s="47"/>
      <c r="AA35" s="47"/>
      <c r="AB35" s="29"/>
    </row>
    <row r="36" spans="2:28">
      <c r="B36" s="30"/>
      <c r="C36" s="31" t="s">
        <v>305</v>
      </c>
      <c r="D36" s="114">
        <v>0</v>
      </c>
      <c r="E36" s="63">
        <v>0</v>
      </c>
      <c r="F36" s="63">
        <v>0</v>
      </c>
      <c r="G36" s="135">
        <v>0</v>
      </c>
      <c r="H36" s="66">
        <f>SUM(C36:G36)</f>
        <v>0</v>
      </c>
      <c r="I36" s="63">
        <v>0</v>
      </c>
      <c r="J36" s="63">
        <v>0</v>
      </c>
      <c r="K36" s="63">
        <v>0</v>
      </c>
      <c r="L36" s="63">
        <v>0</v>
      </c>
      <c r="M36" s="66">
        <f>SUM(I36:L36)</f>
        <v>0</v>
      </c>
      <c r="N36" s="63">
        <v>0</v>
      </c>
      <c r="O36" s="63">
        <v>0</v>
      </c>
      <c r="P36" s="63">
        <v>0</v>
      </c>
      <c r="Q36" s="63">
        <v>0</v>
      </c>
      <c r="R36" s="66">
        <f>SUM(N36:Q36)</f>
        <v>0</v>
      </c>
      <c r="S36" s="63">
        <v>0</v>
      </c>
      <c r="T36" s="63">
        <v>0</v>
      </c>
      <c r="U36" s="63">
        <v>0</v>
      </c>
      <c r="V36" s="63">
        <v>0</v>
      </c>
      <c r="W36" s="66">
        <f>SUM(S36:V36)</f>
        <v>0</v>
      </c>
      <c r="X36" s="63">
        <v>0</v>
      </c>
      <c r="Y36" s="63">
        <v>0</v>
      </c>
      <c r="Z36" s="63">
        <v>0</v>
      </c>
      <c r="AA36" s="63">
        <v>0</v>
      </c>
      <c r="AB36" s="67">
        <f>SUM(X36:AA36)</f>
        <v>0</v>
      </c>
    </row>
    <row r="37" spans="2:28">
      <c r="B37" s="30"/>
      <c r="C37" s="35"/>
      <c r="D37" s="139"/>
      <c r="E37" s="47"/>
      <c r="F37" s="47"/>
      <c r="G37" s="108"/>
      <c r="H37" s="50"/>
      <c r="I37" s="49"/>
      <c r="J37" s="49"/>
      <c r="K37" s="49"/>
      <c r="L37" s="49"/>
      <c r="M37" s="50"/>
      <c r="N37" s="49"/>
      <c r="O37" s="49"/>
      <c r="P37" s="49"/>
      <c r="Q37" s="49"/>
      <c r="R37" s="50"/>
      <c r="S37" s="49"/>
      <c r="T37" s="49"/>
      <c r="U37" s="49"/>
      <c r="V37" s="49"/>
      <c r="W37" s="50"/>
      <c r="X37" s="49"/>
      <c r="Y37" s="49"/>
      <c r="Z37" s="49"/>
      <c r="AA37" s="49"/>
      <c r="AB37" s="51"/>
    </row>
    <row r="38" spans="2:28" s="11" customFormat="1">
      <c r="B38" s="26" t="s">
        <v>227</v>
      </c>
      <c r="C38" s="39"/>
      <c r="D38" s="109" t="e">
        <f>D32-D36</f>
        <v>#REF!</v>
      </c>
      <c r="E38" s="109" t="e">
        <f>E32-E36</f>
        <v>#REF!</v>
      </c>
      <c r="F38" s="109" t="e">
        <f>F32-F36</f>
        <v>#REF!</v>
      </c>
      <c r="G38" s="109" t="e">
        <f>G32-G36</f>
        <v>#REF!</v>
      </c>
      <c r="H38" s="136" t="e">
        <f>SUM(D38:G38)</f>
        <v>#REF!</v>
      </c>
      <c r="I38" s="109" t="e">
        <f>I32-I36</f>
        <v>#REF!</v>
      </c>
      <c r="J38" s="109" t="e">
        <f>J32-J36</f>
        <v>#REF!</v>
      </c>
      <c r="K38" s="109" t="e">
        <f>K32-K36</f>
        <v>#REF!</v>
      </c>
      <c r="L38" s="109" t="e">
        <f>L32-L36</f>
        <v>#REF!</v>
      </c>
      <c r="M38" s="41" t="e">
        <f>SUM(I38:L38)</f>
        <v>#REF!</v>
      </c>
      <c r="N38" s="109" t="e">
        <f>N32-N36</f>
        <v>#REF!</v>
      </c>
      <c r="O38" s="109" t="e">
        <f>O32-O36</f>
        <v>#REF!</v>
      </c>
      <c r="P38" s="109" t="e">
        <f>P32-P36</f>
        <v>#REF!</v>
      </c>
      <c r="Q38" s="109" t="e">
        <f>Q32-Q36</f>
        <v>#REF!</v>
      </c>
      <c r="R38" s="41" t="e">
        <f>SUM(N38:Q38)</f>
        <v>#REF!</v>
      </c>
      <c r="S38" s="109" t="e">
        <f>S32-S36</f>
        <v>#REF!</v>
      </c>
      <c r="T38" s="109" t="e">
        <f>T32-T36</f>
        <v>#REF!</v>
      </c>
      <c r="U38" s="109" t="e">
        <f>U32-U36</f>
        <v>#REF!</v>
      </c>
      <c r="V38" s="109" t="e">
        <f>V32-V36</f>
        <v>#REF!</v>
      </c>
      <c r="W38" s="41" t="e">
        <f>SUM(S38:V38)</f>
        <v>#REF!</v>
      </c>
      <c r="X38" s="109" t="e">
        <f>X32-X36</f>
        <v>#REF!</v>
      </c>
      <c r="Y38" s="109" t="e">
        <f>Y32-Y36</f>
        <v>#REF!</v>
      </c>
      <c r="Z38" s="109" t="e">
        <f>Z32-Z36</f>
        <v>#REF!</v>
      </c>
      <c r="AA38" s="109" t="e">
        <f>AA32-AA36</f>
        <v>#REF!</v>
      </c>
      <c r="AB38" s="42" t="e">
        <f>SUM(X38:AA38)</f>
        <v>#REF!</v>
      </c>
    </row>
    <row r="39" spans="2:28" s="72" customFormat="1" ht="12">
      <c r="B39" s="68"/>
      <c r="C39" s="95" t="s">
        <v>265</v>
      </c>
      <c r="D39" s="69" t="e">
        <f>IF(D38&gt;0,D38,0)</f>
        <v>#REF!</v>
      </c>
      <c r="E39" s="69" t="e">
        <f>IF(E38&gt;0,E38,0)</f>
        <v>#REF!</v>
      </c>
      <c r="F39" s="69" t="e">
        <f>IF(F38&gt;0,F38,0)</f>
        <v>#REF!</v>
      </c>
      <c r="G39" s="141" t="e">
        <f>IF(G38&gt;0,G38,0)</f>
        <v>#REF!</v>
      </c>
      <c r="H39" s="156" t="e">
        <f>SUM(C39:G39)</f>
        <v>#REF!</v>
      </c>
      <c r="I39" s="140" t="e">
        <f>IF(I38&gt;0,I38,0)</f>
        <v>#REF!</v>
      </c>
      <c r="J39" s="69" t="e">
        <f>IF(J38&gt;0,J38,0)</f>
        <v>#REF!</v>
      </c>
      <c r="K39" s="69" t="e">
        <f>IF(K38&gt;0,K38,0)</f>
        <v>#REF!</v>
      </c>
      <c r="L39" s="141" t="e">
        <f>IF(L38&gt;0,L38,0)</f>
        <v>#REF!</v>
      </c>
      <c r="M39" s="70" t="e">
        <f>SUM(I39:L39)</f>
        <v>#REF!</v>
      </c>
      <c r="N39" s="69" t="e">
        <f>IF(N38&gt;0,N38,0)</f>
        <v>#REF!</v>
      </c>
      <c r="O39" s="69" t="e">
        <f>IF(O38&gt;0,O38,0)</f>
        <v>#REF!</v>
      </c>
      <c r="P39" s="69" t="e">
        <f>IF(P38&gt;0,P38,0)</f>
        <v>#REF!</v>
      </c>
      <c r="Q39" s="69" t="e">
        <f>IF(Q38&gt;0,Q38,0)</f>
        <v>#REF!</v>
      </c>
      <c r="R39" s="70" t="e">
        <f>SUM(N39:Q39)</f>
        <v>#REF!</v>
      </c>
      <c r="S39" s="69" t="e">
        <f>IF(S38&gt;0,S38,0)</f>
        <v>#REF!</v>
      </c>
      <c r="T39" s="69" t="e">
        <f>IF(T38&gt;0,T38,0)</f>
        <v>#REF!</v>
      </c>
      <c r="U39" s="69" t="e">
        <f>IF(U38&gt;0,U38,0)</f>
        <v>#REF!</v>
      </c>
      <c r="V39" s="69" t="e">
        <f>IF(V38&gt;0,V38,0)</f>
        <v>#REF!</v>
      </c>
      <c r="W39" s="70" t="e">
        <f>SUM(S39:V39)</f>
        <v>#REF!</v>
      </c>
      <c r="X39" s="69" t="e">
        <f>IF(X38&gt;0,X38,0)</f>
        <v>#REF!</v>
      </c>
      <c r="Y39" s="69" t="e">
        <f>IF(Y38&gt;0,Y38,0)</f>
        <v>#REF!</v>
      </c>
      <c r="Z39" s="69" t="e">
        <f>IF(Z38&gt;0,Z38,0)</f>
        <v>#REF!</v>
      </c>
      <c r="AA39" s="69" t="e">
        <f>IF(AA38&gt;0,AA38,0)</f>
        <v>#REF!</v>
      </c>
      <c r="AB39" s="71" t="e">
        <f>SUM(X39:AA39)</f>
        <v>#REF!</v>
      </c>
    </row>
    <row r="40" spans="2:28">
      <c r="B40" s="30"/>
      <c r="C40" s="96"/>
      <c r="D40" s="139"/>
      <c r="E40" s="63"/>
      <c r="F40" s="63"/>
      <c r="G40" s="135"/>
      <c r="H40" s="137"/>
      <c r="I40" s="63"/>
      <c r="J40" s="63"/>
      <c r="K40" s="63"/>
      <c r="L40" s="63"/>
      <c r="M40" s="73"/>
      <c r="N40" s="63"/>
      <c r="O40" s="63"/>
      <c r="P40" s="63"/>
      <c r="Q40" s="63"/>
      <c r="R40" s="73"/>
      <c r="S40" s="63"/>
      <c r="T40" s="63"/>
      <c r="U40" s="63"/>
      <c r="V40" s="63"/>
      <c r="W40" s="73"/>
      <c r="X40" s="63"/>
      <c r="Y40" s="63"/>
      <c r="Z40" s="63"/>
      <c r="AA40" s="63"/>
      <c r="AB40" s="74"/>
    </row>
    <row r="41" spans="2:28" s="11" customFormat="1">
      <c r="B41" s="26" t="s">
        <v>252</v>
      </c>
      <c r="C41" s="39"/>
      <c r="D41" s="48" t="e">
        <f>IF(D39&lt;=0,0,B48*D39)</f>
        <v>#REF!</v>
      </c>
      <c r="E41" s="48" t="e">
        <f>IF(E39&lt;=0,0,C48*E39)</f>
        <v>#REF!</v>
      </c>
      <c r="F41" s="48" t="e">
        <f>IF(F39&lt;=0,0,B48*F39)</f>
        <v>#REF!</v>
      </c>
      <c r="G41" s="75" t="e">
        <f>IF(G39&lt;=0,0,$B48*G39)</f>
        <v>#REF!</v>
      </c>
      <c r="H41" s="157" t="e">
        <f>SUM(D41:G41)</f>
        <v>#REF!</v>
      </c>
      <c r="I41" s="142" t="e">
        <f>IF(I39&lt;=0,0,$B48*I39)</f>
        <v>#REF!</v>
      </c>
      <c r="J41" s="48" t="e">
        <f>IF(J39&lt;=0,0,$B48*J39)</f>
        <v>#REF!</v>
      </c>
      <c r="K41" s="48" t="e">
        <f>IF(K39&lt;=0,0,$B48*K39)</f>
        <v>#REF!</v>
      </c>
      <c r="L41" s="75" t="e">
        <f>IF(L39&lt;=0,0,$B48*L39)</f>
        <v>#REF!</v>
      </c>
      <c r="M41" s="41" t="e">
        <f>SUM(I41:L41)</f>
        <v>#REF!</v>
      </c>
      <c r="N41" s="48" t="e">
        <f>IF(N39&lt;=0,0,$B48*N39)</f>
        <v>#REF!</v>
      </c>
      <c r="O41" s="48" t="e">
        <f>IF(O39&lt;=0,0,$B48*O39)</f>
        <v>#REF!</v>
      </c>
      <c r="P41" s="48" t="e">
        <f>IF(P39&lt;=0,0,$B48*P39)</f>
        <v>#REF!</v>
      </c>
      <c r="Q41" s="48" t="e">
        <f>IF(Q39&lt;=0,0,$B48*Q39)</f>
        <v>#REF!</v>
      </c>
      <c r="R41" s="41" t="e">
        <f>SUM(N41:Q41)</f>
        <v>#REF!</v>
      </c>
      <c r="S41" s="48" t="e">
        <f>IF(S39&lt;=0,0,$B48*S39)</f>
        <v>#REF!</v>
      </c>
      <c r="T41" s="48" t="e">
        <f>IF(T39&lt;=0,0,$B48*T39)</f>
        <v>#REF!</v>
      </c>
      <c r="U41" s="48" t="e">
        <f>IF(U39&lt;=0,0,$B48*U39)</f>
        <v>#REF!</v>
      </c>
      <c r="V41" s="48" t="e">
        <f>IF(V39&lt;=0,0,$B48*V39)</f>
        <v>#REF!</v>
      </c>
      <c r="W41" s="41" t="e">
        <f>SUM(S41:V41)</f>
        <v>#REF!</v>
      </c>
      <c r="X41" s="48" t="e">
        <f>IF(X39&lt;=0,0,$B48*X39)</f>
        <v>#REF!</v>
      </c>
      <c r="Y41" s="48" t="e">
        <f>IF(Y39&lt;=0,0,$B48*Y39)</f>
        <v>#REF!</v>
      </c>
      <c r="Z41" s="48" t="e">
        <f>IF(Z39&lt;=0,0,$B48*Z39)</f>
        <v>#REF!</v>
      </c>
      <c r="AA41" s="48" t="e">
        <f>IF(AA39&lt;=0,0,$B48*AA39)</f>
        <v>#REF!</v>
      </c>
      <c r="AB41" s="42" t="e">
        <f>SUM(X41:AA41)</f>
        <v>#REF!</v>
      </c>
    </row>
    <row r="42" spans="2:28">
      <c r="B42" s="30"/>
      <c r="C42" s="31" t="s">
        <v>266</v>
      </c>
      <c r="D42" s="139"/>
      <c r="E42" s="47"/>
      <c r="F42" s="47"/>
      <c r="G42" s="108"/>
      <c r="H42" s="119"/>
      <c r="I42" s="47"/>
      <c r="J42" s="47"/>
      <c r="K42" s="47"/>
      <c r="L42" s="47"/>
      <c r="M42" s="28"/>
      <c r="N42" s="47"/>
      <c r="O42" s="47"/>
      <c r="P42" s="47"/>
      <c r="Q42" s="47"/>
      <c r="R42" s="28"/>
      <c r="S42" s="47"/>
      <c r="T42" s="47"/>
      <c r="U42" s="47"/>
      <c r="V42" s="47"/>
      <c r="W42" s="28"/>
      <c r="X42" s="47"/>
      <c r="Y42" s="47"/>
      <c r="Z42" s="47"/>
      <c r="AA42" s="47"/>
      <c r="AB42" s="29"/>
    </row>
    <row r="43" spans="2:28" ht="15" thickBot="1">
      <c r="B43" s="76" t="s">
        <v>228</v>
      </c>
      <c r="C43" s="97"/>
      <c r="D43" s="94" t="e">
        <f>D38-D41</f>
        <v>#REF!</v>
      </c>
      <c r="E43" s="77" t="e">
        <f>E38-E41</f>
        <v>#REF!</v>
      </c>
      <c r="F43" s="77" t="e">
        <f>F38-F41</f>
        <v>#REF!</v>
      </c>
      <c r="G43" s="145" t="e">
        <f>G38-G41</f>
        <v>#REF!</v>
      </c>
      <c r="H43" s="138" t="e">
        <f>SUM(D43:G43)</f>
        <v>#REF!</v>
      </c>
      <c r="I43" s="94" t="e">
        <f>I38-I41</f>
        <v>#REF!</v>
      </c>
      <c r="J43" s="77" t="e">
        <f>J38-J41</f>
        <v>#REF!</v>
      </c>
      <c r="K43" s="77" t="e">
        <f>K38-K41</f>
        <v>#REF!</v>
      </c>
      <c r="L43" s="77" t="e">
        <f>L38-L41</f>
        <v>#REF!</v>
      </c>
      <c r="M43" s="78" t="e">
        <f>SUM(I43:L43)</f>
        <v>#REF!</v>
      </c>
      <c r="N43" s="77" t="e">
        <f>N38-N41</f>
        <v>#REF!</v>
      </c>
      <c r="O43" s="77" t="e">
        <f>O38-O41</f>
        <v>#REF!</v>
      </c>
      <c r="P43" s="77" t="e">
        <f>P38-P41</f>
        <v>#REF!</v>
      </c>
      <c r="Q43" s="77" t="e">
        <f>Q38-Q41</f>
        <v>#REF!</v>
      </c>
      <c r="R43" s="78" t="e">
        <f>SUM(N43:Q43)</f>
        <v>#REF!</v>
      </c>
      <c r="S43" s="77" t="e">
        <f>S38-S41</f>
        <v>#REF!</v>
      </c>
      <c r="T43" s="77" t="e">
        <f>T38-T41</f>
        <v>#REF!</v>
      </c>
      <c r="U43" s="77" t="e">
        <f>U38-U41</f>
        <v>#REF!</v>
      </c>
      <c r="V43" s="77" t="e">
        <f>V38-V41</f>
        <v>#REF!</v>
      </c>
      <c r="W43" s="78" t="e">
        <f>SUM(S43:V43)</f>
        <v>#REF!</v>
      </c>
      <c r="X43" s="77" t="e">
        <f>X38-X41</f>
        <v>#REF!</v>
      </c>
      <c r="Y43" s="77" t="e">
        <f>Y38-Y41</f>
        <v>#REF!</v>
      </c>
      <c r="Z43" s="77" t="e">
        <f>Z38-Z41</f>
        <v>#REF!</v>
      </c>
      <c r="AA43" s="77" t="e">
        <f>AA38-AA41</f>
        <v>#REF!</v>
      </c>
      <c r="AB43" s="79" t="e">
        <f>SUM(X43:AA43)</f>
        <v>#REF!</v>
      </c>
    </row>
    <row r="44" spans="2:28" s="80" customFormat="1" ht="16" thickTop="1" thickBot="1">
      <c r="B44" s="76" t="s">
        <v>234</v>
      </c>
      <c r="C44" s="97"/>
      <c r="D44" s="146" t="e">
        <f>+D43</f>
        <v>#REF!</v>
      </c>
      <c r="E44" s="77" t="e">
        <f>+D44+E43</f>
        <v>#REF!</v>
      </c>
      <c r="F44" s="77" t="e">
        <f>+E44+F43</f>
        <v>#REF!</v>
      </c>
      <c r="G44" s="77" t="e">
        <f>+F44+G43</f>
        <v>#REF!</v>
      </c>
      <c r="H44" s="93" t="e">
        <f>+G44</f>
        <v>#REF!</v>
      </c>
      <c r="I44" s="77" t="e">
        <f>+H44+I43</f>
        <v>#REF!</v>
      </c>
      <c r="J44" s="77" t="e">
        <f>+I44+J43</f>
        <v>#REF!</v>
      </c>
      <c r="K44" s="77" t="e">
        <f>+J44+K43</f>
        <v>#REF!</v>
      </c>
      <c r="L44" s="77" t="e">
        <f>+K44+L43</f>
        <v>#REF!</v>
      </c>
      <c r="M44" s="78" t="e">
        <f>+L44</f>
        <v>#REF!</v>
      </c>
      <c r="N44" s="77" t="e">
        <f>+M44+N43</f>
        <v>#REF!</v>
      </c>
      <c r="O44" s="77" t="e">
        <f>+N44+O43</f>
        <v>#REF!</v>
      </c>
      <c r="P44" s="77" t="e">
        <f>+O44+P43</f>
        <v>#REF!</v>
      </c>
      <c r="Q44" s="77" t="e">
        <f>+P44+Q43</f>
        <v>#REF!</v>
      </c>
      <c r="R44" s="78" t="e">
        <f>+Q44</f>
        <v>#REF!</v>
      </c>
      <c r="S44" s="77" t="e">
        <f>+R44+S43</f>
        <v>#REF!</v>
      </c>
      <c r="T44" s="77" t="e">
        <f>+S44+T43</f>
        <v>#REF!</v>
      </c>
      <c r="U44" s="77" t="e">
        <f>+T44+U43</f>
        <v>#REF!</v>
      </c>
      <c r="V44" s="77" t="e">
        <f>+U44+V43</f>
        <v>#REF!</v>
      </c>
      <c r="W44" s="78" t="e">
        <f>+V44</f>
        <v>#REF!</v>
      </c>
      <c r="X44" s="77" t="e">
        <f>+W44+X43</f>
        <v>#REF!</v>
      </c>
      <c r="Y44" s="77" t="e">
        <f>+X44+Y43</f>
        <v>#REF!</v>
      </c>
      <c r="Z44" s="77" t="e">
        <f>+Y44+Z43</f>
        <v>#REF!</v>
      </c>
      <c r="AA44" s="77" t="e">
        <f>+Z44+AA43</f>
        <v>#REF!</v>
      </c>
      <c r="AB44" s="78" t="e">
        <f>+AA44</f>
        <v>#REF!</v>
      </c>
    </row>
    <row r="45" spans="2:28" ht="15" thickTop="1" thickBot="1">
      <c r="B45" s="81"/>
      <c r="C45" s="143" t="s">
        <v>229</v>
      </c>
      <c r="D45" s="147" t="e">
        <f t="shared" ref="D45:AB45" si="10">D44/D$13</f>
        <v>#REF!</v>
      </c>
      <c r="E45" s="144" t="e">
        <f t="shared" si="10"/>
        <v>#REF!</v>
      </c>
      <c r="F45" s="144" t="e">
        <f t="shared" si="10"/>
        <v>#REF!</v>
      </c>
      <c r="G45" s="144" t="e">
        <f t="shared" si="10"/>
        <v>#REF!</v>
      </c>
      <c r="H45" s="83" t="e">
        <f>H44/H$13</f>
        <v>#REF!</v>
      </c>
      <c r="I45" s="82" t="e">
        <f t="shared" si="10"/>
        <v>#REF!</v>
      </c>
      <c r="J45" s="84" t="e">
        <f t="shared" si="10"/>
        <v>#REF!</v>
      </c>
      <c r="K45" s="84" t="e">
        <f t="shared" si="10"/>
        <v>#REF!</v>
      </c>
      <c r="L45" s="84" t="e">
        <f t="shared" si="10"/>
        <v>#REF!</v>
      </c>
      <c r="M45" s="83" t="e">
        <f>M44/M$13</f>
        <v>#REF!</v>
      </c>
      <c r="N45" s="84" t="e">
        <f t="shared" si="10"/>
        <v>#REF!</v>
      </c>
      <c r="O45" s="82" t="e">
        <f t="shared" si="10"/>
        <v>#REF!</v>
      </c>
      <c r="P45" s="82" t="e">
        <f t="shared" si="10"/>
        <v>#REF!</v>
      </c>
      <c r="Q45" s="82" t="e">
        <f t="shared" si="10"/>
        <v>#REF!</v>
      </c>
      <c r="R45" s="83" t="e">
        <f>R44/R$13</f>
        <v>#REF!</v>
      </c>
      <c r="S45" s="82" t="e">
        <f t="shared" si="10"/>
        <v>#REF!</v>
      </c>
      <c r="T45" s="82" t="e">
        <f t="shared" si="10"/>
        <v>#REF!</v>
      </c>
      <c r="U45" s="82" t="e">
        <f t="shared" si="10"/>
        <v>#REF!</v>
      </c>
      <c r="V45" s="82" t="e">
        <f t="shared" si="10"/>
        <v>#REF!</v>
      </c>
      <c r="W45" s="83" t="e">
        <f>W44/W$13</f>
        <v>#REF!</v>
      </c>
      <c r="X45" s="82" t="e">
        <f t="shared" si="10"/>
        <v>#REF!</v>
      </c>
      <c r="Y45" s="82" t="e">
        <f t="shared" si="10"/>
        <v>#REF!</v>
      </c>
      <c r="Z45" s="82" t="e">
        <f t="shared" si="10"/>
        <v>#REF!</v>
      </c>
      <c r="AA45" s="82" t="e">
        <f t="shared" si="10"/>
        <v>#REF!</v>
      </c>
      <c r="AB45" s="85" t="e">
        <f t="shared" si="10"/>
        <v>#REF!</v>
      </c>
    </row>
    <row r="46" spans="2:28" ht="14" thickBot="1"/>
    <row r="47" spans="2:28">
      <c r="B47" s="158" t="s">
        <v>264</v>
      </c>
      <c r="C47" s="159"/>
    </row>
    <row r="48" spans="2:28" ht="14" thickBot="1">
      <c r="B48" s="160">
        <v>0.34</v>
      </c>
      <c r="C48" s="161"/>
    </row>
    <row r="50" spans="5:14">
      <c r="E50" s="86"/>
      <c r="N50" s="183"/>
    </row>
    <row r="51" spans="5:14">
      <c r="N51" s="184"/>
    </row>
    <row r="52" spans="5:14">
      <c r="N52" s="184"/>
    </row>
    <row r="53" spans="5:14">
      <c r="N53" s="47"/>
    </row>
    <row r="54" spans="5:14">
      <c r="N54" s="32"/>
    </row>
    <row r="55" spans="5:14">
      <c r="N55" s="32"/>
    </row>
    <row r="56" spans="5:14">
      <c r="N56" s="48"/>
    </row>
    <row r="57" spans="5:14">
      <c r="N57" s="44"/>
    </row>
    <row r="58" spans="5:14">
      <c r="N58" s="47"/>
    </row>
    <row r="59" spans="5:14">
      <c r="N59" s="47"/>
    </row>
    <row r="60" spans="5:14">
      <c r="N60" s="32"/>
    </row>
    <row r="61" spans="5:14">
      <c r="N61" s="32"/>
    </row>
    <row r="62" spans="5:14">
      <c r="N62" s="32"/>
    </row>
    <row r="63" spans="5:14">
      <c r="N63" s="32"/>
    </row>
    <row r="64" spans="5:14">
      <c r="N64" s="32"/>
    </row>
    <row r="65" spans="14:14">
      <c r="N65" s="48"/>
    </row>
    <row r="66" spans="14:14">
      <c r="N66" s="47"/>
    </row>
    <row r="67" spans="14:14">
      <c r="N67" s="48"/>
    </row>
    <row r="68" spans="14:14">
      <c r="N68" s="44"/>
    </row>
    <row r="69" spans="14:14">
      <c r="N69" s="56"/>
    </row>
    <row r="70" spans="14:14">
      <c r="N70" s="32"/>
    </row>
    <row r="71" spans="14:14">
      <c r="N71" s="56"/>
    </row>
    <row r="72" spans="14:14">
      <c r="N72" s="48"/>
    </row>
    <row r="73" spans="14:14">
      <c r="N73" s="44"/>
    </row>
    <row r="74" spans="14:14">
      <c r="N74" s="63"/>
    </row>
    <row r="75" spans="14:14">
      <c r="N75" s="32"/>
    </row>
    <row r="76" spans="14:14">
      <c r="N76" s="32"/>
    </row>
    <row r="77" spans="14:14">
      <c r="N77" s="32"/>
    </row>
    <row r="78" spans="14:14">
      <c r="N78" s="48"/>
    </row>
    <row r="79" spans="14:14">
      <c r="N79" s="87"/>
    </row>
    <row r="80" spans="14:14">
      <c r="N80" s="63"/>
    </row>
    <row r="81" spans="14:14">
      <c r="N81" s="47"/>
    </row>
    <row r="82" spans="14:14">
      <c r="N82" s="63"/>
    </row>
    <row r="83" spans="14:14">
      <c r="N83" s="47"/>
    </row>
    <row r="84" spans="14:14">
      <c r="N84" s="48"/>
    </row>
    <row r="85" spans="14:14">
      <c r="N85" s="69"/>
    </row>
    <row r="86" spans="14:14">
      <c r="N86" s="63"/>
    </row>
    <row r="87" spans="14:14">
      <c r="N87" s="48"/>
    </row>
    <row r="88" spans="14:14">
      <c r="N88" s="47"/>
    </row>
    <row r="89" spans="14:14" ht="14">
      <c r="N89" s="88"/>
    </row>
    <row r="90" spans="14:14">
      <c r="N90" s="44"/>
    </row>
  </sheetData>
  <printOptions horizontalCentered="1"/>
  <pageMargins left="0.75" right="0.75" top="0.47" bottom="0.78" header="0.46" footer="0.5"/>
  <pageSetup scale="28" orientation="landscape" horizontalDpi="300" verticalDpi="300"/>
  <headerFooter alignWithMargins="0">
    <oddFooter>&amp;L&amp;G&amp;R© 2013, Value Strategies LLC</oddFooter>
  </headerFooter>
  <legacyDrawingHF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C1:Z2"/>
  <sheetViews>
    <sheetView workbookViewId="0">
      <selection activeCell="M34" sqref="M34"/>
    </sheetView>
  </sheetViews>
  <sheetFormatPr baseColWidth="10" defaultColWidth="10.83203125" defaultRowHeight="16"/>
  <sheetData>
    <row r="1" spans="3:26" s="6" customFormat="1">
      <c r="C1" s="6" t="s">
        <v>308</v>
      </c>
      <c r="D1" s="6" t="str">
        <f>C1</f>
        <v>Month</v>
      </c>
      <c r="E1" s="6" t="str">
        <f t="shared" ref="E1:Z1" si="0">D1</f>
        <v>Month</v>
      </c>
      <c r="F1" s="6" t="str">
        <f t="shared" si="0"/>
        <v>Month</v>
      </c>
      <c r="G1" s="6" t="str">
        <f t="shared" si="0"/>
        <v>Month</v>
      </c>
      <c r="H1" s="6" t="str">
        <f t="shared" si="0"/>
        <v>Month</v>
      </c>
      <c r="I1" s="6" t="str">
        <f t="shared" si="0"/>
        <v>Month</v>
      </c>
      <c r="J1" s="6" t="str">
        <f t="shared" si="0"/>
        <v>Month</v>
      </c>
      <c r="K1" s="6" t="str">
        <f t="shared" si="0"/>
        <v>Month</v>
      </c>
      <c r="L1" s="6" t="str">
        <f t="shared" si="0"/>
        <v>Month</v>
      </c>
      <c r="M1" s="6" t="str">
        <f t="shared" si="0"/>
        <v>Month</v>
      </c>
      <c r="N1" s="6" t="str">
        <f t="shared" si="0"/>
        <v>Month</v>
      </c>
      <c r="O1" s="6" t="str">
        <f t="shared" si="0"/>
        <v>Month</v>
      </c>
      <c r="P1" s="6" t="str">
        <f t="shared" si="0"/>
        <v>Month</v>
      </c>
      <c r="Q1" s="6" t="str">
        <f t="shared" si="0"/>
        <v>Month</v>
      </c>
      <c r="R1" s="6" t="str">
        <f t="shared" si="0"/>
        <v>Month</v>
      </c>
      <c r="S1" s="6" t="str">
        <f t="shared" si="0"/>
        <v>Month</v>
      </c>
      <c r="T1" s="6" t="str">
        <f t="shared" si="0"/>
        <v>Month</v>
      </c>
      <c r="U1" s="6" t="str">
        <f t="shared" si="0"/>
        <v>Month</v>
      </c>
      <c r="V1" s="6" t="str">
        <f t="shared" si="0"/>
        <v>Month</v>
      </c>
      <c r="W1" s="6" t="str">
        <f t="shared" si="0"/>
        <v>Month</v>
      </c>
      <c r="X1" s="6" t="str">
        <f t="shared" si="0"/>
        <v>Month</v>
      </c>
      <c r="Y1" s="6" t="str">
        <f t="shared" si="0"/>
        <v>Month</v>
      </c>
      <c r="Z1" s="6" t="str">
        <f t="shared" si="0"/>
        <v>Month</v>
      </c>
    </row>
    <row r="2" spans="3:26" s="2" customFormat="1">
      <c r="C2" s="2">
        <v>1</v>
      </c>
      <c r="D2" s="2">
        <v>2</v>
      </c>
      <c r="E2" s="2">
        <v>3</v>
      </c>
      <c r="F2" s="2">
        <v>4</v>
      </c>
      <c r="G2" s="2">
        <v>5</v>
      </c>
      <c r="H2" s="2">
        <v>6</v>
      </c>
      <c r="I2" s="2">
        <v>7</v>
      </c>
      <c r="J2" s="2">
        <v>8</v>
      </c>
      <c r="K2" s="2">
        <v>9</v>
      </c>
      <c r="L2" s="2">
        <v>10</v>
      </c>
      <c r="M2" s="2">
        <v>11</v>
      </c>
      <c r="N2" s="2">
        <v>12</v>
      </c>
      <c r="O2" s="2">
        <v>13</v>
      </c>
      <c r="P2" s="2">
        <v>14</v>
      </c>
      <c r="Q2" s="2">
        <v>15</v>
      </c>
      <c r="R2" s="2">
        <v>16</v>
      </c>
      <c r="S2" s="2">
        <v>17</v>
      </c>
      <c r="T2" s="2">
        <v>18</v>
      </c>
      <c r="U2" s="2">
        <v>19</v>
      </c>
      <c r="V2" s="2">
        <v>20</v>
      </c>
      <c r="W2" s="2">
        <v>21</v>
      </c>
      <c r="X2" s="2">
        <v>22</v>
      </c>
      <c r="Y2" s="2">
        <v>23</v>
      </c>
      <c r="Z2" s="2">
        <v>24</v>
      </c>
    </row>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9DEB-C3B9-1D4C-AD82-805F4EC1AA6C}">
  <dimension ref="A1:BW18"/>
  <sheetViews>
    <sheetView zoomScaleNormal="100" workbookViewId="0">
      <selection activeCell="O32" sqref="O32"/>
    </sheetView>
  </sheetViews>
  <sheetFormatPr baseColWidth="10" defaultRowHeight="16"/>
  <cols>
    <col min="1" max="1" width="40.83203125" style="202" customWidth="1"/>
    <col min="2" max="16" width="15.83203125" style="202" customWidth="1"/>
    <col min="17" max="17" width="15" style="202" customWidth="1"/>
    <col min="18" max="16384" width="10.83203125" style="202"/>
  </cols>
  <sheetData>
    <row r="1" spans="1:75" ht="120" customHeight="1"/>
    <row r="2" spans="1:75" ht="40" customHeight="1" thickBot="1">
      <c r="A2" s="341" t="s">
        <v>398</v>
      </c>
      <c r="B2" s="201"/>
      <c r="C2" s="201"/>
      <c r="BW2" s="203"/>
    </row>
    <row r="3" spans="1:75" s="622" customFormat="1" ht="17" thickBot="1">
      <c r="A3" s="1060"/>
      <c r="B3" s="1060" t="s">
        <v>285</v>
      </c>
      <c r="C3" s="1060" t="s">
        <v>286</v>
      </c>
      <c r="D3" s="1060" t="s">
        <v>287</v>
      </c>
      <c r="E3" s="1060" t="s">
        <v>288</v>
      </c>
      <c r="F3" s="1060" t="s">
        <v>289</v>
      </c>
      <c r="G3" s="1060" t="s">
        <v>676</v>
      </c>
      <c r="H3" s="1060" t="s">
        <v>677</v>
      </c>
      <c r="I3" s="1060" t="s">
        <v>678</v>
      </c>
      <c r="J3" s="1060" t="s">
        <v>679</v>
      </c>
      <c r="K3" s="1060" t="s">
        <v>680</v>
      </c>
      <c r="L3" s="1060" t="s">
        <v>681</v>
      </c>
      <c r="M3" s="1060" t="s">
        <v>682</v>
      </c>
      <c r="N3" s="1060" t="s">
        <v>683</v>
      </c>
      <c r="O3" s="1060" t="s">
        <v>684</v>
      </c>
      <c r="P3" s="1060" t="s">
        <v>685</v>
      </c>
      <c r="Q3" s="1278" t="s">
        <v>46</v>
      </c>
    </row>
    <row r="4" spans="1:75">
      <c r="A4" s="202" t="s">
        <v>687</v>
      </c>
      <c r="B4" s="270">
        <f>'Cash Summary - @ REVENUE'!O19</f>
        <v>-467385.39937500004</v>
      </c>
      <c r="C4" s="270">
        <f>SUM('Cash Summary - @ REVENUE'!P17:AA17)</f>
        <v>14487249.38125</v>
      </c>
      <c r="D4" s="270">
        <f>SUM('Cash Summary - @ REVENUE'!AB17:AM17)</f>
        <v>25175761.502997499</v>
      </c>
      <c r="E4" s="270">
        <f>SUM('Cash Summary - @ REVENUE'!AN17:AY17)</f>
        <v>22354137.587379634</v>
      </c>
      <c r="F4" s="270">
        <f>SUM('Cash Summary - @ REVENUE'!AZ17:BK17)</f>
        <v>30198121.833101794</v>
      </c>
      <c r="G4" s="270">
        <f>'Cash Summary - @ REVENUE'!BL17</f>
        <v>33460629.90959391</v>
      </c>
      <c r="H4" s="270">
        <f>'Cash Summary - @ REVENUE'!BM17</f>
        <v>34226192.798416518</v>
      </c>
      <c r="I4" s="270">
        <f>'Cash Summary - @ REVENUE'!BN17</f>
        <v>27552840.851332985</v>
      </c>
      <c r="J4" s="270">
        <f>'Cash Summary - @ REVENUE'!BO17</f>
        <v>42519913.826191172</v>
      </c>
      <c r="K4" s="270">
        <f>'Cash Summary - @ REVENUE'!BP17</f>
        <v>33013381.476823181</v>
      </c>
      <c r="L4" s="270">
        <f>'Cash Summary - @ REVENUE'!BQ17</f>
        <v>38566396.257623851</v>
      </c>
      <c r="M4" s="270">
        <f>'Cash Summary - @ REVENUE'!BR17</f>
        <v>40779931.231444553</v>
      </c>
      <c r="N4" s="270">
        <f>'Cash Summary - @ REVENUE'!BS17</f>
        <v>55185085.815926567</v>
      </c>
      <c r="O4" s="270">
        <f>'Cash Summary - @ REVENUE'!BT17</f>
        <v>60994542.722133189</v>
      </c>
      <c r="P4" s="270">
        <f>'Cash Summary - @ REVENUE'!BU17</f>
        <v>48569819.459471419</v>
      </c>
      <c r="Q4" s="1279">
        <f t="shared" ref="Q4:Q9" si="0">SUM(B4:P4)</f>
        <v>506616619.25431126</v>
      </c>
    </row>
    <row r="5" spans="1:75">
      <c r="A5" s="202" t="s">
        <v>688</v>
      </c>
      <c r="B5" s="270">
        <f>'Cash Summary - @ REVENUE'!O24</f>
        <v>-156358.26912499999</v>
      </c>
      <c r="C5" s="270">
        <f>SUM('Cash Summary - @ REVENUE'!P22:AA22)</f>
        <v>425528.03375000053</v>
      </c>
      <c r="D5" s="270">
        <f>SUM('Cash Summary - @ REVENUE'!AB22:AM22)</f>
        <v>834767.85263650119</v>
      </c>
      <c r="E5" s="238">
        <f>SUM('Cash Summary - @ REVENUE'!AN22:AY22)</f>
        <v>646191.2936411004</v>
      </c>
      <c r="F5" s="270">
        <f>SUM('Cash Summary - @ REVENUE'!AZ22:BK22)</f>
        <v>972806.42436427984</v>
      </c>
      <c r="G5" s="270">
        <f>'Cash Summary - @ REVENUE'!BL22</f>
        <v>1041424.2947062657</v>
      </c>
      <c r="H5" s="270">
        <f>'Cash Summary - @ REVENUE'!BM22</f>
        <v>1076187.4087739028</v>
      </c>
      <c r="I5" s="270">
        <f>'Cash Summary - @ REVENUE'!BN22</f>
        <v>733939.05250757711</v>
      </c>
      <c r="J5" s="270">
        <f>'Cash Summary - @ REVENUE'!BO22</f>
        <v>1385537.9397879243</v>
      </c>
      <c r="K5" s="270">
        <f>'Cash Summary - @ REVENUE'!BP22</f>
        <v>946769.3388997697</v>
      </c>
      <c r="L5" s="270">
        <f>'Cash Summary - @ REVENUE'!BQ22</f>
        <v>1133580.6366135357</v>
      </c>
      <c r="M5" s="270">
        <f>'Cash Summary - @ REVENUE'!BR22</f>
        <v>1265348.8510614494</v>
      </c>
      <c r="N5" s="270">
        <f>'Cash Summary - @ REVENUE'!BS22</f>
        <v>1888271.8959316758</v>
      </c>
      <c r="O5" s="270">
        <f>'Cash Summary - @ REVENUE'!BT22</f>
        <v>2136617.7886080672</v>
      </c>
      <c r="P5" s="270">
        <f>'Cash Summary - @ REVENUE'!BU22</f>
        <v>1728590.9686840032</v>
      </c>
      <c r="Q5" s="1279">
        <f t="shared" si="0"/>
        <v>16059203.510841053</v>
      </c>
    </row>
    <row r="6" spans="1:75">
      <c r="A6" s="202" t="s">
        <v>689</v>
      </c>
      <c r="B6" s="270">
        <v>0</v>
      </c>
      <c r="C6" s="270">
        <f>'2 - Studio &amp; Real Estate '!D33</f>
        <v>0</v>
      </c>
      <c r="D6" s="270">
        <f>'2 - Studio &amp; Real Estate '!E33</f>
        <v>47716215.309999995</v>
      </c>
      <c r="E6" s="270">
        <f>'2 - Studio &amp; Real Estate '!F33</f>
        <v>81114623.164999992</v>
      </c>
      <c r="F6" s="270">
        <f>'2 - Studio &amp; Real Estate '!G33</f>
        <v>147371685.61719999</v>
      </c>
      <c r="G6" s="270">
        <f>'2 - Studio &amp; Real Estate '!H33</f>
        <v>154680951.90866598</v>
      </c>
      <c r="H6" s="270">
        <f>'2 - Studio &amp; Real Estate '!I33</f>
        <v>162338434.41152596</v>
      </c>
      <c r="I6" s="270">
        <f>'2 - Studio &amp; Real Estate '!J33</f>
        <v>170301932.02222174</v>
      </c>
      <c r="J6" s="270">
        <f>'2 - Studio &amp; Real Estate '!K33</f>
        <v>178565421.56422943</v>
      </c>
      <c r="K6" s="270">
        <f>J6*1.05</f>
        <v>187493692.64244092</v>
      </c>
      <c r="L6" s="270">
        <f t="shared" ref="L6:P6" si="1">K6*1.05</f>
        <v>196868377.27456295</v>
      </c>
      <c r="M6" s="270">
        <f t="shared" si="1"/>
        <v>206711796.13829112</v>
      </c>
      <c r="N6" s="270">
        <f t="shared" si="1"/>
        <v>217047385.94520569</v>
      </c>
      <c r="O6" s="270">
        <f t="shared" si="1"/>
        <v>227899755.24246597</v>
      </c>
      <c r="P6" s="270">
        <f t="shared" si="1"/>
        <v>239294743.00458929</v>
      </c>
      <c r="Q6" s="1279">
        <f t="shared" si="0"/>
        <v>2217405014.2463989</v>
      </c>
    </row>
    <row r="7" spans="1:75" s="240" customFormat="1">
      <c r="A7" s="240" t="s">
        <v>690</v>
      </c>
      <c r="B7" s="238">
        <v>0</v>
      </c>
      <c r="C7" s="238">
        <v>0</v>
      </c>
      <c r="D7" s="238">
        <f>'3 - Film &amp; Distribution'!E5</f>
        <v>15043200</v>
      </c>
      <c r="E7" s="238">
        <f>'3 - Film &amp; Distribution'!F5</f>
        <v>25573600</v>
      </c>
      <c r="F7" s="238">
        <f>SUM('Cash Summary - @ REVENUE'!AZ37:BK37)</f>
        <v>80867423.069999993</v>
      </c>
      <c r="G7" s="238">
        <f>'3 - Film &amp; Distribution'!H19-66031138</f>
        <v>16069718.539499998</v>
      </c>
      <c r="H7" s="238">
        <f>'Cash Summary - @ REVENUE'!BM37</f>
        <v>75619490.264500007</v>
      </c>
      <c r="I7" s="238">
        <f>'Cash Summary - @ REVENUE'!BN37</f>
        <v>85136552.075000003</v>
      </c>
      <c r="J7" s="238">
        <f>'Cash Summary - @ REVENUE'!BO37</f>
        <v>87925443.299999997</v>
      </c>
      <c r="K7" s="238">
        <f>'Cash Summary - @ REVENUE'!BP37</f>
        <v>78649378.849999994</v>
      </c>
      <c r="L7" s="238">
        <f>'Cash Summary - @ REVENUE'!BQ37</f>
        <v>81438270.5</v>
      </c>
      <c r="M7" s="238">
        <f>'Cash Summary - @ REVENUE'!BR37</f>
        <v>78649378.849999994</v>
      </c>
      <c r="N7" s="238">
        <f>'Cash Summary - @ REVENUE'!BS37</f>
        <v>81438270.5</v>
      </c>
      <c r="O7" s="238">
        <f>'Cash Summary - @ REVENUE'!BT37</f>
        <v>78649378.849999994</v>
      </c>
      <c r="P7" s="238">
        <f>'Cash Summary - @ REVENUE'!BU37</f>
        <v>78649378.849999994</v>
      </c>
      <c r="Q7" s="1279">
        <f t="shared" si="0"/>
        <v>863709483.64900005</v>
      </c>
    </row>
    <row r="8" spans="1:75">
      <c r="A8" s="202" t="s">
        <v>691</v>
      </c>
      <c r="B8" s="270">
        <f>'Cash Summary - @ REVENUE'!O43</f>
        <v>279382.76358114375</v>
      </c>
      <c r="C8" s="270">
        <f>'Cash Summary - @ REVENUE'!AA43</f>
        <v>1232158.0595969704</v>
      </c>
      <c r="D8" s="270">
        <f>'Cash Summary - @ REVENUE'!AM43</f>
        <v>1603811.8797723886</v>
      </c>
      <c r="E8" s="270">
        <f>'Cash Summary - @ REVENUE'!AY43</f>
        <v>1429136.0578691668</v>
      </c>
      <c r="F8" s="270">
        <f>'Cash Summary - @ REVENUE'!BK43</f>
        <v>1609511.1840729436</v>
      </c>
      <c r="G8" s="270">
        <f>'Cash Summary - @ REVENUE'!BL43</f>
        <v>1735862.3902474621</v>
      </c>
      <c r="H8" s="270">
        <f>'Cash Summary - @ REVENUE'!BM43</f>
        <v>1928797.4984071304</v>
      </c>
      <c r="I8" s="270">
        <f>'Cash Summary - @ REVENUE'!BN43</f>
        <v>2170923.4007792533</v>
      </c>
      <c r="J8" s="270">
        <f>'Cash Summary - @ REVENUE'!BO43</f>
        <v>2224950.3224281068</v>
      </c>
      <c r="K8" s="270">
        <f>'Cash Summary - @ REVENUE'!BP43</f>
        <v>2336197.8385495124</v>
      </c>
      <c r="L8" s="270">
        <f>'Cash Summary - @ REVENUE'!BQ43</f>
        <v>2453007.730476988</v>
      </c>
      <c r="M8" s="270">
        <f>'Cash Summary - @ REVENUE'!BR43</f>
        <v>2575658.1170008373</v>
      </c>
      <c r="N8" s="270">
        <f>'Cash Summary - @ REVENUE'!BS43</f>
        <v>2704441.0228508795</v>
      </c>
      <c r="O8" s="270">
        <f>'Cash Summary - @ REVENUE'!BT43</f>
        <v>2839663.0739934235</v>
      </c>
      <c r="P8" s="270">
        <f>'Cash Summary - @ REVENUE'!BU43</f>
        <v>2981646.2276930949</v>
      </c>
      <c r="Q8" s="1279">
        <f t="shared" si="0"/>
        <v>30105147.5673193</v>
      </c>
    </row>
    <row r="9" spans="1:75">
      <c r="A9" s="202" t="s">
        <v>692</v>
      </c>
      <c r="B9" s="270">
        <v>0</v>
      </c>
      <c r="C9" s="270">
        <v>0</v>
      </c>
      <c r="D9" s="270">
        <f>SUM('Cash Summary - @ REVENUE'!AB48:AM48)</f>
        <v>0</v>
      </c>
      <c r="E9" s="270">
        <f>SUM('Cash Summary - @ REVENUE'!AN48:AY48)</f>
        <v>478927</v>
      </c>
      <c r="F9" s="270">
        <f>SUM('Cash Summary - @ REVENUE'!AZ48:BK48)</f>
        <v>421961</v>
      </c>
      <c r="G9" s="270">
        <f>'Cash Summary - @ REVENUE'!BL48</f>
        <v>1011611</v>
      </c>
      <c r="H9" s="270">
        <f>'Cash Summary - @ REVENUE'!BM48</f>
        <v>1552504</v>
      </c>
      <c r="I9" s="270">
        <f>'Cash Summary - @ REVENUE'!BN48</f>
        <v>2458530</v>
      </c>
      <c r="J9" s="270">
        <f>'Cash Summary - @ REVENUE'!BO48</f>
        <v>3352275</v>
      </c>
      <c r="K9" s="270">
        <f>'Cash Summary - @ REVENUE'!BP48</f>
        <v>3519888.75</v>
      </c>
      <c r="L9" s="270">
        <f>'Cash Summary - @ REVENUE'!BQ48</f>
        <v>3695883.1875</v>
      </c>
      <c r="M9" s="270">
        <f>'Cash Summary - @ REVENUE'!BR48</f>
        <v>3880677.3468750003</v>
      </c>
      <c r="N9" s="270">
        <f>'Cash Summary - @ REVENUE'!BS48</f>
        <v>4074711.2142187506</v>
      </c>
      <c r="O9" s="270">
        <f>'Cash Summary - @ REVENUE'!BT48</f>
        <v>4278446.7749296883</v>
      </c>
      <c r="P9" s="270">
        <f>'Cash Summary - @ REVENUE'!BU48</f>
        <v>4492369.1136761727</v>
      </c>
      <c r="Q9" s="1279">
        <f t="shared" si="0"/>
        <v>33217784.38719961</v>
      </c>
    </row>
    <row r="10" spans="1:75" ht="17" thickBot="1">
      <c r="Q10" s="218"/>
    </row>
    <row r="11" spans="1:75" s="240" customFormat="1" ht="17" thickBot="1">
      <c r="A11" s="1065" t="s">
        <v>490</v>
      </c>
      <c r="B11" s="1066">
        <f>SUM(B4:B9)</f>
        <v>-344360.90491885628</v>
      </c>
      <c r="C11" s="1066">
        <f t="shared" ref="C11:P11" si="2">SUM(C4:C9)</f>
        <v>16144935.474596972</v>
      </c>
      <c r="D11" s="1066">
        <f t="shared" si="2"/>
        <v>90373756.545406386</v>
      </c>
      <c r="E11" s="1066">
        <f t="shared" si="2"/>
        <v>131596615.1038899</v>
      </c>
      <c r="F11" s="1066">
        <f t="shared" si="2"/>
        <v>261441509.128739</v>
      </c>
      <c r="G11" s="1066">
        <f t="shared" si="2"/>
        <v>208000198.04271361</v>
      </c>
      <c r="H11" s="1066">
        <f t="shared" si="2"/>
        <v>276741606.38162351</v>
      </c>
      <c r="I11" s="1066">
        <f t="shared" si="2"/>
        <v>288354717.40184158</v>
      </c>
      <c r="J11" s="1066">
        <f t="shared" si="2"/>
        <v>315973541.95263666</v>
      </c>
      <c r="K11" s="1066">
        <f t="shared" si="2"/>
        <v>305959308.89671338</v>
      </c>
      <c r="L11" s="1066">
        <f t="shared" si="2"/>
        <v>324155515.58677733</v>
      </c>
      <c r="M11" s="1066">
        <f t="shared" si="2"/>
        <v>333862790.53467292</v>
      </c>
      <c r="N11" s="1066">
        <f t="shared" si="2"/>
        <v>362338166.39413357</v>
      </c>
      <c r="O11" s="1066">
        <f t="shared" si="2"/>
        <v>376798404.45213038</v>
      </c>
      <c r="P11" s="1066">
        <f t="shared" si="2"/>
        <v>375716547.62411404</v>
      </c>
      <c r="Q11" s="924"/>
    </row>
    <row r="12" spans="1:75">
      <c r="Q12" s="218"/>
    </row>
    <row r="13" spans="1:75">
      <c r="A13" s="202" t="s">
        <v>695</v>
      </c>
      <c r="B13" s="270">
        <f>'Cash Summary - @ REVENUE'!O73</f>
        <v>-300000</v>
      </c>
      <c r="C13" s="270">
        <f>SUM('Cash Summary - @ REVENUE'!P72:AA72)</f>
        <v>-400000</v>
      </c>
      <c r="D13" s="270">
        <f>SUM('Cash Summary - @ REVENUE'!AB72:AM72)</f>
        <v>-400000</v>
      </c>
      <c r="E13" s="270">
        <f>SUM('Cash Summary - @ REVENUE'!AN72:AY72)</f>
        <v>-400000</v>
      </c>
      <c r="F13" s="270">
        <f>SUM('Cash Summary - @ REVENUE'!AZ72:BK72)</f>
        <v>-400000</v>
      </c>
      <c r="G13" s="270">
        <f>'Cash Summary - @ REVENUE'!BL72</f>
        <v>-550000</v>
      </c>
      <c r="H13" s="270">
        <f>'Cash Summary - @ REVENUE'!BM72</f>
        <v>-500000</v>
      </c>
      <c r="I13" s="270">
        <f>'Cash Summary - @ REVENUE'!BN72</f>
        <v>-600000</v>
      </c>
      <c r="J13" s="270">
        <f>'Cash Summary - @ REVENUE'!BO72</f>
        <v>-600000</v>
      </c>
      <c r="K13" s="270">
        <f>'Cash Summary - @ REVENUE'!BP72</f>
        <v>-600000</v>
      </c>
      <c r="L13" s="270">
        <f>'Cash Summary - @ REVENUE'!BQ72</f>
        <v>-550000</v>
      </c>
      <c r="M13" s="270">
        <f>'Cash Summary - @ REVENUE'!BR72</f>
        <v>-600000</v>
      </c>
      <c r="N13" s="270">
        <f>'Cash Summary - @ REVENUE'!BS72</f>
        <v>-600000</v>
      </c>
      <c r="O13" s="270">
        <f>'Cash Summary - @ REVENUE'!BT72</f>
        <v>-600000</v>
      </c>
      <c r="P13" s="270">
        <f>'Cash Summary - @ REVENUE'!BU72</f>
        <v>-600000</v>
      </c>
      <c r="Q13" s="218"/>
    </row>
    <row r="14" spans="1:75">
      <c r="A14" s="202" t="s">
        <v>696</v>
      </c>
      <c r="B14" s="270">
        <f>SUM('Cash Summary - @ REVENUE'!D88:O88)</f>
        <v>-10392051.605068142</v>
      </c>
      <c r="C14" s="270">
        <f>SUM('Cash Summary - @ REVENUE'!P91:AA91)</f>
        <v>-14539112.107846104</v>
      </c>
      <c r="D14" s="270">
        <f>SUM('Cash Summary - @ REVENUE'!AB88:AM88)</f>
        <v>-14709245.104817208</v>
      </c>
      <c r="E14" s="270">
        <f>SUM('Cash Summary - @ REVENUE'!AN88:AY88)</f>
        <v>-15380699.541131351</v>
      </c>
      <c r="F14" s="270">
        <f>SUM('Cash Summary - @ REVENUE'!AZ88:BK88)</f>
        <v>-16293307.423985388</v>
      </c>
      <c r="G14" s="270">
        <f>'Cash Summary - @ REVENUE'!BL88</f>
        <v>-12994961.06758707</v>
      </c>
      <c r="H14" s="270">
        <f>'Cash Summary - @ REVENUE'!BM88</f>
        <v>-13947833.1476561</v>
      </c>
      <c r="I14" s="270">
        <f>'Cash Summary - @ REVENUE'!BN88</f>
        <v>-14972170.633730305</v>
      </c>
      <c r="J14" s="270">
        <f>'Cash Summary - @ REVENUE'!BO88</f>
        <v>-16073333.431260079</v>
      </c>
      <c r="K14" s="270">
        <f>'Cash Summary - @ REVENUE'!BP88</f>
        <v>-17257083.438604586</v>
      </c>
      <c r="L14" s="270">
        <f>'Cash Summary - @ REVENUE'!BQ88</f>
        <v>-18529614.696499925</v>
      </c>
      <c r="M14" s="270">
        <f>'Cash Summary - @ REVENUE'!BR88</f>
        <v>-19897585.798737429</v>
      </c>
      <c r="N14" s="270">
        <f>'Cash Summary - @ REVENUE'!BS88</f>
        <v>-21368154.733642727</v>
      </c>
      <c r="O14" s="270">
        <f>'Cash Summary - @ REVENUE'!BT88</f>
        <v>-22949016.338665936</v>
      </c>
      <c r="P14" s="270">
        <f>'Cash Summary - @ REVENUE'!BU88</f>
        <v>-24648442.564065881</v>
      </c>
      <c r="Q14" s="218"/>
    </row>
    <row r="15" spans="1:75" ht="17" thickBot="1">
      <c r="B15" s="270"/>
      <c r="C15" s="270"/>
      <c r="D15" s="270"/>
      <c r="E15" s="270"/>
      <c r="F15" s="270"/>
      <c r="G15" s="270"/>
      <c r="H15" s="270"/>
      <c r="I15" s="270"/>
      <c r="J15" s="270"/>
      <c r="K15" s="270"/>
      <c r="L15" s="270"/>
      <c r="M15" s="270"/>
      <c r="N15" s="270"/>
      <c r="O15" s="270"/>
      <c r="P15" s="270"/>
      <c r="Q15" s="218"/>
    </row>
    <row r="16" spans="1:75" s="240" customFormat="1" ht="17" thickBot="1">
      <c r="A16" s="1063" t="s">
        <v>694</v>
      </c>
      <c r="B16" s="1064">
        <f>SUM(B13:B14)</f>
        <v>-10692051.605068142</v>
      </c>
      <c r="C16" s="1064">
        <f t="shared" ref="C16:P16" si="3">SUM(C13:C14)</f>
        <v>-14939112.107846104</v>
      </c>
      <c r="D16" s="1064">
        <f t="shared" si="3"/>
        <v>-15109245.104817208</v>
      </c>
      <c r="E16" s="1064">
        <f t="shared" si="3"/>
        <v>-15780699.541131351</v>
      </c>
      <c r="F16" s="1064">
        <f t="shared" si="3"/>
        <v>-16693307.423985388</v>
      </c>
      <c r="G16" s="1064">
        <f t="shared" si="3"/>
        <v>-13544961.06758707</v>
      </c>
      <c r="H16" s="1064">
        <f t="shared" si="3"/>
        <v>-14447833.1476561</v>
      </c>
      <c r="I16" s="1064">
        <f t="shared" si="3"/>
        <v>-15572170.633730305</v>
      </c>
      <c r="J16" s="1064">
        <f t="shared" si="3"/>
        <v>-16673333.431260079</v>
      </c>
      <c r="K16" s="1064">
        <f t="shared" si="3"/>
        <v>-17857083.438604586</v>
      </c>
      <c r="L16" s="1064">
        <f t="shared" si="3"/>
        <v>-19079614.696499925</v>
      </c>
      <c r="M16" s="1064">
        <f t="shared" si="3"/>
        <v>-20497585.798737429</v>
      </c>
      <c r="N16" s="1064">
        <f t="shared" si="3"/>
        <v>-21968154.733642727</v>
      </c>
      <c r="O16" s="1064">
        <f t="shared" si="3"/>
        <v>-23549016.338665936</v>
      </c>
      <c r="P16" s="1064">
        <f t="shared" si="3"/>
        <v>-25248442.564065881</v>
      </c>
      <c r="Q16" s="924"/>
    </row>
    <row r="17" spans="1:17" ht="17" thickBot="1">
      <c r="Q17" s="218"/>
    </row>
    <row r="18" spans="1:17" ht="17" thickBot="1">
      <c r="A18" s="907" t="s">
        <v>222</v>
      </c>
      <c r="B18" s="1062">
        <f>B11+B16</f>
        <v>-11036412.509986999</v>
      </c>
      <c r="C18" s="1062">
        <f t="shared" ref="C18:P18" si="4">C11+C16</f>
        <v>1205823.366750868</v>
      </c>
      <c r="D18" s="1062">
        <f t="shared" si="4"/>
        <v>75264511.440589175</v>
      </c>
      <c r="E18" s="1062">
        <f t="shared" si="4"/>
        <v>115815915.56275855</v>
      </c>
      <c r="F18" s="1062">
        <f t="shared" si="4"/>
        <v>244748201.70475361</v>
      </c>
      <c r="G18" s="1062">
        <f t="shared" si="4"/>
        <v>194455236.97512653</v>
      </c>
      <c r="H18" s="1062">
        <f t="shared" si="4"/>
        <v>262293773.23396739</v>
      </c>
      <c r="I18" s="1062">
        <f t="shared" si="4"/>
        <v>272782546.76811129</v>
      </c>
      <c r="J18" s="1062">
        <f t="shared" si="4"/>
        <v>299300208.52137661</v>
      </c>
      <c r="K18" s="1062">
        <f t="shared" si="4"/>
        <v>288102225.45810878</v>
      </c>
      <c r="L18" s="1062">
        <f t="shared" si="4"/>
        <v>305075900.89027739</v>
      </c>
      <c r="M18" s="1062">
        <f t="shared" si="4"/>
        <v>313365204.73593551</v>
      </c>
      <c r="N18" s="1062">
        <f t="shared" si="4"/>
        <v>340370011.66049087</v>
      </c>
      <c r="O18" s="1062">
        <f t="shared" si="4"/>
        <v>353249388.11346442</v>
      </c>
      <c r="P18" s="1062">
        <f t="shared" si="4"/>
        <v>350468105.06004816</v>
      </c>
      <c r="Q18" s="218"/>
    </row>
  </sheetData>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E138"/>
  <sheetViews>
    <sheetView zoomScale="125" zoomScaleNormal="125" workbookViewId="0">
      <pane xSplit="3" ySplit="4" topLeftCell="BL61" activePane="bottomRight" state="frozen"/>
      <selection pane="topRight" activeCell="D1" sqref="D1"/>
      <selection pane="bottomLeft" activeCell="A5" sqref="A5"/>
      <selection pane="bottomRight" activeCell="D5" sqref="D5"/>
    </sheetView>
  </sheetViews>
  <sheetFormatPr baseColWidth="10" defaultColWidth="11" defaultRowHeight="16"/>
  <cols>
    <col min="1" max="1" width="32.83203125" style="202" bestFit="1" customWidth="1"/>
    <col min="2" max="2" width="29.1640625" style="202" customWidth="1"/>
    <col min="3" max="3" width="13.33203125" style="202" hidden="1" customWidth="1"/>
    <col min="4" max="7" width="15.83203125" style="202" customWidth="1"/>
    <col min="8" max="8" width="16.1640625" style="202" customWidth="1"/>
    <col min="9" max="9" width="15.6640625" style="202" customWidth="1"/>
    <col min="10" max="10" width="16.33203125" style="202" customWidth="1"/>
    <col min="11" max="11" width="15.6640625" style="202" customWidth="1"/>
    <col min="12" max="12" width="19.1640625" style="202" customWidth="1"/>
    <col min="13" max="16" width="15.83203125" style="202" customWidth="1"/>
    <col min="17" max="20" width="15.33203125" style="202" customWidth="1"/>
    <col min="21" max="27" width="17" style="202" customWidth="1"/>
    <col min="28" max="33" width="16.5" style="202" customWidth="1"/>
    <col min="34" max="34" width="16" style="202" customWidth="1"/>
    <col min="35" max="36" width="16.5" style="202" customWidth="1"/>
    <col min="37" max="37" width="15.6640625" style="202" customWidth="1"/>
    <col min="38" max="38" width="16.5" style="202" customWidth="1"/>
    <col min="39" max="39" width="16.6640625" style="202" customWidth="1"/>
    <col min="40" max="43" width="17.5" style="202" customWidth="1"/>
    <col min="44" max="49" width="15.5" style="202" customWidth="1"/>
    <col min="50" max="50" width="15.83203125" style="202" customWidth="1"/>
    <col min="51" max="51" width="18.1640625" style="202" customWidth="1"/>
    <col min="52" max="74" width="17.1640625" style="202" customWidth="1"/>
    <col min="75" max="75" width="36" style="203" customWidth="1"/>
    <col min="76" max="82" width="15.33203125" style="202" customWidth="1"/>
    <col min="83" max="83" width="16.6640625" style="202" customWidth="1"/>
    <col min="84" max="84" width="32.33203125" style="202" customWidth="1"/>
    <col min="85" max="85" width="21.83203125" style="202" customWidth="1"/>
    <col min="86" max="86" width="12.83203125" style="202" bestFit="1" customWidth="1"/>
    <col min="87" max="16384" width="11" style="202"/>
  </cols>
  <sheetData>
    <row r="1" spans="1:75" ht="120" customHeight="1"/>
    <row r="2" spans="1:75" ht="40" customHeight="1">
      <c r="A2" s="341" t="s">
        <v>398</v>
      </c>
      <c r="B2" s="201"/>
      <c r="C2" s="201"/>
    </row>
    <row r="3" spans="1:75" ht="17" thickBot="1">
      <c r="A3" s="201"/>
      <c r="B3" s="201"/>
      <c r="C3" s="979" t="s">
        <v>603</v>
      </c>
      <c r="BW3" s="340"/>
    </row>
    <row r="4" spans="1:75" s="205" customFormat="1" ht="17" thickBot="1">
      <c r="A4" s="897" t="s">
        <v>5</v>
      </c>
      <c r="B4" s="648"/>
      <c r="C4" s="973" t="s">
        <v>593</v>
      </c>
      <c r="D4" s="649" t="s">
        <v>99</v>
      </c>
      <c r="E4" s="649" t="s">
        <v>40</v>
      </c>
      <c r="F4" s="649" t="s">
        <v>41</v>
      </c>
      <c r="G4" s="649" t="s">
        <v>42</v>
      </c>
      <c r="H4" s="649" t="s">
        <v>27</v>
      </c>
      <c r="I4" s="649" t="s">
        <v>28</v>
      </c>
      <c r="J4" s="649" t="s">
        <v>29</v>
      </c>
      <c r="K4" s="649" t="s">
        <v>30</v>
      </c>
      <c r="L4" s="649" t="s">
        <v>31</v>
      </c>
      <c r="M4" s="649" t="s">
        <v>32</v>
      </c>
      <c r="N4" s="649" t="s">
        <v>33</v>
      </c>
      <c r="O4" s="650" t="s">
        <v>34</v>
      </c>
      <c r="P4" s="649" t="s">
        <v>35</v>
      </c>
      <c r="Q4" s="649" t="s">
        <v>36</v>
      </c>
      <c r="R4" s="649" t="s">
        <v>20</v>
      </c>
      <c r="S4" s="649" t="s">
        <v>21</v>
      </c>
      <c r="T4" s="649" t="s">
        <v>22</v>
      </c>
      <c r="U4" s="649" t="s">
        <v>23</v>
      </c>
      <c r="V4" s="649" t="s">
        <v>24</v>
      </c>
      <c r="W4" s="649" t="s">
        <v>38</v>
      </c>
      <c r="X4" s="649" t="s">
        <v>123</v>
      </c>
      <c r="Y4" s="649" t="s">
        <v>124</v>
      </c>
      <c r="Z4" s="649" t="s">
        <v>125</v>
      </c>
      <c r="AA4" s="650" t="s">
        <v>126</v>
      </c>
      <c r="AB4" s="651" t="s">
        <v>129</v>
      </c>
      <c r="AC4" s="651" t="s">
        <v>130</v>
      </c>
      <c r="AD4" s="651" t="s">
        <v>131</v>
      </c>
      <c r="AE4" s="651" t="s">
        <v>132</v>
      </c>
      <c r="AF4" s="651" t="s">
        <v>133</v>
      </c>
      <c r="AG4" s="651" t="s">
        <v>134</v>
      </c>
      <c r="AH4" s="651" t="s">
        <v>135</v>
      </c>
      <c r="AI4" s="651" t="s">
        <v>136</v>
      </c>
      <c r="AJ4" s="651" t="s">
        <v>137</v>
      </c>
      <c r="AK4" s="651" t="s">
        <v>138</v>
      </c>
      <c r="AL4" s="651" t="s">
        <v>139</v>
      </c>
      <c r="AM4" s="652" t="s">
        <v>140</v>
      </c>
      <c r="AN4" s="651" t="s">
        <v>141</v>
      </c>
      <c r="AO4" s="651" t="s">
        <v>142</v>
      </c>
      <c r="AP4" s="651" t="s">
        <v>143</v>
      </c>
      <c r="AQ4" s="651" t="s">
        <v>144</v>
      </c>
      <c r="AR4" s="651" t="s">
        <v>145</v>
      </c>
      <c r="AS4" s="651" t="s">
        <v>146</v>
      </c>
      <c r="AT4" s="651" t="s">
        <v>147</v>
      </c>
      <c r="AU4" s="651" t="s">
        <v>148</v>
      </c>
      <c r="AV4" s="651" t="s">
        <v>149</v>
      </c>
      <c r="AW4" s="651" t="s">
        <v>150</v>
      </c>
      <c r="AX4" s="651" t="s">
        <v>151</v>
      </c>
      <c r="AY4" s="652" t="s">
        <v>152</v>
      </c>
      <c r="AZ4" s="651" t="s">
        <v>153</v>
      </c>
      <c r="BA4" s="651" t="s">
        <v>154</v>
      </c>
      <c r="BB4" s="651" t="s">
        <v>155</v>
      </c>
      <c r="BC4" s="651" t="s">
        <v>156</v>
      </c>
      <c r="BD4" s="651" t="s">
        <v>157</v>
      </c>
      <c r="BE4" s="651" t="s">
        <v>158</v>
      </c>
      <c r="BF4" s="651" t="s">
        <v>159</v>
      </c>
      <c r="BG4" s="651" t="s">
        <v>160</v>
      </c>
      <c r="BH4" s="651" t="s">
        <v>161</v>
      </c>
      <c r="BI4" s="651" t="s">
        <v>162</v>
      </c>
      <c r="BJ4" s="651" t="s">
        <v>163</v>
      </c>
      <c r="BK4" s="652" t="s">
        <v>164</v>
      </c>
      <c r="BL4" s="653" t="s">
        <v>347</v>
      </c>
      <c r="BM4" s="654" t="s">
        <v>348</v>
      </c>
      <c r="BN4" s="653" t="s">
        <v>349</v>
      </c>
      <c r="BO4" s="654" t="s">
        <v>350</v>
      </c>
      <c r="BP4" s="653" t="s">
        <v>351</v>
      </c>
      <c r="BQ4" s="654" t="s">
        <v>352</v>
      </c>
      <c r="BR4" s="653" t="s">
        <v>353</v>
      </c>
      <c r="BS4" s="654" t="s">
        <v>354</v>
      </c>
      <c r="BT4" s="653" t="s">
        <v>355</v>
      </c>
      <c r="BU4" s="655" t="s">
        <v>356</v>
      </c>
      <c r="BV4" s="656" t="s">
        <v>12</v>
      </c>
      <c r="BW4" s="204" t="s">
        <v>165</v>
      </c>
    </row>
    <row r="5" spans="1:75" s="256" customFormat="1" ht="18" thickTop="1" thickBot="1">
      <c r="A5" s="961" t="s">
        <v>590</v>
      </c>
      <c r="B5" s="850"/>
      <c r="C5" s="974">
        <v>0</v>
      </c>
      <c r="D5" s="983">
        <v>175000000</v>
      </c>
      <c r="E5" s="256">
        <v>0</v>
      </c>
      <c r="F5" s="256">
        <v>0</v>
      </c>
      <c r="G5" s="256">
        <v>0</v>
      </c>
      <c r="H5" s="256">
        <v>0</v>
      </c>
      <c r="I5" s="256">
        <v>140000000</v>
      </c>
      <c r="J5" s="256">
        <v>0</v>
      </c>
      <c r="K5" s="256">
        <v>0</v>
      </c>
      <c r="L5" s="256">
        <v>0</v>
      </c>
      <c r="M5" s="256">
        <v>0</v>
      </c>
      <c r="N5" s="256">
        <v>0</v>
      </c>
      <c r="O5" s="928">
        <v>0</v>
      </c>
      <c r="P5" s="256">
        <v>0</v>
      </c>
      <c r="Q5" s="256">
        <v>0</v>
      </c>
      <c r="R5" s="256">
        <v>0</v>
      </c>
      <c r="S5" s="256">
        <v>0</v>
      </c>
      <c r="T5" s="256">
        <v>0</v>
      </c>
      <c r="U5" s="256">
        <v>0</v>
      </c>
      <c r="V5" s="256">
        <v>0</v>
      </c>
      <c r="W5" s="256">
        <v>0</v>
      </c>
      <c r="X5" s="256">
        <v>0</v>
      </c>
      <c r="Y5" s="256">
        <v>0</v>
      </c>
      <c r="Z5" s="256">
        <v>0</v>
      </c>
      <c r="AA5" s="928">
        <v>0</v>
      </c>
      <c r="AB5" s="256">
        <v>0</v>
      </c>
      <c r="AC5" s="256">
        <v>0</v>
      </c>
      <c r="AD5" s="256">
        <v>0</v>
      </c>
      <c r="AE5" s="256">
        <v>0</v>
      </c>
      <c r="AF5" s="256">
        <v>0</v>
      </c>
      <c r="AG5" s="256">
        <v>0</v>
      </c>
      <c r="AH5" s="256">
        <v>0</v>
      </c>
      <c r="AI5" s="256">
        <v>0</v>
      </c>
      <c r="AJ5" s="256">
        <v>0</v>
      </c>
      <c r="AK5" s="256">
        <v>0</v>
      </c>
      <c r="AL5" s="256">
        <v>0</v>
      </c>
      <c r="AM5" s="928">
        <v>0</v>
      </c>
      <c r="AN5" s="256">
        <v>0</v>
      </c>
      <c r="AO5" s="256">
        <v>0</v>
      </c>
      <c r="AP5" s="256">
        <v>0</v>
      </c>
      <c r="AQ5" s="256">
        <v>0</v>
      </c>
      <c r="AR5" s="256">
        <v>0</v>
      </c>
      <c r="AS5" s="256">
        <v>0</v>
      </c>
      <c r="AT5" s="256">
        <v>0</v>
      </c>
      <c r="AU5" s="256">
        <v>0</v>
      </c>
      <c r="AV5" s="256">
        <v>0</v>
      </c>
      <c r="AW5" s="256">
        <v>0</v>
      </c>
      <c r="AX5" s="256">
        <v>0</v>
      </c>
      <c r="AY5" s="928">
        <v>0</v>
      </c>
      <c r="AZ5" s="256">
        <v>0</v>
      </c>
      <c r="BA5" s="256">
        <v>0</v>
      </c>
      <c r="BB5" s="256">
        <v>0</v>
      </c>
      <c r="BC5" s="256">
        <v>0</v>
      </c>
      <c r="BD5" s="256">
        <v>0</v>
      </c>
      <c r="BE5" s="256">
        <v>0</v>
      </c>
      <c r="BF5" s="256">
        <v>0</v>
      </c>
      <c r="BG5" s="256">
        <v>0</v>
      </c>
      <c r="BH5" s="256">
        <v>0</v>
      </c>
      <c r="BI5" s="256">
        <v>0</v>
      </c>
      <c r="BJ5" s="256">
        <v>0</v>
      </c>
      <c r="BK5" s="1025">
        <v>0</v>
      </c>
      <c r="BL5" s="929">
        <v>0</v>
      </c>
      <c r="BM5" s="929">
        <v>0</v>
      </c>
      <c r="BN5" s="929">
        <v>0</v>
      </c>
      <c r="BO5" s="929">
        <v>0</v>
      </c>
      <c r="BP5" s="929">
        <v>0</v>
      </c>
      <c r="BQ5" s="929">
        <v>0</v>
      </c>
      <c r="BR5" s="929">
        <v>0</v>
      </c>
      <c r="BS5" s="929">
        <v>0</v>
      </c>
      <c r="BT5" s="929">
        <v>0</v>
      </c>
      <c r="BU5" s="930">
        <v>0</v>
      </c>
      <c r="BV5" s="932">
        <f>SUM(D5:BU5)</f>
        <v>315000000</v>
      </c>
      <c r="BW5" s="853" t="str">
        <f>A5</f>
        <v>Loan Cash Received</v>
      </c>
    </row>
    <row r="6" spans="1:75" s="256" customFormat="1" ht="18" thickTop="1" thickBot="1">
      <c r="A6" s="962" t="s">
        <v>84</v>
      </c>
      <c r="B6" s="850"/>
      <c r="C6" s="975">
        <v>0</v>
      </c>
      <c r="D6" s="206">
        <v>0</v>
      </c>
      <c r="E6" s="206">
        <v>0</v>
      </c>
      <c r="F6" s="206">
        <v>0</v>
      </c>
      <c r="G6" s="206">
        <v>0</v>
      </c>
      <c r="H6" s="206">
        <v>0</v>
      </c>
      <c r="I6" s="206">
        <v>0</v>
      </c>
      <c r="J6" s="256">
        <v>0</v>
      </c>
      <c r="K6" s="256">
        <v>0</v>
      </c>
      <c r="L6" s="256">
        <v>0</v>
      </c>
      <c r="M6" s="256">
        <v>0</v>
      </c>
      <c r="N6" s="256">
        <v>0</v>
      </c>
      <c r="O6" s="213">
        <v>0</v>
      </c>
      <c r="P6" s="206">
        <v>0</v>
      </c>
      <c r="Q6" s="206">
        <v>0</v>
      </c>
      <c r="R6" s="206">
        <v>0</v>
      </c>
      <c r="S6" s="206">
        <v>0</v>
      </c>
      <c r="T6" s="206">
        <v>0</v>
      </c>
      <c r="U6" s="206">
        <v>0</v>
      </c>
      <c r="V6" s="256">
        <v>0</v>
      </c>
      <c r="W6" s="256">
        <v>0</v>
      </c>
      <c r="X6" s="256">
        <v>0</v>
      </c>
      <c r="Y6" s="256">
        <v>0</v>
      </c>
      <c r="Z6" s="256">
        <v>0</v>
      </c>
      <c r="AA6" s="213">
        <v>0</v>
      </c>
      <c r="AB6" s="206">
        <v>0</v>
      </c>
      <c r="AC6" s="206">
        <v>0</v>
      </c>
      <c r="AD6" s="206">
        <v>0</v>
      </c>
      <c r="AE6" s="206">
        <v>0</v>
      </c>
      <c r="AF6" s="206">
        <v>0</v>
      </c>
      <c r="AG6" s="206">
        <v>0</v>
      </c>
      <c r="AH6" s="256">
        <v>0</v>
      </c>
      <c r="AI6" s="256">
        <v>0</v>
      </c>
      <c r="AJ6" s="256">
        <v>0</v>
      </c>
      <c r="AK6" s="256">
        <v>0</v>
      </c>
      <c r="AL6" s="256">
        <v>0</v>
      </c>
      <c r="AM6" s="213">
        <v>0</v>
      </c>
      <c r="AN6" s="206">
        <v>0</v>
      </c>
      <c r="AO6" s="206">
        <v>0</v>
      </c>
      <c r="AP6" s="206">
        <v>0</v>
      </c>
      <c r="AQ6" s="206">
        <v>0</v>
      </c>
      <c r="AR6" s="206">
        <v>0</v>
      </c>
      <c r="AS6" s="206">
        <v>0</v>
      </c>
      <c r="AT6" s="256">
        <v>0</v>
      </c>
      <c r="AU6" s="256">
        <v>0</v>
      </c>
      <c r="AV6" s="256">
        <v>0</v>
      </c>
      <c r="AW6" s="256">
        <v>0</v>
      </c>
      <c r="AX6" s="256">
        <v>0</v>
      </c>
      <c r="AY6" s="213">
        <v>0</v>
      </c>
      <c r="AZ6" s="206">
        <v>0</v>
      </c>
      <c r="BA6" s="206">
        <v>0</v>
      </c>
      <c r="BB6" s="206">
        <v>0</v>
      </c>
      <c r="BC6" s="206">
        <v>0</v>
      </c>
      <c r="BD6" s="206">
        <v>0</v>
      </c>
      <c r="BE6" s="206">
        <v>0</v>
      </c>
      <c r="BF6" s="256">
        <v>0</v>
      </c>
      <c r="BG6" s="256">
        <v>0</v>
      </c>
      <c r="BH6" s="256">
        <v>0</v>
      </c>
      <c r="BI6" s="256">
        <v>0</v>
      </c>
      <c r="BJ6" s="256">
        <v>0</v>
      </c>
      <c r="BK6" s="213">
        <v>0</v>
      </c>
      <c r="BL6" s="851">
        <v>0</v>
      </c>
      <c r="BM6" s="851">
        <v>0</v>
      </c>
      <c r="BN6" s="851">
        <v>0</v>
      </c>
      <c r="BO6" s="851">
        <v>0</v>
      </c>
      <c r="BP6" s="851">
        <v>0</v>
      </c>
      <c r="BQ6" s="851">
        <v>0</v>
      </c>
      <c r="BR6" s="851">
        <v>0</v>
      </c>
      <c r="BS6" s="851">
        <v>0</v>
      </c>
      <c r="BT6" s="851">
        <v>0</v>
      </c>
      <c r="BU6" s="852">
        <v>0</v>
      </c>
      <c r="BV6" s="932">
        <f>SUM(C6:BU6)</f>
        <v>0</v>
      </c>
      <c r="BW6" s="853" t="str">
        <f>A6</f>
        <v xml:space="preserve"> </v>
      </c>
    </row>
    <row r="7" spans="1:75" s="256" customFormat="1" ht="18" thickTop="1" thickBot="1">
      <c r="A7" s="962" t="s">
        <v>84</v>
      </c>
      <c r="B7" s="850"/>
      <c r="C7" s="975"/>
      <c r="D7" s="206"/>
      <c r="E7" s="206"/>
      <c r="F7" s="206"/>
      <c r="G7" s="206"/>
      <c r="H7" s="206">
        <v>0</v>
      </c>
      <c r="I7" s="206"/>
      <c r="O7" s="213"/>
      <c r="P7" s="206"/>
      <c r="Q7" s="206"/>
      <c r="R7" s="206"/>
      <c r="S7" s="206"/>
      <c r="T7" s="206"/>
      <c r="U7" s="206"/>
      <c r="AA7" s="213"/>
      <c r="AB7" s="206"/>
      <c r="AC7" s="206"/>
      <c r="AD7" s="206"/>
      <c r="AE7" s="206"/>
      <c r="AF7" s="206"/>
      <c r="AG7" s="206"/>
      <c r="AM7" s="213"/>
      <c r="AN7" s="206"/>
      <c r="AO7" s="206"/>
      <c r="AP7" s="206"/>
      <c r="AQ7" s="206"/>
      <c r="AR7" s="206"/>
      <c r="AS7" s="206"/>
      <c r="AY7" s="213"/>
      <c r="AZ7" s="206"/>
      <c r="BA7" s="206"/>
      <c r="BB7" s="206"/>
      <c r="BC7" s="206"/>
      <c r="BD7" s="206"/>
      <c r="BE7" s="206"/>
      <c r="BK7" s="213"/>
      <c r="BL7" s="851"/>
      <c r="BM7" s="851"/>
      <c r="BN7" s="851"/>
      <c r="BO7" s="851"/>
      <c r="BP7" s="851"/>
      <c r="BQ7" s="851"/>
      <c r="BR7" s="851"/>
      <c r="BS7" s="851"/>
      <c r="BT7" s="851"/>
      <c r="BU7" s="852"/>
      <c r="BV7" s="932"/>
      <c r="BW7" s="853"/>
    </row>
    <row r="8" spans="1:75" s="256" customFormat="1" ht="18" thickTop="1" thickBot="1">
      <c r="A8" s="962" t="s">
        <v>656</v>
      </c>
      <c r="B8" s="850"/>
      <c r="C8" s="975"/>
      <c r="D8" s="206"/>
      <c r="E8" s="206"/>
      <c r="F8" s="206"/>
      <c r="G8" s="206"/>
      <c r="H8" s="206">
        <v>175000000</v>
      </c>
      <c r="I8" s="206"/>
      <c r="O8" s="213"/>
      <c r="P8" s="206"/>
      <c r="Q8" s="206"/>
      <c r="R8" s="206"/>
      <c r="S8" s="206"/>
      <c r="T8" s="206"/>
      <c r="U8" s="206"/>
      <c r="AA8" s="213"/>
      <c r="AB8" s="206"/>
      <c r="AC8" s="206"/>
      <c r="AD8" s="206"/>
      <c r="AE8" s="206"/>
      <c r="AF8" s="206"/>
      <c r="AG8" s="206"/>
      <c r="AM8" s="213"/>
      <c r="AN8" s="206"/>
      <c r="AO8" s="206"/>
      <c r="AP8" s="206"/>
      <c r="AQ8" s="206"/>
      <c r="AR8" s="206"/>
      <c r="AS8" s="206"/>
      <c r="AY8" s="213"/>
      <c r="AZ8" s="206"/>
      <c r="BA8" s="206"/>
      <c r="BB8" s="206"/>
      <c r="BC8" s="206"/>
      <c r="BD8" s="206"/>
      <c r="BE8" s="206"/>
      <c r="BK8" s="213"/>
      <c r="BL8" s="851"/>
      <c r="BM8" s="851"/>
      <c r="BN8" s="851"/>
      <c r="BO8" s="851"/>
      <c r="BP8" s="851"/>
      <c r="BQ8" s="851"/>
      <c r="BR8" s="851"/>
      <c r="BS8" s="851"/>
      <c r="BT8" s="851"/>
      <c r="BU8" s="852"/>
      <c r="BV8" s="932"/>
      <c r="BW8" s="853"/>
    </row>
    <row r="9" spans="1:75" s="547" customFormat="1" ht="18" thickTop="1" thickBot="1">
      <c r="A9" s="1028" t="s">
        <v>655</v>
      </c>
      <c r="B9" s="1029"/>
      <c r="C9" s="1030"/>
      <c r="D9" s="1031"/>
      <c r="E9" s="1031"/>
      <c r="F9" s="1031"/>
      <c r="G9" s="1031"/>
      <c r="H9" s="1031"/>
      <c r="I9" s="1031"/>
      <c r="O9" s="1032"/>
      <c r="P9" s="1031"/>
      <c r="Q9" s="1031"/>
      <c r="R9" s="1031"/>
      <c r="S9" s="1031"/>
      <c r="T9" s="1031"/>
      <c r="U9" s="1031"/>
      <c r="AA9" s="1032"/>
      <c r="AB9" s="1031"/>
      <c r="AC9" s="1031"/>
      <c r="AD9" s="1031"/>
      <c r="AE9" s="1031"/>
      <c r="AF9" s="1031"/>
      <c r="AG9" s="1031"/>
      <c r="AM9" s="1032"/>
      <c r="AN9" s="1031">
        <v>105000000</v>
      </c>
      <c r="AO9" s="1031"/>
      <c r="AP9" s="1031"/>
      <c r="AQ9" s="1031"/>
      <c r="AR9" s="1031"/>
      <c r="AS9" s="1031"/>
      <c r="AY9" s="1032"/>
      <c r="AZ9" s="1031"/>
      <c r="BA9" s="1031"/>
      <c r="BB9" s="1031"/>
      <c r="BC9" s="1031"/>
      <c r="BD9" s="1031"/>
      <c r="BE9" s="1031"/>
      <c r="BK9" s="1032"/>
      <c r="BL9" s="851">
        <v>-65000000</v>
      </c>
      <c r="BM9" s="851">
        <v>-40000000</v>
      </c>
      <c r="BN9" s="851"/>
      <c r="BO9" s="851"/>
      <c r="BP9" s="851"/>
      <c r="BQ9" s="851"/>
      <c r="BR9" s="851"/>
      <c r="BS9" s="851"/>
      <c r="BT9" s="851"/>
      <c r="BU9" s="852"/>
      <c r="BV9" s="1033"/>
      <c r="BW9" s="1034"/>
    </row>
    <row r="10" spans="1:75" s="547" customFormat="1" ht="18" thickTop="1" thickBot="1">
      <c r="A10" s="1028" t="s">
        <v>661</v>
      </c>
      <c r="B10" s="1029"/>
      <c r="C10" s="1030"/>
      <c r="D10" s="1031"/>
      <c r="E10" s="1031"/>
      <c r="F10" s="1031"/>
      <c r="G10" s="1031"/>
      <c r="H10" s="1031"/>
      <c r="I10" s="1031"/>
      <c r="O10" s="1032"/>
      <c r="P10" s="1031"/>
      <c r="Q10" s="1031"/>
      <c r="R10" s="1031"/>
      <c r="S10" s="1031"/>
      <c r="T10" s="1031"/>
      <c r="U10" s="1031"/>
      <c r="AA10" s="1032"/>
      <c r="AB10" s="1031"/>
      <c r="AC10" s="1031"/>
      <c r="AD10" s="1031"/>
      <c r="AE10" s="1031"/>
      <c r="AF10" s="1031"/>
      <c r="AG10" s="1031"/>
      <c r="AM10" s="1032"/>
      <c r="AN10" s="1031"/>
      <c r="AO10" s="1031"/>
      <c r="AP10" s="1031"/>
      <c r="AQ10" s="1031"/>
      <c r="AR10" s="1031"/>
      <c r="AS10" s="1031"/>
      <c r="AY10" s="1032">
        <v>-7875000</v>
      </c>
      <c r="AZ10" s="1031"/>
      <c r="BA10" s="1031"/>
      <c r="BB10" s="1031"/>
      <c r="BC10" s="1031"/>
      <c r="BD10" s="1031"/>
      <c r="BE10" s="1031"/>
      <c r="BK10" s="1032">
        <v>-7875000</v>
      </c>
      <c r="BL10" s="851">
        <v>-2400000</v>
      </c>
      <c r="BM10" s="851">
        <v>-2400000</v>
      </c>
      <c r="BN10" s="851"/>
      <c r="BO10" s="851"/>
      <c r="BP10" s="851"/>
      <c r="BQ10" s="851"/>
      <c r="BR10" s="851"/>
      <c r="BS10" s="851"/>
      <c r="BT10" s="851"/>
      <c r="BU10" s="852"/>
      <c r="BV10" s="1033"/>
      <c r="BW10" s="1034"/>
    </row>
    <row r="11" spans="1:75" s="256" customFormat="1" ht="18" thickTop="1" thickBot="1">
      <c r="A11" s="962" t="s">
        <v>591</v>
      </c>
      <c r="B11" s="850"/>
      <c r="C11" s="975">
        <v>0</v>
      </c>
      <c r="D11" s="206">
        <v>0</v>
      </c>
      <c r="E11" s="206">
        <v>0</v>
      </c>
      <c r="F11" s="206">
        <v>0</v>
      </c>
      <c r="G11" s="206">
        <v>0</v>
      </c>
      <c r="H11" s="206">
        <v>0</v>
      </c>
      <c r="I11" s="206">
        <v>0</v>
      </c>
      <c r="J11" s="256">
        <v>0</v>
      </c>
      <c r="K11" s="256">
        <v>0</v>
      </c>
      <c r="L11" s="256">
        <v>0</v>
      </c>
      <c r="M11" s="256">
        <v>0</v>
      </c>
      <c r="N11" s="256">
        <v>0</v>
      </c>
      <c r="O11" s="213">
        <v>0</v>
      </c>
      <c r="P11" s="206">
        <v>0</v>
      </c>
      <c r="Q11" s="206">
        <v>0</v>
      </c>
      <c r="R11" s="206">
        <v>0</v>
      </c>
      <c r="S11" s="206">
        <v>0</v>
      </c>
      <c r="T11" s="206">
        <v>0</v>
      </c>
      <c r="U11" s="206">
        <v>0</v>
      </c>
      <c r="V11" s="256">
        <v>0</v>
      </c>
      <c r="W11" s="256">
        <v>0</v>
      </c>
      <c r="X11" s="256">
        <v>0</v>
      </c>
      <c r="Y11" s="256">
        <v>0</v>
      </c>
      <c r="Z11" s="256">
        <v>0</v>
      </c>
      <c r="AA11" s="213">
        <v>0</v>
      </c>
      <c r="AB11" s="206">
        <v>0</v>
      </c>
      <c r="AC11" s="206">
        <v>0</v>
      </c>
      <c r="AD11" s="206">
        <v>0</v>
      </c>
      <c r="AE11" s="206">
        <v>0</v>
      </c>
      <c r="AF11" s="206">
        <v>0</v>
      </c>
      <c r="AG11" s="206">
        <v>0</v>
      </c>
      <c r="AH11" s="256">
        <v>0</v>
      </c>
      <c r="AI11" s="256">
        <v>0</v>
      </c>
      <c r="AJ11" s="256">
        <v>0</v>
      </c>
      <c r="AK11" s="256">
        <v>0</v>
      </c>
      <c r="AL11" s="256">
        <v>0</v>
      </c>
      <c r="AM11" s="213">
        <v>0</v>
      </c>
      <c r="AN11" s="206">
        <v>0</v>
      </c>
      <c r="AO11" s="206">
        <v>0</v>
      </c>
      <c r="AP11" s="206">
        <v>0</v>
      </c>
      <c r="AQ11" s="206">
        <v>0</v>
      </c>
      <c r="AR11" s="206">
        <v>0</v>
      </c>
      <c r="AS11" s="206">
        <v>0</v>
      </c>
      <c r="AT11" s="256">
        <v>0</v>
      </c>
      <c r="AU11" s="256">
        <v>0</v>
      </c>
      <c r="AV11" s="256">
        <v>0</v>
      </c>
      <c r="AW11" s="256">
        <v>0</v>
      </c>
      <c r="AX11" s="256">
        <v>0</v>
      </c>
      <c r="AY11" s="213">
        <v>0</v>
      </c>
      <c r="AZ11" s="206">
        <v>0</v>
      </c>
      <c r="BA11" s="206">
        <v>0</v>
      </c>
      <c r="BB11" s="206">
        <v>0</v>
      </c>
      <c r="BC11" s="206">
        <v>0</v>
      </c>
      <c r="BD11" s="206">
        <v>0</v>
      </c>
      <c r="BE11" s="206">
        <v>0</v>
      </c>
      <c r="BF11" s="256">
        <v>0</v>
      </c>
      <c r="BG11" s="256">
        <v>0</v>
      </c>
      <c r="BH11" s="256">
        <v>0</v>
      </c>
      <c r="BI11" s="256">
        <v>0</v>
      </c>
      <c r="BJ11" s="256">
        <v>0</v>
      </c>
      <c r="BK11" s="213">
        <v>0</v>
      </c>
      <c r="BL11" s="851">
        <v>0</v>
      </c>
      <c r="BM11" s="851">
        <v>0</v>
      </c>
      <c r="BN11" s="851">
        <v>0</v>
      </c>
      <c r="BO11" s="851">
        <v>0</v>
      </c>
      <c r="BP11" s="851">
        <v>0</v>
      </c>
      <c r="BQ11" s="851">
        <v>0</v>
      </c>
      <c r="BR11" s="851">
        <v>0</v>
      </c>
      <c r="BS11" s="851">
        <v>0</v>
      </c>
      <c r="BT11" s="851">
        <v>0</v>
      </c>
      <c r="BU11" s="852">
        <v>0</v>
      </c>
      <c r="BV11" s="932">
        <f>SUM(C11:BU11)</f>
        <v>0</v>
      </c>
      <c r="BW11" s="853" t="str">
        <f>A11</f>
        <v>Investment Cash Received</v>
      </c>
    </row>
    <row r="12" spans="1:75" s="209" customFormat="1" ht="18" thickTop="1" thickBot="1">
      <c r="A12" s="963" t="s">
        <v>7</v>
      </c>
      <c r="B12" s="321"/>
      <c r="C12" s="976">
        <f>C5</f>
        <v>0</v>
      </c>
      <c r="D12" s="319">
        <f>C99</f>
        <v>0</v>
      </c>
      <c r="E12" s="206">
        <f>D99</f>
        <v>167000000</v>
      </c>
      <c r="F12" s="206">
        <f>E99</f>
        <v>162486470.15000001</v>
      </c>
      <c r="G12" s="206">
        <f t="shared" ref="G12" si="0">F99</f>
        <v>159937065.30000001</v>
      </c>
      <c r="H12" s="206">
        <f t="shared" ref="H12" si="1">G99</f>
        <v>158372161.70000002</v>
      </c>
      <c r="I12" s="206">
        <f t="shared" ref="I12" si="2">H99</f>
        <v>331760918.16250002</v>
      </c>
      <c r="J12" s="206">
        <f>I14</f>
        <v>392693524.54062504</v>
      </c>
      <c r="K12" s="206">
        <f t="shared" ref="K12:BU12" si="3">J14</f>
        <v>391081549.70515627</v>
      </c>
      <c r="L12" s="206">
        <f t="shared" si="3"/>
        <v>389442874.02041405</v>
      </c>
      <c r="M12" s="206">
        <f t="shared" si="3"/>
        <v>387710723.81893474</v>
      </c>
      <c r="N12" s="206">
        <f t="shared" si="3"/>
        <v>385920041.40388149</v>
      </c>
      <c r="O12" s="207">
        <f t="shared" si="3"/>
        <v>384169455.85762554</v>
      </c>
      <c r="P12" s="1049">
        <f t="shared" si="3"/>
        <v>305176087.490013</v>
      </c>
      <c r="Q12" s="206">
        <f t="shared" si="3"/>
        <v>301695715.38809294</v>
      </c>
      <c r="R12" s="206">
        <f t="shared" si="3"/>
        <v>298450984.32778519</v>
      </c>
      <c r="S12" s="206">
        <f t="shared" si="3"/>
        <v>295434691.68237042</v>
      </c>
      <c r="T12" s="206">
        <f t="shared" si="3"/>
        <v>292608762.0318557</v>
      </c>
      <c r="U12" s="206">
        <f t="shared" si="3"/>
        <v>290259213.51081109</v>
      </c>
      <c r="V12" s="206">
        <f t="shared" si="3"/>
        <v>257506797.69283509</v>
      </c>
      <c r="W12" s="206">
        <f t="shared" si="3"/>
        <v>255934012.79180613</v>
      </c>
      <c r="X12" s="206">
        <f t="shared" si="3"/>
        <v>254656297.76957154</v>
      </c>
      <c r="Y12" s="206">
        <f t="shared" si="3"/>
        <v>253154822.43122107</v>
      </c>
      <c r="Z12" s="206">
        <f t="shared" si="3"/>
        <v>251236220.97608641</v>
      </c>
      <c r="AA12" s="207">
        <f t="shared" si="3"/>
        <v>249730485.51785335</v>
      </c>
      <c r="AB12" s="206">
        <f t="shared" si="3"/>
        <v>249245910.85676393</v>
      </c>
      <c r="AC12" s="206">
        <f t="shared" si="3"/>
        <v>247681055.31145155</v>
      </c>
      <c r="AD12" s="206">
        <f t="shared" si="3"/>
        <v>246581438.70998189</v>
      </c>
      <c r="AE12" s="206">
        <f t="shared" si="3"/>
        <v>245441508.97527206</v>
      </c>
      <c r="AF12" s="206">
        <f t="shared" si="3"/>
        <v>244296800.46819758</v>
      </c>
      <c r="AG12" s="206">
        <f t="shared" si="3"/>
        <v>242907247.55215272</v>
      </c>
      <c r="AH12" s="206">
        <f t="shared" si="3"/>
        <v>241904319.32500145</v>
      </c>
      <c r="AI12" s="206">
        <f t="shared" si="3"/>
        <v>241012751.16225094</v>
      </c>
      <c r="AJ12" s="206">
        <f t="shared" si="3"/>
        <v>240678681.71777123</v>
      </c>
      <c r="AK12" s="206">
        <f t="shared" si="3"/>
        <v>240096584.15362588</v>
      </c>
      <c r="AL12" s="206">
        <f t="shared" si="3"/>
        <v>239753275.43666911</v>
      </c>
      <c r="AM12" s="207">
        <f t="shared" si="3"/>
        <v>239025606.06523532</v>
      </c>
      <c r="AN12" s="206">
        <f t="shared" si="3"/>
        <v>287519262.29735303</v>
      </c>
      <c r="AO12" s="206">
        <f t="shared" si="3"/>
        <v>387002232.251073</v>
      </c>
      <c r="AP12" s="206">
        <f t="shared" si="3"/>
        <v>381104778.16277897</v>
      </c>
      <c r="AQ12" s="206">
        <f t="shared" si="3"/>
        <v>375045785.55135143</v>
      </c>
      <c r="AR12" s="206">
        <f t="shared" si="3"/>
        <v>369301439.26426119</v>
      </c>
      <c r="AS12" s="206">
        <f t="shared" si="3"/>
        <v>363342842.60453695</v>
      </c>
      <c r="AT12" s="206">
        <f t="shared" si="3"/>
        <v>357305188.48862416</v>
      </c>
      <c r="AU12" s="206">
        <f t="shared" si="3"/>
        <v>350870964.92339748</v>
      </c>
      <c r="AV12" s="206">
        <f t="shared" si="3"/>
        <v>344619248.53706354</v>
      </c>
      <c r="AW12" s="206">
        <f t="shared" si="3"/>
        <v>338090857.78556234</v>
      </c>
      <c r="AX12" s="206">
        <f t="shared" si="3"/>
        <v>331532646.32487178</v>
      </c>
      <c r="AY12" s="207">
        <f t="shared" si="3"/>
        <v>324703225.5666014</v>
      </c>
      <c r="AZ12" s="206">
        <f t="shared" si="3"/>
        <v>393295497.86011159</v>
      </c>
      <c r="BA12" s="206">
        <f t="shared" si="3"/>
        <v>400562540.18423748</v>
      </c>
      <c r="BB12" s="206">
        <f t="shared" si="3"/>
        <v>408465763.44806844</v>
      </c>
      <c r="BC12" s="206">
        <f t="shared" si="3"/>
        <v>416548195.4376781</v>
      </c>
      <c r="BD12" s="206">
        <f t="shared" si="3"/>
        <v>424846412.7869637</v>
      </c>
      <c r="BE12" s="206">
        <f t="shared" si="3"/>
        <v>432912441.80456567</v>
      </c>
      <c r="BF12" s="206">
        <f t="shared" si="3"/>
        <v>440698787.43258005</v>
      </c>
      <c r="BG12" s="206">
        <f t="shared" si="3"/>
        <v>448935853.65844679</v>
      </c>
      <c r="BH12" s="206">
        <f t="shared" si="3"/>
        <v>456812869.91453379</v>
      </c>
      <c r="BI12" s="206">
        <f t="shared" si="3"/>
        <v>464510065.64149243</v>
      </c>
      <c r="BJ12" s="206">
        <f t="shared" si="3"/>
        <v>472475696.9428435</v>
      </c>
      <c r="BK12" s="207">
        <f t="shared" si="3"/>
        <v>480533279.97840595</v>
      </c>
      <c r="BL12" s="1050">
        <f t="shared" si="3"/>
        <v>252168699.5648652</v>
      </c>
      <c r="BM12" s="1050">
        <f t="shared" si="3"/>
        <v>445255074.53999174</v>
      </c>
      <c r="BN12" s="1050">
        <f t="shared" si="3"/>
        <v>665148847.77395916</v>
      </c>
      <c r="BO12" s="1050">
        <f t="shared" si="3"/>
        <v>937931394.54207039</v>
      </c>
      <c r="BP12" s="1050">
        <f t="shared" si="3"/>
        <v>1237231603.063447</v>
      </c>
      <c r="BQ12" s="1050">
        <f t="shared" si="3"/>
        <v>1525333828.5215559</v>
      </c>
      <c r="BR12" s="1050">
        <f t="shared" si="3"/>
        <v>1830409729.4118333</v>
      </c>
      <c r="BS12" s="1050">
        <f t="shared" si="3"/>
        <v>2143774934.147769</v>
      </c>
      <c r="BT12" s="1050">
        <f t="shared" si="3"/>
        <v>2484144945.80826</v>
      </c>
      <c r="BU12" s="206">
        <f t="shared" si="3"/>
        <v>2837394333.9217243</v>
      </c>
      <c r="BV12" s="932">
        <f>+BU12</f>
        <v>2837394333.9217243</v>
      </c>
      <c r="BW12" s="208" t="s">
        <v>7</v>
      </c>
    </row>
    <row r="13" spans="1:75" ht="18" thickTop="1" thickBot="1">
      <c r="A13" s="963" t="s">
        <v>39</v>
      </c>
      <c r="B13" s="219"/>
      <c r="C13" s="977">
        <v>0</v>
      </c>
      <c r="D13" s="212">
        <f t="shared" ref="D13:AI13" si="4">D94</f>
        <v>-8000000</v>
      </c>
      <c r="E13" s="212">
        <f t="shared" si="4"/>
        <v>-4513529.8499999996</v>
      </c>
      <c r="F13" s="212">
        <f t="shared" si="4"/>
        <v>-2549404.8499999996</v>
      </c>
      <c r="G13" s="212">
        <f t="shared" si="4"/>
        <v>-1564903.5999999999</v>
      </c>
      <c r="H13" s="212">
        <f t="shared" si="4"/>
        <v>-1611243.5374999999</v>
      </c>
      <c r="I13" s="212">
        <f t="shared" si="4"/>
        <v>-79067393.621875003</v>
      </c>
      <c r="J13" s="212">
        <f t="shared" si="4"/>
        <v>-1611974.83546875</v>
      </c>
      <c r="K13" s="212">
        <f t="shared" si="4"/>
        <v>-1638675.6847421876</v>
      </c>
      <c r="L13" s="212">
        <f t="shared" si="4"/>
        <v>-1732150.2014792969</v>
      </c>
      <c r="M13" s="212">
        <f t="shared" si="4"/>
        <v>-1790682.4150532614</v>
      </c>
      <c r="N13" s="212">
        <f t="shared" si="4"/>
        <v>-1750585.5462559247</v>
      </c>
      <c r="O13" s="213">
        <f t="shared" si="4"/>
        <v>-78993368.367612571</v>
      </c>
      <c r="P13" s="212">
        <f t="shared" si="4"/>
        <v>-3480372.1019200734</v>
      </c>
      <c r="Q13" s="212">
        <f t="shared" si="4"/>
        <v>-3244731.060307744</v>
      </c>
      <c r="R13" s="212">
        <f t="shared" si="4"/>
        <v>-3016292.6454147976</v>
      </c>
      <c r="S13" s="212">
        <f t="shared" si="4"/>
        <v>-2825929.6505147042</v>
      </c>
      <c r="T13" s="212">
        <f t="shared" si="4"/>
        <v>-2349548.5210446063</v>
      </c>
      <c r="U13" s="212">
        <f t="shared" si="4"/>
        <v>-32752415.817976002</v>
      </c>
      <c r="V13" s="212">
        <f t="shared" si="4"/>
        <v>-1572784.9010289696</v>
      </c>
      <c r="W13" s="212">
        <f t="shared" si="4"/>
        <v>-1277715.0222345851</v>
      </c>
      <c r="X13" s="212">
        <f t="shared" si="4"/>
        <v>-1501475.3383504809</v>
      </c>
      <c r="Y13" s="212">
        <f t="shared" si="4"/>
        <v>-1918601.4551346719</v>
      </c>
      <c r="Z13" s="212">
        <f t="shared" si="4"/>
        <v>-1505735.4582330724</v>
      </c>
      <c r="AA13" s="213">
        <f t="shared" si="4"/>
        <v>-484574.66108942195</v>
      </c>
      <c r="AB13" s="212">
        <f t="shared" si="4"/>
        <v>-1564855.545312379</v>
      </c>
      <c r="AC13" s="212">
        <f t="shared" si="4"/>
        <v>-1099616.6014696644</v>
      </c>
      <c r="AD13" s="212">
        <f t="shared" si="4"/>
        <v>-1139929.7347098142</v>
      </c>
      <c r="AE13" s="212">
        <f t="shared" si="4"/>
        <v>-1144708.5070744716</v>
      </c>
      <c r="AF13" s="212">
        <f t="shared" si="4"/>
        <v>-1389552.916044862</v>
      </c>
      <c r="AG13" s="212">
        <f t="shared" si="4"/>
        <v>-1002928.2271512721</v>
      </c>
      <c r="AH13" s="212">
        <f t="shared" si="4"/>
        <v>-891568.16275050212</v>
      </c>
      <c r="AI13" s="212">
        <f t="shared" si="4"/>
        <v>-334069.44447969343</v>
      </c>
      <c r="AJ13" s="212">
        <f t="shared" ref="AJ13:BO13" si="5">AJ94</f>
        <v>-582097.56414534501</v>
      </c>
      <c r="AK13" s="212">
        <f t="shared" si="5"/>
        <v>-343308.71695677913</v>
      </c>
      <c r="AL13" s="212">
        <f t="shared" si="5"/>
        <v>-727669.37143378542</v>
      </c>
      <c r="AM13" s="213">
        <f t="shared" si="5"/>
        <v>48493656.232117742</v>
      </c>
      <c r="AN13" s="212">
        <f t="shared" si="5"/>
        <v>-5517030.0462800404</v>
      </c>
      <c r="AO13" s="212">
        <f t="shared" si="5"/>
        <v>-5897454.0882940087</v>
      </c>
      <c r="AP13" s="212">
        <f t="shared" si="5"/>
        <v>-6058992.6114275157</v>
      </c>
      <c r="AQ13" s="212">
        <f t="shared" si="5"/>
        <v>-5744346.2870902698</v>
      </c>
      <c r="AR13" s="212">
        <f t="shared" si="5"/>
        <v>-5958596.6597242206</v>
      </c>
      <c r="AS13" s="212">
        <f t="shared" si="5"/>
        <v>-6037654.1159128137</v>
      </c>
      <c r="AT13" s="212">
        <f t="shared" si="5"/>
        <v>-6434223.5652266927</v>
      </c>
      <c r="AU13" s="212">
        <f t="shared" si="5"/>
        <v>-6251716.3863339517</v>
      </c>
      <c r="AV13" s="212">
        <f t="shared" si="5"/>
        <v>-6528390.7515012231</v>
      </c>
      <c r="AW13" s="212">
        <f t="shared" si="5"/>
        <v>-6558211.4606905766</v>
      </c>
      <c r="AX13" s="212">
        <f t="shared" si="5"/>
        <v>-6829420.7582703717</v>
      </c>
      <c r="AY13" s="213">
        <f t="shared" si="5"/>
        <v>76467272.293510228</v>
      </c>
      <c r="AZ13" s="212">
        <f t="shared" si="5"/>
        <v>7267042.324125912</v>
      </c>
      <c r="BA13" s="212">
        <f t="shared" si="5"/>
        <v>7903223.2638309449</v>
      </c>
      <c r="BB13" s="212">
        <f t="shared" si="5"/>
        <v>8082431.989609682</v>
      </c>
      <c r="BC13" s="212">
        <f t="shared" si="5"/>
        <v>8298217.3492856184</v>
      </c>
      <c r="BD13" s="212">
        <f t="shared" si="5"/>
        <v>8066029.0176019594</v>
      </c>
      <c r="BE13" s="212">
        <f t="shared" si="5"/>
        <v>7786345.6280144043</v>
      </c>
      <c r="BF13" s="212">
        <f t="shared" si="5"/>
        <v>8237066.2258667052</v>
      </c>
      <c r="BG13" s="212">
        <f t="shared" si="5"/>
        <v>7877016.2560870042</v>
      </c>
      <c r="BH13" s="212">
        <f t="shared" si="5"/>
        <v>7697195.7269586241</v>
      </c>
      <c r="BI13" s="212">
        <f t="shared" si="5"/>
        <v>7965631.3013510723</v>
      </c>
      <c r="BJ13" s="212">
        <f t="shared" si="5"/>
        <v>8057583.0355624389</v>
      </c>
      <c r="BK13" s="213">
        <f t="shared" si="5"/>
        <v>-220489580.41354075</v>
      </c>
      <c r="BL13" s="214">
        <f t="shared" si="5"/>
        <v>260486374.97512656</v>
      </c>
      <c r="BM13" s="214">
        <f t="shared" si="5"/>
        <v>262293773.23396739</v>
      </c>
      <c r="BN13" s="214">
        <f t="shared" si="5"/>
        <v>272782546.76811123</v>
      </c>
      <c r="BO13" s="214">
        <f t="shared" si="5"/>
        <v>299300208.52137649</v>
      </c>
      <c r="BP13" s="214">
        <f t="shared" ref="BP13:BU13" si="6">BP94</f>
        <v>288102225.45810878</v>
      </c>
      <c r="BQ13" s="214">
        <f t="shared" si="6"/>
        <v>305075900.89027739</v>
      </c>
      <c r="BR13" s="214">
        <f t="shared" si="6"/>
        <v>313365204.73593557</v>
      </c>
      <c r="BS13" s="214">
        <f t="shared" si="6"/>
        <v>340370011.66049087</v>
      </c>
      <c r="BT13" s="214">
        <f t="shared" si="6"/>
        <v>353249388.11346436</v>
      </c>
      <c r="BU13" s="211">
        <f t="shared" si="6"/>
        <v>350468105.0600481</v>
      </c>
      <c r="BV13" s="232">
        <f>+BU13</f>
        <v>350468105.0600481</v>
      </c>
      <c r="BW13" s="208" t="s">
        <v>39</v>
      </c>
    </row>
    <row r="14" spans="1:75" ht="18" thickTop="1" thickBot="1">
      <c r="A14" s="964" t="s">
        <v>6</v>
      </c>
      <c r="B14" s="235"/>
      <c r="C14" s="978">
        <v>0</v>
      </c>
      <c r="D14" s="896">
        <f>D12+D13+D11+D6+D5</f>
        <v>167000000</v>
      </c>
      <c r="E14" s="896">
        <f>E12+E13+E11+E6+E5</f>
        <v>162486470.15000001</v>
      </c>
      <c r="F14" s="896">
        <f>F12+F13+F11+F6+F5</f>
        <v>159937065.30000001</v>
      </c>
      <c r="G14" s="896">
        <f>G12+G13+G11+G6+G5</f>
        <v>158372161.70000002</v>
      </c>
      <c r="H14" s="896">
        <f>H12+H13+H11+H6+H5+H7+H8</f>
        <v>331760918.16250002</v>
      </c>
      <c r="I14" s="896">
        <f>I12+I13+I11+I6+I5</f>
        <v>392693524.54062504</v>
      </c>
      <c r="J14" s="896">
        <f>J12+J13+J11+J6+J5</f>
        <v>391081549.70515627</v>
      </c>
      <c r="K14" s="896">
        <f>K12+K13+K11+K6+K5</f>
        <v>389442874.02041405</v>
      </c>
      <c r="L14" s="896">
        <f>L12+L13+L11+L6+L5</f>
        <v>387710723.81893474</v>
      </c>
      <c r="M14" s="896">
        <f>M12+M13+M11+M6+M5</f>
        <v>385920041.40388149</v>
      </c>
      <c r="N14" s="896">
        <f>N12+N13+N11+N6+N5</f>
        <v>384169455.85762554</v>
      </c>
      <c r="O14" s="1024">
        <f>O12+O13+O11+O6+O5</f>
        <v>305176087.490013</v>
      </c>
      <c r="P14" s="896">
        <f>P12+P13+P11+P6+P5</f>
        <v>301695715.38809294</v>
      </c>
      <c r="Q14" s="896">
        <f>Q12+Q13+Q11+Q6+Q5</f>
        <v>298450984.32778519</v>
      </c>
      <c r="R14" s="896">
        <f>R12+R13+R11+R6+R5</f>
        <v>295434691.68237042</v>
      </c>
      <c r="S14" s="896">
        <f>S12+S13+S11+S6+S5</f>
        <v>292608762.0318557</v>
      </c>
      <c r="T14" s="896">
        <f>T12+T13+T11+T6+T5</f>
        <v>290259213.51081109</v>
      </c>
      <c r="U14" s="896">
        <f>U12+U13+U11+U6+U5</f>
        <v>257506797.69283509</v>
      </c>
      <c r="V14" s="896">
        <f>V12+V13+V11+V6+V5</f>
        <v>255934012.79180613</v>
      </c>
      <c r="W14" s="896">
        <f>W12+W13+W11+W6+W5</f>
        <v>254656297.76957154</v>
      </c>
      <c r="X14" s="896">
        <f>X12+X13+X11+X6+X5</f>
        <v>253154822.43122107</v>
      </c>
      <c r="Y14" s="896">
        <f>Y12+Y13+Y11+Y6+Y5</f>
        <v>251236220.97608641</v>
      </c>
      <c r="Z14" s="896">
        <f>Z12+Z13+Z11+Z6+Z5</f>
        <v>249730485.51785335</v>
      </c>
      <c r="AA14" s="1024">
        <f>AA12+AA13+AA11+AA6+AA5</f>
        <v>249245910.85676393</v>
      </c>
      <c r="AB14" s="896">
        <f>AB12+AB13+AB11+AB6+AB5</f>
        <v>247681055.31145155</v>
      </c>
      <c r="AC14" s="896">
        <f>AC12+AC13+AC11+AC6+AC5</f>
        <v>246581438.70998189</v>
      </c>
      <c r="AD14" s="896">
        <f>AD12+AD13+AD11+AD6+AD5</f>
        <v>245441508.97527206</v>
      </c>
      <c r="AE14" s="896">
        <f>AE12+AE13+AE11+AE6+AE5</f>
        <v>244296800.46819758</v>
      </c>
      <c r="AF14" s="896">
        <f>AF12+AF13+AF11+AF6+AF5</f>
        <v>242907247.55215272</v>
      </c>
      <c r="AG14" s="896">
        <f>AG12+AG13+AG11+AG6+AG5</f>
        <v>241904319.32500145</v>
      </c>
      <c r="AH14" s="896">
        <f>AH12+AH13+AH11+AH6+AH5</f>
        <v>241012751.16225094</v>
      </c>
      <c r="AI14" s="896">
        <f>AI12+AI13+AI11+AI6+AI5</f>
        <v>240678681.71777123</v>
      </c>
      <c r="AJ14" s="896">
        <f>AJ12+AJ13+AJ11+AJ6+AJ5</f>
        <v>240096584.15362588</v>
      </c>
      <c r="AK14" s="896">
        <f>AK12+AK13+AK11+AK6+AK5</f>
        <v>239753275.43666911</v>
      </c>
      <c r="AL14" s="896">
        <f>AL12+AL13+AL11+AL6+AL5</f>
        <v>239025606.06523532</v>
      </c>
      <c r="AM14" s="1024">
        <f>AM12+AM13+AM11+AM6+AM5</f>
        <v>287519262.29735303</v>
      </c>
      <c r="AN14" s="896">
        <f>AN12+AN13+AN11+AN6+AN5+AN9</f>
        <v>387002232.251073</v>
      </c>
      <c r="AO14" s="896">
        <f>AO12+AO13+AO11+AO6+AO5</f>
        <v>381104778.16277897</v>
      </c>
      <c r="AP14" s="896">
        <f>AP12+AP13+AP11+AP6+AP5</f>
        <v>375045785.55135143</v>
      </c>
      <c r="AQ14" s="896">
        <f>AQ12+AQ13+AQ11+AQ6+AQ5</f>
        <v>369301439.26426119</v>
      </c>
      <c r="AR14" s="896">
        <f>AR12+AR13+AR11+AR6+AR5</f>
        <v>363342842.60453695</v>
      </c>
      <c r="AS14" s="896">
        <f>AS12+AS13+AS11+AS6+AS5</f>
        <v>357305188.48862416</v>
      </c>
      <c r="AT14" s="896">
        <f>AT12+AT13+AT11+AT6+AT5</f>
        <v>350870964.92339748</v>
      </c>
      <c r="AU14" s="896">
        <f>AU12+AU13+AU11+AU6+AU5</f>
        <v>344619248.53706354</v>
      </c>
      <c r="AV14" s="896">
        <f>AV12+AV13+AV11+AV6+AV5</f>
        <v>338090857.78556234</v>
      </c>
      <c r="AW14" s="896">
        <f>AW12+AW13+AW11+AW6+AW5</f>
        <v>331532646.32487178</v>
      </c>
      <c r="AX14" s="896">
        <f>AX12+AX13+AX11+AX6+AX5</f>
        <v>324703225.5666014</v>
      </c>
      <c r="AY14" s="1024">
        <f>AY12+AY13+AY11+AY6+AY5+AY10</f>
        <v>393295497.86011159</v>
      </c>
      <c r="AZ14" s="896">
        <f>AZ12+AZ13+AZ11+AZ6+AZ5</f>
        <v>400562540.18423748</v>
      </c>
      <c r="BA14" s="896">
        <f>BA12+BA13+BA11+BA6+BA5</f>
        <v>408465763.44806844</v>
      </c>
      <c r="BB14" s="896">
        <f>BB12+BB13+BB11+BB6+BB5</f>
        <v>416548195.4376781</v>
      </c>
      <c r="BC14" s="896">
        <f>BC12+BC13+BC11+BC6+BC5</f>
        <v>424846412.7869637</v>
      </c>
      <c r="BD14" s="896">
        <f>BD12+BD13+BD11+BD6+BD5</f>
        <v>432912441.80456567</v>
      </c>
      <c r="BE14" s="896">
        <f>BE12+BE13+BE11+BE6+BE5</f>
        <v>440698787.43258005</v>
      </c>
      <c r="BF14" s="896">
        <f>BF12+BF13+BF11+BF6+BF5</f>
        <v>448935853.65844679</v>
      </c>
      <c r="BG14" s="896">
        <f>BG12+BG13+BG11+BG6+BG5</f>
        <v>456812869.91453379</v>
      </c>
      <c r="BH14" s="896">
        <f>BH12+BH13+BH11+BH6+BH5</f>
        <v>464510065.64149243</v>
      </c>
      <c r="BI14" s="896">
        <f>BI12+BI13+BI11+BI6+BI5</f>
        <v>472475696.9428435</v>
      </c>
      <c r="BJ14" s="896">
        <f>BJ12+BJ13+BJ11+BJ6+BJ5</f>
        <v>480533279.97840595</v>
      </c>
      <c r="BK14" s="1024">
        <f>BK12+BK13+BK11+BK6+BK5+BK10</f>
        <v>252168699.5648652</v>
      </c>
      <c r="BL14" s="216">
        <f>BL12+BL13+BL9+BL10</f>
        <v>445255074.53999174</v>
      </c>
      <c r="BM14" s="216">
        <f>BM12+BM13+BM9+BM10</f>
        <v>665148847.77395916</v>
      </c>
      <c r="BN14" s="216">
        <f t="shared" ref="BN14" si="7">BN12+BN13</f>
        <v>937931394.54207039</v>
      </c>
      <c r="BO14" s="216">
        <f t="shared" ref="BO14" si="8">BO12+BO13</f>
        <v>1237231603.063447</v>
      </c>
      <c r="BP14" s="216">
        <f t="shared" ref="BP14" si="9">BP12+BP13</f>
        <v>1525333828.5215559</v>
      </c>
      <c r="BQ14" s="216">
        <f t="shared" ref="BQ14" si="10">BQ12+BQ13</f>
        <v>1830409729.4118333</v>
      </c>
      <c r="BR14" s="216">
        <f t="shared" ref="BR14" si="11">BR12+BR13</f>
        <v>2143774934.147769</v>
      </c>
      <c r="BS14" s="216">
        <f t="shared" ref="BS14" si="12">BS12+BS13</f>
        <v>2484144945.80826</v>
      </c>
      <c r="BT14" s="216">
        <f t="shared" ref="BT14" si="13">BT12+BT13</f>
        <v>2837394333.9217243</v>
      </c>
      <c r="BU14" s="931">
        <f t="shared" ref="BU14" si="14">BU12+BU13</f>
        <v>3187862438.9817724</v>
      </c>
      <c r="BV14" s="933">
        <f>SUM(BV12:BV13)</f>
        <v>3187862438.9817724</v>
      </c>
      <c r="BW14" s="217" t="s">
        <v>6</v>
      </c>
    </row>
    <row r="15" spans="1:75" s="210" customFormat="1">
      <c r="A15" s="269"/>
      <c r="B15" s="219"/>
      <c r="BW15" s="805"/>
    </row>
    <row r="16" spans="1:75" s="300" customFormat="1" ht="18" customHeight="1" thickBot="1">
      <c r="A16" s="678" t="s">
        <v>686</v>
      </c>
      <c r="B16" s="679"/>
      <c r="C16" s="916"/>
      <c r="D16" s="806"/>
      <c r="E16" s="806"/>
      <c r="F16" s="806"/>
      <c r="G16" s="806"/>
      <c r="H16" s="806"/>
      <c r="I16" s="806"/>
      <c r="J16" s="806"/>
      <c r="K16" s="806"/>
      <c r="L16" s="806"/>
      <c r="M16" s="806"/>
      <c r="N16" s="806"/>
      <c r="O16" s="806"/>
      <c r="P16" s="806"/>
      <c r="Q16" s="806"/>
      <c r="R16" s="806"/>
      <c r="S16" s="806"/>
      <c r="T16" s="806"/>
      <c r="U16" s="806"/>
      <c r="V16" s="806"/>
      <c r="W16" s="806"/>
      <c r="X16" s="806"/>
      <c r="Y16" s="806"/>
      <c r="Z16" s="806"/>
      <c r="AA16" s="806"/>
      <c r="AB16" s="806"/>
      <c r="AC16" s="806"/>
      <c r="AD16" s="806"/>
      <c r="AE16" s="806"/>
      <c r="AF16" s="806"/>
      <c r="AG16" s="806"/>
      <c r="AH16" s="806"/>
      <c r="AI16" s="806"/>
      <c r="AJ16" s="806"/>
      <c r="AK16" s="806"/>
      <c r="AL16" s="806"/>
      <c r="AM16" s="806"/>
      <c r="AN16" s="806"/>
      <c r="AO16" s="806"/>
      <c r="AP16" s="806"/>
      <c r="AQ16" s="806"/>
      <c r="AR16" s="806"/>
      <c r="AS16" s="806"/>
      <c r="AT16" s="806"/>
      <c r="AU16" s="806"/>
      <c r="AV16" s="806"/>
      <c r="AW16" s="806"/>
      <c r="AX16" s="806"/>
      <c r="AY16" s="806"/>
      <c r="AZ16" s="806"/>
      <c r="BA16" s="806"/>
      <c r="BB16" s="806"/>
      <c r="BC16" s="806"/>
      <c r="BD16" s="806"/>
      <c r="BE16" s="806"/>
      <c r="BF16" s="806"/>
      <c r="BG16" s="806"/>
      <c r="BH16" s="806"/>
      <c r="BI16" s="806"/>
      <c r="BJ16" s="806"/>
      <c r="BK16" s="806"/>
      <c r="BL16" s="806"/>
      <c r="BM16" s="806"/>
      <c r="BN16" s="806"/>
      <c r="BO16" s="806"/>
      <c r="BP16" s="806"/>
      <c r="BQ16" s="806"/>
      <c r="BR16" s="806"/>
      <c r="BS16" s="806"/>
      <c r="BT16" s="806"/>
      <c r="BU16" s="806"/>
      <c r="BV16" s="807"/>
      <c r="BW16" s="580" t="str">
        <f>A16</f>
        <v>1.1 - IP Incubation – E-books and Apps</v>
      </c>
    </row>
    <row r="17" spans="1:75" s="240" customFormat="1" ht="17" thickBot="1">
      <c r="A17" s="966" t="s">
        <v>504</v>
      </c>
      <c r="B17" s="682"/>
      <c r="C17" s="917"/>
      <c r="D17" s="683">
        <f>'1.1 - IP Incubation E-book Apps'!H169</f>
        <v>0</v>
      </c>
      <c r="E17" s="683">
        <f>'1.1 - IP Incubation E-book Apps'!I169</f>
        <v>0</v>
      </c>
      <c r="F17" s="683">
        <f>'1.1 - IP Incubation E-book Apps'!J169</f>
        <v>0</v>
      </c>
      <c r="G17" s="683">
        <f>'1.1 - IP Incubation E-book Apps'!K169</f>
        <v>-24000</v>
      </c>
      <c r="H17" s="683">
        <f>'1.1 - IP Incubation E-book Apps'!L169</f>
        <v>-24000</v>
      </c>
      <c r="I17" s="683">
        <f>'1.1 - IP Incubation E-book Apps'!M169</f>
        <v>-43000</v>
      </c>
      <c r="J17" s="683">
        <f>'1.1 - IP Incubation E-book Apps'!N169</f>
        <v>-53000</v>
      </c>
      <c r="K17" s="683">
        <f>'1.1 - IP Incubation E-book Apps'!O169</f>
        <v>-45500</v>
      </c>
      <c r="L17" s="683">
        <f>'1.1 - IP Incubation E-book Apps'!P169</f>
        <v>-80700</v>
      </c>
      <c r="M17" s="683">
        <f>'1.1 - IP Incubation E-book Apps'!Q169</f>
        <v>-77168.796249999999</v>
      </c>
      <c r="N17" s="683">
        <f>'1.1 - IP Incubation E-book Apps'!R169</f>
        <v>-75468.415625000009</v>
      </c>
      <c r="O17" s="684">
        <f>'1.1 - IP Incubation E-book Apps'!S169</f>
        <v>-44548.1875</v>
      </c>
      <c r="P17" s="685">
        <f>'1.1 - IP Incubation E-book Apps'!T169</f>
        <v>34084.771875000006</v>
      </c>
      <c r="Q17" s="683">
        <f>'1.1 - IP Incubation E-book Apps'!U169</f>
        <v>162594.64312499994</v>
      </c>
      <c r="R17" s="683">
        <f>'1.1 - IP Incubation E-book Apps'!V169</f>
        <v>337609.72843749996</v>
      </c>
      <c r="S17" s="683">
        <f>'1.1 - IP Incubation E-book Apps'!W169</f>
        <v>662343.63406249997</v>
      </c>
      <c r="T17" s="683">
        <f>'1.1 - IP Incubation E-book Apps'!X169</f>
        <v>1024071.7871874999</v>
      </c>
      <c r="U17" s="683">
        <f>'1.1 - IP Incubation E-book Apps'!Y169</f>
        <v>1554044.1978124999</v>
      </c>
      <c r="V17" s="683">
        <f>'1.1 - IP Incubation E-book Apps'!Z169</f>
        <v>1876485.1228125002</v>
      </c>
      <c r="W17" s="683">
        <f>'1.1 - IP Incubation E-book Apps'!AA169</f>
        <v>2067923.8153124999</v>
      </c>
      <c r="X17" s="683">
        <f>'1.1 - IP Incubation E-book Apps'!AB169</f>
        <v>1805859.7350000001</v>
      </c>
      <c r="Y17" s="683">
        <f>'1.1 - IP Incubation E-book Apps'!AC169</f>
        <v>1500279.7056249999</v>
      </c>
      <c r="Z17" s="683">
        <f>'1.1 - IP Incubation E-book Apps'!AD169</f>
        <v>1851678.2406249996</v>
      </c>
      <c r="AA17" s="684">
        <f>'1.1 - IP Incubation E-book Apps'!AE169</f>
        <v>1610273.9993749999</v>
      </c>
      <c r="AB17" s="685">
        <f>'1.1 - IP Incubation E-book Apps'!AF169</f>
        <v>1492723.6731249997</v>
      </c>
      <c r="AC17" s="683">
        <f>'1.1 - IP Incubation E-book Apps'!AG169</f>
        <v>1937159.1025</v>
      </c>
      <c r="AD17" s="683">
        <f>'1.1 - IP Incubation E-book Apps'!AH169</f>
        <v>1853486.7709375001</v>
      </c>
      <c r="AE17" s="683">
        <f>'1.1 - IP Incubation E-book Apps'!AI169</f>
        <v>1892506.9187500002</v>
      </c>
      <c r="AF17" s="683">
        <f>'1.1 - IP Incubation E-book Apps'!AJ169</f>
        <v>1657701.2140624998</v>
      </c>
      <c r="AG17" s="683">
        <f>'1.1 - IP Incubation E-book Apps'!AK169</f>
        <v>2038012.8468749998</v>
      </c>
      <c r="AH17" s="683">
        <f>'1.1 - IP Incubation E-book Apps'!AL169</f>
        <v>2091485.2081249999</v>
      </c>
      <c r="AI17" s="683">
        <f>'1.1 - IP Incubation E-book Apps'!AM169</f>
        <v>2626902.4256250001</v>
      </c>
      <c r="AJ17" s="683">
        <f>'1.1 - IP Incubation E-book Apps'!AN169</f>
        <v>2439783.3028124999</v>
      </c>
      <c r="AK17" s="683">
        <f>'1.1 - IP Incubation E-book Apps'!AO169</f>
        <v>2670366.9686874999</v>
      </c>
      <c r="AL17" s="683">
        <f>'1.1 - IP Incubation E-book Apps'!AP169</f>
        <v>2304026.0626374995</v>
      </c>
      <c r="AM17" s="684">
        <f>'1.1 - IP Incubation E-book Apps'!AQ169</f>
        <v>2171607.0088599995</v>
      </c>
      <c r="AN17" s="685">
        <f>'1.1 - IP Incubation E-book Apps'!AR169</f>
        <v>2520847.6731504994</v>
      </c>
      <c r="AO17" s="683">
        <f>'1.1 - IP Incubation E-book Apps'!AS169</f>
        <v>2152443.2497079</v>
      </c>
      <c r="AP17" s="683">
        <f>'1.1 - IP Incubation E-book Apps'!AT169</f>
        <v>1952968.5972663201</v>
      </c>
      <c r="AQ17" s="683">
        <f>'1.1 - IP Incubation E-book Apps'!AU169</f>
        <v>2303951.1948130564</v>
      </c>
      <c r="AR17" s="683">
        <f>'1.1 - IP Incubation E-book Apps'!AV169</f>
        <v>2097195.7905379445</v>
      </c>
      <c r="AS17" s="683">
        <f>'1.1 - IP Incubation E-book Apps'!AW169</f>
        <v>2028391.3144303558</v>
      </c>
      <c r="AT17" s="683">
        <f>'1.1 - IP Incubation E-book Apps'!AX169</f>
        <v>1608029.0204192852</v>
      </c>
      <c r="AU17" s="683">
        <f>'1.1 - IP Incubation E-book Apps'!AY169</f>
        <v>1783887.521397928</v>
      </c>
      <c r="AV17" s="683">
        <f>'1.1 - IP Incubation E-book Apps'!AZ169</f>
        <v>1569134.7801808424</v>
      </c>
      <c r="AW17" s="683">
        <f>'1.1 - IP Incubation E-book Apps'!BA169</f>
        <v>1543284.9907071735</v>
      </c>
      <c r="AX17" s="683">
        <f>'1.1 - IP Incubation E-book Apps'!BB169</f>
        <v>1285120.424003239</v>
      </c>
      <c r="AY17" s="684">
        <f>'1.1 - IP Incubation E-book Apps'!BC169</f>
        <v>1508883.0307650911</v>
      </c>
      <c r="AZ17" s="685">
        <f>'1.1 - IP Incubation E-book Apps'!BD169</f>
        <v>1867142.2962370729</v>
      </c>
      <c r="BA17" s="683">
        <f>'1.1 - IP Incubation E-book Apps'!BE169</f>
        <v>2474221.8166771587</v>
      </c>
      <c r="BB17" s="683">
        <f>'1.1 - IP Incubation E-book Apps'!BF169</f>
        <v>2601268.6352167269</v>
      </c>
      <c r="BC17" s="683">
        <f>'1.1 - IP Incubation E-book Apps'!BG169</f>
        <v>2809902.6727983821</v>
      </c>
      <c r="BD17" s="683">
        <f>'1.1 - IP Incubation E-book Apps'!BH169</f>
        <v>2638412.3257387052</v>
      </c>
      <c r="BE17" s="683">
        <f>'1.1 - IP Incubation E-book Apps'!BI169</f>
        <v>2374657.0499659642</v>
      </c>
      <c r="BF17" s="683">
        <f>'1.1 - IP Incubation E-book Apps'!BJ169</f>
        <v>2815301.6860977714</v>
      </c>
      <c r="BG17" s="683">
        <f>'1.1 - IP Incubation E-book Apps'!BK169</f>
        <v>2474132.8145032171</v>
      </c>
      <c r="BH17" s="683">
        <f>'1.1 - IP Incubation E-book Apps'!BL169</f>
        <v>2255472.2021025731</v>
      </c>
      <c r="BI17" s="683">
        <f>'1.1 - IP Incubation E-book Apps'!BM169</f>
        <v>2565132.0191195584</v>
      </c>
      <c r="BJ17" s="683">
        <f>'1.1 - IP Incubation E-book Apps'!BN169</f>
        <v>2609006.1187956468</v>
      </c>
      <c r="BK17" s="684">
        <f>'1.1 - IP Incubation E-book Apps'!BO169</f>
        <v>2713472.1958490182</v>
      </c>
      <c r="BL17" s="684">
        <f>'1.1 - IP Incubation E-book Apps'!CA171</f>
        <v>33460629.90959391</v>
      </c>
      <c r="BM17" s="686">
        <f>'1.1 - IP Incubation E-book Apps'!CM171</f>
        <v>34226192.798416518</v>
      </c>
      <c r="BN17" s="686">
        <f>'1.1 - IP Incubation E-book Apps'!CY171</f>
        <v>27552840.851332985</v>
      </c>
      <c r="BO17" s="686">
        <f>'1.1 - IP Incubation E-book Apps'!DK171</f>
        <v>42519913.826191172</v>
      </c>
      <c r="BP17" s="686">
        <f>'1.1 - IP Incubation E-book Apps'!DW171</f>
        <v>33013381.476823181</v>
      </c>
      <c r="BQ17" s="686">
        <f>'1.1 - IP Incubation E-book Apps'!EI171</f>
        <v>38566396.257623851</v>
      </c>
      <c r="BR17" s="686">
        <f>'1.1 - IP Incubation E-book Apps'!EU171</f>
        <v>40779931.231444553</v>
      </c>
      <c r="BS17" s="686">
        <f>'1.1 - IP Incubation E-book Apps'!FG171</f>
        <v>55185085.815926567</v>
      </c>
      <c r="BT17" s="686">
        <f>'1.1 - IP Incubation E-book Apps'!FS171</f>
        <v>60994542.722133189</v>
      </c>
      <c r="BU17" s="685">
        <f>'1.1 - IP Incubation E-book Apps'!GE171</f>
        <v>48569819.459471419</v>
      </c>
      <c r="BV17" s="875">
        <f>SUM(D17:BU17)</f>
        <v>506616619.25431126</v>
      </c>
      <c r="BW17" s="370" t="str">
        <f>A17</f>
        <v>Net Revenue</v>
      </c>
    </row>
    <row r="18" spans="1:75" s="240" customFormat="1" ht="18" thickTop="1" thickBot="1">
      <c r="A18" s="967" t="s">
        <v>559</v>
      </c>
      <c r="B18" s="687"/>
      <c r="C18" s="918"/>
      <c r="D18" s="688">
        <f>'1.1 - IP Incubation E-book Apps'!H170</f>
        <v>0</v>
      </c>
      <c r="E18" s="688">
        <f>'1.1 - IP Incubation E-book Apps'!I170</f>
        <v>0</v>
      </c>
      <c r="F18" s="688">
        <f>'1.1 - IP Incubation E-book Apps'!J170</f>
        <v>0</v>
      </c>
      <c r="G18" s="688">
        <f>G17</f>
        <v>-24000</v>
      </c>
      <c r="H18" s="688">
        <f>G18+H17</f>
        <v>-48000</v>
      </c>
      <c r="I18" s="688">
        <f t="shared" ref="I18:BT18" si="15">H18+I17</f>
        <v>-91000</v>
      </c>
      <c r="J18" s="688">
        <f t="shared" si="15"/>
        <v>-144000</v>
      </c>
      <c r="K18" s="688">
        <f t="shared" si="15"/>
        <v>-189500</v>
      </c>
      <c r="L18" s="688">
        <f t="shared" si="15"/>
        <v>-270200</v>
      </c>
      <c r="M18" s="688">
        <f t="shared" si="15"/>
        <v>-347368.79625000001</v>
      </c>
      <c r="N18" s="688">
        <f t="shared" si="15"/>
        <v>-422837.21187500004</v>
      </c>
      <c r="O18" s="689">
        <f t="shared" si="15"/>
        <v>-467385.39937500004</v>
      </c>
      <c r="P18" s="690">
        <f t="shared" si="15"/>
        <v>-433300.62750000006</v>
      </c>
      <c r="Q18" s="688">
        <f t="shared" si="15"/>
        <v>-270705.98437500012</v>
      </c>
      <c r="R18" s="688">
        <f t="shared" si="15"/>
        <v>66903.744062499842</v>
      </c>
      <c r="S18" s="688">
        <f t="shared" si="15"/>
        <v>729247.37812499981</v>
      </c>
      <c r="T18" s="688">
        <f t="shared" si="15"/>
        <v>1753319.1653124997</v>
      </c>
      <c r="U18" s="688">
        <f t="shared" si="15"/>
        <v>3307363.3631249997</v>
      </c>
      <c r="V18" s="688">
        <f t="shared" si="15"/>
        <v>5183848.4859375004</v>
      </c>
      <c r="W18" s="688">
        <f t="shared" si="15"/>
        <v>7251772.3012500005</v>
      </c>
      <c r="X18" s="688">
        <f t="shared" si="15"/>
        <v>9057632.0362500008</v>
      </c>
      <c r="Y18" s="688">
        <f t="shared" si="15"/>
        <v>10557911.741875</v>
      </c>
      <c r="Z18" s="688">
        <f t="shared" si="15"/>
        <v>12409589.9825</v>
      </c>
      <c r="AA18" s="689">
        <f t="shared" si="15"/>
        <v>14019863.981875001</v>
      </c>
      <c r="AB18" s="690">
        <f t="shared" si="15"/>
        <v>15512587.655000001</v>
      </c>
      <c r="AC18" s="688">
        <f t="shared" si="15"/>
        <v>17449746.7575</v>
      </c>
      <c r="AD18" s="688">
        <f t="shared" si="15"/>
        <v>19303233.528437499</v>
      </c>
      <c r="AE18" s="688">
        <f t="shared" si="15"/>
        <v>21195740.447187498</v>
      </c>
      <c r="AF18" s="688">
        <f t="shared" si="15"/>
        <v>22853441.661249999</v>
      </c>
      <c r="AG18" s="688">
        <f t="shared" si="15"/>
        <v>24891454.508125</v>
      </c>
      <c r="AH18" s="688">
        <f t="shared" si="15"/>
        <v>26982939.716249999</v>
      </c>
      <c r="AI18" s="688">
        <f t="shared" si="15"/>
        <v>29609842.141874999</v>
      </c>
      <c r="AJ18" s="688">
        <f t="shared" si="15"/>
        <v>32049625.444687501</v>
      </c>
      <c r="AK18" s="688">
        <f t="shared" si="15"/>
        <v>34719992.413374998</v>
      </c>
      <c r="AL18" s="688">
        <f t="shared" si="15"/>
        <v>37024018.476012498</v>
      </c>
      <c r="AM18" s="689">
        <f t="shared" si="15"/>
        <v>39195625.484872498</v>
      </c>
      <c r="AN18" s="690">
        <f t="shared" si="15"/>
        <v>41716473.158023</v>
      </c>
      <c r="AO18" s="688">
        <f t="shared" si="15"/>
        <v>43868916.4077309</v>
      </c>
      <c r="AP18" s="688">
        <f t="shared" si="15"/>
        <v>45821885.004997224</v>
      </c>
      <c r="AQ18" s="688">
        <f t="shared" si="15"/>
        <v>48125836.199810281</v>
      </c>
      <c r="AR18" s="688">
        <f t="shared" si="15"/>
        <v>50223031.990348227</v>
      </c>
      <c r="AS18" s="688">
        <f t="shared" si="15"/>
        <v>52251423.304778583</v>
      </c>
      <c r="AT18" s="688">
        <f t="shared" si="15"/>
        <v>53859452.325197868</v>
      </c>
      <c r="AU18" s="688">
        <f t="shared" si="15"/>
        <v>55643339.846595794</v>
      </c>
      <c r="AV18" s="688">
        <f t="shared" si="15"/>
        <v>57212474.626776636</v>
      </c>
      <c r="AW18" s="688">
        <f t="shared" si="15"/>
        <v>58755759.61748381</v>
      </c>
      <c r="AX18" s="688">
        <f t="shared" si="15"/>
        <v>60040880.041487046</v>
      </c>
      <c r="AY18" s="689">
        <f t="shared" si="15"/>
        <v>61549763.072252139</v>
      </c>
      <c r="AZ18" s="690">
        <f t="shared" si="15"/>
        <v>63416905.368489213</v>
      </c>
      <c r="BA18" s="688">
        <f t="shared" si="15"/>
        <v>65891127.185166374</v>
      </c>
      <c r="BB18" s="688">
        <f t="shared" si="15"/>
        <v>68492395.820383102</v>
      </c>
      <c r="BC18" s="688">
        <f t="shared" si="15"/>
        <v>71302298.493181482</v>
      </c>
      <c r="BD18" s="688">
        <f t="shared" si="15"/>
        <v>73940710.81892018</v>
      </c>
      <c r="BE18" s="688">
        <f t="shared" si="15"/>
        <v>76315367.868886143</v>
      </c>
      <c r="BF18" s="688">
        <f t="shared" si="15"/>
        <v>79130669.554983914</v>
      </c>
      <c r="BG18" s="688">
        <f t="shared" si="15"/>
        <v>81604802.369487137</v>
      </c>
      <c r="BH18" s="688">
        <f t="shared" si="15"/>
        <v>83860274.571589708</v>
      </c>
      <c r="BI18" s="688">
        <f t="shared" si="15"/>
        <v>86425406.590709269</v>
      </c>
      <c r="BJ18" s="688">
        <f t="shared" si="15"/>
        <v>89034412.709504917</v>
      </c>
      <c r="BK18" s="691">
        <f t="shared" si="15"/>
        <v>91747884.905353934</v>
      </c>
      <c r="BL18" s="689">
        <f t="shared" si="15"/>
        <v>125208514.81494784</v>
      </c>
      <c r="BM18" s="692">
        <f t="shared" si="15"/>
        <v>159434707.61336437</v>
      </c>
      <c r="BN18" s="692">
        <f t="shared" si="15"/>
        <v>186987548.46469736</v>
      </c>
      <c r="BO18" s="692">
        <f t="shared" si="15"/>
        <v>229507462.29088855</v>
      </c>
      <c r="BP18" s="692">
        <f t="shared" si="15"/>
        <v>262520843.76771173</v>
      </c>
      <c r="BQ18" s="692">
        <f t="shared" si="15"/>
        <v>301087240.02533555</v>
      </c>
      <c r="BR18" s="692">
        <f t="shared" si="15"/>
        <v>341867171.25678009</v>
      </c>
      <c r="BS18" s="692">
        <f t="shared" si="15"/>
        <v>397052257.07270664</v>
      </c>
      <c r="BT18" s="692">
        <f t="shared" si="15"/>
        <v>458046799.79483986</v>
      </c>
      <c r="BU18" s="690">
        <f t="shared" ref="BU18" si="16">BT18+BU17</f>
        <v>506616619.25431126</v>
      </c>
      <c r="BV18" s="876">
        <f>BU18</f>
        <v>506616619.25431126</v>
      </c>
      <c r="BW18" s="370" t="str">
        <f>A18</f>
        <v>Total Net Revenue</v>
      </c>
    </row>
    <row r="19" spans="1:75" s="240" customFormat="1" ht="18" thickTop="1" thickBot="1">
      <c r="A19" s="857" t="s">
        <v>548</v>
      </c>
      <c r="B19" s="679"/>
      <c r="C19" s="916"/>
      <c r="D19" s="693"/>
      <c r="E19" s="680"/>
      <c r="F19" s="680"/>
      <c r="G19" s="680"/>
      <c r="H19" s="680"/>
      <c r="I19" s="680"/>
      <c r="J19" s="680"/>
      <c r="K19" s="680"/>
      <c r="L19" s="680"/>
      <c r="M19" s="680"/>
      <c r="N19" s="680"/>
      <c r="O19" s="694">
        <f>SUM(D17:O17)</f>
        <v>-467385.39937500004</v>
      </c>
      <c r="P19" s="681"/>
      <c r="Q19" s="680"/>
      <c r="R19" s="680"/>
      <c r="S19" s="680"/>
      <c r="T19" s="680"/>
      <c r="U19" s="680"/>
      <c r="V19" s="680"/>
      <c r="W19" s="680"/>
      <c r="X19" s="680"/>
      <c r="Y19" s="680"/>
      <c r="Z19" s="680"/>
      <c r="AA19" s="694">
        <f>SUM(P17:AA17)</f>
        <v>14487249.38125</v>
      </c>
      <c r="AB19" s="681"/>
      <c r="AC19" s="680"/>
      <c r="AD19" s="680"/>
      <c r="AE19" s="680"/>
      <c r="AF19" s="680"/>
      <c r="AG19" s="680"/>
      <c r="AH19" s="680"/>
      <c r="AI19" s="680"/>
      <c r="AJ19" s="680"/>
      <c r="AK19" s="680"/>
      <c r="AL19" s="680"/>
      <c r="AM19" s="694">
        <f>SUM(AB17:AM17)</f>
        <v>25175761.502997499</v>
      </c>
      <c r="AN19" s="681"/>
      <c r="AO19" s="680"/>
      <c r="AP19" s="680"/>
      <c r="AQ19" s="680"/>
      <c r="AR19" s="680"/>
      <c r="AS19" s="680"/>
      <c r="AT19" s="680"/>
      <c r="AU19" s="680"/>
      <c r="AV19" s="680"/>
      <c r="AW19" s="680"/>
      <c r="AX19" s="680"/>
      <c r="AY19" s="694">
        <f>SUM(AN17:AY17)</f>
        <v>22354137.587379634</v>
      </c>
      <c r="AZ19" s="681"/>
      <c r="BA19" s="680"/>
      <c r="BB19" s="680"/>
      <c r="BC19" s="680"/>
      <c r="BD19" s="680"/>
      <c r="BE19" s="680"/>
      <c r="BF19" s="680"/>
      <c r="BG19" s="680"/>
      <c r="BH19" s="680"/>
      <c r="BI19" s="680"/>
      <c r="BJ19" s="680"/>
      <c r="BK19" s="696">
        <f>SUM(AZ17:BK17)</f>
        <v>30198121.833101794</v>
      </c>
      <c r="BL19" s="695">
        <f>BL17</f>
        <v>33460629.90959391</v>
      </c>
      <c r="BM19" s="697">
        <f t="shared" ref="BM19:BU19" si="17">BM17</f>
        <v>34226192.798416518</v>
      </c>
      <c r="BN19" s="697">
        <f t="shared" si="17"/>
        <v>27552840.851332985</v>
      </c>
      <c r="BO19" s="697">
        <f t="shared" si="17"/>
        <v>42519913.826191172</v>
      </c>
      <c r="BP19" s="697">
        <f t="shared" si="17"/>
        <v>33013381.476823181</v>
      </c>
      <c r="BQ19" s="697">
        <f t="shared" si="17"/>
        <v>38566396.257623851</v>
      </c>
      <c r="BR19" s="697">
        <f t="shared" si="17"/>
        <v>40779931.231444553</v>
      </c>
      <c r="BS19" s="697">
        <f t="shared" si="17"/>
        <v>55185085.815926567</v>
      </c>
      <c r="BT19" s="697">
        <f t="shared" si="17"/>
        <v>60994542.722133189</v>
      </c>
      <c r="BU19" s="698">
        <f t="shared" si="17"/>
        <v>48569819.459471419</v>
      </c>
      <c r="BV19" s="876"/>
      <c r="BW19" s="370" t="str">
        <f>A19</f>
        <v>Annual Net Revenue</v>
      </c>
    </row>
    <row r="20" spans="1:75" s="210" customFormat="1" ht="17" thickTop="1">
      <c r="A20" s="221"/>
      <c r="B20" s="322"/>
      <c r="C20" s="919"/>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3"/>
    </row>
    <row r="21" spans="1:75" s="240" customFormat="1" ht="17" thickBot="1">
      <c r="A21" s="817" t="s">
        <v>645</v>
      </c>
      <c r="B21" s="818"/>
      <c r="C21" s="920"/>
      <c r="D21" s="819"/>
      <c r="E21" s="819"/>
      <c r="F21" s="819"/>
      <c r="G21" s="819"/>
      <c r="H21" s="819"/>
      <c r="I21" s="819"/>
      <c r="J21" s="819"/>
      <c r="K21" s="819"/>
      <c r="L21" s="819"/>
      <c r="M21" s="819"/>
      <c r="N21" s="819"/>
      <c r="O21" s="819"/>
      <c r="P21" s="819"/>
      <c r="Q21" s="819"/>
      <c r="R21" s="819"/>
      <c r="S21" s="819"/>
      <c r="T21" s="819"/>
      <c r="U21" s="819"/>
      <c r="V21" s="819"/>
      <c r="W21" s="819"/>
      <c r="X21" s="819"/>
      <c r="Y21" s="819"/>
      <c r="Z21" s="819"/>
      <c r="AA21" s="819"/>
      <c r="AB21" s="820"/>
      <c r="AC21" s="820"/>
      <c r="AD21" s="820"/>
      <c r="AE21" s="820"/>
      <c r="AF21" s="820"/>
      <c r="AG21" s="820"/>
      <c r="AH21" s="820"/>
      <c r="AI21" s="820"/>
      <c r="AJ21" s="820"/>
      <c r="AK21" s="820"/>
      <c r="AL21" s="820"/>
      <c r="AM21" s="820"/>
      <c r="AN21" s="820"/>
      <c r="AO21" s="820"/>
      <c r="AP21" s="820"/>
      <c r="AQ21" s="820"/>
      <c r="AR21" s="820"/>
      <c r="AS21" s="820"/>
      <c r="AT21" s="820"/>
      <c r="AU21" s="820"/>
      <c r="AV21" s="820"/>
      <c r="AW21" s="820"/>
      <c r="AX21" s="820"/>
      <c r="AY21" s="820"/>
      <c r="AZ21" s="820"/>
      <c r="BA21" s="820"/>
      <c r="BB21" s="820"/>
      <c r="BC21" s="820"/>
      <c r="BD21" s="820"/>
      <c r="BE21" s="820"/>
      <c r="BF21" s="820"/>
      <c r="BG21" s="820"/>
      <c r="BH21" s="820"/>
      <c r="BI21" s="820"/>
      <c r="BJ21" s="820"/>
      <c r="BK21" s="820"/>
      <c r="BL21" s="820"/>
      <c r="BM21" s="820"/>
      <c r="BN21" s="820"/>
      <c r="BO21" s="820"/>
      <c r="BP21" s="820"/>
      <c r="BQ21" s="820"/>
      <c r="BR21" s="820"/>
      <c r="BS21" s="820"/>
      <c r="BT21" s="820"/>
      <c r="BU21" s="820"/>
      <c r="BV21" s="821"/>
      <c r="BW21" s="580" t="str">
        <f>A21</f>
        <v>1.2 - IP Incubation – Books</v>
      </c>
    </row>
    <row r="22" spans="1:75" s="240" customFormat="1" ht="18" customHeight="1" thickBot="1">
      <c r="A22" s="822" t="s">
        <v>504</v>
      </c>
      <c r="B22" s="823"/>
      <c r="C22" s="921"/>
      <c r="D22" s="855">
        <f>D23</f>
        <v>0</v>
      </c>
      <c r="E22" s="855">
        <f>'1.2 - IP Incubation Books'!I181</f>
        <v>0</v>
      </c>
      <c r="F22" s="855">
        <f>'1.2 - IP Incubation Books'!J181</f>
        <v>0</v>
      </c>
      <c r="G22" s="855">
        <f>'1.2 - IP Incubation Books'!K181</f>
        <v>-29800</v>
      </c>
      <c r="H22" s="855">
        <f>'1.2 - IP Incubation Books'!L181</f>
        <v>-4800</v>
      </c>
      <c r="I22" s="855">
        <f>'1.2 - IP Incubation Books'!M181</f>
        <v>-33600</v>
      </c>
      <c r="J22" s="855">
        <f>'1.2 - IP Incubation Books'!N181</f>
        <v>-10600</v>
      </c>
      <c r="K22" s="855">
        <f>'1.2 - IP Incubation Books'!O181</f>
        <v>-9100</v>
      </c>
      <c r="L22" s="855">
        <f>'1.2 - IP Incubation Books'!P181</f>
        <v>-16140</v>
      </c>
      <c r="M22" s="855">
        <f>'1.2 - IP Incubation Books'!Q181</f>
        <v>-16382.174749999998</v>
      </c>
      <c r="N22" s="855">
        <f>'1.2 - IP Incubation Books'!R181</f>
        <v>-18589.631874999999</v>
      </c>
      <c r="O22" s="854">
        <f>'1.2 - IP Incubation Books'!S181</f>
        <v>-17346.462500000001</v>
      </c>
      <c r="P22" s="855">
        <f>'1.2 - IP Incubation Books'!T181</f>
        <v>-11516.169374999994</v>
      </c>
      <c r="Q22" s="855">
        <f>'1.2 - IP Incubation Books'!U181</f>
        <v>-5385.6896249999918</v>
      </c>
      <c r="R22" s="855">
        <f>'1.2 - IP Incubation Books'!V181</f>
        <v>-648.08518749997893</v>
      </c>
      <c r="S22" s="855">
        <f>'1.2 - IP Incubation Books'!W181</f>
        <v>14310.992687500024</v>
      </c>
      <c r="T22" s="855">
        <f>'1.2 - IP Incubation Books'!X181</f>
        <v>29310.457062500063</v>
      </c>
      <c r="U22" s="855">
        <f>'1.2 - IP Incubation Books'!Y181</f>
        <v>51934.561937500024</v>
      </c>
      <c r="V22" s="855">
        <f>'1.2 - IP Incubation Books'!Z181</f>
        <v>65569.056937500078</v>
      </c>
      <c r="W22" s="855">
        <f>'1.2 - IP Incubation Books'!AA181</f>
        <v>69601.346437499975</v>
      </c>
      <c r="X22" s="855">
        <f>'1.2 - IP Incubation Books'!AB181</f>
        <v>59326.269000000088</v>
      </c>
      <c r="Y22" s="855">
        <f>'1.2 - IP Incubation Books'!AC181</f>
        <v>47222.397875000024</v>
      </c>
      <c r="Z22" s="855">
        <f>'1.2 - IP Incubation Books'!AD181</f>
        <v>59154.186875000072</v>
      </c>
      <c r="AA22" s="854">
        <f>'1.2 - IP Incubation Books'!AE181</f>
        <v>46648.70912500011</v>
      </c>
      <c r="AB22" s="855">
        <f>'1.2 - IP Incubation Books'!AF181</f>
        <v>43793.672375000082</v>
      </c>
      <c r="AC22" s="855">
        <f>'1.2 - IP Incubation Books'!AG181</f>
        <v>63704.703500000061</v>
      </c>
      <c r="AD22" s="855">
        <f>'1.2 - IP Incubation Books'!AH181</f>
        <v>58728.294312500104</v>
      </c>
      <c r="AE22" s="855">
        <f>'1.2 - IP Incubation Books'!AI181</f>
        <v>64421.986250000075</v>
      </c>
      <c r="AF22" s="855">
        <f>'1.2 - IP Incubation Books'!AJ181</f>
        <v>55005.524687500088</v>
      </c>
      <c r="AG22" s="855">
        <f>'1.2 - IP Incubation Books'!AK181</f>
        <v>67221.935625000042</v>
      </c>
      <c r="AH22" s="855">
        <f>'1.2 - IP Incubation Books'!AL181</f>
        <v>70545.661375000142</v>
      </c>
      <c r="AI22" s="855">
        <f>'1.2 - IP Incubation Books'!AM181</f>
        <v>93347.485875000129</v>
      </c>
      <c r="AJ22" s="855">
        <f>'1.2 - IP Incubation Books'!AN181</f>
        <v>84294.828937500133</v>
      </c>
      <c r="AK22" s="855">
        <f>'1.2 - IP Incubation Books'!AO181</f>
        <v>92194.167162500089</v>
      </c>
      <c r="AL22" s="855">
        <f>'1.2 - IP Incubation Books'!AP181</f>
        <v>75008.283492500079</v>
      </c>
      <c r="AM22" s="854">
        <f>'1.2 - IP Incubation Books'!AQ181</f>
        <v>66501.309044000111</v>
      </c>
      <c r="AN22" s="855">
        <f>'1.2 - IP Incubation Books'!AR181</f>
        <v>80849.012722700136</v>
      </c>
      <c r="AO22" s="855">
        <f>'1.2 - IP Incubation Books'!AS181</f>
        <v>68221.696840660064</v>
      </c>
      <c r="AP22" s="855">
        <f>'1.2 - IP Incubation Books'!AT181</f>
        <v>58381.393972528109</v>
      </c>
      <c r="AQ22" s="855">
        <f>'1.2 - IP Incubation Books'!AU181</f>
        <v>71899.366978022386</v>
      </c>
      <c r="AR22" s="855">
        <f>'1.2 - IP Incubation Books'!AV181</f>
        <v>65521.85714491806</v>
      </c>
      <c r="AS22" s="855">
        <f>'1.2 - IP Incubation Books'!AW181</f>
        <v>61857.208515934355</v>
      </c>
      <c r="AT22" s="855">
        <f>'1.2 - IP Incubation Books'!AX181</f>
        <v>43745.801237747539</v>
      </c>
      <c r="AU22" s="855">
        <f>'1.2 - IP Incubation Books'!AY181</f>
        <v>51688.077077698021</v>
      </c>
      <c r="AV22" s="855">
        <f>'1.2 - IP Incubation Books'!AZ181</f>
        <v>42334.730949658493</v>
      </c>
      <c r="AW22" s="855">
        <f>'1.2 - IP Incubation Books'!BA181</f>
        <v>38580.002947226749</v>
      </c>
      <c r="AX22" s="855">
        <f>'1.2 - IP Incubation Books'!BB181</f>
        <v>27032.773370281444</v>
      </c>
      <c r="AY22" s="854">
        <f>'1.2 - IP Incubation Books'!BC181</f>
        <v>36079.371883725107</v>
      </c>
      <c r="AZ22" s="826">
        <f>'1.2 - IP Incubation Books'!BD181</f>
        <v>51252.911781980132</v>
      </c>
      <c r="BA22" s="824">
        <f>'1.2 - IP Incubation Books'!BE181</f>
        <v>80357.575988084194</v>
      </c>
      <c r="BB22" s="824">
        <f>'1.2 - IP Incubation Books'!BF181</f>
        <v>85670.705415467382</v>
      </c>
      <c r="BC22" s="824">
        <f>'1.2 - IP Incubation Books'!BG181</f>
        <v>93402.26080737391</v>
      </c>
      <c r="BD22" s="824">
        <f>'1.2 - IP Incubation Books'!BH181</f>
        <v>84711.071145899128</v>
      </c>
      <c r="BE22" s="824">
        <f>'1.2 - IP Incubation Books'!BI181</f>
        <v>76486.592041719356</v>
      </c>
      <c r="BF22" s="824">
        <f>'1.2 - IP Incubation Books'!BJ181</f>
        <v>96015.420208375552</v>
      </c>
      <c r="BG22" s="824">
        <f>'1.2 - IP Incubation Books'!BK181</f>
        <v>79457.438041700399</v>
      </c>
      <c r="BH22" s="824">
        <f>'1.2 - IP Incubation Books'!BL181</f>
        <v>72067.793133360217</v>
      </c>
      <c r="BI22" s="824">
        <f>'1.2 - IP Incubation Books'!BM181</f>
        <v>82073.785919188405</v>
      </c>
      <c r="BJ22" s="824">
        <f>'1.2 - IP Incubation Books'!BN181</f>
        <v>82840.717635350651</v>
      </c>
      <c r="BK22" s="825">
        <f>'1.2 - IP Incubation Books'!BO181</f>
        <v>88470.15224578057</v>
      </c>
      <c r="BL22" s="827">
        <f>'1.2 - IP Incubation Books'!CA183</f>
        <v>1041424.2947062657</v>
      </c>
      <c r="BM22" s="827">
        <f>'1.2 - IP Incubation Books'!CM183</f>
        <v>1076187.4087739028</v>
      </c>
      <c r="BN22" s="827">
        <f>'1.2 - IP Incubation Books'!CY183</f>
        <v>733939.05250757711</v>
      </c>
      <c r="BO22" s="827">
        <f>'1.2 - IP Incubation Books'!DK183</f>
        <v>1385537.9397879243</v>
      </c>
      <c r="BP22" s="827">
        <f>'1.2 - IP Incubation Books'!DW183</f>
        <v>946769.3388997697</v>
      </c>
      <c r="BQ22" s="827">
        <f>'1.2 - IP Incubation Books'!EI183</f>
        <v>1133580.6366135357</v>
      </c>
      <c r="BR22" s="827">
        <f>'1.2 - IP Incubation Books'!EU183</f>
        <v>1265348.8510614494</v>
      </c>
      <c r="BS22" s="827">
        <f>'1.2 - IP Incubation Books'!FG183</f>
        <v>1888271.8959316758</v>
      </c>
      <c r="BT22" s="827">
        <f>'1.2 - IP Incubation Books'!FS183</f>
        <v>2136617.7886080672</v>
      </c>
      <c r="BU22" s="878">
        <f>'1.2 - IP Incubation Books'!GE183</f>
        <v>1728590.9686840032</v>
      </c>
      <c r="BV22" s="828">
        <f>SUM(D22:BU22)</f>
        <v>16059203.510841053</v>
      </c>
      <c r="BW22" s="370" t="str">
        <f>A22</f>
        <v>Net Revenue</v>
      </c>
    </row>
    <row r="23" spans="1:75" s="240" customFormat="1" ht="18" customHeight="1" thickTop="1" thickBot="1">
      <c r="A23" s="829" t="s">
        <v>559</v>
      </c>
      <c r="B23" s="830"/>
      <c r="C23" s="922"/>
      <c r="D23" s="831"/>
      <c r="E23" s="831">
        <f>D23+E22</f>
        <v>0</v>
      </c>
      <c r="F23" s="831">
        <f t="shared" ref="F23:N23" si="18">E23+F22</f>
        <v>0</v>
      </c>
      <c r="G23" s="831">
        <f t="shared" si="18"/>
        <v>-29800</v>
      </c>
      <c r="H23" s="831">
        <f t="shared" si="18"/>
        <v>-34600</v>
      </c>
      <c r="I23" s="831">
        <f t="shared" si="18"/>
        <v>-68200</v>
      </c>
      <c r="J23" s="831">
        <f t="shared" si="18"/>
        <v>-78800</v>
      </c>
      <c r="K23" s="831">
        <f t="shared" si="18"/>
        <v>-87900</v>
      </c>
      <c r="L23" s="831">
        <f t="shared" si="18"/>
        <v>-104040</v>
      </c>
      <c r="M23" s="831">
        <f t="shared" si="18"/>
        <v>-120422.17475000001</v>
      </c>
      <c r="N23" s="831">
        <f t="shared" si="18"/>
        <v>-139011.806625</v>
      </c>
      <c r="O23" s="856">
        <f>N23+O22</f>
        <v>-156358.26912499999</v>
      </c>
      <c r="P23" s="832">
        <f>O23+P22</f>
        <v>-167874.43849999999</v>
      </c>
      <c r="Q23" s="831">
        <f>P23+Q22</f>
        <v>-173260.12812499999</v>
      </c>
      <c r="R23" s="831">
        <f t="shared" ref="R23" si="19">Q23+R22</f>
        <v>-173908.21331249998</v>
      </c>
      <c r="S23" s="831">
        <f t="shared" ref="S23" si="20">R23+S22</f>
        <v>-159597.22062499996</v>
      </c>
      <c r="T23" s="831">
        <f t="shared" ref="T23" si="21">S23+T22</f>
        <v>-130286.76356249989</v>
      </c>
      <c r="U23" s="831">
        <f t="shared" ref="U23" si="22">T23+U22</f>
        <v>-78352.201624999871</v>
      </c>
      <c r="V23" s="831">
        <f t="shared" ref="V23" si="23">U23+V22</f>
        <v>-12783.144687499793</v>
      </c>
      <c r="W23" s="831">
        <f t="shared" ref="W23" si="24">V23+W22</f>
        <v>56818.201750000182</v>
      </c>
      <c r="X23" s="831">
        <f t="shared" ref="X23" si="25">W23+X22</f>
        <v>116144.47075000027</v>
      </c>
      <c r="Y23" s="831">
        <f t="shared" ref="Y23" si="26">X23+Y22</f>
        <v>163366.86862500029</v>
      </c>
      <c r="Z23" s="831">
        <f t="shared" ref="Z23" si="27">Y23+Z22</f>
        <v>222521.05550000037</v>
      </c>
      <c r="AA23" s="856">
        <f>Z23+AA22</f>
        <v>269169.76462500048</v>
      </c>
      <c r="AB23" s="832">
        <f>AA23+AB22</f>
        <v>312963.43700000056</v>
      </c>
      <c r="AC23" s="831">
        <f>AB23+AC22</f>
        <v>376668.14050000062</v>
      </c>
      <c r="AD23" s="831">
        <f t="shared" ref="AD23" si="28">AC23+AD22</f>
        <v>435396.43481250072</v>
      </c>
      <c r="AE23" s="831">
        <f t="shared" ref="AE23" si="29">AD23+AE22</f>
        <v>499818.4210625008</v>
      </c>
      <c r="AF23" s="831">
        <f t="shared" ref="AF23" si="30">AE23+AF22</f>
        <v>554823.94575000089</v>
      </c>
      <c r="AG23" s="831">
        <f t="shared" ref="AG23" si="31">AF23+AG22</f>
        <v>622045.88137500093</v>
      </c>
      <c r="AH23" s="831">
        <f t="shared" ref="AH23" si="32">AG23+AH22</f>
        <v>692591.54275000107</v>
      </c>
      <c r="AI23" s="831">
        <f t="shared" ref="AI23" si="33">AH23+AI22</f>
        <v>785939.0286250012</v>
      </c>
      <c r="AJ23" s="831">
        <f t="shared" ref="AJ23:AO23" si="34">AI23+AJ22</f>
        <v>870233.85756250133</v>
      </c>
      <c r="AK23" s="831">
        <f t="shared" si="34"/>
        <v>962428.02472500142</v>
      </c>
      <c r="AL23" s="831">
        <f t="shared" si="34"/>
        <v>1037436.3082175015</v>
      </c>
      <c r="AM23" s="856">
        <f t="shared" si="34"/>
        <v>1103937.6172615015</v>
      </c>
      <c r="AN23" s="832">
        <f t="shared" si="34"/>
        <v>1184786.6299842016</v>
      </c>
      <c r="AO23" s="831">
        <f t="shared" si="34"/>
        <v>1253008.3268248616</v>
      </c>
      <c r="AP23" s="831">
        <f t="shared" ref="AP23" si="35">AO23+AP22</f>
        <v>1311389.7207973897</v>
      </c>
      <c r="AQ23" s="831">
        <f t="shared" ref="AQ23" si="36">AP23+AQ22</f>
        <v>1383289.087775412</v>
      </c>
      <c r="AR23" s="831">
        <f t="shared" ref="AR23" si="37">AQ23+AR22</f>
        <v>1448810.9449203301</v>
      </c>
      <c r="AS23" s="831">
        <f t="shared" ref="AS23" si="38">AR23+AS22</f>
        <v>1510668.1534362645</v>
      </c>
      <c r="AT23" s="831">
        <f t="shared" ref="AT23" si="39">AS23+AT22</f>
        <v>1554413.954674012</v>
      </c>
      <c r="AU23" s="831">
        <f t="shared" ref="AU23" si="40">AT23+AU22</f>
        <v>1606102.03175171</v>
      </c>
      <c r="AV23" s="831">
        <f t="shared" ref="AV23:BA23" si="41">AU23+AV22</f>
        <v>1648436.7627013684</v>
      </c>
      <c r="AW23" s="831">
        <f t="shared" si="41"/>
        <v>1687016.7656485951</v>
      </c>
      <c r="AX23" s="831">
        <f t="shared" si="41"/>
        <v>1714049.5390188764</v>
      </c>
      <c r="AY23" s="856">
        <f t="shared" si="41"/>
        <v>1750128.9109026014</v>
      </c>
      <c r="AZ23" s="832">
        <f t="shared" si="41"/>
        <v>1801381.8226845816</v>
      </c>
      <c r="BA23" s="831">
        <f t="shared" si="41"/>
        <v>1881739.3986726659</v>
      </c>
      <c r="BB23" s="831">
        <f t="shared" ref="BB23" si="42">BA23+BB22</f>
        <v>1967410.1040881332</v>
      </c>
      <c r="BC23" s="831">
        <f t="shared" ref="BC23" si="43">BB23+BC22</f>
        <v>2060812.3648955072</v>
      </c>
      <c r="BD23" s="831">
        <f t="shared" ref="BD23" si="44">BC23+BD22</f>
        <v>2145523.4360414064</v>
      </c>
      <c r="BE23" s="831">
        <f t="shared" ref="BE23" si="45">BD23+BE22</f>
        <v>2222010.0280831256</v>
      </c>
      <c r="BF23" s="831">
        <f t="shared" ref="BF23" si="46">BE23+BF22</f>
        <v>2318025.448291501</v>
      </c>
      <c r="BG23" s="831">
        <f t="shared" ref="BG23" si="47">BF23+BG22</f>
        <v>2397482.8863332015</v>
      </c>
      <c r="BH23" s="831">
        <f>BG23+BH22</f>
        <v>2469550.6794665619</v>
      </c>
      <c r="BI23" s="831">
        <f>BH23+BI22</f>
        <v>2551624.4653857504</v>
      </c>
      <c r="BJ23" s="831">
        <f>BI23+BJ22</f>
        <v>2634465.1830211012</v>
      </c>
      <c r="BK23" s="879">
        <f>BJ23+BK22</f>
        <v>2722935.3352668816</v>
      </c>
      <c r="BL23" s="880">
        <f t="shared" ref="BL23:BU23" si="48">BL22+BK23</f>
        <v>3764359.6299731471</v>
      </c>
      <c r="BM23" s="880">
        <f t="shared" si="48"/>
        <v>4840547.0387470499</v>
      </c>
      <c r="BN23" s="880">
        <f t="shared" si="48"/>
        <v>5574486.0912546273</v>
      </c>
      <c r="BO23" s="880">
        <f t="shared" si="48"/>
        <v>6960024.0310425516</v>
      </c>
      <c r="BP23" s="880">
        <f t="shared" si="48"/>
        <v>7906793.3699423214</v>
      </c>
      <c r="BQ23" s="880">
        <f t="shared" si="48"/>
        <v>9040374.0065558571</v>
      </c>
      <c r="BR23" s="880">
        <f t="shared" si="48"/>
        <v>10305722.857617307</v>
      </c>
      <c r="BS23" s="880">
        <f t="shared" si="48"/>
        <v>12193994.753548983</v>
      </c>
      <c r="BT23" s="880">
        <f t="shared" si="48"/>
        <v>14330612.54215705</v>
      </c>
      <c r="BU23" s="881">
        <f t="shared" si="48"/>
        <v>16059203.510841053</v>
      </c>
      <c r="BV23" s="836">
        <f>BU23</f>
        <v>16059203.510841053</v>
      </c>
      <c r="BW23" s="370" t="str">
        <f>A23</f>
        <v>Total Net Revenue</v>
      </c>
    </row>
    <row r="24" spans="1:75" s="300" customFormat="1" ht="18" thickTop="1" thickBot="1">
      <c r="A24" s="833" t="s">
        <v>548</v>
      </c>
      <c r="B24" s="834"/>
      <c r="C24" s="923"/>
      <c r="D24" s="835"/>
      <c r="E24" s="835"/>
      <c r="F24" s="835"/>
      <c r="G24" s="835"/>
      <c r="H24" s="835"/>
      <c r="I24" s="835"/>
      <c r="J24" s="835"/>
      <c r="K24" s="835"/>
      <c r="L24" s="835"/>
      <c r="M24" s="835"/>
      <c r="N24" s="835"/>
      <c r="O24" s="836">
        <f>SUM(D22:O22)</f>
        <v>-156358.26912499999</v>
      </c>
      <c r="P24" s="835"/>
      <c r="Q24" s="835"/>
      <c r="R24" s="835"/>
      <c r="S24" s="835"/>
      <c r="T24" s="835"/>
      <c r="U24" s="835"/>
      <c r="V24" s="835"/>
      <c r="W24" s="835"/>
      <c r="X24" s="835"/>
      <c r="Y24" s="835"/>
      <c r="Z24" s="835"/>
      <c r="AA24" s="836">
        <f>SUM(P22:AA22)</f>
        <v>425528.03375000053</v>
      </c>
      <c r="AB24" s="835"/>
      <c r="AC24" s="835"/>
      <c r="AD24" s="835"/>
      <c r="AE24" s="835"/>
      <c r="AF24" s="835"/>
      <c r="AG24" s="835"/>
      <c r="AH24" s="835"/>
      <c r="AI24" s="835"/>
      <c r="AJ24" s="835"/>
      <c r="AK24" s="835"/>
      <c r="AL24" s="835"/>
      <c r="AM24" s="836">
        <f>SUM(AB22:AM22)</f>
        <v>834767.85263650119</v>
      </c>
      <c r="AN24" s="835"/>
      <c r="AO24" s="835"/>
      <c r="AP24" s="835"/>
      <c r="AQ24" s="835"/>
      <c r="AR24" s="835"/>
      <c r="AS24" s="835"/>
      <c r="AT24" s="835"/>
      <c r="AU24" s="835"/>
      <c r="AV24" s="835"/>
      <c r="AW24" s="835"/>
      <c r="AX24" s="835"/>
      <c r="AY24" s="836">
        <f>SUM(AN22:AY22)</f>
        <v>646191.2936411004</v>
      </c>
      <c r="AZ24" s="835"/>
      <c r="BA24" s="835"/>
      <c r="BB24" s="835"/>
      <c r="BC24" s="835"/>
      <c r="BD24" s="835"/>
      <c r="BE24" s="835"/>
      <c r="BF24" s="835"/>
      <c r="BG24" s="835"/>
      <c r="BH24" s="835"/>
      <c r="BI24" s="835"/>
      <c r="BJ24" s="835"/>
      <c r="BK24" s="877">
        <f>SUM(AZ22:BK22)</f>
        <v>972806.42436427984</v>
      </c>
      <c r="BL24" s="827">
        <f t="shared" ref="BL24:BU24" si="49">BL22</f>
        <v>1041424.2947062657</v>
      </c>
      <c r="BM24" s="827">
        <f t="shared" si="49"/>
        <v>1076187.4087739028</v>
      </c>
      <c r="BN24" s="827">
        <f t="shared" si="49"/>
        <v>733939.05250757711</v>
      </c>
      <c r="BO24" s="827">
        <f t="shared" si="49"/>
        <v>1385537.9397879243</v>
      </c>
      <c r="BP24" s="827">
        <f t="shared" si="49"/>
        <v>946769.3388997697</v>
      </c>
      <c r="BQ24" s="827">
        <f t="shared" si="49"/>
        <v>1133580.6366135357</v>
      </c>
      <c r="BR24" s="827">
        <f t="shared" si="49"/>
        <v>1265348.8510614494</v>
      </c>
      <c r="BS24" s="827">
        <f t="shared" si="49"/>
        <v>1888271.8959316758</v>
      </c>
      <c r="BT24" s="827">
        <f t="shared" si="49"/>
        <v>2136617.7886080672</v>
      </c>
      <c r="BU24" s="878">
        <f t="shared" si="49"/>
        <v>1728590.9686840032</v>
      </c>
      <c r="BV24" s="882"/>
      <c r="BW24" s="615" t="str">
        <f>A24</f>
        <v>Annual Net Revenue</v>
      </c>
    </row>
    <row r="25" spans="1:75" s="300" customFormat="1" ht="17" thickTop="1">
      <c r="B25" s="323"/>
      <c r="C25" s="363"/>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J25" s="242"/>
      <c r="AM25" s="242"/>
      <c r="AY25" s="242"/>
      <c r="BK25" s="242"/>
      <c r="BL25" s="242"/>
      <c r="BM25" s="242"/>
      <c r="BN25" s="242"/>
      <c r="BO25" s="242"/>
      <c r="BP25" s="242"/>
      <c r="BQ25" s="242"/>
      <c r="BR25" s="242"/>
      <c r="BS25" s="242"/>
      <c r="BT25" s="242"/>
      <c r="BU25" s="242"/>
      <c r="BV25" s="242"/>
      <c r="BW25" s="741"/>
    </row>
    <row r="26" spans="1:75" s="699" customFormat="1" ht="17" thickBot="1">
      <c r="A26" s="701" t="s">
        <v>599</v>
      </c>
      <c r="B26" s="702"/>
      <c r="C26" s="912"/>
      <c r="D26" s="703"/>
      <c r="E26" s="703"/>
      <c r="F26" s="703"/>
      <c r="G26" s="703"/>
      <c r="H26" s="703"/>
      <c r="I26" s="703"/>
      <c r="J26" s="703"/>
      <c r="K26" s="703"/>
      <c r="L26" s="703"/>
      <c r="M26" s="703"/>
      <c r="N26" s="703"/>
      <c r="O26" s="703"/>
      <c r="P26" s="703"/>
      <c r="Q26" s="703"/>
      <c r="R26" s="703"/>
      <c r="S26" s="703"/>
      <c r="T26" s="703"/>
      <c r="U26" s="703"/>
      <c r="V26" s="703"/>
      <c r="W26" s="703"/>
      <c r="X26" s="703"/>
      <c r="Y26" s="703"/>
      <c r="Z26" s="703"/>
      <c r="AA26" s="704"/>
      <c r="AB26" s="704"/>
      <c r="AC26" s="704"/>
      <c r="AD26" s="704"/>
      <c r="AE26" s="704"/>
      <c r="AF26" s="704"/>
      <c r="AG26" s="704"/>
      <c r="AH26" s="704"/>
      <c r="AI26" s="704"/>
      <c r="AJ26" s="703"/>
      <c r="AK26" s="704"/>
      <c r="AL26" s="704"/>
      <c r="AM26" s="704"/>
      <c r="AN26" s="704"/>
      <c r="AO26" s="704"/>
      <c r="AP26" s="704"/>
      <c r="AQ26" s="704"/>
      <c r="AR26" s="704"/>
      <c r="AS26" s="704"/>
      <c r="AT26" s="704"/>
      <c r="AU26" s="704"/>
      <c r="AV26" s="704"/>
      <c r="AW26" s="704"/>
      <c r="AX26" s="704"/>
      <c r="AY26" s="704"/>
      <c r="AZ26" s="704"/>
      <c r="BA26" s="704"/>
      <c r="BB26" s="704"/>
      <c r="BC26" s="704"/>
      <c r="BD26" s="704"/>
      <c r="BE26" s="704"/>
      <c r="BF26" s="704"/>
      <c r="BG26" s="704"/>
      <c r="BH26" s="704"/>
      <c r="BI26" s="704"/>
      <c r="BJ26" s="704"/>
      <c r="BK26" s="704"/>
      <c r="BL26" s="703"/>
      <c r="BM26" s="703"/>
      <c r="BN26" s="703"/>
      <c r="BO26" s="703"/>
      <c r="BP26" s="703"/>
      <c r="BQ26" s="703"/>
      <c r="BR26" s="703"/>
      <c r="BS26" s="703"/>
      <c r="BT26" s="703"/>
      <c r="BU26" s="703"/>
      <c r="BV26" s="811"/>
      <c r="BW26" s="580" t="str">
        <f t="shared" ref="BW26:BW33" si="50">A26</f>
        <v>2 - Studio &amp; Real Estate</v>
      </c>
    </row>
    <row r="27" spans="1:75" s="699" customFormat="1" ht="17" hidden="1" thickBot="1">
      <c r="A27" s="894" t="s">
        <v>613</v>
      </c>
      <c r="B27" s="986">
        <v>1</v>
      </c>
      <c r="C27" s="894"/>
      <c r="D27" s="717"/>
      <c r="E27" s="717"/>
      <c r="F27" s="717"/>
      <c r="G27" s="717"/>
      <c r="H27" s="717"/>
      <c r="I27" s="717"/>
      <c r="J27" s="717"/>
      <c r="K27" s="717"/>
      <c r="L27" s="717"/>
      <c r="M27" s="717"/>
      <c r="N27" s="717"/>
      <c r="O27" s="717"/>
      <c r="P27" s="717"/>
      <c r="Q27" s="717"/>
      <c r="R27" s="717"/>
      <c r="S27" s="717"/>
      <c r="T27" s="717"/>
      <c r="U27" s="717"/>
      <c r="V27" s="717"/>
      <c r="W27" s="717"/>
      <c r="X27" s="717"/>
      <c r="Y27" s="717"/>
      <c r="Z27" s="717"/>
      <c r="AA27" s="894"/>
      <c r="AB27" s="894"/>
      <c r="AC27" s="894"/>
      <c r="AD27" s="894"/>
      <c r="AE27" s="894"/>
      <c r="AF27" s="894"/>
      <c r="AG27" s="894"/>
      <c r="AH27" s="894"/>
      <c r="AI27" s="894"/>
      <c r="AJ27" s="717"/>
      <c r="AK27" s="894"/>
      <c r="AL27" s="894"/>
      <c r="AM27" s="894"/>
      <c r="AN27" s="894"/>
      <c r="AO27" s="894"/>
      <c r="AP27" s="894"/>
      <c r="AQ27" s="894"/>
      <c r="AR27" s="894"/>
      <c r="AS27" s="894"/>
      <c r="AT27" s="894"/>
      <c r="AU27" s="894"/>
      <c r="AV27" s="894"/>
      <c r="AW27" s="894"/>
      <c r="AX27" s="894"/>
      <c r="AY27" s="894"/>
      <c r="AZ27" s="894"/>
      <c r="BA27" s="894"/>
      <c r="BB27" s="894"/>
      <c r="BC27" s="894"/>
      <c r="BD27" s="894"/>
      <c r="BE27" s="894"/>
      <c r="BF27" s="894"/>
      <c r="BG27" s="894"/>
      <c r="BH27" s="894"/>
      <c r="BI27" s="894"/>
      <c r="BJ27" s="894"/>
      <c r="BK27" s="894"/>
      <c r="BL27" s="717"/>
      <c r="BM27" s="717"/>
      <c r="BN27" s="717"/>
      <c r="BO27" s="717"/>
      <c r="BP27" s="717"/>
      <c r="BQ27" s="717"/>
      <c r="BR27" s="717"/>
      <c r="BS27" s="717"/>
      <c r="BT27" s="717"/>
      <c r="BU27" s="717"/>
      <c r="BV27" s="970"/>
      <c r="BW27" s="580" t="str">
        <f t="shared" si="50"/>
        <v xml:space="preserve">Toggle </v>
      </c>
    </row>
    <row r="28" spans="1:75" s="699" customFormat="1" ht="17" thickBot="1">
      <c r="A28" s="902" t="s">
        <v>513</v>
      </c>
      <c r="B28" s="985" t="s">
        <v>612</v>
      </c>
      <c r="C28" s="902"/>
      <c r="D28" s="705">
        <v>-7000000</v>
      </c>
      <c r="E28" s="706">
        <v>0</v>
      </c>
      <c r="F28" s="706">
        <v>0</v>
      </c>
      <c r="G28" s="706">
        <v>0</v>
      </c>
      <c r="H28" s="706">
        <v>0</v>
      </c>
      <c r="I28" s="706">
        <v>-6000000</v>
      </c>
      <c r="J28" s="706">
        <v>0</v>
      </c>
      <c r="K28" s="706">
        <v>0</v>
      </c>
      <c r="L28" s="706">
        <v>0</v>
      </c>
      <c r="M28" s="706">
        <v>0</v>
      </c>
      <c r="N28" s="706">
        <v>0</v>
      </c>
      <c r="O28" s="707">
        <v>0</v>
      </c>
      <c r="P28" s="708">
        <v>0</v>
      </c>
      <c r="Q28" s="706">
        <v>0</v>
      </c>
      <c r="R28" s="706">
        <v>0</v>
      </c>
      <c r="S28" s="706">
        <v>0</v>
      </c>
      <c r="T28" s="706">
        <v>0</v>
      </c>
      <c r="U28" s="706">
        <v>0</v>
      </c>
      <c r="V28" s="706">
        <v>0</v>
      </c>
      <c r="W28" s="706">
        <v>0</v>
      </c>
      <c r="X28" s="706">
        <v>0</v>
      </c>
      <c r="Y28" s="706">
        <v>0</v>
      </c>
      <c r="Z28" s="706">
        <v>0</v>
      </c>
      <c r="AA28" s="707">
        <v>0</v>
      </c>
      <c r="AB28" s="706">
        <v>0</v>
      </c>
      <c r="AC28" s="706">
        <v>0</v>
      </c>
      <c r="AD28" s="706">
        <v>0</v>
      </c>
      <c r="AE28" s="706">
        <v>0</v>
      </c>
      <c r="AF28" s="706">
        <v>0</v>
      </c>
      <c r="AG28" s="706">
        <v>0</v>
      </c>
      <c r="AH28" s="706">
        <v>0</v>
      </c>
      <c r="AI28" s="706">
        <v>0</v>
      </c>
      <c r="AJ28" s="706">
        <v>0</v>
      </c>
      <c r="AK28" s="706">
        <v>0</v>
      </c>
      <c r="AL28" s="706">
        <v>0</v>
      </c>
      <c r="AM28" s="707">
        <v>0</v>
      </c>
      <c r="AN28" s="708">
        <v>0</v>
      </c>
      <c r="AO28" s="706">
        <v>0</v>
      </c>
      <c r="AP28" s="706">
        <v>0</v>
      </c>
      <c r="AQ28" s="706">
        <v>0</v>
      </c>
      <c r="AR28" s="706">
        <v>0</v>
      </c>
      <c r="AS28" s="706">
        <v>0</v>
      </c>
      <c r="AT28" s="706">
        <v>0</v>
      </c>
      <c r="AU28" s="706">
        <v>0</v>
      </c>
      <c r="AV28" s="706">
        <v>0</v>
      </c>
      <c r="AW28" s="706">
        <v>0</v>
      </c>
      <c r="AX28" s="706">
        <v>0</v>
      </c>
      <c r="AY28" s="707">
        <v>0</v>
      </c>
      <c r="AZ28" s="708">
        <v>0</v>
      </c>
      <c r="BA28" s="706">
        <v>0</v>
      </c>
      <c r="BB28" s="706">
        <v>0</v>
      </c>
      <c r="BC28" s="706">
        <v>0</v>
      </c>
      <c r="BD28" s="706">
        <v>0</v>
      </c>
      <c r="BE28" s="706">
        <v>0</v>
      </c>
      <c r="BF28" s="706">
        <v>0</v>
      </c>
      <c r="BG28" s="706">
        <v>0</v>
      </c>
      <c r="BH28" s="706">
        <v>0</v>
      </c>
      <c r="BI28" s="706">
        <v>0</v>
      </c>
      <c r="BJ28" s="706">
        <v>0</v>
      </c>
      <c r="BK28" s="707">
        <v>0</v>
      </c>
      <c r="BL28" s="706">
        <v>0</v>
      </c>
      <c r="BM28" s="708">
        <v>0</v>
      </c>
      <c r="BN28" s="708">
        <v>0</v>
      </c>
      <c r="BO28" s="708">
        <v>0</v>
      </c>
      <c r="BP28" s="708">
        <v>0</v>
      </c>
      <c r="BQ28" s="708">
        <v>0</v>
      </c>
      <c r="BR28" s="708">
        <v>0</v>
      </c>
      <c r="BS28" s="708">
        <v>0</v>
      </c>
      <c r="BT28" s="708">
        <v>0</v>
      </c>
      <c r="BU28" s="708">
        <v>0</v>
      </c>
      <c r="BV28" s="969">
        <f>SUM(D28:BU28)</f>
        <v>-13000000</v>
      </c>
      <c r="BW28" s="370" t="str">
        <f t="shared" si="50"/>
        <v>Land Aquisition</v>
      </c>
    </row>
    <row r="29" spans="1:75" s="700" customFormat="1" ht="18" thickTop="1" thickBot="1">
      <c r="A29" s="965" t="s">
        <v>514</v>
      </c>
      <c r="B29" s="709"/>
      <c r="C29" s="903"/>
      <c r="D29" s="710">
        <v>0</v>
      </c>
      <c r="E29" s="711">
        <v>0</v>
      </c>
      <c r="F29" s="711">
        <v>-1000000</v>
      </c>
      <c r="G29" s="711">
        <v>0</v>
      </c>
      <c r="H29" s="711">
        <v>0</v>
      </c>
      <c r="I29" s="711">
        <v>0</v>
      </c>
      <c r="J29" s="711">
        <v>0</v>
      </c>
      <c r="K29" s="711">
        <v>0</v>
      </c>
      <c r="L29" s="711">
        <v>0</v>
      </c>
      <c r="M29" s="711">
        <v>0</v>
      </c>
      <c r="N29" s="711">
        <v>0</v>
      </c>
      <c r="O29" s="712">
        <v>0</v>
      </c>
      <c r="P29" s="713">
        <v>0</v>
      </c>
      <c r="Q29" s="711">
        <v>0</v>
      </c>
      <c r="R29" s="711">
        <v>0</v>
      </c>
      <c r="S29" s="711">
        <v>0</v>
      </c>
      <c r="T29" s="711">
        <v>0</v>
      </c>
      <c r="U29" s="711">
        <v>0</v>
      </c>
      <c r="V29" s="711">
        <v>0</v>
      </c>
      <c r="W29" s="711">
        <v>0</v>
      </c>
      <c r="X29" s="711">
        <v>0</v>
      </c>
      <c r="Y29" s="711">
        <v>0</v>
      </c>
      <c r="Z29" s="711">
        <v>0</v>
      </c>
      <c r="AA29" s="712">
        <v>0</v>
      </c>
      <c r="AB29" s="711">
        <v>0</v>
      </c>
      <c r="AC29" s="711">
        <v>0</v>
      </c>
      <c r="AD29" s="711">
        <v>0</v>
      </c>
      <c r="AE29" s="711">
        <v>0</v>
      </c>
      <c r="AF29" s="711">
        <v>0</v>
      </c>
      <c r="AG29" s="711">
        <v>0</v>
      </c>
      <c r="AH29" s="711">
        <v>0</v>
      </c>
      <c r="AI29" s="711">
        <v>0</v>
      </c>
      <c r="AJ29" s="711">
        <v>0</v>
      </c>
      <c r="AK29" s="711">
        <v>0</v>
      </c>
      <c r="AL29" s="711">
        <v>0</v>
      </c>
      <c r="AM29" s="712">
        <v>0</v>
      </c>
      <c r="AN29" s="713">
        <v>0</v>
      </c>
      <c r="AO29" s="711">
        <v>0</v>
      </c>
      <c r="AP29" s="711">
        <v>0</v>
      </c>
      <c r="AQ29" s="711">
        <v>0</v>
      </c>
      <c r="AR29" s="711">
        <v>0</v>
      </c>
      <c r="AS29" s="711">
        <v>0</v>
      </c>
      <c r="AT29" s="711">
        <v>0</v>
      </c>
      <c r="AU29" s="711">
        <v>0</v>
      </c>
      <c r="AV29" s="711">
        <v>0</v>
      </c>
      <c r="AW29" s="711">
        <v>0</v>
      </c>
      <c r="AX29" s="711">
        <v>0</v>
      </c>
      <c r="AY29" s="712">
        <v>0</v>
      </c>
      <c r="AZ29" s="713">
        <v>0</v>
      </c>
      <c r="BA29" s="711">
        <v>0</v>
      </c>
      <c r="BB29" s="711">
        <v>0</v>
      </c>
      <c r="BC29" s="711">
        <v>0</v>
      </c>
      <c r="BD29" s="711">
        <v>0</v>
      </c>
      <c r="BE29" s="711">
        <v>0</v>
      </c>
      <c r="BF29" s="711">
        <v>0</v>
      </c>
      <c r="BG29" s="711">
        <v>0</v>
      </c>
      <c r="BH29" s="711">
        <v>0</v>
      </c>
      <c r="BI29" s="711">
        <v>0</v>
      </c>
      <c r="BJ29" s="711">
        <v>0</v>
      </c>
      <c r="BK29" s="712">
        <v>0</v>
      </c>
      <c r="BL29" s="711">
        <v>0</v>
      </c>
      <c r="BM29" s="713">
        <v>0</v>
      </c>
      <c r="BN29" s="713">
        <v>0</v>
      </c>
      <c r="BO29" s="713">
        <v>0</v>
      </c>
      <c r="BP29" s="713">
        <v>0</v>
      </c>
      <c r="BQ29" s="713">
        <v>0</v>
      </c>
      <c r="BR29" s="713">
        <v>0</v>
      </c>
      <c r="BS29" s="713">
        <v>0</v>
      </c>
      <c r="BT29" s="713">
        <v>0</v>
      </c>
      <c r="BU29" s="713">
        <v>0</v>
      </c>
      <c r="BV29" s="969">
        <f>SUM(D29:BU29)</f>
        <v>-1000000</v>
      </c>
      <c r="BW29" s="370" t="str">
        <f t="shared" si="50"/>
        <v>Planning/Prepare</v>
      </c>
    </row>
    <row r="30" spans="1:75" s="700" customFormat="1" ht="18" thickTop="1" thickBot="1">
      <c r="A30" s="965" t="s">
        <v>646</v>
      </c>
      <c r="B30" s="709"/>
      <c r="C30" s="903"/>
      <c r="D30" s="710">
        <v>0</v>
      </c>
      <c r="E30" s="711">
        <v>0</v>
      </c>
      <c r="F30" s="711">
        <v>0</v>
      </c>
      <c r="G30" s="711">
        <v>0</v>
      </c>
      <c r="H30" s="711">
        <v>0</v>
      </c>
      <c r="I30" s="711">
        <v>-77500000</v>
      </c>
      <c r="J30" s="711">
        <v>0</v>
      </c>
      <c r="K30" s="711">
        <v>0</v>
      </c>
      <c r="L30" s="711">
        <v>0</v>
      </c>
      <c r="M30" s="711">
        <v>0</v>
      </c>
      <c r="N30" s="711">
        <v>0</v>
      </c>
      <c r="O30" s="711">
        <v>-77500000</v>
      </c>
      <c r="P30" s="713">
        <v>0</v>
      </c>
      <c r="Q30" s="711">
        <v>0</v>
      </c>
      <c r="R30" s="711">
        <v>0</v>
      </c>
      <c r="S30" s="711">
        <v>0</v>
      </c>
      <c r="T30" s="711">
        <v>0</v>
      </c>
      <c r="U30" s="711">
        <v>-31000000</v>
      </c>
      <c r="V30" s="711">
        <v>0</v>
      </c>
      <c r="W30" s="711">
        <v>0</v>
      </c>
      <c r="X30" s="711">
        <v>0</v>
      </c>
      <c r="Y30" s="711">
        <v>0</v>
      </c>
      <c r="Z30" s="711">
        <v>0</v>
      </c>
      <c r="AA30" s="712">
        <v>0</v>
      </c>
      <c r="AB30" s="711">
        <v>0</v>
      </c>
      <c r="AC30" s="711">
        <v>0</v>
      </c>
      <c r="AD30" s="711">
        <v>0</v>
      </c>
      <c r="AE30" s="711">
        <v>0</v>
      </c>
      <c r="AF30" s="711">
        <v>0</v>
      </c>
      <c r="AG30" s="711">
        <v>0</v>
      </c>
      <c r="AH30" s="711">
        <v>0</v>
      </c>
      <c r="AI30" s="711">
        <v>0</v>
      </c>
      <c r="AJ30" s="711">
        <v>0</v>
      </c>
      <c r="AK30" s="711">
        <v>0</v>
      </c>
      <c r="AL30" s="711">
        <v>0</v>
      </c>
      <c r="AM30" s="712">
        <v>0</v>
      </c>
      <c r="AN30" s="713">
        <v>0</v>
      </c>
      <c r="AO30" s="711">
        <v>0</v>
      </c>
      <c r="AP30" s="711">
        <v>0</v>
      </c>
      <c r="AQ30" s="711">
        <v>0</v>
      </c>
      <c r="AR30" s="711">
        <v>0</v>
      </c>
      <c r="AS30" s="711">
        <v>0</v>
      </c>
      <c r="AT30" s="711">
        <v>0</v>
      </c>
      <c r="AU30" s="711">
        <v>0</v>
      </c>
      <c r="AV30" s="711">
        <v>0</v>
      </c>
      <c r="AW30" s="711">
        <v>0</v>
      </c>
      <c r="AX30" s="711">
        <v>0</v>
      </c>
      <c r="AY30" s="712">
        <v>0</v>
      </c>
      <c r="AZ30" s="713">
        <v>0</v>
      </c>
      <c r="BA30" s="711">
        <v>0</v>
      </c>
      <c r="BB30" s="711">
        <v>0</v>
      </c>
      <c r="BC30" s="711">
        <v>0</v>
      </c>
      <c r="BD30" s="711">
        <v>0</v>
      </c>
      <c r="BE30" s="711">
        <v>0</v>
      </c>
      <c r="BF30" s="711">
        <v>0</v>
      </c>
      <c r="BG30" s="711">
        <v>0</v>
      </c>
      <c r="BH30" s="711">
        <v>0</v>
      </c>
      <c r="BI30" s="711">
        <v>0</v>
      </c>
      <c r="BJ30" s="711">
        <v>0</v>
      </c>
      <c r="BK30" s="712">
        <v>0</v>
      </c>
      <c r="BL30" s="711">
        <v>0</v>
      </c>
      <c r="BM30" s="713">
        <v>0</v>
      </c>
      <c r="BN30" s="713">
        <v>0</v>
      </c>
      <c r="BO30" s="713">
        <v>0</v>
      </c>
      <c r="BP30" s="713">
        <v>0</v>
      </c>
      <c r="BQ30" s="713">
        <v>0</v>
      </c>
      <c r="BR30" s="713">
        <v>0</v>
      </c>
      <c r="BS30" s="713">
        <v>0</v>
      </c>
      <c r="BT30" s="713">
        <v>0</v>
      </c>
      <c r="BU30" s="713">
        <v>0</v>
      </c>
      <c r="BV30" s="969">
        <f>SUM(D30:BU30)</f>
        <v>-186000000</v>
      </c>
      <c r="BW30" s="370" t="str">
        <f t="shared" ref="BW30" si="51">A30</f>
        <v>Stages Development</v>
      </c>
    </row>
    <row r="31" spans="1:75" s="700" customFormat="1" ht="18" thickTop="1" thickBot="1">
      <c r="A31" s="892" t="s">
        <v>504</v>
      </c>
      <c r="B31" s="885"/>
      <c r="C31" s="884"/>
      <c r="D31" s="886">
        <f>D28+D29*$B$27</f>
        <v>-7000000</v>
      </c>
      <c r="E31" s="887">
        <v>0</v>
      </c>
      <c r="F31" s="887">
        <f>F29</f>
        <v>-1000000</v>
      </c>
      <c r="G31" s="887">
        <v>0</v>
      </c>
      <c r="H31" s="887">
        <v>0</v>
      </c>
      <c r="I31" s="887">
        <f>I30</f>
        <v>-77500000</v>
      </c>
      <c r="J31" s="887">
        <v>0</v>
      </c>
      <c r="K31" s="887">
        <v>0</v>
      </c>
      <c r="L31" s="887">
        <v>0</v>
      </c>
      <c r="M31" s="887">
        <v>0</v>
      </c>
      <c r="N31" s="887">
        <v>0</v>
      </c>
      <c r="O31" s="888">
        <f>O30</f>
        <v>-77500000</v>
      </c>
      <c r="P31" s="887">
        <v>0</v>
      </c>
      <c r="Q31" s="887">
        <v>0</v>
      </c>
      <c r="R31" s="887">
        <v>0</v>
      </c>
      <c r="S31" s="887">
        <v>0</v>
      </c>
      <c r="T31" s="887">
        <v>0</v>
      </c>
      <c r="U31" s="887">
        <f>U30</f>
        <v>-31000000</v>
      </c>
      <c r="V31" s="887">
        <v>0</v>
      </c>
      <c r="W31" s="887">
        <v>0</v>
      </c>
      <c r="X31" s="887">
        <v>0</v>
      </c>
      <c r="Y31" s="887">
        <v>0</v>
      </c>
      <c r="Z31" s="887">
        <v>0</v>
      </c>
      <c r="AA31" s="888">
        <f>'2 - Studio &amp; Real Estate '!D27</f>
        <v>0</v>
      </c>
      <c r="AB31" s="887">
        <v>0</v>
      </c>
      <c r="AC31" s="887">
        <v>0</v>
      </c>
      <c r="AD31" s="887">
        <v>0</v>
      </c>
      <c r="AE31" s="887">
        <v>0</v>
      </c>
      <c r="AF31" s="887">
        <v>0</v>
      </c>
      <c r="AG31" s="887">
        <v>0</v>
      </c>
      <c r="AH31" s="887">
        <v>0</v>
      </c>
      <c r="AI31" s="887">
        <v>0</v>
      </c>
      <c r="AJ31" s="887">
        <v>0</v>
      </c>
      <c r="AK31" s="887">
        <v>0</v>
      </c>
      <c r="AL31" s="887">
        <v>0</v>
      </c>
      <c r="AM31" s="888">
        <f>'2 - Studio &amp; Real Estate '!E33</f>
        <v>47716215.309999995</v>
      </c>
      <c r="AN31" s="887">
        <v>0</v>
      </c>
      <c r="AO31" s="887">
        <v>0</v>
      </c>
      <c r="AP31" s="887">
        <v>0</v>
      </c>
      <c r="AQ31" s="887">
        <v>0</v>
      </c>
      <c r="AR31" s="887">
        <v>0</v>
      </c>
      <c r="AS31" s="887">
        <v>0</v>
      </c>
      <c r="AT31" s="887">
        <v>0</v>
      </c>
      <c r="AU31" s="887">
        <v>0</v>
      </c>
      <c r="AV31" s="887">
        <v>0</v>
      </c>
      <c r="AW31" s="887">
        <v>0</v>
      </c>
      <c r="AX31" s="887">
        <v>0</v>
      </c>
      <c r="AY31" s="888">
        <f>'2 - Studio &amp; Real Estate '!F33</f>
        <v>81114623.164999992</v>
      </c>
      <c r="AZ31" s="887">
        <v>0</v>
      </c>
      <c r="BA31" s="887">
        <v>0</v>
      </c>
      <c r="BB31" s="887">
        <v>0</v>
      </c>
      <c r="BC31" s="887">
        <v>0</v>
      </c>
      <c r="BD31" s="887">
        <v>0</v>
      </c>
      <c r="BE31" s="887">
        <v>0</v>
      </c>
      <c r="BF31" s="887">
        <v>0</v>
      </c>
      <c r="BG31" s="887">
        <v>0</v>
      </c>
      <c r="BH31" s="887">
        <v>0</v>
      </c>
      <c r="BI31" s="887">
        <v>0</v>
      </c>
      <c r="BJ31" s="887">
        <v>0</v>
      </c>
      <c r="BK31" s="888">
        <f>'2 - Studio &amp; Real Estate '!G33</f>
        <v>147371685.61719999</v>
      </c>
      <c r="BL31" s="888">
        <f>'2 - Studio &amp; Real Estate '!H33</f>
        <v>154680951.90866598</v>
      </c>
      <c r="BM31" s="888">
        <f>'2 - Studio &amp; Real Estate '!I33</f>
        <v>162338434.41152596</v>
      </c>
      <c r="BN31" s="888">
        <f>'2 - Studio &amp; Real Estate '!J33</f>
        <v>170301932.02222174</v>
      </c>
      <c r="BO31" s="888">
        <f>'2 - Studio &amp; Real Estate '!K33</f>
        <v>178565421.56422943</v>
      </c>
      <c r="BP31" s="888">
        <f>-(BO31*1.05)*-1</f>
        <v>187493692.64244092</v>
      </c>
      <c r="BQ31" s="888">
        <f>BP31*1.05</f>
        <v>196868377.27456295</v>
      </c>
      <c r="BR31" s="888">
        <f>BQ31*1.05</f>
        <v>206711796.13829112</v>
      </c>
      <c r="BS31" s="888">
        <f>BR31*1.05</f>
        <v>217047385.94520569</v>
      </c>
      <c r="BT31" s="888">
        <f>BS31*1.05</f>
        <v>227899755.24246597</v>
      </c>
      <c r="BU31" s="888">
        <f>BT31*1.05</f>
        <v>239294743.00458929</v>
      </c>
      <c r="BV31" s="970">
        <f>SUM(D31:BU31)</f>
        <v>2023405014.2463992</v>
      </c>
      <c r="BW31" s="370" t="str">
        <f t="shared" si="50"/>
        <v>Net Revenue</v>
      </c>
    </row>
    <row r="32" spans="1:75" s="700" customFormat="1" ht="18" thickTop="1" thickBot="1">
      <c r="A32" s="893" t="s">
        <v>559</v>
      </c>
      <c r="B32" s="720"/>
      <c r="C32" s="719"/>
      <c r="D32" s="721">
        <f>D31</f>
        <v>-7000000</v>
      </c>
      <c r="E32" s="722">
        <f>D32+E31</f>
        <v>-7000000</v>
      </c>
      <c r="F32" s="722">
        <f>E32+F31</f>
        <v>-8000000</v>
      </c>
      <c r="G32" s="722">
        <f t="shared" ref="G32:O32" si="52">F32+G31</f>
        <v>-8000000</v>
      </c>
      <c r="H32" s="722">
        <f t="shared" si="52"/>
        <v>-8000000</v>
      </c>
      <c r="I32" s="722">
        <f>H32+I31+I28</f>
        <v>-91500000</v>
      </c>
      <c r="J32" s="722">
        <f t="shared" si="52"/>
        <v>-91500000</v>
      </c>
      <c r="K32" s="722">
        <f t="shared" si="52"/>
        <v>-91500000</v>
      </c>
      <c r="L32" s="722">
        <f t="shared" si="52"/>
        <v>-91500000</v>
      </c>
      <c r="M32" s="722">
        <f t="shared" si="52"/>
        <v>-91500000</v>
      </c>
      <c r="N32" s="722">
        <f t="shared" si="52"/>
        <v>-91500000</v>
      </c>
      <c r="O32" s="723">
        <f t="shared" si="52"/>
        <v>-169000000</v>
      </c>
      <c r="P32" s="721">
        <f>O32+P31</f>
        <v>-169000000</v>
      </c>
      <c r="Q32" s="722">
        <f>P32+Q31</f>
        <v>-169000000</v>
      </c>
      <c r="R32" s="722">
        <f t="shared" ref="R32" si="53">Q32+R31</f>
        <v>-169000000</v>
      </c>
      <c r="S32" s="722">
        <f t="shared" ref="S32" si="54">R32+S31</f>
        <v>-169000000</v>
      </c>
      <c r="T32" s="722">
        <f t="shared" ref="T32" si="55">S32+T31</f>
        <v>-169000000</v>
      </c>
      <c r="U32" s="722">
        <f t="shared" ref="U32" si="56">T32+U31</f>
        <v>-200000000</v>
      </c>
      <c r="V32" s="722">
        <f t="shared" ref="V32" si="57">U32+V31</f>
        <v>-200000000</v>
      </c>
      <c r="W32" s="722">
        <f t="shared" ref="W32" si="58">V32+W31</f>
        <v>-200000000</v>
      </c>
      <c r="X32" s="722">
        <f t="shared" ref="X32" si="59">W32+X31</f>
        <v>-200000000</v>
      </c>
      <c r="Y32" s="722">
        <f t="shared" ref="Y32" si="60">X32+Y31</f>
        <v>-200000000</v>
      </c>
      <c r="Z32" s="722">
        <f t="shared" ref="Z32" si="61">Y32+Z31</f>
        <v>-200000000</v>
      </c>
      <c r="AA32" s="723">
        <f t="shared" ref="AA32" si="62">Z32+AA31</f>
        <v>-200000000</v>
      </c>
      <c r="AB32" s="721">
        <f>AA32+AB31</f>
        <v>-200000000</v>
      </c>
      <c r="AC32" s="722">
        <f>AB32+AC31</f>
        <v>-200000000</v>
      </c>
      <c r="AD32" s="722">
        <f t="shared" ref="AD32" si="63">AC32+AD31</f>
        <v>-200000000</v>
      </c>
      <c r="AE32" s="722">
        <f t="shared" ref="AE32" si="64">AD32+AE31</f>
        <v>-200000000</v>
      </c>
      <c r="AF32" s="722">
        <f t="shared" ref="AF32" si="65">AE32+AF31</f>
        <v>-200000000</v>
      </c>
      <c r="AG32" s="722">
        <f t="shared" ref="AG32" si="66">AF32+AG31</f>
        <v>-200000000</v>
      </c>
      <c r="AH32" s="722">
        <f t="shared" ref="AH32" si="67">AG32+AH31</f>
        <v>-200000000</v>
      </c>
      <c r="AI32" s="722">
        <f t="shared" ref="AI32" si="68">AH32+AI31</f>
        <v>-200000000</v>
      </c>
      <c r="AJ32" s="722">
        <f t="shared" ref="AJ32" si="69">AI32+AJ31</f>
        <v>-200000000</v>
      </c>
      <c r="AK32" s="722">
        <f t="shared" ref="AK32" si="70">AJ32+AK31</f>
        <v>-200000000</v>
      </c>
      <c r="AL32" s="722">
        <f t="shared" ref="AL32" si="71">AK32+AL31</f>
        <v>-200000000</v>
      </c>
      <c r="AM32" s="723">
        <f t="shared" ref="AM32" si="72">AL32+AM31</f>
        <v>-152283784.69</v>
      </c>
      <c r="AN32" s="721">
        <f>AM32+AN31</f>
        <v>-152283784.69</v>
      </c>
      <c r="AO32" s="722">
        <f>AN32+AO31</f>
        <v>-152283784.69</v>
      </c>
      <c r="AP32" s="722">
        <f t="shared" ref="AP32" si="73">AO32+AP31</f>
        <v>-152283784.69</v>
      </c>
      <c r="AQ32" s="722">
        <f t="shared" ref="AQ32" si="74">AP32+AQ31</f>
        <v>-152283784.69</v>
      </c>
      <c r="AR32" s="722">
        <f t="shared" ref="AR32" si="75">AQ32+AR31</f>
        <v>-152283784.69</v>
      </c>
      <c r="AS32" s="722">
        <f t="shared" ref="AS32" si="76">AR32+AS31</f>
        <v>-152283784.69</v>
      </c>
      <c r="AT32" s="722">
        <f t="shared" ref="AT32" si="77">AS32+AT31</f>
        <v>-152283784.69</v>
      </c>
      <c r="AU32" s="722">
        <f t="shared" ref="AU32" si="78">AT32+AU31</f>
        <v>-152283784.69</v>
      </c>
      <c r="AV32" s="722">
        <f t="shared" ref="AV32" si="79">AU32+AV31</f>
        <v>-152283784.69</v>
      </c>
      <c r="AW32" s="722">
        <f t="shared" ref="AW32" si="80">AV32+AW31</f>
        <v>-152283784.69</v>
      </c>
      <c r="AX32" s="722">
        <f t="shared" ref="AX32" si="81">AW32+AX31</f>
        <v>-152283784.69</v>
      </c>
      <c r="AY32" s="723">
        <f t="shared" ref="AY32" si="82">AX32+AY31</f>
        <v>-71169161.525000006</v>
      </c>
      <c r="AZ32" s="721">
        <f>AY32+AZ31</f>
        <v>-71169161.525000006</v>
      </c>
      <c r="BA32" s="722">
        <f>AZ32+BA31</f>
        <v>-71169161.525000006</v>
      </c>
      <c r="BB32" s="722">
        <f t="shared" ref="BB32" si="83">BA32+BB31</f>
        <v>-71169161.525000006</v>
      </c>
      <c r="BC32" s="722">
        <f t="shared" ref="BC32" si="84">BB32+BC31</f>
        <v>-71169161.525000006</v>
      </c>
      <c r="BD32" s="722">
        <f t="shared" ref="BD32" si="85">BC32+BD31</f>
        <v>-71169161.525000006</v>
      </c>
      <c r="BE32" s="722">
        <f t="shared" ref="BE32" si="86">BD32+BE31</f>
        <v>-71169161.525000006</v>
      </c>
      <c r="BF32" s="722">
        <f t="shared" ref="BF32" si="87">BE32+BF31</f>
        <v>-71169161.525000006</v>
      </c>
      <c r="BG32" s="722">
        <f t="shared" ref="BG32" si="88">BF32+BG31</f>
        <v>-71169161.525000006</v>
      </c>
      <c r="BH32" s="722">
        <f t="shared" ref="BH32" si="89">BG32+BH31</f>
        <v>-71169161.525000006</v>
      </c>
      <c r="BI32" s="722">
        <f t="shared" ref="BI32" si="90">BH32+BI31</f>
        <v>-71169161.525000006</v>
      </c>
      <c r="BJ32" s="722">
        <f t="shared" ref="BJ32" si="91">BI32+BJ31</f>
        <v>-71169161.525000006</v>
      </c>
      <c r="BK32" s="723">
        <f t="shared" ref="BK32" si="92">BJ32+BK31</f>
        <v>76202524.092199981</v>
      </c>
      <c r="BL32" s="724">
        <f t="shared" ref="BL32:BU32" si="93">BK32+BL31</f>
        <v>230883476.00086597</v>
      </c>
      <c r="BM32" s="724">
        <f t="shared" si="93"/>
        <v>393221910.4123919</v>
      </c>
      <c r="BN32" s="724">
        <f t="shared" si="93"/>
        <v>563523842.4346137</v>
      </c>
      <c r="BO32" s="724">
        <f t="shared" si="93"/>
        <v>742089263.99884319</v>
      </c>
      <c r="BP32" s="724">
        <f t="shared" si="93"/>
        <v>929582956.64128411</v>
      </c>
      <c r="BQ32" s="724">
        <f t="shared" si="93"/>
        <v>1126451333.9158471</v>
      </c>
      <c r="BR32" s="724">
        <f t="shared" si="93"/>
        <v>1333163130.0541382</v>
      </c>
      <c r="BS32" s="724">
        <f t="shared" si="93"/>
        <v>1550210515.9993439</v>
      </c>
      <c r="BT32" s="724">
        <f t="shared" si="93"/>
        <v>1778110271.2418098</v>
      </c>
      <c r="BU32" s="724">
        <f t="shared" si="93"/>
        <v>2017405014.2463992</v>
      </c>
      <c r="BV32" s="971">
        <f>BU32</f>
        <v>2017405014.2463992</v>
      </c>
      <c r="BW32" s="370" t="str">
        <f t="shared" si="50"/>
        <v>Total Net Revenue</v>
      </c>
    </row>
    <row r="33" spans="1:75" s="700" customFormat="1" ht="18" customHeight="1" thickBot="1">
      <c r="A33" s="894" t="s">
        <v>548</v>
      </c>
      <c r="B33" s="715"/>
      <c r="C33" s="714"/>
      <c r="D33" s="716"/>
      <c r="E33" s="717"/>
      <c r="F33" s="717"/>
      <c r="G33" s="717"/>
      <c r="H33" s="717"/>
      <c r="I33" s="717"/>
      <c r="J33" s="717"/>
      <c r="K33" s="717"/>
      <c r="L33" s="717"/>
      <c r="M33" s="717"/>
      <c r="N33" s="717"/>
      <c r="O33" s="718">
        <f>O32</f>
        <v>-169000000</v>
      </c>
      <c r="P33" s="717"/>
      <c r="Q33" s="717"/>
      <c r="R33" s="717"/>
      <c r="S33" s="717"/>
      <c r="T33" s="717"/>
      <c r="U33" s="717"/>
      <c r="V33" s="717"/>
      <c r="W33" s="717"/>
      <c r="X33" s="717"/>
      <c r="Y33" s="717"/>
      <c r="Z33" s="717"/>
      <c r="AA33" s="718">
        <f>AA31</f>
        <v>0</v>
      </c>
      <c r="AB33" s="717"/>
      <c r="AC33" s="717"/>
      <c r="AD33" s="717"/>
      <c r="AE33" s="717"/>
      <c r="AF33" s="717"/>
      <c r="AG33" s="717"/>
      <c r="AH33" s="717"/>
      <c r="AI33" s="717"/>
      <c r="AJ33" s="717"/>
      <c r="AK33" s="717"/>
      <c r="AL33" s="717"/>
      <c r="AM33" s="718">
        <f>AM31</f>
        <v>47716215.309999995</v>
      </c>
      <c r="AN33" s="717"/>
      <c r="AO33" s="717"/>
      <c r="AP33" s="717"/>
      <c r="AQ33" s="717"/>
      <c r="AR33" s="717"/>
      <c r="AS33" s="717"/>
      <c r="AT33" s="717"/>
      <c r="AU33" s="717"/>
      <c r="AV33" s="717"/>
      <c r="AW33" s="717"/>
      <c r="AX33" s="717"/>
      <c r="AY33" s="718">
        <f>AY31</f>
        <v>81114623.164999992</v>
      </c>
      <c r="AZ33" s="717"/>
      <c r="BA33" s="717"/>
      <c r="BB33" s="717"/>
      <c r="BC33" s="717"/>
      <c r="BD33" s="717"/>
      <c r="BE33" s="717"/>
      <c r="BF33" s="717"/>
      <c r="BG33" s="717"/>
      <c r="BH33" s="717"/>
      <c r="BI33" s="717"/>
      <c r="BJ33" s="717"/>
      <c r="BK33" s="718">
        <f t="shared" ref="BK33:BU33" si="94">BK31</f>
        <v>147371685.61719999</v>
      </c>
      <c r="BL33" s="725">
        <f t="shared" si="94"/>
        <v>154680951.90866598</v>
      </c>
      <c r="BM33" s="725">
        <f t="shared" si="94"/>
        <v>162338434.41152596</v>
      </c>
      <c r="BN33" s="725">
        <f t="shared" si="94"/>
        <v>170301932.02222174</v>
      </c>
      <c r="BO33" s="725">
        <f t="shared" si="94"/>
        <v>178565421.56422943</v>
      </c>
      <c r="BP33" s="725">
        <f t="shared" si="94"/>
        <v>187493692.64244092</v>
      </c>
      <c r="BQ33" s="725">
        <f t="shared" si="94"/>
        <v>196868377.27456295</v>
      </c>
      <c r="BR33" s="725">
        <f t="shared" si="94"/>
        <v>206711796.13829112</v>
      </c>
      <c r="BS33" s="725">
        <f t="shared" si="94"/>
        <v>217047385.94520569</v>
      </c>
      <c r="BT33" s="725">
        <f t="shared" si="94"/>
        <v>227899755.24246597</v>
      </c>
      <c r="BU33" s="725">
        <f t="shared" si="94"/>
        <v>239294743.00458929</v>
      </c>
      <c r="BV33" s="972"/>
      <c r="BW33" s="370" t="str">
        <f t="shared" si="50"/>
        <v>Annual Net Revenue</v>
      </c>
    </row>
    <row r="34" spans="1:75" s="210" customFormat="1" ht="17" thickTop="1">
      <c r="B34" s="219"/>
      <c r="C34" s="218"/>
      <c r="D34" s="225"/>
      <c r="E34" s="225"/>
      <c r="F34" s="225"/>
      <c r="G34" s="225"/>
      <c r="H34" s="225"/>
      <c r="I34" s="225"/>
      <c r="J34" s="225"/>
      <c r="K34" s="225"/>
      <c r="L34" s="225"/>
      <c r="M34" s="225"/>
      <c r="N34" s="225"/>
      <c r="O34" s="225"/>
      <c r="P34" s="225"/>
      <c r="Q34" s="225"/>
      <c r="R34" s="225"/>
      <c r="S34" s="225"/>
      <c r="T34" s="225"/>
      <c r="U34" s="225"/>
      <c r="V34" s="225"/>
      <c r="W34" s="225"/>
      <c r="X34" s="225"/>
      <c r="Y34" s="225"/>
      <c r="Z34" s="225"/>
      <c r="AA34" s="225"/>
      <c r="AM34" s="225"/>
      <c r="AY34" s="225"/>
      <c r="BK34" s="225"/>
      <c r="BL34" s="225"/>
      <c r="BM34" s="225" t="s">
        <v>442</v>
      </c>
      <c r="BN34" s="225"/>
      <c r="BO34" s="225"/>
      <c r="BP34" s="225"/>
      <c r="BQ34" s="225"/>
      <c r="BR34" s="225"/>
      <c r="BS34" s="225"/>
      <c r="BT34" s="225"/>
      <c r="BU34" s="225"/>
      <c r="BV34" s="225"/>
      <c r="BW34" s="208"/>
    </row>
    <row r="35" spans="1:75" s="240" customFormat="1" ht="17" thickBot="1">
      <c r="A35" s="633" t="s">
        <v>598</v>
      </c>
      <c r="B35" s="634"/>
      <c r="C35" s="91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6"/>
      <c r="BQ35" s="636"/>
      <c r="BR35" s="636"/>
      <c r="BS35" s="636"/>
      <c r="BT35" s="636"/>
      <c r="BU35" s="636"/>
      <c r="BV35" s="808"/>
      <c r="BW35" s="580" t="str">
        <f>A35</f>
        <v>3 - Film &amp; Distribution</v>
      </c>
    </row>
    <row r="36" spans="1:75" s="240" customFormat="1" ht="17" thickBot="1">
      <c r="A36" s="638" t="s">
        <v>654</v>
      </c>
      <c r="B36" s="637"/>
      <c r="C36" s="898"/>
      <c r="D36" s="987"/>
      <c r="E36" s="987"/>
      <c r="F36" s="987"/>
      <c r="G36" s="987"/>
      <c r="H36" s="987"/>
      <c r="I36" s="987"/>
      <c r="J36" s="987"/>
      <c r="K36" s="987"/>
      <c r="L36" s="987"/>
      <c r="M36" s="987"/>
      <c r="N36" s="987"/>
      <c r="O36" s="987"/>
      <c r="P36" s="889"/>
      <c r="Q36" s="987"/>
      <c r="R36" s="987"/>
      <c r="S36" s="987"/>
      <c r="T36" s="987"/>
      <c r="U36" s="987"/>
      <c r="V36" s="987"/>
      <c r="W36" s="987"/>
      <c r="X36" s="987"/>
      <c r="Y36" s="987"/>
      <c r="Z36" s="987"/>
      <c r="AA36" s="987"/>
      <c r="AB36" s="889"/>
      <c r="AC36" s="987"/>
      <c r="AD36" s="987"/>
      <c r="AE36" s="987"/>
      <c r="AF36" s="987"/>
      <c r="AG36" s="987"/>
      <c r="AH36" s="987"/>
      <c r="AI36" s="987"/>
      <c r="AJ36" s="987"/>
      <c r="AK36" s="987"/>
      <c r="AL36" s="987"/>
      <c r="AM36" s="987"/>
      <c r="AN36" s="889"/>
      <c r="AO36" s="987"/>
      <c r="AP36" s="987"/>
      <c r="AQ36" s="987"/>
      <c r="AR36" s="987"/>
      <c r="AS36" s="987"/>
      <c r="AT36" s="987"/>
      <c r="AU36" s="987"/>
      <c r="AV36" s="987"/>
      <c r="AW36" s="987"/>
      <c r="AX36" s="987"/>
      <c r="AY36" s="987"/>
      <c r="AZ36" s="889"/>
      <c r="BA36" s="987"/>
      <c r="BB36" s="987"/>
      <c r="BC36" s="987"/>
      <c r="BD36" s="987"/>
      <c r="BE36" s="987"/>
      <c r="BF36" s="987"/>
      <c r="BG36" s="987"/>
      <c r="BH36" s="987"/>
      <c r="BI36" s="987"/>
      <c r="BJ36" s="987"/>
      <c r="BK36" s="987"/>
      <c r="BL36" s="990"/>
      <c r="BM36" s="990"/>
      <c r="BN36" s="990"/>
      <c r="BO36" s="990"/>
      <c r="BP36" s="990"/>
      <c r="BQ36" s="990"/>
      <c r="BR36" s="990"/>
      <c r="BS36" s="990"/>
      <c r="BT36" s="990"/>
      <c r="BU36" s="987"/>
      <c r="BV36" s="891"/>
      <c r="BW36" s="370"/>
    </row>
    <row r="37" spans="1:75" s="240" customFormat="1" ht="18" thickTop="1" thickBot="1">
      <c r="A37" s="987" t="s">
        <v>504</v>
      </c>
      <c r="B37" s="988"/>
      <c r="C37" s="989"/>
      <c r="D37" s="1018">
        <v>0</v>
      </c>
      <c r="E37" s="1018">
        <f>'3 - Film &amp; Distribution'!$C$19/12</f>
        <v>-562500</v>
      </c>
      <c r="F37" s="1018">
        <f>'3 - Film &amp; Distribution'!$C$19/12</f>
        <v>-562500</v>
      </c>
      <c r="G37" s="1018">
        <f>'3 - Film &amp; Distribution'!$C$19/12</f>
        <v>-562500</v>
      </c>
      <c r="H37" s="1018">
        <f>'3 - Film &amp; Distribution'!$C$19/12</f>
        <v>-562500</v>
      </c>
      <c r="I37" s="1018">
        <f>'3 - Film &amp; Distribution'!$C$19/12</f>
        <v>-562500</v>
      </c>
      <c r="J37" s="1018">
        <f>'3 - Film &amp; Distribution'!$C$19/12</f>
        <v>-562500</v>
      </c>
      <c r="K37" s="1018">
        <f>'3 - Film &amp; Distribution'!$C$19/12</f>
        <v>-562500</v>
      </c>
      <c r="L37" s="1018">
        <f>'3 - Film &amp; Distribution'!$C$19/12</f>
        <v>-562500</v>
      </c>
      <c r="M37" s="1018">
        <f>'3 - Film &amp; Distribution'!$C$19/12</f>
        <v>-562500</v>
      </c>
      <c r="N37" s="1018">
        <f>'3 - Film &amp; Distribution'!$C$19/12</f>
        <v>-562500</v>
      </c>
      <c r="O37" s="1018">
        <f>'3 - Film &amp; Distribution'!$C$19/12</f>
        <v>-562500</v>
      </c>
      <c r="P37" s="1020">
        <f>'3 - Film &amp; Distribution'!$D$19/12</f>
        <v>-2182166.6666666665</v>
      </c>
      <c r="Q37" s="1021">
        <f>'3 - Film &amp; Distribution'!$D$19/12</f>
        <v>-2182166.6666666665</v>
      </c>
      <c r="R37" s="1021">
        <f>'3 - Film &amp; Distribution'!$D$19/12</f>
        <v>-2182166.6666666665</v>
      </c>
      <c r="S37" s="1021">
        <f>'3 - Film &amp; Distribution'!$D$19/12</f>
        <v>-2182166.6666666665</v>
      </c>
      <c r="T37" s="1021">
        <f>'3 - Film &amp; Distribution'!$D$19/12</f>
        <v>-2182166.6666666665</v>
      </c>
      <c r="U37" s="1021">
        <f>'3 - Film &amp; Distribution'!$D$19/12</f>
        <v>-2182166.6666666665</v>
      </c>
      <c r="V37" s="1021">
        <f>'3 - Film &amp; Distribution'!$D$19/12</f>
        <v>-2182166.6666666665</v>
      </c>
      <c r="W37" s="1021">
        <f>'3 - Film &amp; Distribution'!$D$19/12</f>
        <v>-2182166.6666666665</v>
      </c>
      <c r="X37" s="1021">
        <f>'3 - Film &amp; Distribution'!$D$19/12</f>
        <v>-2182166.6666666665</v>
      </c>
      <c r="Y37" s="1021">
        <f>'3 - Film &amp; Distribution'!$D$19/12</f>
        <v>-2182166.6666666665</v>
      </c>
      <c r="Z37" s="1021">
        <f>'3 - Film &amp; Distribution'!$D$19/12</f>
        <v>-2182166.6666666665</v>
      </c>
      <c r="AA37" s="1022">
        <f>'3 - Film &amp; Distribution'!$D$19/12</f>
        <v>-2182166.6666666665</v>
      </c>
      <c r="AB37" s="1020">
        <f>'3 - Film &amp; Distribution'!$E$19/12</f>
        <v>-1828996.6666666667</v>
      </c>
      <c r="AC37" s="1021">
        <f>'3 - Film &amp; Distribution'!$E$19/12</f>
        <v>-1828996.6666666667</v>
      </c>
      <c r="AD37" s="1021">
        <f>'3 - Film &amp; Distribution'!$E$19/12</f>
        <v>-1828996.6666666667</v>
      </c>
      <c r="AE37" s="1021">
        <f>'3 - Film &amp; Distribution'!$E$19/12</f>
        <v>-1828996.6666666667</v>
      </c>
      <c r="AF37" s="1021">
        <f>'3 - Film &amp; Distribution'!$E$19/12</f>
        <v>-1828996.6666666667</v>
      </c>
      <c r="AG37" s="1021">
        <f>'3 - Film &amp; Distribution'!$E$19/12</f>
        <v>-1828996.6666666667</v>
      </c>
      <c r="AH37" s="1021">
        <f>'3 - Film &amp; Distribution'!$E$19/12</f>
        <v>-1828996.6666666667</v>
      </c>
      <c r="AI37" s="1021">
        <f>'3 - Film &amp; Distribution'!$E$19/12</f>
        <v>-1828996.6666666667</v>
      </c>
      <c r="AJ37" s="1021">
        <f>'3 - Film &amp; Distribution'!$E$19/12</f>
        <v>-1828996.6666666667</v>
      </c>
      <c r="AK37" s="1021">
        <f>'3 - Film &amp; Distribution'!$E$19/12</f>
        <v>-1828996.6666666667</v>
      </c>
      <c r="AL37" s="1021">
        <f>'3 - Film &amp; Distribution'!$E$19/12</f>
        <v>-1828996.6666666667</v>
      </c>
      <c r="AM37" s="1022">
        <f>'3 - Film &amp; Distribution'!$E$19/12</f>
        <v>-1828996.6666666667</v>
      </c>
      <c r="AN37" s="1020">
        <f>'3 - Film &amp; Distribution'!$F$19/12</f>
        <v>-6799256.666666667</v>
      </c>
      <c r="AO37" s="1021">
        <f>'3 - Film &amp; Distribution'!$F$19/12</f>
        <v>-6799256.666666667</v>
      </c>
      <c r="AP37" s="1021">
        <f>'3 - Film &amp; Distribution'!$F$19/12</f>
        <v>-6799256.666666667</v>
      </c>
      <c r="AQ37" s="1021">
        <f>'3 - Film &amp; Distribution'!$F$19/12</f>
        <v>-6799256.666666667</v>
      </c>
      <c r="AR37" s="1021">
        <f>'3 - Film &amp; Distribution'!$F$19/12</f>
        <v>-6799256.666666667</v>
      </c>
      <c r="AS37" s="1021">
        <f>'3 - Film &amp; Distribution'!$F$19/12</f>
        <v>-6799256.666666667</v>
      </c>
      <c r="AT37" s="1021">
        <f>'3 - Film &amp; Distribution'!$F$19/12</f>
        <v>-6799256.666666667</v>
      </c>
      <c r="AU37" s="1021">
        <f>'3 - Film &amp; Distribution'!$F$19/12</f>
        <v>-6799256.666666667</v>
      </c>
      <c r="AV37" s="1021">
        <f>'3 - Film &amp; Distribution'!$F$19/12</f>
        <v>-6799256.666666667</v>
      </c>
      <c r="AW37" s="1021">
        <f>'3 - Film &amp; Distribution'!$F$19/12</f>
        <v>-6799256.666666667</v>
      </c>
      <c r="AX37" s="1021">
        <f>'3 - Film &amp; Distribution'!$F$19/12</f>
        <v>-6799256.666666667</v>
      </c>
      <c r="AY37" s="1022">
        <f>'3 - Film &amp; Distribution'!$F$19/12</f>
        <v>-6799256.666666667</v>
      </c>
      <c r="AZ37" s="1020">
        <f>'3 - Film &amp; Distribution'!$G$19/12</f>
        <v>6738951.9224999994</v>
      </c>
      <c r="BA37" s="1021">
        <f>'3 - Film &amp; Distribution'!$G$19/12</f>
        <v>6738951.9224999994</v>
      </c>
      <c r="BB37" s="1021">
        <f>'3 - Film &amp; Distribution'!$G$19/12</f>
        <v>6738951.9224999994</v>
      </c>
      <c r="BC37" s="1021">
        <f>'3 - Film &amp; Distribution'!$G$19/12</f>
        <v>6738951.9224999994</v>
      </c>
      <c r="BD37" s="1021">
        <f>'3 - Film &amp; Distribution'!$G$19/12</f>
        <v>6738951.9224999994</v>
      </c>
      <c r="BE37" s="1021">
        <f>'3 - Film &amp; Distribution'!$G$19/12</f>
        <v>6738951.9224999994</v>
      </c>
      <c r="BF37" s="1021">
        <f>'3 - Film &amp; Distribution'!$G$19/12</f>
        <v>6738951.9224999994</v>
      </c>
      <c r="BG37" s="1021">
        <f>'3 - Film &amp; Distribution'!$G$19/12</f>
        <v>6738951.9224999994</v>
      </c>
      <c r="BH37" s="1021">
        <f>'3 - Film &amp; Distribution'!$G$19/12</f>
        <v>6738951.9224999994</v>
      </c>
      <c r="BI37" s="1021">
        <f>'3 - Film &amp; Distribution'!$G$19/12</f>
        <v>6738951.9224999994</v>
      </c>
      <c r="BJ37" s="1021">
        <f>'3 - Film &amp; Distribution'!$G$19/12</f>
        <v>6738951.9224999994</v>
      </c>
      <c r="BK37" s="1022">
        <f>'3 - Film &amp; Distribution'!$G$19/12</f>
        <v>6738951.9224999994</v>
      </c>
      <c r="BL37" s="1022">
        <f>'3 - Film &amp; Distribution'!H$19</f>
        <v>82100856.539499998</v>
      </c>
      <c r="BM37" s="1022">
        <f>'3 - Film &amp; Distribution'!I$19</f>
        <v>75619490.264500007</v>
      </c>
      <c r="BN37" s="1022">
        <f>'3 - Film &amp; Distribution'!J$19</f>
        <v>85136552.075000003</v>
      </c>
      <c r="BO37" s="1022">
        <f>'3 - Film &amp; Distribution'!K$19</f>
        <v>87925443.299999997</v>
      </c>
      <c r="BP37" s="1022">
        <f>'3 - Film &amp; Distribution'!L$19</f>
        <v>78649378.849999994</v>
      </c>
      <c r="BQ37" s="1022">
        <f>'3 - Film &amp; Distribution'!M$19</f>
        <v>81438270.5</v>
      </c>
      <c r="BR37" s="1022">
        <f>'3 - Film &amp; Distribution'!N$19</f>
        <v>78649378.849999994</v>
      </c>
      <c r="BS37" s="1022">
        <f>'3 - Film &amp; Distribution'!O$19</f>
        <v>81438270.5</v>
      </c>
      <c r="BT37" s="1022">
        <f>'3 - Film &amp; Distribution'!P$19</f>
        <v>78649378.849999994</v>
      </c>
      <c r="BU37" s="1022">
        <f>'3 - Film &amp; Distribution'!Q$19</f>
        <v>78649378.849999994</v>
      </c>
      <c r="BV37" s="1019">
        <f>SUM(D37:BU37)</f>
        <v>753211281.64900005</v>
      </c>
      <c r="BW37" s="370" t="str">
        <f>A37</f>
        <v>Net Revenue</v>
      </c>
    </row>
    <row r="38" spans="1:75" s="240" customFormat="1" ht="18" thickTop="1" thickBot="1">
      <c r="A38" s="658" t="s">
        <v>559</v>
      </c>
      <c r="B38" s="659"/>
      <c r="C38" s="899"/>
      <c r="D38" s="658">
        <f>D37+D36</f>
        <v>0</v>
      </c>
      <c r="E38" s="658">
        <f t="shared" ref="E38:O38" si="95">D38+E37</f>
        <v>-562500</v>
      </c>
      <c r="F38" s="658">
        <f t="shared" si="95"/>
        <v>-1125000</v>
      </c>
      <c r="G38" s="658">
        <f t="shared" si="95"/>
        <v>-1687500</v>
      </c>
      <c r="H38" s="658">
        <f t="shared" si="95"/>
        <v>-2250000</v>
      </c>
      <c r="I38" s="658">
        <f t="shared" si="95"/>
        <v>-2812500</v>
      </c>
      <c r="J38" s="658">
        <f t="shared" si="95"/>
        <v>-3375000</v>
      </c>
      <c r="K38" s="658">
        <f t="shared" si="95"/>
        <v>-3937500</v>
      </c>
      <c r="L38" s="658">
        <f t="shared" si="95"/>
        <v>-4500000</v>
      </c>
      <c r="M38" s="658">
        <f t="shared" si="95"/>
        <v>-5062500</v>
      </c>
      <c r="N38" s="658">
        <f t="shared" si="95"/>
        <v>-5625000</v>
      </c>
      <c r="O38" s="658">
        <f t="shared" si="95"/>
        <v>-6187500</v>
      </c>
      <c r="P38" s="660">
        <f>P37+O38</f>
        <v>-8369666.666666666</v>
      </c>
      <c r="Q38" s="658">
        <f t="shared" ref="Q38:AA38" si="96">P38+Q37</f>
        <v>-10551833.333333332</v>
      </c>
      <c r="R38" s="658">
        <f t="shared" si="96"/>
        <v>-12733999.999999998</v>
      </c>
      <c r="S38" s="658">
        <f t="shared" si="96"/>
        <v>-14916166.666666664</v>
      </c>
      <c r="T38" s="658">
        <f t="shared" si="96"/>
        <v>-17098333.333333332</v>
      </c>
      <c r="U38" s="658">
        <f t="shared" si="96"/>
        <v>-19280500</v>
      </c>
      <c r="V38" s="658">
        <f t="shared" si="96"/>
        <v>-21462666.666666668</v>
      </c>
      <c r="W38" s="658">
        <f t="shared" si="96"/>
        <v>-23644833.333333336</v>
      </c>
      <c r="X38" s="658">
        <f t="shared" si="96"/>
        <v>-25827000.000000004</v>
      </c>
      <c r="Y38" s="658">
        <f t="shared" si="96"/>
        <v>-28009166.666666672</v>
      </c>
      <c r="Z38" s="658">
        <f t="shared" si="96"/>
        <v>-30191333.33333334</v>
      </c>
      <c r="AA38" s="658">
        <f t="shared" si="96"/>
        <v>-32373500.000000007</v>
      </c>
      <c r="AB38" s="660">
        <f>AB37+AA38</f>
        <v>-34202496.666666672</v>
      </c>
      <c r="AC38" s="658">
        <f t="shared" ref="AC38:AN38" si="97">AB38+AC37</f>
        <v>-36031493.333333336</v>
      </c>
      <c r="AD38" s="658">
        <f t="shared" si="97"/>
        <v>-37860490</v>
      </c>
      <c r="AE38" s="658">
        <f t="shared" si="97"/>
        <v>-39689486.666666664</v>
      </c>
      <c r="AF38" s="658">
        <f t="shared" si="97"/>
        <v>-41518483.333333328</v>
      </c>
      <c r="AG38" s="658">
        <f t="shared" si="97"/>
        <v>-43347479.999999993</v>
      </c>
      <c r="AH38" s="658">
        <f t="shared" si="97"/>
        <v>-45176476.666666657</v>
      </c>
      <c r="AI38" s="658">
        <f t="shared" si="97"/>
        <v>-47005473.333333321</v>
      </c>
      <c r="AJ38" s="658">
        <f t="shared" si="97"/>
        <v>-48834469.999999985</v>
      </c>
      <c r="AK38" s="658">
        <f t="shared" si="97"/>
        <v>-50663466.666666649</v>
      </c>
      <c r="AL38" s="658">
        <f t="shared" si="97"/>
        <v>-52492463.333333313</v>
      </c>
      <c r="AM38" s="658">
        <f t="shared" si="97"/>
        <v>-54321459.999999978</v>
      </c>
      <c r="AN38" s="660">
        <f t="shared" si="97"/>
        <v>-61120716.666666642</v>
      </c>
      <c r="AO38" s="658">
        <f t="shared" ref="AO38:AY38" si="98">AN38+AO37</f>
        <v>-67919973.333333313</v>
      </c>
      <c r="AP38" s="658">
        <f t="shared" si="98"/>
        <v>-74719229.999999985</v>
      </c>
      <c r="AQ38" s="658">
        <f t="shared" si="98"/>
        <v>-81518486.666666657</v>
      </c>
      <c r="AR38" s="658">
        <f t="shared" si="98"/>
        <v>-88317743.333333328</v>
      </c>
      <c r="AS38" s="658">
        <f t="shared" si="98"/>
        <v>-95117000</v>
      </c>
      <c r="AT38" s="658">
        <f t="shared" si="98"/>
        <v>-101916256.66666667</v>
      </c>
      <c r="AU38" s="658">
        <f t="shared" si="98"/>
        <v>-108715513.33333334</v>
      </c>
      <c r="AV38" s="658">
        <f t="shared" si="98"/>
        <v>-115514770.00000001</v>
      </c>
      <c r="AW38" s="658">
        <f t="shared" si="98"/>
        <v>-122314026.66666669</v>
      </c>
      <c r="AX38" s="658">
        <f t="shared" si="98"/>
        <v>-129113283.33333336</v>
      </c>
      <c r="AY38" s="1023">
        <f t="shared" si="98"/>
        <v>-135912540.00000003</v>
      </c>
      <c r="AZ38" s="660">
        <f t="shared" ref="AZ38" si="99">AY38+AZ37</f>
        <v>-129173588.07750003</v>
      </c>
      <c r="BA38" s="658">
        <f t="shared" ref="BA38" si="100">AZ38+BA37</f>
        <v>-122434636.15500003</v>
      </c>
      <c r="BB38" s="658">
        <f t="shared" ref="BB38" si="101">BA38+BB37</f>
        <v>-115695684.23250003</v>
      </c>
      <c r="BC38" s="658">
        <f t="shared" ref="BC38" si="102">BB38+BC37</f>
        <v>-108956732.31000003</v>
      </c>
      <c r="BD38" s="658">
        <f t="shared" ref="BD38" si="103">BC38+BD37</f>
        <v>-102217780.38750003</v>
      </c>
      <c r="BE38" s="658">
        <f t="shared" ref="BE38" si="104">BD38+BE37</f>
        <v>-95478828.465000033</v>
      </c>
      <c r="BF38" s="658">
        <f t="shared" ref="BF38" si="105">BE38+BF37</f>
        <v>-88739876.542500034</v>
      </c>
      <c r="BG38" s="658">
        <f t="shared" ref="BG38" si="106">BF38+BG37</f>
        <v>-82000924.620000035</v>
      </c>
      <c r="BH38" s="658">
        <f t="shared" ref="BH38" si="107">BG38+BH37</f>
        <v>-75261972.697500035</v>
      </c>
      <c r="BI38" s="658">
        <f t="shared" ref="BI38" si="108">BH38+BI37</f>
        <v>-68523020.775000036</v>
      </c>
      <c r="BJ38" s="658">
        <f t="shared" ref="BJ38:BK38" si="109">BI38+BJ37</f>
        <v>-61784068.852500036</v>
      </c>
      <c r="BK38" s="1023">
        <f t="shared" si="109"/>
        <v>-55045116.930000037</v>
      </c>
      <c r="BL38" s="873">
        <f t="shared" ref="BL38:BU38" si="110">BK38+BL37</f>
        <v>27055739.609499961</v>
      </c>
      <c r="BM38" s="873">
        <f t="shared" si="110"/>
        <v>102675229.87399997</v>
      </c>
      <c r="BN38" s="873">
        <f t="shared" si="110"/>
        <v>187811781.94899997</v>
      </c>
      <c r="BO38" s="873">
        <f t="shared" si="110"/>
        <v>275737225.24899995</v>
      </c>
      <c r="BP38" s="873">
        <f t="shared" si="110"/>
        <v>354386604.09899998</v>
      </c>
      <c r="BQ38" s="873">
        <f t="shared" si="110"/>
        <v>435824874.59899998</v>
      </c>
      <c r="BR38" s="873">
        <f t="shared" si="110"/>
        <v>514474253.449</v>
      </c>
      <c r="BS38" s="873">
        <f t="shared" si="110"/>
        <v>595912523.949</v>
      </c>
      <c r="BT38" s="873">
        <f t="shared" si="110"/>
        <v>674561902.79900002</v>
      </c>
      <c r="BU38" s="660">
        <f t="shared" si="110"/>
        <v>753211281.64900005</v>
      </c>
      <c r="BV38" s="890">
        <f>BU38</f>
        <v>753211281.64900005</v>
      </c>
      <c r="BW38" s="370" t="str">
        <f>A38</f>
        <v>Total Net Revenue</v>
      </c>
    </row>
    <row r="39" spans="1:75" s="240" customFormat="1" ht="19" customHeight="1" thickBot="1">
      <c r="A39" s="638" t="s">
        <v>548</v>
      </c>
      <c r="B39" s="637"/>
      <c r="C39" s="898"/>
      <c r="D39" s="638"/>
      <c r="E39" s="638"/>
      <c r="F39" s="638"/>
      <c r="G39" s="638"/>
      <c r="H39" s="638"/>
      <c r="I39" s="638"/>
      <c r="J39" s="638"/>
      <c r="K39" s="638"/>
      <c r="L39" s="638"/>
      <c r="M39" s="638"/>
      <c r="N39" s="638"/>
      <c r="O39" s="657">
        <f>SUM(D37:O37)+D36</f>
        <v>-6187500</v>
      </c>
      <c r="P39" s="638"/>
      <c r="Q39" s="638"/>
      <c r="R39" s="638"/>
      <c r="S39" s="638"/>
      <c r="T39" s="638"/>
      <c r="U39" s="638"/>
      <c r="V39" s="638"/>
      <c r="W39" s="638"/>
      <c r="X39" s="638"/>
      <c r="Y39" s="638"/>
      <c r="Z39" s="638"/>
      <c r="AA39" s="657">
        <f>SUM(P37:AA37)</f>
        <v>-26186000.000000004</v>
      </c>
      <c r="AB39" s="638"/>
      <c r="AC39" s="638"/>
      <c r="AD39" s="638"/>
      <c r="AE39" s="638"/>
      <c r="AF39" s="638"/>
      <c r="AG39" s="638"/>
      <c r="AH39" s="638"/>
      <c r="AI39" s="638"/>
      <c r="AJ39" s="638"/>
      <c r="AK39" s="638"/>
      <c r="AL39" s="638"/>
      <c r="AM39" s="657">
        <f>SUM(AB37:AM37)</f>
        <v>-21947960</v>
      </c>
      <c r="AN39" s="638"/>
      <c r="AO39" s="638"/>
      <c r="AP39" s="638"/>
      <c r="AQ39" s="638"/>
      <c r="AR39" s="638"/>
      <c r="AS39" s="638"/>
      <c r="AT39" s="638"/>
      <c r="AU39" s="638"/>
      <c r="AV39" s="638"/>
      <c r="AW39" s="638"/>
      <c r="AX39" s="638"/>
      <c r="AY39" s="657">
        <f>SUM(AN37:AY37)</f>
        <v>-81591080</v>
      </c>
      <c r="AZ39" s="638"/>
      <c r="BA39" s="638"/>
      <c r="BB39" s="638"/>
      <c r="BC39" s="638"/>
      <c r="BD39" s="638"/>
      <c r="BE39" s="638"/>
      <c r="BF39" s="638"/>
      <c r="BG39" s="638"/>
      <c r="BH39" s="638"/>
      <c r="BI39" s="638"/>
      <c r="BJ39" s="638"/>
      <c r="BK39" s="872">
        <f>SUM(AZ37:BK37)</f>
        <v>80867423.069999993</v>
      </c>
      <c r="BL39" s="874">
        <f t="shared" ref="BL39:BU39" si="111">BL37</f>
        <v>82100856.539499998</v>
      </c>
      <c r="BM39" s="874">
        <f t="shared" si="111"/>
        <v>75619490.264500007</v>
      </c>
      <c r="BN39" s="874">
        <f t="shared" si="111"/>
        <v>85136552.075000003</v>
      </c>
      <c r="BO39" s="874">
        <f t="shared" si="111"/>
        <v>87925443.299999997</v>
      </c>
      <c r="BP39" s="874">
        <f t="shared" si="111"/>
        <v>78649378.849999994</v>
      </c>
      <c r="BQ39" s="874">
        <f t="shared" si="111"/>
        <v>81438270.5</v>
      </c>
      <c r="BR39" s="874">
        <f t="shared" si="111"/>
        <v>78649378.849999994</v>
      </c>
      <c r="BS39" s="874">
        <f t="shared" si="111"/>
        <v>81438270.5</v>
      </c>
      <c r="BT39" s="874">
        <f t="shared" si="111"/>
        <v>78649378.849999994</v>
      </c>
      <c r="BU39" s="889">
        <f t="shared" si="111"/>
        <v>78649378.849999994</v>
      </c>
      <c r="BV39" s="891"/>
      <c r="BW39" s="370" t="str">
        <f>A39</f>
        <v>Annual Net Revenue</v>
      </c>
    </row>
    <row r="40" spans="1:75" s="210" customFormat="1" ht="17" thickTop="1">
      <c r="A40" s="242"/>
      <c r="B40" s="219"/>
      <c r="D40" s="225"/>
      <c r="E40" s="225"/>
      <c r="F40" s="225"/>
      <c r="G40" s="225"/>
      <c r="H40" s="225"/>
      <c r="I40" s="225"/>
      <c r="J40" s="225"/>
      <c r="K40" s="225"/>
      <c r="L40" s="225"/>
      <c r="M40" s="225"/>
      <c r="N40" s="225"/>
      <c r="O40" s="225"/>
      <c r="P40" s="239"/>
      <c r="Q40" s="239"/>
      <c r="R40" s="239"/>
      <c r="S40" s="225"/>
      <c r="T40" s="225"/>
      <c r="U40" s="225"/>
      <c r="V40" s="225"/>
      <c r="W40" s="225"/>
      <c r="X40" s="225"/>
      <c r="Y40" s="225"/>
      <c r="Z40" s="225"/>
      <c r="AA40" s="225"/>
      <c r="BW40" s="223"/>
    </row>
    <row r="41" spans="1:75" s="670" customFormat="1" ht="17" thickBot="1">
      <c r="A41" s="639" t="s">
        <v>723</v>
      </c>
      <c r="B41" s="640"/>
      <c r="C41" s="913"/>
      <c r="D41" s="641"/>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641"/>
      <c r="BL41" s="809"/>
      <c r="BM41" s="809"/>
      <c r="BN41" s="809"/>
      <c r="BO41" s="809"/>
      <c r="BP41" s="809"/>
      <c r="BQ41" s="809"/>
      <c r="BR41" s="809"/>
      <c r="BS41" s="809"/>
      <c r="BT41" s="809"/>
      <c r="BU41" s="809"/>
      <c r="BV41" s="810"/>
      <c r="BW41" s="580" t="str">
        <f>A41</f>
        <v>4 - Story Plant Joint Venture</v>
      </c>
    </row>
    <row r="42" spans="1:75" s="670" customFormat="1" ht="18" thickTop="1" thickBot="1">
      <c r="A42" s="895" t="s">
        <v>511</v>
      </c>
      <c r="B42" s="661"/>
      <c r="C42" s="895"/>
      <c r="D42" s="644">
        <v>-1000000</v>
      </c>
      <c r="E42" s="644">
        <v>-3000000</v>
      </c>
      <c r="F42" s="644">
        <v>0</v>
      </c>
      <c r="G42" s="644">
        <v>0</v>
      </c>
      <c r="H42" s="644">
        <v>0</v>
      </c>
      <c r="I42" s="644">
        <v>0</v>
      </c>
      <c r="J42" s="644">
        <v>0</v>
      </c>
      <c r="K42" s="644">
        <v>0</v>
      </c>
      <c r="L42" s="644">
        <v>0</v>
      </c>
      <c r="M42" s="644">
        <v>0</v>
      </c>
      <c r="N42" s="644">
        <v>0</v>
      </c>
      <c r="O42" s="645">
        <v>0</v>
      </c>
      <c r="P42" s="644">
        <v>0</v>
      </c>
      <c r="Q42" s="644">
        <v>0</v>
      </c>
      <c r="R42" s="644">
        <v>0</v>
      </c>
      <c r="S42" s="644">
        <v>0</v>
      </c>
      <c r="T42" s="644">
        <v>0</v>
      </c>
      <c r="U42" s="644">
        <v>0</v>
      </c>
      <c r="V42" s="644">
        <v>0</v>
      </c>
      <c r="W42" s="644">
        <v>0</v>
      </c>
      <c r="X42" s="644">
        <v>0</v>
      </c>
      <c r="Y42" s="644">
        <v>0</v>
      </c>
      <c r="Z42" s="644">
        <v>0</v>
      </c>
      <c r="AA42" s="645">
        <v>0</v>
      </c>
      <c r="AB42" s="644">
        <v>0</v>
      </c>
      <c r="AC42" s="644">
        <v>0</v>
      </c>
      <c r="AD42" s="644">
        <v>0</v>
      </c>
      <c r="AE42" s="644">
        <v>0</v>
      </c>
      <c r="AF42" s="644">
        <v>0</v>
      </c>
      <c r="AG42" s="644">
        <v>0</v>
      </c>
      <c r="AH42" s="644">
        <v>0</v>
      </c>
      <c r="AI42" s="644">
        <v>0</v>
      </c>
      <c r="AJ42" s="644">
        <v>0</v>
      </c>
      <c r="AK42" s="644">
        <v>0</v>
      </c>
      <c r="AL42" s="644">
        <v>0</v>
      </c>
      <c r="AM42" s="645">
        <v>0</v>
      </c>
      <c r="AN42" s="644">
        <v>0</v>
      </c>
      <c r="AO42" s="644">
        <v>0</v>
      </c>
      <c r="AP42" s="644">
        <v>0</v>
      </c>
      <c r="AQ42" s="644">
        <v>0</v>
      </c>
      <c r="AR42" s="644">
        <v>0</v>
      </c>
      <c r="AS42" s="644">
        <v>0</v>
      </c>
      <c r="AT42" s="644">
        <v>0</v>
      </c>
      <c r="AU42" s="644">
        <v>0</v>
      </c>
      <c r="AV42" s="644">
        <v>0</v>
      </c>
      <c r="AW42" s="644">
        <v>0</v>
      </c>
      <c r="AX42" s="644">
        <v>0</v>
      </c>
      <c r="AY42" s="645">
        <v>0</v>
      </c>
      <c r="AZ42" s="643">
        <v>0</v>
      </c>
      <c r="BA42" s="644">
        <v>0</v>
      </c>
      <c r="BB42" s="644">
        <v>0</v>
      </c>
      <c r="BC42" s="644">
        <v>0</v>
      </c>
      <c r="BD42" s="644">
        <v>0</v>
      </c>
      <c r="BE42" s="644">
        <v>0</v>
      </c>
      <c r="BF42" s="644">
        <v>0</v>
      </c>
      <c r="BG42" s="644">
        <v>0</v>
      </c>
      <c r="BH42" s="644">
        <v>0</v>
      </c>
      <c r="BI42" s="644">
        <v>0</v>
      </c>
      <c r="BJ42" s="644">
        <v>0</v>
      </c>
      <c r="BK42" s="645">
        <v>0</v>
      </c>
      <c r="BL42" s="645">
        <v>0</v>
      </c>
      <c r="BM42" s="646">
        <v>0</v>
      </c>
      <c r="BN42" s="646">
        <v>0</v>
      </c>
      <c r="BO42" s="646">
        <v>0</v>
      </c>
      <c r="BP42" s="646">
        <v>0</v>
      </c>
      <c r="BQ42" s="646">
        <v>0</v>
      </c>
      <c r="BR42" s="646">
        <v>0</v>
      </c>
      <c r="BS42" s="646">
        <v>0</v>
      </c>
      <c r="BT42" s="646">
        <v>0</v>
      </c>
      <c r="BU42" s="643">
        <v>0</v>
      </c>
      <c r="BV42" s="669">
        <f>SUM(D42:BU42)</f>
        <v>-4000000</v>
      </c>
      <c r="BW42" s="370" t="str">
        <f>A42</f>
        <v>Investment</v>
      </c>
    </row>
    <row r="43" spans="1:75" s="670" customFormat="1" ht="18" thickTop="1" thickBot="1">
      <c r="A43" s="968" t="s">
        <v>504</v>
      </c>
      <c r="B43" s="665"/>
      <c r="C43" s="900"/>
      <c r="D43" s="667">
        <v>0</v>
      </c>
      <c r="E43" s="667">
        <v>0</v>
      </c>
      <c r="F43" s="667">
        <v>0</v>
      </c>
      <c r="G43" s="667">
        <v>0</v>
      </c>
      <c r="H43" s="667">
        <v>0</v>
      </c>
      <c r="I43" s="667">
        <v>0</v>
      </c>
      <c r="J43" s="667">
        <v>0</v>
      </c>
      <c r="K43" s="667">
        <v>0</v>
      </c>
      <c r="L43" s="667">
        <v>0</v>
      </c>
      <c r="M43" s="667">
        <v>0</v>
      </c>
      <c r="N43" s="667">
        <v>0</v>
      </c>
      <c r="O43" s="668">
        <f>'4 - Story Plant (Publishing)'!B24+'4 - Story Plant (Publishing)'!B25</f>
        <v>279382.76358114375</v>
      </c>
      <c r="P43" s="667">
        <v>0</v>
      </c>
      <c r="Q43" s="667">
        <v>0</v>
      </c>
      <c r="R43" s="667">
        <v>0</v>
      </c>
      <c r="S43" s="667">
        <v>0</v>
      </c>
      <c r="T43" s="667">
        <v>0</v>
      </c>
      <c r="U43" s="667">
        <v>0</v>
      </c>
      <c r="V43" s="667">
        <v>0</v>
      </c>
      <c r="W43" s="667">
        <v>0</v>
      </c>
      <c r="X43" s="667">
        <v>0</v>
      </c>
      <c r="Y43" s="667">
        <v>0</v>
      </c>
      <c r="Z43" s="667">
        <v>0</v>
      </c>
      <c r="AA43" s="668">
        <f>SUM('4 - Story Plant (Publishing)'!C24+'4 - Story Plant (Publishing)'!C25)</f>
        <v>1232158.0595969704</v>
      </c>
      <c r="AB43" s="667">
        <v>0</v>
      </c>
      <c r="AC43" s="667">
        <v>0</v>
      </c>
      <c r="AD43" s="667">
        <v>0</v>
      </c>
      <c r="AE43" s="667">
        <v>0</v>
      </c>
      <c r="AF43" s="667">
        <v>0</v>
      </c>
      <c r="AG43" s="667">
        <v>0</v>
      </c>
      <c r="AH43" s="667">
        <v>0</v>
      </c>
      <c r="AI43" s="667">
        <v>0</v>
      </c>
      <c r="AJ43" s="667">
        <v>0</v>
      </c>
      <c r="AK43" s="667">
        <v>0</v>
      </c>
      <c r="AL43" s="667">
        <v>0</v>
      </c>
      <c r="AM43" s="667">
        <f>SUM('4 - Story Plant (Publishing)'!D24+'4 - Story Plant (Publishing)'!D25)</f>
        <v>1603811.8797723886</v>
      </c>
      <c r="AN43" s="666">
        <v>0</v>
      </c>
      <c r="AO43" s="667">
        <v>0</v>
      </c>
      <c r="AP43" s="667">
        <v>0</v>
      </c>
      <c r="AQ43" s="667">
        <v>0</v>
      </c>
      <c r="AR43" s="667">
        <v>0</v>
      </c>
      <c r="AS43" s="667">
        <v>0</v>
      </c>
      <c r="AT43" s="667">
        <v>0</v>
      </c>
      <c r="AU43" s="667">
        <v>0</v>
      </c>
      <c r="AV43" s="667">
        <v>0</v>
      </c>
      <c r="AW43" s="667">
        <v>0</v>
      </c>
      <c r="AX43" s="667">
        <v>0</v>
      </c>
      <c r="AY43" s="667">
        <f>SUM('4 - Story Plant (Publishing)'!E24+'4 - Story Plant (Publishing)'!E25)</f>
        <v>1429136.0578691668</v>
      </c>
      <c r="AZ43" s="666">
        <v>0</v>
      </c>
      <c r="BA43" s="667">
        <v>0</v>
      </c>
      <c r="BB43" s="667">
        <v>0</v>
      </c>
      <c r="BC43" s="667">
        <v>0</v>
      </c>
      <c r="BD43" s="667">
        <v>0</v>
      </c>
      <c r="BE43" s="667">
        <v>0</v>
      </c>
      <c r="BF43" s="667">
        <v>0</v>
      </c>
      <c r="BG43" s="667">
        <v>0</v>
      </c>
      <c r="BH43" s="667">
        <v>0</v>
      </c>
      <c r="BI43" s="667">
        <v>0</v>
      </c>
      <c r="BJ43" s="667">
        <v>0</v>
      </c>
      <c r="BK43" s="668">
        <f>SUM('4 - Story Plant (Publishing)'!F24+'4 - Story Plant (Publishing)'!F25)</f>
        <v>1609511.1840729436</v>
      </c>
      <c r="BL43" s="668">
        <f>SUM('4 - Story Plant (Publishing)'!G24+'4 - Story Plant (Publishing)'!G25)</f>
        <v>1735862.3902474621</v>
      </c>
      <c r="BM43" s="668">
        <f>SUM('4 - Story Plant (Publishing)'!H24+'4 - Story Plant (Publishing)'!H25)</f>
        <v>1928797.4984071304</v>
      </c>
      <c r="BN43" s="668">
        <f>SUM('4 - Story Plant (Publishing)'!I24+'4 - Story Plant (Publishing)'!I25)</f>
        <v>2170923.4007792533</v>
      </c>
      <c r="BO43" s="668">
        <f>SUM('4 - Story Plant (Publishing)'!J24+'4 - Story Plant (Publishing)'!J25)</f>
        <v>2224950.3224281068</v>
      </c>
      <c r="BP43" s="668">
        <f t="shared" ref="BP43:BU43" si="112">BO43*1.05</f>
        <v>2336197.8385495124</v>
      </c>
      <c r="BQ43" s="668">
        <f t="shared" si="112"/>
        <v>2453007.730476988</v>
      </c>
      <c r="BR43" s="668">
        <f t="shared" si="112"/>
        <v>2575658.1170008373</v>
      </c>
      <c r="BS43" s="668">
        <f t="shared" si="112"/>
        <v>2704441.0228508795</v>
      </c>
      <c r="BT43" s="668">
        <f t="shared" si="112"/>
        <v>2839663.0739934235</v>
      </c>
      <c r="BU43" s="668">
        <f t="shared" si="112"/>
        <v>2981646.2276930949</v>
      </c>
      <c r="BV43" s="669">
        <f>SUM(D43:BU43)</f>
        <v>30105147.5673193</v>
      </c>
      <c r="BW43" s="370" t="str">
        <f>A43</f>
        <v>Net Revenue</v>
      </c>
    </row>
    <row r="44" spans="1:75" s="670" customFormat="1" ht="18" thickTop="1" thickBot="1">
      <c r="A44" s="968" t="s">
        <v>559</v>
      </c>
      <c r="B44" s="665"/>
      <c r="C44" s="900"/>
      <c r="D44" s="667">
        <v>0</v>
      </c>
      <c r="E44" s="667">
        <f>D44+E43</f>
        <v>0</v>
      </c>
      <c r="F44" s="667">
        <f t="shared" ref="F44" si="113">E44+F43</f>
        <v>0</v>
      </c>
      <c r="G44" s="667">
        <f t="shared" ref="G44" si="114">F44+G43</f>
        <v>0</v>
      </c>
      <c r="H44" s="667">
        <f t="shared" ref="H44" si="115">G44+H43</f>
        <v>0</v>
      </c>
      <c r="I44" s="667">
        <f t="shared" ref="I44" si="116">H44+I43</f>
        <v>0</v>
      </c>
      <c r="J44" s="667">
        <f t="shared" ref="J44" si="117">I44+J43</f>
        <v>0</v>
      </c>
      <c r="K44" s="667">
        <f t="shared" ref="K44" si="118">J44+K43</f>
        <v>0</v>
      </c>
      <c r="L44" s="667">
        <f t="shared" ref="L44" si="119">K44+L43</f>
        <v>0</v>
      </c>
      <c r="M44" s="667">
        <f t="shared" ref="M44" si="120">L44+M43</f>
        <v>0</v>
      </c>
      <c r="N44" s="667">
        <f t="shared" ref="N44" si="121">M44+N43</f>
        <v>0</v>
      </c>
      <c r="O44" s="668">
        <f t="shared" ref="O44" si="122">N44+O43</f>
        <v>279382.76358114375</v>
      </c>
      <c r="P44" s="667"/>
      <c r="Q44" s="667"/>
      <c r="R44" s="667"/>
      <c r="S44" s="667"/>
      <c r="T44" s="667"/>
      <c r="U44" s="667"/>
      <c r="V44" s="667"/>
      <c r="W44" s="667"/>
      <c r="X44" s="667"/>
      <c r="Y44" s="667"/>
      <c r="Z44" s="667"/>
      <c r="AA44" s="668">
        <f>O44+AA43</f>
        <v>1511540.8231781141</v>
      </c>
      <c r="AB44" s="667"/>
      <c r="AC44" s="667"/>
      <c r="AD44" s="667"/>
      <c r="AE44" s="667"/>
      <c r="AF44" s="667"/>
      <c r="AG44" s="667"/>
      <c r="AH44" s="667"/>
      <c r="AI44" s="667"/>
      <c r="AJ44" s="667"/>
      <c r="AK44" s="667"/>
      <c r="AL44" s="667"/>
      <c r="AM44" s="667">
        <f>AA44+AM43</f>
        <v>3115352.7029505027</v>
      </c>
      <c r="AN44" s="666"/>
      <c r="AO44" s="667"/>
      <c r="AP44" s="667"/>
      <c r="AQ44" s="667"/>
      <c r="AR44" s="667"/>
      <c r="AS44" s="667"/>
      <c r="AT44" s="667"/>
      <c r="AU44" s="667"/>
      <c r="AV44" s="667"/>
      <c r="AW44" s="667"/>
      <c r="AX44" s="667"/>
      <c r="AY44" s="667">
        <f>AM44+AY43</f>
        <v>4544488.7608196698</v>
      </c>
      <c r="AZ44" s="666"/>
      <c r="BA44" s="667"/>
      <c r="BB44" s="667"/>
      <c r="BC44" s="667"/>
      <c r="BD44" s="667"/>
      <c r="BE44" s="667"/>
      <c r="BF44" s="667"/>
      <c r="BG44" s="667"/>
      <c r="BH44" s="667"/>
      <c r="BI44" s="667"/>
      <c r="BJ44" s="667"/>
      <c r="BK44" s="668">
        <f>AY44+BK43</f>
        <v>6153999.9448926132</v>
      </c>
      <c r="BL44" s="668">
        <f t="shared" ref="BL44:BU44" si="123">BK44+BL43</f>
        <v>7889862.3351400755</v>
      </c>
      <c r="BM44" s="668">
        <f t="shared" si="123"/>
        <v>9818659.8335472066</v>
      </c>
      <c r="BN44" s="668">
        <f t="shared" si="123"/>
        <v>11989583.234326459</v>
      </c>
      <c r="BO44" s="668">
        <f t="shared" si="123"/>
        <v>14214533.556754567</v>
      </c>
      <c r="BP44" s="668">
        <f t="shared" si="123"/>
        <v>16550731.39530408</v>
      </c>
      <c r="BQ44" s="668">
        <f t="shared" si="123"/>
        <v>19003739.125781067</v>
      </c>
      <c r="BR44" s="668">
        <f t="shared" si="123"/>
        <v>21579397.242781904</v>
      </c>
      <c r="BS44" s="668">
        <f t="shared" si="123"/>
        <v>24283838.265632782</v>
      </c>
      <c r="BT44" s="668">
        <f t="shared" si="123"/>
        <v>27123501.339626204</v>
      </c>
      <c r="BU44" s="668">
        <f t="shared" si="123"/>
        <v>30105147.5673193</v>
      </c>
      <c r="BV44" s="669">
        <f>BU44</f>
        <v>30105147.5673193</v>
      </c>
      <c r="BW44" s="370" t="str">
        <f>A44</f>
        <v>Total Net Revenue</v>
      </c>
    </row>
    <row r="45" spans="1:75" s="670" customFormat="1" ht="17" thickBot="1">
      <c r="A45" s="642" t="s">
        <v>548</v>
      </c>
      <c r="B45" s="662"/>
      <c r="C45" s="901"/>
      <c r="D45" s="663"/>
      <c r="E45" s="663"/>
      <c r="F45" s="663"/>
      <c r="G45" s="663"/>
      <c r="H45" s="663"/>
      <c r="I45" s="663"/>
      <c r="J45" s="663"/>
      <c r="K45" s="663"/>
      <c r="L45" s="663"/>
      <c r="M45" s="663"/>
      <c r="N45" s="663"/>
      <c r="O45" s="664">
        <f>SUM(D43:O43)</f>
        <v>279382.76358114375</v>
      </c>
      <c r="P45" s="663"/>
      <c r="Q45" s="663"/>
      <c r="R45" s="663"/>
      <c r="S45" s="663"/>
      <c r="T45" s="663"/>
      <c r="U45" s="663"/>
      <c r="V45" s="663"/>
      <c r="W45" s="663"/>
      <c r="X45" s="663"/>
      <c r="Y45" s="663"/>
      <c r="Z45" s="663"/>
      <c r="AA45" s="664">
        <f>SUM(P43:AA43)</f>
        <v>1232158.0595969704</v>
      </c>
      <c r="AB45" s="663"/>
      <c r="AC45" s="663"/>
      <c r="AD45" s="663"/>
      <c r="AE45" s="663"/>
      <c r="AF45" s="663"/>
      <c r="AG45" s="663"/>
      <c r="AH45" s="663"/>
      <c r="AI45" s="663"/>
      <c r="AJ45" s="663"/>
      <c r="AK45" s="663"/>
      <c r="AL45" s="663"/>
      <c r="AM45" s="664">
        <f>SUM(AB43:AM43)</f>
        <v>1603811.8797723886</v>
      </c>
      <c r="AN45" s="663"/>
      <c r="AO45" s="663"/>
      <c r="AP45" s="663"/>
      <c r="AQ45" s="663"/>
      <c r="AR45" s="663"/>
      <c r="AS45" s="663"/>
      <c r="AT45" s="663"/>
      <c r="AU45" s="663"/>
      <c r="AV45" s="663"/>
      <c r="AW45" s="663"/>
      <c r="AX45" s="663"/>
      <c r="AY45" s="664">
        <f>SUM(AN43:AY43)</f>
        <v>1429136.0578691668</v>
      </c>
      <c r="AZ45" s="663"/>
      <c r="BA45" s="663"/>
      <c r="BB45" s="663"/>
      <c r="BC45" s="663"/>
      <c r="BD45" s="663"/>
      <c r="BE45" s="663"/>
      <c r="BF45" s="663"/>
      <c r="BG45" s="663"/>
      <c r="BH45" s="663"/>
      <c r="BI45" s="663"/>
      <c r="BJ45" s="663"/>
      <c r="BK45" s="664">
        <f>SUM(AZ43:BK43)</f>
        <v>1609511.1840729436</v>
      </c>
      <c r="BL45" s="664">
        <f t="shared" ref="BL45:BU45" si="124">BL43</f>
        <v>1735862.3902474621</v>
      </c>
      <c r="BM45" s="664">
        <f t="shared" si="124"/>
        <v>1928797.4984071304</v>
      </c>
      <c r="BN45" s="664">
        <f t="shared" si="124"/>
        <v>2170923.4007792533</v>
      </c>
      <c r="BO45" s="664">
        <f t="shared" si="124"/>
        <v>2224950.3224281068</v>
      </c>
      <c r="BP45" s="664">
        <f t="shared" si="124"/>
        <v>2336197.8385495124</v>
      </c>
      <c r="BQ45" s="664">
        <f t="shared" si="124"/>
        <v>2453007.730476988</v>
      </c>
      <c r="BR45" s="664">
        <f t="shared" si="124"/>
        <v>2575658.1170008373</v>
      </c>
      <c r="BS45" s="664">
        <f t="shared" si="124"/>
        <v>2704441.0228508795</v>
      </c>
      <c r="BT45" s="664">
        <f t="shared" si="124"/>
        <v>2839663.0739934235</v>
      </c>
      <c r="BU45" s="664">
        <f t="shared" si="124"/>
        <v>2981646.2276930949</v>
      </c>
      <c r="BV45" s="647"/>
      <c r="BW45" s="370" t="str">
        <f>A45</f>
        <v>Annual Net Revenue</v>
      </c>
    </row>
    <row r="46" spans="1:75" s="300" customFormat="1" ht="17" thickTop="1">
      <c r="B46" s="734"/>
      <c r="C46" s="924"/>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816"/>
      <c r="BM46" s="816"/>
      <c r="BN46" s="816"/>
      <c r="BO46" s="816"/>
      <c r="BP46" s="816"/>
      <c r="BQ46" s="816"/>
      <c r="BR46" s="816"/>
      <c r="BS46" s="816"/>
      <c r="BT46" s="816"/>
      <c r="BU46" s="816"/>
      <c r="BV46" s="242"/>
      <c r="BW46" s="615"/>
    </row>
    <row r="47" spans="1:75" s="670" customFormat="1" ht="17" thickBot="1">
      <c r="A47" s="837" t="s">
        <v>614</v>
      </c>
      <c r="B47" s="838"/>
      <c r="C47" s="925"/>
      <c r="D47" s="839"/>
      <c r="E47" s="839"/>
      <c r="F47" s="839"/>
      <c r="G47" s="839"/>
      <c r="H47" s="839"/>
      <c r="I47" s="839"/>
      <c r="J47" s="839"/>
      <c r="K47" s="839"/>
      <c r="L47" s="839"/>
      <c r="M47" s="839"/>
      <c r="N47" s="839"/>
      <c r="O47" s="839"/>
      <c r="P47" s="839"/>
      <c r="Q47" s="839"/>
      <c r="R47" s="839"/>
      <c r="S47" s="839"/>
      <c r="T47" s="839"/>
      <c r="U47" s="839"/>
      <c r="V47" s="839"/>
      <c r="W47" s="839"/>
      <c r="X47" s="839"/>
      <c r="Y47" s="839"/>
      <c r="Z47" s="839"/>
      <c r="AA47" s="839"/>
      <c r="AB47" s="840"/>
      <c r="AC47" s="840"/>
      <c r="AD47" s="840"/>
      <c r="AE47" s="840"/>
      <c r="AF47" s="840"/>
      <c r="AG47" s="840"/>
      <c r="AH47" s="840"/>
      <c r="AI47" s="840"/>
      <c r="AJ47" s="840"/>
      <c r="AK47" s="840"/>
      <c r="AL47" s="840"/>
      <c r="AM47" s="840"/>
      <c r="AN47" s="840"/>
      <c r="AO47" s="840"/>
      <c r="AP47" s="840"/>
      <c r="AQ47" s="840"/>
      <c r="AR47" s="840"/>
      <c r="AS47" s="840"/>
      <c r="AT47" s="840"/>
      <c r="AU47" s="840"/>
      <c r="AV47" s="840"/>
      <c r="AW47" s="840"/>
      <c r="AX47" s="840"/>
      <c r="AY47" s="840"/>
      <c r="AZ47" s="840"/>
      <c r="BA47" s="840"/>
      <c r="BB47" s="840"/>
      <c r="BC47" s="840"/>
      <c r="BD47" s="840"/>
      <c r="BE47" s="840"/>
      <c r="BF47" s="840"/>
      <c r="BG47" s="840"/>
      <c r="BH47" s="840"/>
      <c r="BI47" s="840"/>
      <c r="BJ47" s="840"/>
      <c r="BK47" s="840"/>
      <c r="BL47" s="840"/>
      <c r="BM47" s="840"/>
      <c r="BN47" s="840"/>
      <c r="BO47" s="840"/>
      <c r="BP47" s="840"/>
      <c r="BQ47" s="840"/>
      <c r="BR47" s="840"/>
      <c r="BS47" s="840"/>
      <c r="BT47" s="840"/>
      <c r="BU47" s="840"/>
      <c r="BV47" s="841"/>
      <c r="BW47" s="580" t="str">
        <f>A47</f>
        <v>5 - ConcentraQ Professional Services / Investment</v>
      </c>
    </row>
    <row r="48" spans="1:75" s="670" customFormat="1" ht="18" customHeight="1" thickBot="1">
      <c r="A48" s="842" t="s">
        <v>586</v>
      </c>
      <c r="B48" s="843"/>
      <c r="C48" s="926"/>
      <c r="D48" s="844">
        <v>0</v>
      </c>
      <c r="E48" s="844">
        <v>-100000</v>
      </c>
      <c r="F48" s="844">
        <v>-100000</v>
      </c>
      <c r="G48" s="844">
        <v>-100000</v>
      </c>
      <c r="H48" s="844">
        <v>-100000</v>
      </c>
      <c r="I48" s="844">
        <v>0</v>
      </c>
      <c r="J48" s="844">
        <v>-100000</v>
      </c>
      <c r="K48" s="844">
        <v>0</v>
      </c>
      <c r="L48" s="844">
        <v>0</v>
      </c>
      <c r="M48" s="844">
        <v>-100000</v>
      </c>
      <c r="N48" s="844">
        <v>0</v>
      </c>
      <c r="O48" s="845">
        <v>0</v>
      </c>
      <c r="P48" s="846">
        <v>-100000</v>
      </c>
      <c r="Q48" s="844">
        <v>0</v>
      </c>
      <c r="R48" s="844">
        <v>0</v>
      </c>
      <c r="S48" s="844">
        <v>-100000</v>
      </c>
      <c r="T48" s="844">
        <v>0</v>
      </c>
      <c r="U48" s="844">
        <v>0</v>
      </c>
      <c r="V48" s="844">
        <v>-100000</v>
      </c>
      <c r="W48" s="844">
        <v>0</v>
      </c>
      <c r="X48" s="844">
        <v>0</v>
      </c>
      <c r="Y48" s="844">
        <v>-50000</v>
      </c>
      <c r="Z48" s="844">
        <v>0</v>
      </c>
      <c r="AA48" s="845">
        <v>0</v>
      </c>
      <c r="AB48" s="846">
        <v>0</v>
      </c>
      <c r="AC48" s="844">
        <v>0</v>
      </c>
      <c r="AD48" s="844">
        <v>0</v>
      </c>
      <c r="AE48" s="844">
        <v>0</v>
      </c>
      <c r="AF48" s="844">
        <v>0</v>
      </c>
      <c r="AG48" s="844">
        <v>0</v>
      </c>
      <c r="AH48" s="844">
        <v>0</v>
      </c>
      <c r="AI48" s="844">
        <v>0</v>
      </c>
      <c r="AJ48" s="844">
        <v>0</v>
      </c>
      <c r="AK48" s="844">
        <v>0</v>
      </c>
      <c r="AL48" s="844">
        <v>0</v>
      </c>
      <c r="AM48" s="845">
        <v>0</v>
      </c>
      <c r="AN48" s="846">
        <v>0</v>
      </c>
      <c r="AO48" s="844">
        <v>0</v>
      </c>
      <c r="AP48" s="844">
        <v>0</v>
      </c>
      <c r="AQ48" s="844">
        <v>0</v>
      </c>
      <c r="AR48" s="844">
        <v>0</v>
      </c>
      <c r="AS48" s="844">
        <v>0</v>
      </c>
      <c r="AT48" s="844">
        <v>0</v>
      </c>
      <c r="AU48" s="844">
        <v>0</v>
      </c>
      <c r="AV48" s="844">
        <v>0</v>
      </c>
      <c r="AW48" s="844">
        <v>0</v>
      </c>
      <c r="AX48" s="844">
        <v>0</v>
      </c>
      <c r="AY48" s="845">
        <v>478927</v>
      </c>
      <c r="AZ48" s="846">
        <v>0</v>
      </c>
      <c r="BA48" s="844">
        <v>0</v>
      </c>
      <c r="BB48" s="844">
        <v>0</v>
      </c>
      <c r="BC48" s="844">
        <v>0</v>
      </c>
      <c r="BD48" s="844">
        <v>0</v>
      </c>
      <c r="BE48" s="844">
        <v>0</v>
      </c>
      <c r="BF48" s="844">
        <v>0</v>
      </c>
      <c r="BG48" s="844">
        <v>0</v>
      </c>
      <c r="BH48" s="844">
        <v>0</v>
      </c>
      <c r="BI48" s="844">
        <v>0</v>
      </c>
      <c r="BJ48" s="844">
        <v>0</v>
      </c>
      <c r="BK48" s="845">
        <v>421961</v>
      </c>
      <c r="BL48" s="845">
        <v>1011611</v>
      </c>
      <c r="BM48" s="847">
        <v>1552504</v>
      </c>
      <c r="BN48" s="847">
        <v>2458530</v>
      </c>
      <c r="BO48" s="847">
        <v>3352275</v>
      </c>
      <c r="BP48" s="847">
        <f t="shared" ref="BP48:BU48" si="125">BO48*1.05</f>
        <v>3519888.75</v>
      </c>
      <c r="BQ48" s="847">
        <f t="shared" si="125"/>
        <v>3695883.1875</v>
      </c>
      <c r="BR48" s="847">
        <f t="shared" si="125"/>
        <v>3880677.3468750003</v>
      </c>
      <c r="BS48" s="847">
        <f t="shared" si="125"/>
        <v>4074711.2142187506</v>
      </c>
      <c r="BT48" s="847">
        <f t="shared" si="125"/>
        <v>4278446.7749296883</v>
      </c>
      <c r="BU48" s="847">
        <f t="shared" si="125"/>
        <v>4492369.1136761727</v>
      </c>
      <c r="BV48" s="848">
        <f>SUM(D48:BU48)</f>
        <v>32267784.38719961</v>
      </c>
      <c r="BW48" s="370" t="str">
        <f>A48</f>
        <v>ConcentraQ (Social technology Partner)</v>
      </c>
    </row>
    <row r="49" spans="1:75" s="670" customFormat="1" ht="19" customHeight="1" thickTop="1" thickBot="1">
      <c r="A49" s="864" t="s">
        <v>592</v>
      </c>
      <c r="B49" s="865"/>
      <c r="C49" s="927"/>
      <c r="D49" s="860">
        <f>D48</f>
        <v>0</v>
      </c>
      <c r="E49" s="860">
        <f>D49+E48</f>
        <v>-100000</v>
      </c>
      <c r="F49" s="860">
        <f t="shared" ref="F49:O49" si="126">E49+F48</f>
        <v>-200000</v>
      </c>
      <c r="G49" s="860">
        <f t="shared" si="126"/>
        <v>-300000</v>
      </c>
      <c r="H49" s="860">
        <f t="shared" si="126"/>
        <v>-400000</v>
      </c>
      <c r="I49" s="860">
        <f t="shared" si="126"/>
        <v>-400000</v>
      </c>
      <c r="J49" s="860">
        <f t="shared" si="126"/>
        <v>-500000</v>
      </c>
      <c r="K49" s="860">
        <f t="shared" si="126"/>
        <v>-500000</v>
      </c>
      <c r="L49" s="860">
        <f t="shared" si="126"/>
        <v>-500000</v>
      </c>
      <c r="M49" s="860">
        <f t="shared" si="126"/>
        <v>-600000</v>
      </c>
      <c r="N49" s="860">
        <f t="shared" si="126"/>
        <v>-600000</v>
      </c>
      <c r="O49" s="861">
        <f t="shared" si="126"/>
        <v>-600000</v>
      </c>
      <c r="P49" s="859">
        <f>O49+P48</f>
        <v>-700000</v>
      </c>
      <c r="Q49" s="860">
        <f>P49+Q48</f>
        <v>-700000</v>
      </c>
      <c r="R49" s="860">
        <f t="shared" ref="R49" si="127">Q49+R48</f>
        <v>-700000</v>
      </c>
      <c r="S49" s="860">
        <f t="shared" ref="S49" si="128">R49+S48</f>
        <v>-800000</v>
      </c>
      <c r="T49" s="860">
        <f t="shared" ref="T49" si="129">S49+T48</f>
        <v>-800000</v>
      </c>
      <c r="U49" s="860">
        <f t="shared" ref="U49" si="130">T49+U48</f>
        <v>-800000</v>
      </c>
      <c r="V49" s="860">
        <f t="shared" ref="V49" si="131">U49+V48</f>
        <v>-900000</v>
      </c>
      <c r="W49" s="860">
        <f t="shared" ref="W49" si="132">V49+W48</f>
        <v>-900000</v>
      </c>
      <c r="X49" s="860">
        <f t="shared" ref="X49" si="133">W49+X48</f>
        <v>-900000</v>
      </c>
      <c r="Y49" s="860">
        <f t="shared" ref="Y49" si="134">X49+Y48</f>
        <v>-950000</v>
      </c>
      <c r="Z49" s="860">
        <f t="shared" ref="Z49" si="135">Y49+Z48</f>
        <v>-950000</v>
      </c>
      <c r="AA49" s="861">
        <f t="shared" ref="AA49" si="136">Z49+AA48</f>
        <v>-950000</v>
      </c>
      <c r="AB49" s="859">
        <f>AA49+AB48</f>
        <v>-950000</v>
      </c>
      <c r="AC49" s="860">
        <f>AB49+AC48</f>
        <v>-950000</v>
      </c>
      <c r="AD49" s="860">
        <f t="shared" ref="AD49" si="137">AC49+AD48</f>
        <v>-950000</v>
      </c>
      <c r="AE49" s="860">
        <f t="shared" ref="AE49" si="138">AD49+AE48</f>
        <v>-950000</v>
      </c>
      <c r="AF49" s="860">
        <f t="shared" ref="AF49" si="139">AE49+AF48</f>
        <v>-950000</v>
      </c>
      <c r="AG49" s="860">
        <f t="shared" ref="AG49" si="140">AF49+AG48</f>
        <v>-950000</v>
      </c>
      <c r="AH49" s="860">
        <f t="shared" ref="AH49" si="141">AG49+AH48</f>
        <v>-950000</v>
      </c>
      <c r="AI49" s="860">
        <f t="shared" ref="AI49" si="142">AH49+AI48</f>
        <v>-950000</v>
      </c>
      <c r="AJ49" s="860">
        <f t="shared" ref="AJ49" si="143">AI49+AJ48</f>
        <v>-950000</v>
      </c>
      <c r="AK49" s="860">
        <f t="shared" ref="AK49" si="144">AJ49+AK48</f>
        <v>-950000</v>
      </c>
      <c r="AL49" s="860">
        <f t="shared" ref="AL49" si="145">AK49+AL48</f>
        <v>-950000</v>
      </c>
      <c r="AM49" s="861">
        <f t="shared" ref="AM49" si="146">AL49+AM48</f>
        <v>-950000</v>
      </c>
      <c r="AN49" s="859">
        <f>AM49+AN48</f>
        <v>-950000</v>
      </c>
      <c r="AO49" s="860">
        <f>AN49+AO48</f>
        <v>-950000</v>
      </c>
      <c r="AP49" s="860">
        <f t="shared" ref="AP49" si="147">AO49+AP48</f>
        <v>-950000</v>
      </c>
      <c r="AQ49" s="860">
        <f t="shared" ref="AQ49" si="148">AP49+AQ48</f>
        <v>-950000</v>
      </c>
      <c r="AR49" s="860">
        <f t="shared" ref="AR49" si="149">AQ49+AR48</f>
        <v>-950000</v>
      </c>
      <c r="AS49" s="860">
        <f t="shared" ref="AS49" si="150">AR49+AS48</f>
        <v>-950000</v>
      </c>
      <c r="AT49" s="860">
        <f t="shared" ref="AT49" si="151">AS49+AT48</f>
        <v>-950000</v>
      </c>
      <c r="AU49" s="860">
        <f t="shared" ref="AU49" si="152">AT49+AU48</f>
        <v>-950000</v>
      </c>
      <c r="AV49" s="860">
        <f t="shared" ref="AV49" si="153">AU49+AV48</f>
        <v>-950000</v>
      </c>
      <c r="AW49" s="860">
        <f t="shared" ref="AW49" si="154">AV49+AW48</f>
        <v>-950000</v>
      </c>
      <c r="AX49" s="860">
        <f t="shared" ref="AX49" si="155">AW49+AX48</f>
        <v>-950000</v>
      </c>
      <c r="AY49" s="861">
        <f t="shared" ref="AY49" si="156">AX49+AY48</f>
        <v>-471073</v>
      </c>
      <c r="AZ49" s="859">
        <f>AY49+AZ48</f>
        <v>-471073</v>
      </c>
      <c r="BA49" s="860">
        <f>AZ49+BA48</f>
        <v>-471073</v>
      </c>
      <c r="BB49" s="860">
        <f t="shared" ref="BB49" si="157">BA49+BB48</f>
        <v>-471073</v>
      </c>
      <c r="BC49" s="860">
        <f t="shared" ref="BC49" si="158">BB49+BC48</f>
        <v>-471073</v>
      </c>
      <c r="BD49" s="860">
        <f t="shared" ref="BD49" si="159">BC49+BD48</f>
        <v>-471073</v>
      </c>
      <c r="BE49" s="860">
        <f t="shared" ref="BE49" si="160">BD49+BE48</f>
        <v>-471073</v>
      </c>
      <c r="BF49" s="860">
        <f t="shared" ref="BF49" si="161">BE49+BF48</f>
        <v>-471073</v>
      </c>
      <c r="BG49" s="860">
        <f t="shared" ref="BG49" si="162">BF49+BG48</f>
        <v>-471073</v>
      </c>
      <c r="BH49" s="860">
        <f t="shared" ref="BH49" si="163">BG49+BH48</f>
        <v>-471073</v>
      </c>
      <c r="BI49" s="860">
        <f t="shared" ref="BI49" si="164">BH49+BI48</f>
        <v>-471073</v>
      </c>
      <c r="BJ49" s="860">
        <f t="shared" ref="BJ49" si="165">BI49+BJ48</f>
        <v>-471073</v>
      </c>
      <c r="BK49" s="861">
        <f t="shared" ref="BK49" si="166">BJ49+BK48</f>
        <v>-49112</v>
      </c>
      <c r="BL49" s="861">
        <f>BK49+BL48</f>
        <v>962499</v>
      </c>
      <c r="BM49" s="861">
        <f t="shared" ref="BM49:BU49" si="167">BL49+BM48</f>
        <v>2515003</v>
      </c>
      <c r="BN49" s="861">
        <f t="shared" si="167"/>
        <v>4973533</v>
      </c>
      <c r="BO49" s="861">
        <f t="shared" si="167"/>
        <v>8325808</v>
      </c>
      <c r="BP49" s="861">
        <f t="shared" si="167"/>
        <v>11845696.75</v>
      </c>
      <c r="BQ49" s="861">
        <f t="shared" si="167"/>
        <v>15541579.9375</v>
      </c>
      <c r="BR49" s="861">
        <f t="shared" si="167"/>
        <v>19422257.284375001</v>
      </c>
      <c r="BS49" s="861">
        <f t="shared" si="167"/>
        <v>23496968.498593751</v>
      </c>
      <c r="BT49" s="861">
        <f t="shared" si="167"/>
        <v>27775415.273523439</v>
      </c>
      <c r="BU49" s="866">
        <f t="shared" si="167"/>
        <v>32267784.38719961</v>
      </c>
      <c r="BV49" s="871">
        <f>BU49</f>
        <v>32267784.38719961</v>
      </c>
      <c r="BW49" s="370" t="str">
        <f>A49</f>
        <v>Total  Net Revenue</v>
      </c>
    </row>
    <row r="50" spans="1:75" s="670" customFormat="1" ht="19" customHeight="1" thickBot="1">
      <c r="A50" s="862" t="s">
        <v>548</v>
      </c>
      <c r="B50" s="863"/>
      <c r="C50" s="914"/>
      <c r="D50" s="844"/>
      <c r="E50" s="844"/>
      <c r="F50" s="844"/>
      <c r="G50" s="844"/>
      <c r="H50" s="844"/>
      <c r="I50" s="844"/>
      <c r="J50" s="844"/>
      <c r="K50" s="844"/>
      <c r="L50" s="844"/>
      <c r="M50" s="844"/>
      <c r="N50" s="844"/>
      <c r="O50" s="858">
        <f>SUM(D48:O48)</f>
        <v>-600000</v>
      </c>
      <c r="P50" s="846"/>
      <c r="Q50" s="844"/>
      <c r="R50" s="844"/>
      <c r="S50" s="844"/>
      <c r="T50" s="844"/>
      <c r="U50" s="844"/>
      <c r="V50" s="844"/>
      <c r="W50" s="844"/>
      <c r="X50" s="844"/>
      <c r="Y50" s="844"/>
      <c r="Z50" s="844"/>
      <c r="AA50" s="858">
        <f>SUM(P48:AA48)</f>
        <v>-350000</v>
      </c>
      <c r="AB50" s="867"/>
      <c r="AC50" s="862"/>
      <c r="AD50" s="862"/>
      <c r="AE50" s="862"/>
      <c r="AF50" s="862"/>
      <c r="AG50" s="862"/>
      <c r="AH50" s="862"/>
      <c r="AI50" s="862"/>
      <c r="AJ50" s="862"/>
      <c r="AK50" s="862"/>
      <c r="AL50" s="862"/>
      <c r="AM50" s="858">
        <f>SUM(AB48:AM48)</f>
        <v>0</v>
      </c>
      <c r="AN50" s="867"/>
      <c r="AO50" s="862"/>
      <c r="AP50" s="862"/>
      <c r="AQ50" s="862"/>
      <c r="AR50" s="862"/>
      <c r="AS50" s="862"/>
      <c r="AT50" s="862"/>
      <c r="AU50" s="862"/>
      <c r="AV50" s="862"/>
      <c r="AW50" s="862"/>
      <c r="AX50" s="862"/>
      <c r="AY50" s="858">
        <f>SUM(D48:AY48)</f>
        <v>-471073</v>
      </c>
      <c r="AZ50" s="867"/>
      <c r="BA50" s="862"/>
      <c r="BB50" s="862"/>
      <c r="BC50" s="862"/>
      <c r="BD50" s="862"/>
      <c r="BE50" s="862"/>
      <c r="BF50" s="862"/>
      <c r="BG50" s="862"/>
      <c r="BH50" s="862"/>
      <c r="BI50" s="862"/>
      <c r="BJ50" s="862"/>
      <c r="BK50" s="868">
        <f>BK48</f>
        <v>421961</v>
      </c>
      <c r="BL50" s="869">
        <f>BL48+BK50</f>
        <v>1433572</v>
      </c>
      <c r="BM50" s="869">
        <f t="shared" ref="BM50:BU50" si="168">BM48+BL50</f>
        <v>2986076</v>
      </c>
      <c r="BN50" s="869">
        <f t="shared" si="168"/>
        <v>5444606</v>
      </c>
      <c r="BO50" s="869">
        <f t="shared" si="168"/>
        <v>8796881</v>
      </c>
      <c r="BP50" s="869">
        <f t="shared" si="168"/>
        <v>12316769.75</v>
      </c>
      <c r="BQ50" s="869">
        <f t="shared" si="168"/>
        <v>16012652.9375</v>
      </c>
      <c r="BR50" s="869">
        <f t="shared" si="168"/>
        <v>19893330.284375001</v>
      </c>
      <c r="BS50" s="869">
        <f t="shared" si="168"/>
        <v>23968041.498593751</v>
      </c>
      <c r="BT50" s="869">
        <f t="shared" si="168"/>
        <v>28246488.273523439</v>
      </c>
      <c r="BU50" s="870">
        <f t="shared" si="168"/>
        <v>32738857.38719961</v>
      </c>
      <c r="BV50" s="883"/>
      <c r="BW50" s="370" t="str">
        <f>A50</f>
        <v>Annual Net Revenue</v>
      </c>
    </row>
    <row r="51" spans="1:75" s="700" customFormat="1" ht="17" thickTop="1">
      <c r="A51" s="675"/>
      <c r="B51" s="672"/>
      <c r="C51" s="904"/>
      <c r="D51" s="471"/>
      <c r="E51" s="673"/>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370"/>
    </row>
    <row r="52" spans="1:75" s="210" customFormat="1" ht="19" customHeight="1" thickBot="1">
      <c r="A52" s="730" t="s">
        <v>595</v>
      </c>
      <c r="B52" s="219"/>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15"/>
      <c r="AB52" s="215"/>
      <c r="AC52" s="215"/>
      <c r="AD52" s="215"/>
      <c r="AE52" s="215"/>
      <c r="AF52" s="215"/>
      <c r="AG52" s="215"/>
      <c r="AH52" s="215"/>
      <c r="AI52" s="215"/>
      <c r="AJ52" s="233"/>
      <c r="AK52" s="215"/>
      <c r="AL52" s="215"/>
      <c r="AM52" s="215"/>
      <c r="AN52" s="215"/>
      <c r="AO52" s="215"/>
      <c r="AP52" s="215"/>
      <c r="AQ52" s="215"/>
      <c r="AR52" s="215"/>
      <c r="AS52" s="215"/>
      <c r="AT52" s="215"/>
      <c r="AU52" s="215"/>
      <c r="AV52" s="233"/>
      <c r="AW52" s="215"/>
      <c r="AX52" s="215"/>
      <c r="AY52" s="215"/>
      <c r="AZ52" s="215"/>
      <c r="BA52" s="215"/>
      <c r="BB52" s="215"/>
      <c r="BC52" s="215"/>
      <c r="BD52" s="215"/>
      <c r="BE52" s="215"/>
      <c r="BF52" s="215"/>
      <c r="BG52" s="215"/>
      <c r="BH52" s="233"/>
      <c r="BI52" s="215"/>
      <c r="BJ52" s="215"/>
      <c r="BK52" s="215"/>
      <c r="BL52" s="233"/>
      <c r="BM52" s="233"/>
      <c r="BN52" s="233"/>
      <c r="BO52" s="233"/>
      <c r="BP52" s="233"/>
      <c r="BQ52" s="233"/>
      <c r="BR52" s="233"/>
      <c r="BS52" s="233"/>
      <c r="BT52" s="233"/>
      <c r="BU52" s="233"/>
      <c r="BV52" s="233"/>
      <c r="BW52" s="208"/>
    </row>
    <row r="53" spans="1:75" s="675" customFormat="1" ht="17" thickBot="1">
      <c r="A53" s="735" t="s">
        <v>596</v>
      </c>
      <c r="B53" s="736"/>
      <c r="C53" s="905"/>
      <c r="D53" s="671"/>
      <c r="E53" s="671"/>
      <c r="F53" s="671"/>
      <c r="G53" s="671"/>
      <c r="H53" s="671"/>
      <c r="I53" s="671"/>
      <c r="J53" s="671"/>
      <c r="K53" s="671"/>
      <c r="L53" s="671"/>
      <c r="M53" s="671"/>
      <c r="N53" s="671"/>
      <c r="O53" s="737">
        <f>SUM('1.1 - IP Incubation E-book Apps'!H158:S158)</f>
        <v>148935.63750000001</v>
      </c>
      <c r="P53" s="671"/>
      <c r="Q53" s="671"/>
      <c r="R53" s="671"/>
      <c r="S53" s="671"/>
      <c r="T53" s="671"/>
      <c r="U53" s="671"/>
      <c r="V53" s="671"/>
      <c r="W53" s="671"/>
      <c r="X53" s="671"/>
      <c r="Y53" s="671"/>
      <c r="Z53" s="671"/>
      <c r="AA53" s="737">
        <f>SUM('1.1 - IP Incubation E-book Apps'!T158:AE158)</f>
        <v>28580998.875</v>
      </c>
      <c r="AB53" s="738"/>
      <c r="AC53" s="738"/>
      <c r="AD53" s="738"/>
      <c r="AE53" s="738"/>
      <c r="AF53" s="738"/>
      <c r="AG53" s="738"/>
      <c r="AH53" s="738"/>
      <c r="AI53" s="738"/>
      <c r="AJ53" s="738"/>
      <c r="AK53" s="738"/>
      <c r="AL53" s="738"/>
      <c r="AM53" s="737">
        <f>SUM('1.1 - IP Incubation E-book Apps'!AF158:AQ158)</f>
        <v>48565930.005449995</v>
      </c>
      <c r="AN53" s="739"/>
      <c r="AO53" s="735"/>
      <c r="AP53" s="735"/>
      <c r="AQ53" s="735"/>
      <c r="AR53" s="735"/>
      <c r="AS53" s="735"/>
      <c r="AT53" s="735"/>
      <c r="AU53" s="735"/>
      <c r="AV53" s="735"/>
      <c r="AW53" s="735"/>
      <c r="AX53" s="735"/>
      <c r="AY53" s="737">
        <f>SUM('1.1 - IP Incubation E-book Apps'!AR158:BC158)</f>
        <v>44221431.977053881</v>
      </c>
      <c r="AZ53" s="739"/>
      <c r="BA53" s="735"/>
      <c r="BB53" s="735"/>
      <c r="BC53" s="735"/>
      <c r="BD53" s="735"/>
      <c r="BE53" s="735"/>
      <c r="BF53" s="735"/>
      <c r="BG53" s="735"/>
      <c r="BH53" s="735"/>
      <c r="BI53" s="735"/>
      <c r="BJ53" s="735"/>
      <c r="BK53" s="737">
        <f>SUM('1.1 - IP Incubation E-book Apps'!BD158:BO158)</f>
        <v>58583857.878366902</v>
      </c>
      <c r="BL53" s="953">
        <f>SUM('1.1 - IP Incubation E-book Apps'!BP158:CA158)</f>
        <v>65334872.562898025</v>
      </c>
      <c r="BM53" s="953">
        <f>SUM('1.1 - IP Incubation E-book Apps'!CB158:CM158)</f>
        <v>66703259.63348458</v>
      </c>
      <c r="BN53" s="953">
        <f>SUM('1.1 - IP Incubation E-book Apps'!CN158:CY158)</f>
        <v>55228619.729696333</v>
      </c>
      <c r="BO53" s="953">
        <f>SUM('1.1 - IP Incubation E-book Apps'!CZ158:DK158)</f>
        <v>82305297.865802109</v>
      </c>
      <c r="BP53" s="953">
        <f>SUM('1.1 - IP Incubation E-book Apps'!DL158:DW158)</f>
        <v>65395057.230587602</v>
      </c>
      <c r="BQ53" s="953">
        <f>SUM('1.1 - IP Incubation E-book Apps'!DX158:EI158)</f>
        <v>76076175.013861567</v>
      </c>
      <c r="BR53" s="953">
        <f>SUM('1.1 - IP Incubation E-book Apps'!EJ158:EU158)</f>
        <v>79671329.511717364</v>
      </c>
      <c r="BS53" s="953">
        <f>SUM('1.1 - IP Incubation E-book Apps'!EV158:FG158)</f>
        <v>105780156.02895741</v>
      </c>
      <c r="BT53" s="953">
        <f>SUM('1.1 - IP Incubation E-book Apps'!FH158:FS158)</f>
        <v>116342804.94933307</v>
      </c>
      <c r="BU53" s="954">
        <f>SUM('1.1 - IP Incubation E-book Apps'!FT158:GE158)</f>
        <v>92328944.471766204</v>
      </c>
      <c r="BV53" s="740">
        <f>SUM(D53:BU53)</f>
        <v>985267671.37147498</v>
      </c>
      <c r="BW53" s="741" t="str">
        <f t="shared" ref="BW53:BW59" si="169">A53</f>
        <v>1.1 - IP Incubation Apps</v>
      </c>
    </row>
    <row r="54" spans="1:75" s="670" customFormat="1" ht="18" thickTop="1" thickBot="1">
      <c r="A54" s="980" t="s">
        <v>597</v>
      </c>
      <c r="B54" s="672"/>
      <c r="C54" s="904"/>
      <c r="D54" s="673"/>
      <c r="E54" s="673"/>
      <c r="F54" s="673"/>
      <c r="G54" s="673"/>
      <c r="H54" s="673"/>
      <c r="I54" s="673"/>
      <c r="J54" s="673"/>
      <c r="K54" s="673"/>
      <c r="L54" s="673"/>
      <c r="M54" s="673"/>
      <c r="N54" s="673"/>
      <c r="O54" s="674">
        <f>SUM('1.2 - IP Incubation Books'!H165:S165)</f>
        <v>21518.460000000003</v>
      </c>
      <c r="P54" s="673"/>
      <c r="Q54" s="673"/>
      <c r="R54" s="673"/>
      <c r="S54" s="673"/>
      <c r="T54" s="673"/>
      <c r="U54" s="673"/>
      <c r="V54" s="673"/>
      <c r="W54" s="673"/>
      <c r="X54" s="673"/>
      <c r="Y54" s="673"/>
      <c r="Z54" s="673"/>
      <c r="AA54" s="674">
        <f>SUM('1.2 - IP Incubation Books'!T165:AE165)</f>
        <v>4129428.600000001</v>
      </c>
      <c r="AB54" s="742"/>
      <c r="AC54" s="742"/>
      <c r="AD54" s="742"/>
      <c r="AE54" s="742"/>
      <c r="AF54" s="742"/>
      <c r="AG54" s="742"/>
      <c r="AH54" s="742"/>
      <c r="AI54" s="742"/>
      <c r="AJ54" s="742"/>
      <c r="AK54" s="742"/>
      <c r="AL54" s="742"/>
      <c r="AM54" s="674">
        <f>SUM('1.2 - IP Incubation Books'!AF165:AQ165)</f>
        <v>7016883.5325600002</v>
      </c>
      <c r="AN54" s="675"/>
      <c r="AO54" s="675"/>
      <c r="AP54" s="675"/>
      <c r="AQ54" s="675"/>
      <c r="AR54" s="675"/>
      <c r="AS54" s="675"/>
      <c r="AT54" s="675"/>
      <c r="AU54" s="675"/>
      <c r="AV54" s="675"/>
      <c r="AW54" s="675"/>
      <c r="AX54" s="675"/>
      <c r="AY54" s="674">
        <f>SUM('1.2 - IP Incubation Books'!AR165:BC165)</f>
        <v>6389183.4829723341</v>
      </c>
      <c r="AZ54" s="675"/>
      <c r="BA54" s="675"/>
      <c r="BB54" s="675"/>
      <c r="BC54" s="675"/>
      <c r="BD54" s="675"/>
      <c r="BE54" s="675"/>
      <c r="BF54" s="675"/>
      <c r="BG54" s="675"/>
      <c r="BH54" s="675"/>
      <c r="BI54" s="675"/>
      <c r="BJ54" s="675"/>
      <c r="BK54" s="674">
        <f>SUM('1.2 - IP Incubation Books'!BD165:BO165)</f>
        <v>8464289.8339312728</v>
      </c>
      <c r="BL54" s="955">
        <f>'1.2 - IP Incubation Books'!CA167</f>
        <v>9439687.2733016573</v>
      </c>
      <c r="BM54" s="955">
        <f>'1.2 - IP Incubation Books'!CM167</f>
        <v>9637394.0340017863</v>
      </c>
      <c r="BN54" s="955">
        <f>'1.2 - IP Incubation Books'!CY167</f>
        <v>7979519.63987586</v>
      </c>
      <c r="BO54" s="955">
        <f>'1.2 - IP Incubation Books'!DK167</f>
        <v>11891601.564557364</v>
      </c>
      <c r="BP54" s="955">
        <f>'1.2 - IP Incubation Books'!DW167</f>
        <v>9448382.8507069703</v>
      </c>
      <c r="BQ54" s="955">
        <f>'1.2 - IP Incubation Books'!EI167</f>
        <v>10991607.894979332</v>
      </c>
      <c r="BR54" s="955">
        <f>'1.2 - IP Incubation Books'!EU167</f>
        <v>11511041.588315018</v>
      </c>
      <c r="BS54" s="955">
        <f>'1.2 - IP Incubation Books'!FG167</f>
        <v>15283286.757361071</v>
      </c>
      <c r="BT54" s="955">
        <f>'1.2 - IP Incubation Books'!FS167</f>
        <v>16809395.230137758</v>
      </c>
      <c r="BU54" s="956">
        <f>'1.2 - IP Incubation Books'!GE167</f>
        <v>13339834.117659869</v>
      </c>
      <c r="BV54" s="740">
        <f t="shared" ref="BV54:BV59" si="170">SUM(D54:BU54)</f>
        <v>142353054.86036026</v>
      </c>
      <c r="BW54" s="741" t="str">
        <f t="shared" si="169"/>
        <v>1.2 - IP Incubation Books</v>
      </c>
    </row>
    <row r="55" spans="1:75" s="670" customFormat="1" ht="18" thickTop="1" thickBot="1">
      <c r="A55" s="981" t="s">
        <v>599</v>
      </c>
      <c r="B55" s="672"/>
      <c r="C55" s="904"/>
      <c r="D55" s="673"/>
      <c r="E55" s="673"/>
      <c r="F55" s="673"/>
      <c r="G55" s="673"/>
      <c r="H55" s="673"/>
      <c r="I55" s="673"/>
      <c r="J55" s="673"/>
      <c r="K55" s="673"/>
      <c r="L55" s="673"/>
      <c r="M55" s="673"/>
      <c r="N55" s="673"/>
      <c r="O55" s="950">
        <v>0</v>
      </c>
      <c r="P55" s="673"/>
      <c r="Q55" s="673"/>
      <c r="R55" s="673"/>
      <c r="S55" s="673"/>
      <c r="T55" s="673"/>
      <c r="U55" s="673"/>
      <c r="V55" s="673"/>
      <c r="W55" s="673"/>
      <c r="X55" s="673"/>
      <c r="Y55" s="673"/>
      <c r="Z55" s="673"/>
      <c r="AA55" s="950">
        <f>'2 - Studio &amp; Real Estate '!D16</f>
        <v>0</v>
      </c>
      <c r="AB55" s="742"/>
      <c r="AC55" s="742"/>
      <c r="AD55" s="742"/>
      <c r="AE55" s="742"/>
      <c r="AF55" s="742"/>
      <c r="AG55" s="742"/>
      <c r="AH55" s="742"/>
      <c r="AI55" s="742"/>
      <c r="AJ55" s="742"/>
      <c r="AK55" s="742"/>
      <c r="AL55" s="742"/>
      <c r="AM55" s="950">
        <f>'2 - Studio &amp; Real Estate '!E16</f>
        <v>53438381.909999996</v>
      </c>
      <c r="AN55" s="675"/>
      <c r="AO55" s="675"/>
      <c r="AP55" s="675"/>
      <c r="AQ55" s="675"/>
      <c r="AR55" s="675"/>
      <c r="AS55" s="675"/>
      <c r="AT55" s="675"/>
      <c r="AU55" s="675"/>
      <c r="AV55" s="675"/>
      <c r="AW55" s="675"/>
      <c r="AX55" s="675"/>
      <c r="AY55" s="950">
        <f>'2 - Studio &amp; Real Estate '!F16</f>
        <v>87020770.424999997</v>
      </c>
      <c r="AZ55" s="675"/>
      <c r="BA55" s="675"/>
      <c r="BB55" s="675"/>
      <c r="BC55" s="675"/>
      <c r="BD55" s="675"/>
      <c r="BE55" s="675"/>
      <c r="BF55" s="675"/>
      <c r="BG55" s="675"/>
      <c r="BH55" s="675"/>
      <c r="BI55" s="675"/>
      <c r="BJ55" s="675"/>
      <c r="BK55" s="950">
        <f>'2 - Studio &amp; Real Estate '!G16</f>
        <v>153467863.13499999</v>
      </c>
      <c r="BL55" s="957">
        <f>'2 - Studio &amp; Real Estate '!H16</f>
        <v>160974076.27999997</v>
      </c>
      <c r="BM55" s="957">
        <f>'2 - Studio &amp; Real Estate '!I16</f>
        <v>168829779.87</v>
      </c>
      <c r="BN55" s="957">
        <f>'2 - Studio &amp; Real Estate '!J16</f>
        <v>176999989.74044999</v>
      </c>
      <c r="BO55" s="957">
        <f t="shared" ref="BO55:BU55" si="171">BN55*1.05</f>
        <v>185849989.22747251</v>
      </c>
      <c r="BP55" s="957">
        <f t="shared" si="171"/>
        <v>195142488.68884614</v>
      </c>
      <c r="BQ55" s="957">
        <f t="shared" si="171"/>
        <v>204899613.12328845</v>
      </c>
      <c r="BR55" s="957">
        <f t="shared" si="171"/>
        <v>215144593.77945289</v>
      </c>
      <c r="BS55" s="957">
        <f t="shared" si="171"/>
        <v>225901823.46842554</v>
      </c>
      <c r="BT55" s="957">
        <f t="shared" si="171"/>
        <v>237196914.64184684</v>
      </c>
      <c r="BU55" s="958">
        <f t="shared" si="171"/>
        <v>249056760.37393919</v>
      </c>
      <c r="BV55" s="952">
        <f>SUM(D55:BU55)</f>
        <v>2313923044.6637216</v>
      </c>
      <c r="BW55" s="741" t="str">
        <f t="shared" si="169"/>
        <v>2 - Studio &amp; Real Estate</v>
      </c>
    </row>
    <row r="56" spans="1:75" s="670" customFormat="1" ht="18" thickTop="1" thickBot="1">
      <c r="A56" s="981" t="s">
        <v>653</v>
      </c>
      <c r="B56" s="672"/>
      <c r="C56" s="904"/>
      <c r="D56" s="673"/>
      <c r="E56" s="673"/>
      <c r="F56" s="673"/>
      <c r="G56" s="673"/>
      <c r="H56" s="673"/>
      <c r="I56" s="673"/>
      <c r="J56" s="673"/>
      <c r="K56" s="673"/>
      <c r="L56" s="673"/>
      <c r="M56" s="673"/>
      <c r="N56" s="673"/>
      <c r="O56" s="674">
        <f>'3 - Film &amp; Distribution'!C5</f>
        <v>0</v>
      </c>
      <c r="P56" s="673"/>
      <c r="Q56" s="673"/>
      <c r="R56" s="673"/>
      <c r="S56" s="673"/>
      <c r="T56" s="673"/>
      <c r="U56" s="673"/>
      <c r="V56" s="673"/>
      <c r="W56" s="673"/>
      <c r="X56" s="673"/>
      <c r="Y56" s="673"/>
      <c r="Z56" s="673"/>
      <c r="AA56" s="674">
        <f>'3 - Film &amp; Distribution'!D5</f>
        <v>0</v>
      </c>
      <c r="AB56" s="742"/>
      <c r="AC56" s="742"/>
      <c r="AD56" s="742"/>
      <c r="AE56" s="742"/>
      <c r="AF56" s="742"/>
      <c r="AG56" s="742"/>
      <c r="AH56" s="742"/>
      <c r="AI56" s="742"/>
      <c r="AJ56" s="742"/>
      <c r="AK56" s="742"/>
      <c r="AL56" s="742"/>
      <c r="AM56" s="674">
        <f>'3 - Film &amp; Distribution'!E5</f>
        <v>15043200</v>
      </c>
      <c r="AN56" s="675"/>
      <c r="AO56" s="675"/>
      <c r="AP56" s="675"/>
      <c r="AQ56" s="675"/>
      <c r="AR56" s="675"/>
      <c r="AS56" s="675"/>
      <c r="AT56" s="675"/>
      <c r="AU56" s="675"/>
      <c r="AV56" s="675"/>
      <c r="AW56" s="675"/>
      <c r="AX56" s="675"/>
      <c r="AY56" s="674">
        <f>'3 - Film &amp; Distribution'!F5</f>
        <v>25573600</v>
      </c>
      <c r="AZ56" s="675"/>
      <c r="BA56" s="675"/>
      <c r="BB56" s="675"/>
      <c r="BC56" s="675"/>
      <c r="BD56" s="675"/>
      <c r="BE56" s="675"/>
      <c r="BF56" s="675"/>
      <c r="BG56" s="675"/>
      <c r="BH56" s="675"/>
      <c r="BI56" s="675"/>
      <c r="BJ56" s="675"/>
      <c r="BK56" s="746">
        <f>'3 - Film &amp; Distribution'!G5</f>
        <v>233266300.59999999</v>
      </c>
      <c r="BL56" s="959">
        <f>'3 - Film &amp; Distribution'!H5</f>
        <v>261060000</v>
      </c>
      <c r="BM56" s="959">
        <f>'3 - Film &amp; Distribution'!I5</f>
        <v>247867301</v>
      </c>
      <c r="BN56" s="959">
        <f>'3 - Film &amp; Distribution'!J5</f>
        <v>274410000</v>
      </c>
      <c r="BO56" s="959">
        <f>'3 - Film &amp; Distribution'!K5</f>
        <v>252047301</v>
      </c>
      <c r="BP56" s="959">
        <f>'3 - Film &amp; Distribution'!L5</f>
        <v>274410000</v>
      </c>
      <c r="BQ56" s="959">
        <f>'3 - Film &amp; Distribution'!M5</f>
        <v>252047301</v>
      </c>
      <c r="BR56" s="959">
        <f>'3 - Film &amp; Distribution'!N5</f>
        <v>274410000</v>
      </c>
      <c r="BS56" s="959">
        <f>'3 - Film &amp; Distribution'!O5</f>
        <v>252047301</v>
      </c>
      <c r="BT56" s="959">
        <f>'3 - Film &amp; Distribution'!P5</f>
        <v>274410000</v>
      </c>
      <c r="BU56" s="960">
        <f>'3 - Film &amp; Distribution'!Q5</f>
        <v>274410000</v>
      </c>
      <c r="BV56" s="951">
        <f t="shared" si="170"/>
        <v>2911002304.5999999</v>
      </c>
      <c r="BW56" s="741" t="str">
        <f t="shared" si="169"/>
        <v>3 - Film Gross</v>
      </c>
    </row>
    <row r="57" spans="1:75" s="670" customFormat="1" ht="18" thickTop="1" thickBot="1">
      <c r="A57" s="981" t="s">
        <v>600</v>
      </c>
      <c r="B57" s="672"/>
      <c r="C57" s="904"/>
      <c r="D57" s="673"/>
      <c r="E57" s="673"/>
      <c r="F57" s="673"/>
      <c r="G57" s="673"/>
      <c r="H57" s="673"/>
      <c r="I57" s="673"/>
      <c r="J57" s="673"/>
      <c r="K57" s="673"/>
      <c r="L57" s="673"/>
      <c r="M57" s="673"/>
      <c r="N57" s="673"/>
      <c r="O57" s="674">
        <f>'4 - Story Plant (Publishing)'!B11</f>
        <v>2786918.75</v>
      </c>
      <c r="P57" s="673"/>
      <c r="Q57" s="673"/>
      <c r="R57" s="673"/>
      <c r="S57" s="673"/>
      <c r="T57" s="673"/>
      <c r="U57" s="673"/>
      <c r="V57" s="673"/>
      <c r="W57" s="673"/>
      <c r="X57" s="673"/>
      <c r="Y57" s="673"/>
      <c r="Z57" s="673"/>
      <c r="AA57" s="674">
        <f>'4 - Story Plant (Publishing)'!C11</f>
        <v>5295317.5</v>
      </c>
      <c r="AB57" s="742"/>
      <c r="AC57" s="742"/>
      <c r="AD57" s="742"/>
      <c r="AE57" s="742"/>
      <c r="AF57" s="742"/>
      <c r="AG57" s="742"/>
      <c r="AH57" s="742"/>
      <c r="AI57" s="742"/>
      <c r="AJ57" s="742"/>
      <c r="AK57" s="742"/>
      <c r="AL57" s="742"/>
      <c r="AM57" s="674">
        <f>'4 - Story Plant (Publishing)'!D11</f>
        <v>5675019.25</v>
      </c>
      <c r="AN57" s="675"/>
      <c r="AO57" s="675"/>
      <c r="AP57" s="675"/>
      <c r="AQ57" s="675"/>
      <c r="AR57" s="675"/>
      <c r="AS57" s="675"/>
      <c r="AT57" s="675"/>
      <c r="AU57" s="675"/>
      <c r="AV57" s="675"/>
      <c r="AW57" s="675"/>
      <c r="AX57" s="675"/>
      <c r="AY57" s="674">
        <f>'4 - Story Plant (Publishing)'!E11</f>
        <v>6477443.75</v>
      </c>
      <c r="AZ57" s="675"/>
      <c r="BA57" s="675"/>
      <c r="BB57" s="675"/>
      <c r="BC57" s="675"/>
      <c r="BD57" s="675"/>
      <c r="BE57" s="675"/>
      <c r="BF57" s="675"/>
      <c r="BG57" s="675"/>
      <c r="BH57" s="675"/>
      <c r="BI57" s="675"/>
      <c r="BJ57" s="675"/>
      <c r="BK57" s="674">
        <f>'4 - Story Plant (Publishing)'!F11</f>
        <v>6976200.25</v>
      </c>
      <c r="BL57" s="955">
        <f>'4 - Story Plant (Publishing)'!G11</f>
        <v>7430719.75</v>
      </c>
      <c r="BM57" s="955">
        <f>'4 - Story Plant (Publishing)'!H11</f>
        <v>8305993.25</v>
      </c>
      <c r="BN57" s="955">
        <f>'4 - Story Plant (Publishing)'!I11</f>
        <v>9267529.75</v>
      </c>
      <c r="BO57" s="955">
        <f>'4 - Story Plant (Publishing)'!J11</f>
        <v>9655832.25</v>
      </c>
      <c r="BP57" s="955">
        <f>BO57*1.05</f>
        <v>10138623.862500001</v>
      </c>
      <c r="BQ57" s="955">
        <f t="shared" ref="BQ57:BU57" si="172">BP57*1.05</f>
        <v>10645555.055625001</v>
      </c>
      <c r="BR57" s="955">
        <f t="shared" si="172"/>
        <v>11177832.808406252</v>
      </c>
      <c r="BS57" s="955">
        <f t="shared" si="172"/>
        <v>11736724.448826566</v>
      </c>
      <c r="BT57" s="955">
        <f t="shared" si="172"/>
        <v>12323560.671267895</v>
      </c>
      <c r="BU57" s="956">
        <f t="shared" si="172"/>
        <v>12939738.704831291</v>
      </c>
      <c r="BV57" s="740">
        <f t="shared" si="170"/>
        <v>130833010.051457</v>
      </c>
      <c r="BW57" s="741" t="str">
        <f t="shared" si="169"/>
        <v>4 - Story Plant Investment</v>
      </c>
    </row>
    <row r="58" spans="1:75" s="670" customFormat="1" ht="18" thickTop="1" thickBot="1">
      <c r="A58" s="982" t="s">
        <v>601</v>
      </c>
      <c r="B58" s="672"/>
      <c r="C58" s="904"/>
      <c r="D58" s="673"/>
      <c r="E58" s="673"/>
      <c r="F58" s="673"/>
      <c r="G58" s="673"/>
      <c r="H58" s="673"/>
      <c r="I58" s="673"/>
      <c r="J58" s="673"/>
      <c r="K58" s="673"/>
      <c r="L58" s="673"/>
      <c r="M58" s="673"/>
      <c r="N58" s="673"/>
      <c r="O58" s="674">
        <f>O48</f>
        <v>0</v>
      </c>
      <c r="P58" s="673"/>
      <c r="Q58" s="673"/>
      <c r="R58" s="673"/>
      <c r="S58" s="673"/>
      <c r="T58" s="673"/>
      <c r="U58" s="673"/>
      <c r="V58" s="673"/>
      <c r="W58" s="673"/>
      <c r="X58" s="673"/>
      <c r="Y58" s="673"/>
      <c r="Z58" s="673"/>
      <c r="AA58" s="674">
        <f>AA48</f>
        <v>0</v>
      </c>
      <c r="AB58" s="742"/>
      <c r="AC58" s="742"/>
      <c r="AD58" s="742"/>
      <c r="AE58" s="742"/>
      <c r="AF58" s="742"/>
      <c r="AG58" s="742"/>
      <c r="AH58" s="742"/>
      <c r="AI58" s="742"/>
      <c r="AJ58" s="742"/>
      <c r="AK58" s="742"/>
      <c r="AL58" s="742"/>
      <c r="AM58" s="674">
        <f>AM48</f>
        <v>0</v>
      </c>
      <c r="AN58" s="675"/>
      <c r="AO58" s="675"/>
      <c r="AP58" s="675"/>
      <c r="AQ58" s="675"/>
      <c r="AR58" s="675"/>
      <c r="AS58" s="675"/>
      <c r="AT58" s="675"/>
      <c r="AU58" s="675"/>
      <c r="AV58" s="675"/>
      <c r="AW58" s="675"/>
      <c r="AX58" s="675"/>
      <c r="AY58" s="674">
        <f>AY48</f>
        <v>478927</v>
      </c>
      <c r="AZ58" s="675"/>
      <c r="BA58" s="675"/>
      <c r="BB58" s="675"/>
      <c r="BC58" s="675"/>
      <c r="BD58" s="675"/>
      <c r="BE58" s="675"/>
      <c r="BF58" s="675"/>
      <c r="BG58" s="675"/>
      <c r="BH58" s="675"/>
      <c r="BI58" s="675"/>
      <c r="BJ58" s="675"/>
      <c r="BK58" s="674">
        <f t="shared" ref="BK58:BU58" si="173">BK48</f>
        <v>421961</v>
      </c>
      <c r="BL58" s="955">
        <f t="shared" si="173"/>
        <v>1011611</v>
      </c>
      <c r="BM58" s="955">
        <f t="shared" si="173"/>
        <v>1552504</v>
      </c>
      <c r="BN58" s="955">
        <f t="shared" si="173"/>
        <v>2458530</v>
      </c>
      <c r="BO58" s="955">
        <f t="shared" si="173"/>
        <v>3352275</v>
      </c>
      <c r="BP58" s="955">
        <f t="shared" si="173"/>
        <v>3519888.75</v>
      </c>
      <c r="BQ58" s="955">
        <f t="shared" si="173"/>
        <v>3695883.1875</v>
      </c>
      <c r="BR58" s="955">
        <f t="shared" si="173"/>
        <v>3880677.3468750003</v>
      </c>
      <c r="BS58" s="955">
        <f t="shared" si="173"/>
        <v>4074711.2142187506</v>
      </c>
      <c r="BT58" s="955">
        <f t="shared" si="173"/>
        <v>4278446.7749296883</v>
      </c>
      <c r="BU58" s="956">
        <f t="shared" si="173"/>
        <v>4492369.1136761727</v>
      </c>
      <c r="BV58" s="740">
        <f>SUM(D58:BU58)</f>
        <v>33217784.38719961</v>
      </c>
      <c r="BW58" s="741" t="str">
        <f t="shared" si="169"/>
        <v>5 - Professional Services</v>
      </c>
    </row>
    <row r="59" spans="1:75" s="675" customFormat="1" ht="17" customHeight="1" thickTop="1" thickBot="1">
      <c r="A59" s="743" t="s">
        <v>668</v>
      </c>
      <c r="B59" s="744"/>
      <c r="C59" s="743"/>
      <c r="D59" s="745"/>
      <c r="E59" s="745"/>
      <c r="F59" s="745"/>
      <c r="G59" s="745"/>
      <c r="H59" s="745"/>
      <c r="I59" s="745"/>
      <c r="J59" s="745"/>
      <c r="K59" s="745"/>
      <c r="L59" s="745"/>
      <c r="M59" s="745"/>
      <c r="N59" s="745"/>
      <c r="O59" s="746">
        <f>SUM(O53:O58)</f>
        <v>2957372.8475000001</v>
      </c>
      <c r="P59" s="745"/>
      <c r="Q59" s="745"/>
      <c r="R59" s="745"/>
      <c r="S59" s="745"/>
      <c r="T59" s="745"/>
      <c r="U59" s="745"/>
      <c r="V59" s="745"/>
      <c r="W59" s="745"/>
      <c r="X59" s="745"/>
      <c r="Y59" s="745"/>
      <c r="Z59" s="745"/>
      <c r="AA59" s="746">
        <f>SUM(AA53:AA58)</f>
        <v>38005744.975000001</v>
      </c>
      <c r="AB59" s="743"/>
      <c r="AC59" s="743"/>
      <c r="AD59" s="743"/>
      <c r="AE59" s="743"/>
      <c r="AF59" s="743"/>
      <c r="AG59" s="743"/>
      <c r="AH59" s="743"/>
      <c r="AI59" s="743"/>
      <c r="AJ59" s="745"/>
      <c r="AK59" s="743"/>
      <c r="AL59" s="743"/>
      <c r="AM59" s="746">
        <f>SUM(AM53:AM58)</f>
        <v>129739414.69801</v>
      </c>
      <c r="AN59" s="743"/>
      <c r="AO59" s="743"/>
      <c r="AP59" s="743"/>
      <c r="AQ59" s="743"/>
      <c r="AR59" s="743"/>
      <c r="AS59" s="743"/>
      <c r="AT59" s="743"/>
      <c r="AU59" s="743"/>
      <c r="AV59" s="745"/>
      <c r="AW59" s="743"/>
      <c r="AX59" s="743"/>
      <c r="AY59" s="746">
        <f>SUM(AY53:AY58)</f>
        <v>170161356.63502622</v>
      </c>
      <c r="AZ59" s="743"/>
      <c r="BA59" s="743"/>
      <c r="BB59" s="743"/>
      <c r="BC59" s="743"/>
      <c r="BD59" s="743"/>
      <c r="BE59" s="743"/>
      <c r="BF59" s="743"/>
      <c r="BG59" s="743"/>
      <c r="BH59" s="745"/>
      <c r="BI59" s="743"/>
      <c r="BJ59" s="743"/>
      <c r="BK59" s="746">
        <f t="shared" ref="BK59:BU59" si="174">SUM(BK53:BK58)</f>
        <v>461180472.69729817</v>
      </c>
      <c r="BL59" s="959">
        <f t="shared" si="174"/>
        <v>505250966.86619967</v>
      </c>
      <c r="BM59" s="959">
        <f t="shared" si="174"/>
        <v>502896231.78748637</v>
      </c>
      <c r="BN59" s="959">
        <f t="shared" si="174"/>
        <v>526344188.86002219</v>
      </c>
      <c r="BO59" s="959">
        <f t="shared" si="174"/>
        <v>545102296.90783191</v>
      </c>
      <c r="BP59" s="959">
        <f t="shared" si="174"/>
        <v>558054441.3826406</v>
      </c>
      <c r="BQ59" s="959">
        <f t="shared" si="174"/>
        <v>558356135.27525425</v>
      </c>
      <c r="BR59" s="959">
        <f t="shared" si="174"/>
        <v>595795475.03476644</v>
      </c>
      <c r="BS59" s="959">
        <f t="shared" si="174"/>
        <v>614824002.91778934</v>
      </c>
      <c r="BT59" s="959">
        <f t="shared" si="174"/>
        <v>661361122.26751518</v>
      </c>
      <c r="BU59" s="960">
        <f t="shared" si="174"/>
        <v>646567646.78187275</v>
      </c>
      <c r="BV59" s="740">
        <f t="shared" si="170"/>
        <v>6516596869.9342136</v>
      </c>
      <c r="BW59" s="741" t="str">
        <f t="shared" si="169"/>
        <v>Total Gross Revenue (ALL CHANNELS)</v>
      </c>
    </row>
    <row r="60" spans="1:75" s="675" customFormat="1" ht="19" customHeight="1" thickTop="1" thickBot="1">
      <c r="B60" s="747"/>
      <c r="D60" s="673"/>
      <c r="E60" s="673"/>
      <c r="F60" s="673"/>
      <c r="G60" s="673"/>
      <c r="H60" s="673"/>
      <c r="I60" s="673"/>
      <c r="J60" s="673"/>
      <c r="K60" s="673"/>
      <c r="L60" s="673"/>
      <c r="M60" s="673"/>
      <c r="N60" s="673"/>
      <c r="O60" s="673"/>
      <c r="P60" s="673"/>
      <c r="Q60" s="673"/>
      <c r="R60" s="673"/>
      <c r="S60" s="673"/>
      <c r="T60" s="673"/>
      <c r="U60" s="673"/>
      <c r="V60" s="673"/>
      <c r="W60" s="673"/>
      <c r="X60" s="673"/>
      <c r="Y60" s="673"/>
      <c r="Z60" s="673"/>
      <c r="AA60" s="673"/>
      <c r="AJ60" s="673"/>
      <c r="AM60" s="673"/>
      <c r="AV60" s="673"/>
      <c r="AY60" s="673"/>
      <c r="BH60" s="673"/>
      <c r="BK60" s="673"/>
      <c r="BL60" s="673"/>
      <c r="BM60" s="673"/>
      <c r="BN60" s="673"/>
      <c r="BO60" s="673"/>
      <c r="BP60" s="673"/>
      <c r="BQ60" s="673"/>
      <c r="BR60" s="673"/>
      <c r="BS60" s="673"/>
      <c r="BT60" s="673"/>
      <c r="BU60" s="673"/>
      <c r="BV60" s="673"/>
      <c r="BW60" s="741"/>
    </row>
    <row r="61" spans="1:75" s="670" customFormat="1" ht="17" thickBot="1">
      <c r="A61" s="748" t="s">
        <v>705</v>
      </c>
      <c r="B61" s="749"/>
      <c r="C61" s="906"/>
      <c r="D61" s="750"/>
      <c r="E61" s="750"/>
      <c r="F61" s="750"/>
      <c r="G61" s="750"/>
      <c r="H61" s="750"/>
      <c r="I61" s="750"/>
      <c r="J61" s="750"/>
      <c r="K61" s="750"/>
      <c r="L61" s="750"/>
      <c r="M61" s="750"/>
      <c r="N61" s="750"/>
      <c r="O61" s="737">
        <f>O19+O24+O50+O39+O45+O33</f>
        <v>-176131860.90491885</v>
      </c>
      <c r="P61" s="750"/>
      <c r="Q61" s="750"/>
      <c r="R61" s="750"/>
      <c r="S61" s="750"/>
      <c r="T61" s="750"/>
      <c r="U61" s="750"/>
      <c r="V61" s="750"/>
      <c r="W61" s="750"/>
      <c r="X61" s="750"/>
      <c r="Y61" s="750"/>
      <c r="Z61" s="750"/>
      <c r="AA61" s="737">
        <f>AA19+AA24+AA50+AA39+AA45+AA33</f>
        <v>-10391064.525403032</v>
      </c>
      <c r="AB61" s="751"/>
      <c r="AC61" s="751"/>
      <c r="AD61" s="751"/>
      <c r="AE61" s="751"/>
      <c r="AF61" s="751"/>
      <c r="AG61" s="751"/>
      <c r="AH61" s="751"/>
      <c r="AI61" s="751"/>
      <c r="AJ61" s="751"/>
      <c r="AK61" s="751"/>
      <c r="AL61" s="751"/>
      <c r="AM61" s="737">
        <f>AM19+AM24+AM50+AM39+AM45+AM33</f>
        <v>53382596.545406386</v>
      </c>
      <c r="AN61" s="752"/>
      <c r="AO61" s="748"/>
      <c r="AP61" s="748"/>
      <c r="AQ61" s="748"/>
      <c r="AR61" s="748"/>
      <c r="AS61" s="748"/>
      <c r="AT61" s="748"/>
      <c r="AU61" s="748"/>
      <c r="AV61" s="748"/>
      <c r="AW61" s="748"/>
      <c r="AX61" s="748"/>
      <c r="AY61" s="737">
        <f>AY19+AY24+AY50+AY39+AY45+AY33</f>
        <v>23481935.103889897</v>
      </c>
      <c r="AZ61" s="752"/>
      <c r="BA61" s="748"/>
      <c r="BB61" s="748"/>
      <c r="BC61" s="748"/>
      <c r="BD61" s="748"/>
      <c r="BE61" s="748"/>
      <c r="BF61" s="748"/>
      <c r="BG61" s="748"/>
      <c r="BH61" s="748"/>
      <c r="BI61" s="748"/>
      <c r="BJ61" s="748"/>
      <c r="BK61" s="737">
        <f>BK19+BK24+BK50+BK39+BK45+BK33</f>
        <v>261441509.128739</v>
      </c>
      <c r="BL61" s="737">
        <f t="shared" ref="BL61:BU61" si="175">BL19+BL24+BL50+BL39+BL45+BL33</f>
        <v>274453297.04271364</v>
      </c>
      <c r="BM61" s="737">
        <f t="shared" si="175"/>
        <v>278175178.38162351</v>
      </c>
      <c r="BN61" s="737">
        <f t="shared" si="175"/>
        <v>291340793.40184152</v>
      </c>
      <c r="BO61" s="737">
        <f t="shared" si="175"/>
        <v>321418147.9526366</v>
      </c>
      <c r="BP61" s="737">
        <f t="shared" si="175"/>
        <v>314756189.89671338</v>
      </c>
      <c r="BQ61" s="737">
        <f t="shared" si="175"/>
        <v>336472285.33677733</v>
      </c>
      <c r="BR61" s="737">
        <f t="shared" si="175"/>
        <v>349875443.47217298</v>
      </c>
      <c r="BS61" s="737">
        <f t="shared" si="175"/>
        <v>382231496.67850852</v>
      </c>
      <c r="BT61" s="737">
        <f t="shared" si="175"/>
        <v>400766445.95072412</v>
      </c>
      <c r="BU61" s="737">
        <f t="shared" si="175"/>
        <v>403963035.89763737</v>
      </c>
      <c r="BV61" s="740">
        <f>SUM(D61:BU61)</f>
        <v>3505235429.3590627</v>
      </c>
      <c r="BW61" s="245" t="s">
        <v>564</v>
      </c>
    </row>
    <row r="62" spans="1:75" s="333" customFormat="1" ht="18" hidden="1" thickTop="1" thickBot="1">
      <c r="A62" s="334" t="s">
        <v>563</v>
      </c>
      <c r="B62" s="336"/>
      <c r="C62" s="334"/>
      <c r="D62" s="335"/>
      <c r="E62" s="335"/>
      <c r="F62" s="335"/>
      <c r="G62" s="335"/>
      <c r="H62" s="335"/>
      <c r="I62" s="335"/>
      <c r="J62" s="335"/>
      <c r="K62" s="335"/>
      <c r="L62" s="335"/>
      <c r="M62" s="335"/>
      <c r="N62" s="335"/>
      <c r="O62" s="337">
        <f>O61</f>
        <v>-176131860.90491885</v>
      </c>
      <c r="P62" s="335"/>
      <c r="Q62" s="335"/>
      <c r="R62" s="335"/>
      <c r="S62" s="335"/>
      <c r="T62" s="335"/>
      <c r="U62" s="335"/>
      <c r="V62" s="335"/>
      <c r="W62" s="335"/>
      <c r="X62" s="335"/>
      <c r="Y62" s="335"/>
      <c r="Z62" s="335"/>
      <c r="AA62" s="337">
        <f>O62+AA61</f>
        <v>-186522925.43032187</v>
      </c>
      <c r="AB62" s="334"/>
      <c r="AC62" s="334"/>
      <c r="AD62" s="334"/>
      <c r="AE62" s="334"/>
      <c r="AF62" s="334"/>
      <c r="AG62" s="334"/>
      <c r="AH62" s="334"/>
      <c r="AI62" s="334"/>
      <c r="AJ62" s="335"/>
      <c r="AK62" s="334"/>
      <c r="AL62" s="334"/>
      <c r="AM62" s="337">
        <f>AA62+AM61</f>
        <v>-133140328.88491549</v>
      </c>
      <c r="AN62" s="334"/>
      <c r="AO62" s="334"/>
      <c r="AP62" s="334"/>
      <c r="AQ62" s="334"/>
      <c r="AR62" s="334"/>
      <c r="AS62" s="334"/>
      <c r="AT62" s="334"/>
      <c r="AU62" s="334"/>
      <c r="AV62" s="335"/>
      <c r="AW62" s="334"/>
      <c r="AX62" s="334"/>
      <c r="AY62" s="337">
        <f>AM62+AY61</f>
        <v>-109658393.78102559</v>
      </c>
      <c r="AZ62" s="334"/>
      <c r="BA62" s="334"/>
      <c r="BB62" s="334"/>
      <c r="BC62" s="334"/>
      <c r="BD62" s="334"/>
      <c r="BE62" s="334"/>
      <c r="BF62" s="334"/>
      <c r="BG62" s="334"/>
      <c r="BH62" s="335"/>
      <c r="BI62" s="334"/>
      <c r="BJ62" s="334"/>
      <c r="BK62" s="338">
        <f>AY62+BK61</f>
        <v>151783115.34771341</v>
      </c>
      <c r="BL62" s="339">
        <f t="shared" ref="BL62:BU62" si="176">BL61+BK62</f>
        <v>426236412.39042705</v>
      </c>
      <c r="BM62" s="339">
        <f t="shared" si="176"/>
        <v>704411590.77205062</v>
      </c>
      <c r="BN62" s="339">
        <f t="shared" si="176"/>
        <v>995752384.17389214</v>
      </c>
      <c r="BO62" s="339">
        <f t="shared" si="176"/>
        <v>1317170532.1265287</v>
      </c>
      <c r="BP62" s="339">
        <f t="shared" si="176"/>
        <v>1631926722.023242</v>
      </c>
      <c r="BQ62" s="339">
        <f t="shared" si="176"/>
        <v>1968399007.3600192</v>
      </c>
      <c r="BR62" s="339">
        <f t="shared" si="176"/>
        <v>2318274450.8321924</v>
      </c>
      <c r="BS62" s="339">
        <f t="shared" si="176"/>
        <v>2700505947.5107012</v>
      </c>
      <c r="BT62" s="339">
        <f t="shared" si="176"/>
        <v>3101272393.4614253</v>
      </c>
      <c r="BU62" s="339">
        <f t="shared" si="176"/>
        <v>3505235429.3590627</v>
      </c>
      <c r="BV62" s="339">
        <f>BU62</f>
        <v>3505235429.3590627</v>
      </c>
      <c r="BW62" s="332"/>
    </row>
    <row r="63" spans="1:75" ht="17" thickTop="1">
      <c r="A63" s="210"/>
      <c r="B63" s="219"/>
      <c r="C63" s="210"/>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10"/>
      <c r="AC63" s="210"/>
      <c r="AD63" s="210"/>
      <c r="AE63" s="210"/>
      <c r="AF63" s="210"/>
      <c r="AG63" s="210"/>
      <c r="AH63" s="210"/>
      <c r="AI63" s="210"/>
      <c r="AJ63" s="225"/>
      <c r="AK63" s="210"/>
      <c r="AL63" s="210"/>
      <c r="AM63" s="225"/>
      <c r="AN63" s="210"/>
      <c r="AO63" s="210"/>
      <c r="AP63" s="210"/>
      <c r="AQ63" s="210"/>
      <c r="AR63" s="210"/>
      <c r="AS63" s="210"/>
      <c r="AT63" s="210"/>
      <c r="AU63" s="210"/>
      <c r="AV63" s="225"/>
      <c r="AW63" s="210"/>
      <c r="AX63" s="210"/>
      <c r="AY63" s="225"/>
      <c r="AZ63" s="210"/>
      <c r="BA63" s="210"/>
      <c r="BB63" s="210"/>
      <c r="BC63" s="210"/>
      <c r="BD63" s="210"/>
      <c r="BE63" s="210"/>
      <c r="BF63" s="210"/>
      <c r="BG63" s="210"/>
      <c r="BH63" s="225"/>
      <c r="BI63" s="210"/>
      <c r="BJ63" s="210"/>
      <c r="BK63" s="225"/>
      <c r="BL63" s="225"/>
      <c r="BM63" s="225"/>
      <c r="BN63" s="225"/>
      <c r="BO63" s="225"/>
      <c r="BP63" s="225"/>
      <c r="BQ63" s="225"/>
      <c r="BR63" s="225"/>
      <c r="BS63" s="225"/>
      <c r="BT63" s="225"/>
      <c r="BU63" s="225"/>
      <c r="BV63" s="225"/>
      <c r="BW63" s="208"/>
    </row>
    <row r="64" spans="1:75">
      <c r="A64" s="210"/>
      <c r="B64" s="219"/>
      <c r="C64" s="210"/>
      <c r="D64" s="22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10"/>
      <c r="AC64" s="210"/>
      <c r="AD64" s="210"/>
      <c r="AE64" s="210"/>
      <c r="AF64" s="210"/>
      <c r="AG64" s="210"/>
      <c r="AH64" s="210"/>
      <c r="AI64" s="210"/>
      <c r="AJ64" s="225"/>
      <c r="AK64" s="210"/>
      <c r="AL64" s="210"/>
      <c r="AM64" s="225"/>
      <c r="AN64" s="210"/>
      <c r="AO64" s="210"/>
      <c r="AP64" s="210"/>
      <c r="AQ64" s="210"/>
      <c r="AR64" s="210"/>
      <c r="AS64" s="210"/>
      <c r="AT64" s="210"/>
      <c r="AU64" s="210"/>
      <c r="AV64" s="225"/>
      <c r="AW64" s="210"/>
      <c r="AX64" s="210"/>
      <c r="AY64" s="225"/>
      <c r="AZ64" s="210"/>
      <c r="BA64" s="210"/>
      <c r="BB64" s="210"/>
      <c r="BC64" s="210"/>
      <c r="BD64" s="210"/>
      <c r="BE64" s="210"/>
      <c r="BF64" s="210"/>
      <c r="BG64" s="210"/>
      <c r="BH64" s="225"/>
      <c r="BI64" s="210"/>
      <c r="BJ64" s="210"/>
      <c r="BK64" s="225"/>
      <c r="BL64" s="225"/>
      <c r="BM64" s="225"/>
      <c r="BN64" s="225"/>
      <c r="BO64" s="225"/>
      <c r="BP64" s="225"/>
      <c r="BQ64" s="225"/>
      <c r="BR64" s="225"/>
      <c r="BS64" s="225"/>
      <c r="BT64" s="225"/>
      <c r="BU64" s="225"/>
      <c r="BV64" s="225"/>
      <c r="BW64" s="208"/>
    </row>
    <row r="65" spans="1:75" ht="18" customHeight="1" thickBot="1">
      <c r="A65" s="730" t="s">
        <v>405</v>
      </c>
      <c r="B65" s="219"/>
      <c r="C65" s="210"/>
      <c r="D65" s="225"/>
      <c r="E65" s="225"/>
      <c r="F65" s="225"/>
      <c r="G65" s="225"/>
      <c r="H65" s="225"/>
      <c r="I65" s="225"/>
      <c r="J65" s="225"/>
      <c r="K65" s="225"/>
      <c r="L65" s="225"/>
      <c r="M65" s="225"/>
      <c r="N65" s="225"/>
      <c r="O65" s="1295"/>
      <c r="P65" s="225"/>
      <c r="Q65" s="225"/>
      <c r="R65" s="225"/>
      <c r="S65" s="225"/>
      <c r="T65" s="225"/>
      <c r="U65" s="225"/>
      <c r="V65" s="225"/>
      <c r="W65" s="225"/>
      <c r="X65" s="225"/>
      <c r="Y65" s="225"/>
      <c r="Z65" s="225"/>
      <c r="AA65" s="225"/>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45" t="str">
        <f>A65</f>
        <v>Debt Service</v>
      </c>
    </row>
    <row r="66" spans="1:75" ht="18" customHeight="1">
      <c r="A66" s="227" t="s">
        <v>722</v>
      </c>
      <c r="B66" s="1297"/>
      <c r="C66" s="227"/>
      <c r="D66" s="228">
        <v>0</v>
      </c>
      <c r="E66" s="228"/>
      <c r="F66" s="228"/>
      <c r="G66" s="228"/>
      <c r="H66" s="228"/>
      <c r="I66" s="228"/>
      <c r="J66" s="228"/>
      <c r="K66" s="228"/>
      <c r="L66" s="228"/>
      <c r="M66" s="228"/>
      <c r="N66" s="228"/>
      <c r="O66" s="1298"/>
      <c r="P66" s="228"/>
      <c r="Q66" s="228"/>
      <c r="R66" s="228"/>
      <c r="S66" s="228"/>
      <c r="T66" s="228"/>
      <c r="U66" s="228"/>
      <c r="V66" s="228"/>
      <c r="W66" s="228"/>
      <c r="X66" s="228"/>
      <c r="Y66" s="228"/>
      <c r="Z66" s="228"/>
      <c r="AA66" s="228"/>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45"/>
    </row>
    <row r="67" spans="1:75">
      <c r="A67" s="210" t="s">
        <v>407</v>
      </c>
      <c r="B67" s="213" t="s">
        <v>84</v>
      </c>
      <c r="C67" s="1296"/>
      <c r="D67" s="242">
        <f>D5</f>
        <v>175000000</v>
      </c>
      <c r="E67" s="225">
        <f>D67</f>
        <v>175000000</v>
      </c>
      <c r="F67" s="225">
        <f t="shared" ref="F67:H67" si="177">E67</f>
        <v>175000000</v>
      </c>
      <c r="G67" s="225">
        <f t="shared" si="177"/>
        <v>175000000</v>
      </c>
      <c r="H67" s="225">
        <f t="shared" si="177"/>
        <v>175000000</v>
      </c>
      <c r="I67" s="225">
        <f>I5+H67</f>
        <v>315000000</v>
      </c>
      <c r="J67" s="225">
        <f>I67</f>
        <v>315000000</v>
      </c>
      <c r="K67" s="225">
        <f t="shared" ref="K67:BK67" si="178">J67</f>
        <v>315000000</v>
      </c>
      <c r="L67" s="225">
        <f t="shared" si="178"/>
        <v>315000000</v>
      </c>
      <c r="M67" s="225">
        <f t="shared" si="178"/>
        <v>315000000</v>
      </c>
      <c r="N67" s="225">
        <f t="shared" si="178"/>
        <v>315000000</v>
      </c>
      <c r="O67" s="225">
        <f t="shared" si="178"/>
        <v>315000000</v>
      </c>
      <c r="P67" s="225">
        <f t="shared" si="178"/>
        <v>315000000</v>
      </c>
      <c r="Q67" s="225">
        <f t="shared" si="178"/>
        <v>315000000</v>
      </c>
      <c r="R67" s="225">
        <f t="shared" si="178"/>
        <v>315000000</v>
      </c>
      <c r="S67" s="225">
        <f t="shared" si="178"/>
        <v>315000000</v>
      </c>
      <c r="T67" s="225">
        <f t="shared" si="178"/>
        <v>315000000</v>
      </c>
      <c r="U67" s="225">
        <f t="shared" si="178"/>
        <v>315000000</v>
      </c>
      <c r="V67" s="225">
        <f t="shared" si="178"/>
        <v>315000000</v>
      </c>
      <c r="W67" s="225">
        <f t="shared" si="178"/>
        <v>315000000</v>
      </c>
      <c r="X67" s="225">
        <f t="shared" si="178"/>
        <v>315000000</v>
      </c>
      <c r="Y67" s="225">
        <f t="shared" si="178"/>
        <v>315000000</v>
      </c>
      <c r="Z67" s="225">
        <f t="shared" si="178"/>
        <v>315000000</v>
      </c>
      <c r="AA67" s="225">
        <f t="shared" si="178"/>
        <v>315000000</v>
      </c>
      <c r="AB67" s="225">
        <f t="shared" si="178"/>
        <v>315000000</v>
      </c>
      <c r="AC67" s="225">
        <f t="shared" si="178"/>
        <v>315000000</v>
      </c>
      <c r="AD67" s="225">
        <f t="shared" si="178"/>
        <v>315000000</v>
      </c>
      <c r="AE67" s="225">
        <f t="shared" si="178"/>
        <v>315000000</v>
      </c>
      <c r="AF67" s="225">
        <f t="shared" si="178"/>
        <v>315000000</v>
      </c>
      <c r="AG67" s="225">
        <f t="shared" si="178"/>
        <v>315000000</v>
      </c>
      <c r="AH67" s="225">
        <f t="shared" si="178"/>
        <v>315000000</v>
      </c>
      <c r="AI67" s="225">
        <f t="shared" si="178"/>
        <v>315000000</v>
      </c>
      <c r="AJ67" s="225">
        <f t="shared" si="178"/>
        <v>315000000</v>
      </c>
      <c r="AK67" s="225">
        <f t="shared" si="178"/>
        <v>315000000</v>
      </c>
      <c r="AL67" s="225">
        <f t="shared" si="178"/>
        <v>315000000</v>
      </c>
      <c r="AM67" s="225">
        <f t="shared" si="178"/>
        <v>315000000</v>
      </c>
      <c r="AN67" s="225">
        <f t="shared" si="178"/>
        <v>315000000</v>
      </c>
      <c r="AO67" s="225">
        <f t="shared" si="178"/>
        <v>315000000</v>
      </c>
      <c r="AP67" s="225">
        <f t="shared" si="178"/>
        <v>315000000</v>
      </c>
      <c r="AQ67" s="225">
        <f t="shared" si="178"/>
        <v>315000000</v>
      </c>
      <c r="AR67" s="225">
        <f t="shared" si="178"/>
        <v>315000000</v>
      </c>
      <c r="AS67" s="225">
        <f t="shared" si="178"/>
        <v>315000000</v>
      </c>
      <c r="AT67" s="225">
        <f t="shared" si="178"/>
        <v>315000000</v>
      </c>
      <c r="AU67" s="225">
        <f t="shared" si="178"/>
        <v>315000000</v>
      </c>
      <c r="AV67" s="225">
        <f t="shared" si="178"/>
        <v>315000000</v>
      </c>
      <c r="AW67" s="225">
        <f t="shared" si="178"/>
        <v>315000000</v>
      </c>
      <c r="AX67" s="225">
        <f t="shared" si="178"/>
        <v>315000000</v>
      </c>
      <c r="AY67" s="225">
        <f t="shared" si="178"/>
        <v>315000000</v>
      </c>
      <c r="AZ67" s="225">
        <f t="shared" si="178"/>
        <v>315000000</v>
      </c>
      <c r="BA67" s="225">
        <f t="shared" si="178"/>
        <v>315000000</v>
      </c>
      <c r="BB67" s="225">
        <f t="shared" si="178"/>
        <v>315000000</v>
      </c>
      <c r="BC67" s="225">
        <f t="shared" si="178"/>
        <v>315000000</v>
      </c>
      <c r="BD67" s="225">
        <f t="shared" si="178"/>
        <v>315000000</v>
      </c>
      <c r="BE67" s="225">
        <f t="shared" si="178"/>
        <v>315000000</v>
      </c>
      <c r="BF67" s="225">
        <f t="shared" si="178"/>
        <v>315000000</v>
      </c>
      <c r="BG67" s="225">
        <f t="shared" si="178"/>
        <v>315000000</v>
      </c>
      <c r="BH67" s="225">
        <f t="shared" si="178"/>
        <v>315000000</v>
      </c>
      <c r="BI67" s="225">
        <f t="shared" si="178"/>
        <v>315000000</v>
      </c>
      <c r="BJ67" s="225">
        <f t="shared" si="178"/>
        <v>315000000</v>
      </c>
      <c r="BK67" s="225">
        <f t="shared" si="178"/>
        <v>315000000</v>
      </c>
      <c r="BL67" s="225">
        <v>0</v>
      </c>
      <c r="BM67" s="225">
        <v>0</v>
      </c>
      <c r="BN67" s="225">
        <v>0</v>
      </c>
      <c r="BO67" s="225">
        <v>0</v>
      </c>
      <c r="BP67" s="225">
        <v>0</v>
      </c>
      <c r="BQ67" s="225">
        <v>0</v>
      </c>
      <c r="BR67" s="225">
        <v>0</v>
      </c>
      <c r="BS67" s="225">
        <v>0</v>
      </c>
      <c r="BT67" s="225">
        <v>0</v>
      </c>
      <c r="BU67" s="225">
        <v>0</v>
      </c>
      <c r="BV67" s="673">
        <v>0</v>
      </c>
      <c r="BW67" s="245" t="str">
        <f>A67</f>
        <v>Balance</v>
      </c>
    </row>
    <row r="68" spans="1:75">
      <c r="A68" s="202" t="s">
        <v>408</v>
      </c>
      <c r="B68" s="213">
        <f>SUM(E68:M68)</f>
        <v>0</v>
      </c>
      <c r="C68" s="210"/>
      <c r="D68" s="225">
        <v>0</v>
      </c>
      <c r="E68" s="225">
        <v>0</v>
      </c>
      <c r="F68" s="225">
        <v>0</v>
      </c>
      <c r="G68" s="225">
        <v>0</v>
      </c>
      <c r="H68" s="225">
        <v>0</v>
      </c>
      <c r="I68" s="225">
        <v>0</v>
      </c>
      <c r="J68" s="225">
        <v>0</v>
      </c>
      <c r="K68" s="225">
        <v>0</v>
      </c>
      <c r="L68" s="225">
        <v>0</v>
      </c>
      <c r="M68" s="225">
        <v>0</v>
      </c>
      <c r="N68" s="225">
        <v>0</v>
      </c>
      <c r="O68" s="225">
        <v>0</v>
      </c>
      <c r="P68" s="225">
        <v>0</v>
      </c>
      <c r="Q68" s="225">
        <v>0</v>
      </c>
      <c r="R68" s="225">
        <v>0</v>
      </c>
      <c r="S68" s="225">
        <v>0</v>
      </c>
      <c r="T68" s="225">
        <v>0</v>
      </c>
      <c r="U68" s="225">
        <v>0</v>
      </c>
      <c r="V68" s="225">
        <v>0</v>
      </c>
      <c r="W68" s="225">
        <v>0</v>
      </c>
      <c r="X68" s="225">
        <v>0</v>
      </c>
      <c r="Y68" s="225">
        <v>0</v>
      </c>
      <c r="Z68" s="225">
        <v>0</v>
      </c>
      <c r="AA68" s="225">
        <v>0</v>
      </c>
      <c r="AB68" s="225">
        <v>0</v>
      </c>
      <c r="AC68" s="225">
        <v>0</v>
      </c>
      <c r="AD68" s="225">
        <v>0</v>
      </c>
      <c r="AE68" s="225">
        <v>0</v>
      </c>
      <c r="AF68" s="225">
        <v>0</v>
      </c>
      <c r="AG68" s="225">
        <v>0</v>
      </c>
      <c r="AH68" s="225">
        <v>0</v>
      </c>
      <c r="AI68" s="225">
        <v>0</v>
      </c>
      <c r="AJ68" s="225">
        <v>0</v>
      </c>
      <c r="AK68" s="225">
        <v>0</v>
      </c>
      <c r="AL68" s="225">
        <v>0</v>
      </c>
      <c r="AM68" s="225">
        <v>0</v>
      </c>
      <c r="AN68" s="225">
        <v>0</v>
      </c>
      <c r="AO68" s="225">
        <v>0</v>
      </c>
      <c r="AP68" s="225">
        <v>0</v>
      </c>
      <c r="AQ68" s="225">
        <v>0</v>
      </c>
      <c r="AR68" s="225">
        <v>0</v>
      </c>
      <c r="AS68" s="225">
        <v>0</v>
      </c>
      <c r="AT68" s="225">
        <v>0</v>
      </c>
      <c r="AU68" s="225">
        <v>0</v>
      </c>
      <c r="AV68" s="225">
        <v>0</v>
      </c>
      <c r="AW68" s="225">
        <v>0</v>
      </c>
      <c r="AX68" s="225">
        <v>0</v>
      </c>
      <c r="AY68" s="225">
        <v>0</v>
      </c>
      <c r="AZ68" s="225">
        <v>0</v>
      </c>
      <c r="BA68" s="225">
        <v>0</v>
      </c>
      <c r="BB68" s="225">
        <v>0</v>
      </c>
      <c r="BC68" s="225">
        <v>0</v>
      </c>
      <c r="BD68" s="225">
        <v>0</v>
      </c>
      <c r="BE68" s="225">
        <v>0</v>
      </c>
      <c r="BF68" s="225">
        <v>0</v>
      </c>
      <c r="BG68" s="225">
        <v>0</v>
      </c>
      <c r="BH68" s="225">
        <v>0</v>
      </c>
      <c r="BI68" s="225">
        <v>0</v>
      </c>
      <c r="BJ68" s="225">
        <v>0</v>
      </c>
      <c r="BK68" s="226">
        <f>BK67*0.2</f>
        <v>63000000</v>
      </c>
      <c r="BL68" s="225">
        <v>0</v>
      </c>
      <c r="BM68" s="225">
        <v>0</v>
      </c>
      <c r="BN68" s="225">
        <v>0</v>
      </c>
      <c r="BO68" s="225">
        <v>0</v>
      </c>
      <c r="BP68" s="225">
        <v>0</v>
      </c>
      <c r="BQ68" s="225">
        <v>0</v>
      </c>
      <c r="BR68" s="225">
        <v>0</v>
      </c>
      <c r="BS68" s="225">
        <v>0</v>
      </c>
      <c r="BT68" s="225">
        <v>0</v>
      </c>
      <c r="BU68" s="225">
        <v>0</v>
      </c>
      <c r="BV68" s="225">
        <v>0</v>
      </c>
      <c r="BW68" s="245" t="str">
        <f>A68</f>
        <v>Accrued Interest</v>
      </c>
    </row>
    <row r="69" spans="1:75" ht="17" thickBot="1">
      <c r="A69" s="215" t="s">
        <v>406</v>
      </c>
      <c r="B69" s="235" t="s">
        <v>84</v>
      </c>
      <c r="C69" s="215"/>
      <c r="D69" s="233">
        <v>0</v>
      </c>
      <c r="E69" s="233">
        <f>E68/60</f>
        <v>0</v>
      </c>
      <c r="F69" s="233">
        <f>(F68+E68)/60</f>
        <v>0</v>
      </c>
      <c r="G69" s="233">
        <f>(G68+F68+E68)/60</f>
        <v>0</v>
      </c>
      <c r="H69" s="233">
        <f>(H68+G68+F68+E68)/60</f>
        <v>0</v>
      </c>
      <c r="I69" s="233">
        <f>(I68+H68+G68+F68+E68)/60</f>
        <v>0</v>
      </c>
      <c r="J69" s="233">
        <f>(J68+I68+H68+G68+F68+E68)/60</f>
        <v>0</v>
      </c>
      <c r="K69" s="233">
        <f>(K68+J68+I68+H68+G68+F68+E68)/60</f>
        <v>0</v>
      </c>
      <c r="L69" s="233">
        <f>(L68+K68+J68+I68+H68+G68+F68+E68)/60</f>
        <v>0</v>
      </c>
      <c r="M69" s="233">
        <f>(M68+L68+K68+J68+I68+H68+G68+F68+E68)/60</f>
        <v>0</v>
      </c>
      <c r="N69" s="233">
        <f>M69</f>
        <v>0</v>
      </c>
      <c r="O69" s="233">
        <f t="shared" ref="O69:BJ69" si="179">N69</f>
        <v>0</v>
      </c>
      <c r="P69" s="233">
        <f t="shared" si="179"/>
        <v>0</v>
      </c>
      <c r="Q69" s="233">
        <f t="shared" si="179"/>
        <v>0</v>
      </c>
      <c r="R69" s="233">
        <f t="shared" si="179"/>
        <v>0</v>
      </c>
      <c r="S69" s="233">
        <f t="shared" si="179"/>
        <v>0</v>
      </c>
      <c r="T69" s="233">
        <f t="shared" si="179"/>
        <v>0</v>
      </c>
      <c r="U69" s="233">
        <f t="shared" si="179"/>
        <v>0</v>
      </c>
      <c r="V69" s="233">
        <f t="shared" si="179"/>
        <v>0</v>
      </c>
      <c r="W69" s="233">
        <f t="shared" si="179"/>
        <v>0</v>
      </c>
      <c r="X69" s="233">
        <f t="shared" si="179"/>
        <v>0</v>
      </c>
      <c r="Y69" s="233">
        <f t="shared" si="179"/>
        <v>0</v>
      </c>
      <c r="Z69" s="233">
        <f t="shared" si="179"/>
        <v>0</v>
      </c>
      <c r="AA69" s="233">
        <f t="shared" si="179"/>
        <v>0</v>
      </c>
      <c r="AB69" s="233">
        <f t="shared" si="179"/>
        <v>0</v>
      </c>
      <c r="AC69" s="233">
        <f t="shared" si="179"/>
        <v>0</v>
      </c>
      <c r="AD69" s="233">
        <f t="shared" si="179"/>
        <v>0</v>
      </c>
      <c r="AE69" s="233">
        <f t="shared" si="179"/>
        <v>0</v>
      </c>
      <c r="AF69" s="233">
        <f t="shared" si="179"/>
        <v>0</v>
      </c>
      <c r="AG69" s="233">
        <f t="shared" si="179"/>
        <v>0</v>
      </c>
      <c r="AH69" s="233">
        <f t="shared" si="179"/>
        <v>0</v>
      </c>
      <c r="AI69" s="233">
        <f t="shared" si="179"/>
        <v>0</v>
      </c>
      <c r="AJ69" s="233">
        <f t="shared" si="179"/>
        <v>0</v>
      </c>
      <c r="AK69" s="233">
        <f t="shared" si="179"/>
        <v>0</v>
      </c>
      <c r="AL69" s="233">
        <f t="shared" si="179"/>
        <v>0</v>
      </c>
      <c r="AM69" s="233">
        <f t="shared" si="179"/>
        <v>0</v>
      </c>
      <c r="AN69" s="233">
        <f t="shared" si="179"/>
        <v>0</v>
      </c>
      <c r="AO69" s="233">
        <f t="shared" si="179"/>
        <v>0</v>
      </c>
      <c r="AP69" s="233">
        <f t="shared" si="179"/>
        <v>0</v>
      </c>
      <c r="AQ69" s="233">
        <f t="shared" si="179"/>
        <v>0</v>
      </c>
      <c r="AR69" s="233">
        <f t="shared" si="179"/>
        <v>0</v>
      </c>
      <c r="AS69" s="233">
        <f t="shared" si="179"/>
        <v>0</v>
      </c>
      <c r="AT69" s="233">
        <f t="shared" si="179"/>
        <v>0</v>
      </c>
      <c r="AU69" s="233">
        <f t="shared" si="179"/>
        <v>0</v>
      </c>
      <c r="AV69" s="233">
        <f t="shared" si="179"/>
        <v>0</v>
      </c>
      <c r="AW69" s="233">
        <f t="shared" si="179"/>
        <v>0</v>
      </c>
      <c r="AX69" s="233">
        <f t="shared" si="179"/>
        <v>0</v>
      </c>
      <c r="AY69" s="233">
        <f t="shared" si="179"/>
        <v>0</v>
      </c>
      <c r="AZ69" s="233">
        <f t="shared" si="179"/>
        <v>0</v>
      </c>
      <c r="BA69" s="233">
        <f t="shared" si="179"/>
        <v>0</v>
      </c>
      <c r="BB69" s="233">
        <f t="shared" si="179"/>
        <v>0</v>
      </c>
      <c r="BC69" s="233">
        <f t="shared" si="179"/>
        <v>0</v>
      </c>
      <c r="BD69" s="233">
        <f t="shared" si="179"/>
        <v>0</v>
      </c>
      <c r="BE69" s="233">
        <f t="shared" si="179"/>
        <v>0</v>
      </c>
      <c r="BF69" s="233">
        <f t="shared" si="179"/>
        <v>0</v>
      </c>
      <c r="BG69" s="233">
        <f t="shared" si="179"/>
        <v>0</v>
      </c>
      <c r="BH69" s="233">
        <f t="shared" si="179"/>
        <v>0</v>
      </c>
      <c r="BI69" s="233">
        <f t="shared" si="179"/>
        <v>0</v>
      </c>
      <c r="BJ69" s="233">
        <f t="shared" si="179"/>
        <v>0</v>
      </c>
      <c r="BK69" s="234">
        <f>BK67+BK68</f>
        <v>378000000</v>
      </c>
      <c r="BL69" s="731">
        <f t="shared" ref="BL69:BU69" si="180">BL68*-1</f>
        <v>0</v>
      </c>
      <c r="BM69" s="732">
        <f t="shared" si="180"/>
        <v>0</v>
      </c>
      <c r="BN69" s="732">
        <f t="shared" si="180"/>
        <v>0</v>
      </c>
      <c r="BO69" s="732">
        <f t="shared" si="180"/>
        <v>0</v>
      </c>
      <c r="BP69" s="732">
        <f t="shared" si="180"/>
        <v>0</v>
      </c>
      <c r="BQ69" s="732">
        <f t="shared" si="180"/>
        <v>0</v>
      </c>
      <c r="BR69" s="732">
        <f t="shared" si="180"/>
        <v>0</v>
      </c>
      <c r="BS69" s="732">
        <f t="shared" si="180"/>
        <v>0</v>
      </c>
      <c r="BT69" s="732">
        <f t="shared" si="180"/>
        <v>0</v>
      </c>
      <c r="BU69" s="733">
        <f t="shared" si="180"/>
        <v>0</v>
      </c>
      <c r="BV69" s="815">
        <f>SUM(D69:BU69)</f>
        <v>378000000</v>
      </c>
      <c r="BW69" s="245" t="str">
        <f>A69</f>
        <v>Payments</v>
      </c>
    </row>
    <row r="70" spans="1:75" s="210" customFormat="1">
      <c r="B70" s="219"/>
      <c r="D70" s="225"/>
      <c r="E70" s="225"/>
      <c r="F70" s="225"/>
      <c r="G70" s="225"/>
      <c r="H70" s="225"/>
      <c r="I70" s="225"/>
      <c r="J70" s="225"/>
      <c r="K70" s="225"/>
      <c r="L70" s="225"/>
      <c r="M70" s="225"/>
      <c r="N70" s="225"/>
      <c r="O70" s="225"/>
      <c r="P70" s="225"/>
      <c r="Q70" s="225"/>
      <c r="R70" s="225"/>
      <c r="S70" s="225"/>
      <c r="T70" s="225"/>
      <c r="U70" s="225"/>
      <c r="V70" s="225"/>
      <c r="W70" s="225"/>
      <c r="X70" s="225"/>
      <c r="Y70" s="225"/>
      <c r="Z70" s="225"/>
      <c r="AA70" s="225"/>
      <c r="AB70" s="225"/>
      <c r="AC70" s="225"/>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23"/>
    </row>
    <row r="71" spans="1:75" s="210" customFormat="1" ht="17" thickBot="1">
      <c r="B71" s="219"/>
      <c r="D71" s="225"/>
      <c r="E71" s="225"/>
      <c r="F71" s="225"/>
      <c r="G71" s="225"/>
      <c r="H71" s="225"/>
      <c r="I71" s="225"/>
      <c r="J71" s="225"/>
      <c r="K71" s="225"/>
      <c r="L71" s="225"/>
      <c r="M71" s="225"/>
      <c r="N71" s="225"/>
      <c r="O71" s="225"/>
      <c r="P71" s="225"/>
      <c r="Q71" s="225"/>
      <c r="R71" s="225"/>
      <c r="S71" s="225"/>
      <c r="T71" s="225"/>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23"/>
    </row>
    <row r="72" spans="1:75" s="210" customFormat="1" ht="17" thickBot="1">
      <c r="A72" s="793" t="s">
        <v>560</v>
      </c>
      <c r="B72" s="794"/>
      <c r="C72" s="907"/>
      <c r="D72" s="795">
        <v>0</v>
      </c>
      <c r="E72" s="795">
        <v>-50000</v>
      </c>
      <c r="F72" s="795">
        <v>-50000</v>
      </c>
      <c r="G72" s="795"/>
      <c r="H72" s="795">
        <v>-50000</v>
      </c>
      <c r="I72" s="795">
        <v>-50000</v>
      </c>
      <c r="J72" s="795"/>
      <c r="K72" s="795"/>
      <c r="L72" s="795">
        <v>-50000</v>
      </c>
      <c r="M72" s="795"/>
      <c r="N72" s="795">
        <v>-50000</v>
      </c>
      <c r="O72" s="796"/>
      <c r="P72" s="795">
        <v>-50000</v>
      </c>
      <c r="Q72" s="795">
        <v>-50000</v>
      </c>
      <c r="R72" s="795"/>
      <c r="S72" s="795">
        <v>-50000</v>
      </c>
      <c r="T72" s="795">
        <v>-50000</v>
      </c>
      <c r="U72" s="797"/>
      <c r="V72" s="795">
        <v>-50000</v>
      </c>
      <c r="W72" s="795">
        <v>-50000</v>
      </c>
      <c r="X72" s="795"/>
      <c r="Y72" s="795">
        <v>-50000</v>
      </c>
      <c r="Z72" s="795">
        <v>-50000</v>
      </c>
      <c r="AA72" s="796"/>
      <c r="AB72" s="795">
        <v>-50000</v>
      </c>
      <c r="AC72" s="795">
        <v>-50000</v>
      </c>
      <c r="AD72" s="795"/>
      <c r="AE72" s="795">
        <v>-50000</v>
      </c>
      <c r="AF72" s="795">
        <v>-50000</v>
      </c>
      <c r="AG72" s="795">
        <v>-50000</v>
      </c>
      <c r="AH72" s="795"/>
      <c r="AI72" s="795"/>
      <c r="AJ72" s="795">
        <v>-50000</v>
      </c>
      <c r="AK72" s="795">
        <v>-50000</v>
      </c>
      <c r="AL72" s="795">
        <v>-50000</v>
      </c>
      <c r="AM72" s="796"/>
      <c r="AN72" s="795">
        <v>-50000</v>
      </c>
      <c r="AO72" s="795">
        <v>-50000</v>
      </c>
      <c r="AP72" s="795"/>
      <c r="AQ72" s="795">
        <v>-50000</v>
      </c>
      <c r="AR72" s="795">
        <v>-50000</v>
      </c>
      <c r="AS72" s="795">
        <v>-50000</v>
      </c>
      <c r="AT72" s="795"/>
      <c r="AU72" s="795"/>
      <c r="AV72" s="795">
        <v>-50000</v>
      </c>
      <c r="AW72" s="795">
        <v>-50000</v>
      </c>
      <c r="AX72" s="795">
        <v>-50000</v>
      </c>
      <c r="AY72" s="796"/>
      <c r="AZ72" s="795">
        <v>-50000</v>
      </c>
      <c r="BA72" s="795">
        <v>-50000</v>
      </c>
      <c r="BB72" s="795"/>
      <c r="BC72" s="795"/>
      <c r="BD72" s="795">
        <v>-50000</v>
      </c>
      <c r="BE72" s="795">
        <v>-50000</v>
      </c>
      <c r="BF72" s="795">
        <v>-50000</v>
      </c>
      <c r="BG72" s="795">
        <v>-50000</v>
      </c>
      <c r="BH72" s="795"/>
      <c r="BI72" s="795">
        <v>-50000</v>
      </c>
      <c r="BJ72" s="795"/>
      <c r="BK72" s="796">
        <v>-50000</v>
      </c>
      <c r="BL72" s="796">
        <f>'1.1 - IP Incubation E-book Apps'!CA202</f>
        <v>-550000</v>
      </c>
      <c r="BM72" s="798">
        <f>'1.1 - IP Incubation E-book Apps'!CM202</f>
        <v>-500000</v>
      </c>
      <c r="BN72" s="798">
        <f>'1.1 - IP Incubation E-book Apps'!CY202</f>
        <v>-600000</v>
      </c>
      <c r="BO72" s="798">
        <f>'1.1 - IP Incubation E-book Apps'!DK202</f>
        <v>-600000</v>
      </c>
      <c r="BP72" s="798">
        <f>'1.1 - IP Incubation E-book Apps'!DW202</f>
        <v>-600000</v>
      </c>
      <c r="BQ72" s="798">
        <f>'1.1 - IP Incubation E-book Apps'!EI202</f>
        <v>-550000</v>
      </c>
      <c r="BR72" s="798">
        <f>'1.1 - IP Incubation E-book Apps'!EU202</f>
        <v>-600000</v>
      </c>
      <c r="BS72" s="798">
        <f>'1.1 - IP Incubation E-book Apps'!FG202</f>
        <v>-600000</v>
      </c>
      <c r="BT72" s="798">
        <f>'1.1 - IP Incubation E-book Apps'!FS202</f>
        <v>-600000</v>
      </c>
      <c r="BU72" s="799">
        <f>'1.1 - IP Incubation E-book Apps'!GE202</f>
        <v>-600000</v>
      </c>
      <c r="BV72" s="812">
        <f>SUM(D72:BU72)</f>
        <v>-7700000</v>
      </c>
      <c r="BW72" s="223" t="str">
        <f>A72</f>
        <v>Title Acquisition Costs</v>
      </c>
    </row>
    <row r="73" spans="1:75" ht="17" thickBot="1">
      <c r="A73" s="309" t="s">
        <v>561</v>
      </c>
      <c r="B73" s="324"/>
      <c r="C73" s="309"/>
      <c r="D73" s="310">
        <f>D72</f>
        <v>0</v>
      </c>
      <c r="E73" s="310">
        <f>E72+D73</f>
        <v>-50000</v>
      </c>
      <c r="F73" s="310">
        <f t="shared" ref="F73:BQ73" si="181">F72+E73</f>
        <v>-100000</v>
      </c>
      <c r="G73" s="310">
        <f t="shared" si="181"/>
        <v>-100000</v>
      </c>
      <c r="H73" s="310">
        <f t="shared" si="181"/>
        <v>-150000</v>
      </c>
      <c r="I73" s="310">
        <f t="shared" si="181"/>
        <v>-200000</v>
      </c>
      <c r="J73" s="310">
        <f t="shared" si="181"/>
        <v>-200000</v>
      </c>
      <c r="K73" s="310">
        <f t="shared" si="181"/>
        <v>-200000</v>
      </c>
      <c r="L73" s="310">
        <f t="shared" si="181"/>
        <v>-250000</v>
      </c>
      <c r="M73" s="310">
        <f t="shared" si="181"/>
        <v>-250000</v>
      </c>
      <c r="N73" s="310">
        <f t="shared" si="181"/>
        <v>-300000</v>
      </c>
      <c r="O73" s="312">
        <f t="shared" si="181"/>
        <v>-300000</v>
      </c>
      <c r="P73" s="310">
        <f t="shared" si="181"/>
        <v>-350000</v>
      </c>
      <c r="Q73" s="310">
        <f t="shared" si="181"/>
        <v>-400000</v>
      </c>
      <c r="R73" s="310">
        <f t="shared" si="181"/>
        <v>-400000</v>
      </c>
      <c r="S73" s="310">
        <f t="shared" si="181"/>
        <v>-450000</v>
      </c>
      <c r="T73" s="310">
        <f t="shared" si="181"/>
        <v>-500000</v>
      </c>
      <c r="U73" s="310">
        <f t="shared" si="181"/>
        <v>-500000</v>
      </c>
      <c r="V73" s="310">
        <f t="shared" si="181"/>
        <v>-550000</v>
      </c>
      <c r="W73" s="310">
        <f t="shared" si="181"/>
        <v>-600000</v>
      </c>
      <c r="X73" s="310">
        <f t="shared" si="181"/>
        <v>-600000</v>
      </c>
      <c r="Y73" s="310">
        <f t="shared" si="181"/>
        <v>-650000</v>
      </c>
      <c r="Z73" s="310">
        <f t="shared" si="181"/>
        <v>-700000</v>
      </c>
      <c r="AA73" s="312">
        <f t="shared" si="181"/>
        <v>-700000</v>
      </c>
      <c r="AB73" s="310">
        <f t="shared" si="181"/>
        <v>-750000</v>
      </c>
      <c r="AC73" s="310">
        <f t="shared" si="181"/>
        <v>-800000</v>
      </c>
      <c r="AD73" s="310">
        <f t="shared" si="181"/>
        <v>-800000</v>
      </c>
      <c r="AE73" s="310">
        <f t="shared" si="181"/>
        <v>-850000</v>
      </c>
      <c r="AF73" s="310">
        <f t="shared" si="181"/>
        <v>-900000</v>
      </c>
      <c r="AG73" s="310">
        <f t="shared" si="181"/>
        <v>-950000</v>
      </c>
      <c r="AH73" s="310">
        <f t="shared" si="181"/>
        <v>-950000</v>
      </c>
      <c r="AI73" s="310">
        <f t="shared" si="181"/>
        <v>-950000</v>
      </c>
      <c r="AJ73" s="310">
        <f t="shared" si="181"/>
        <v>-1000000</v>
      </c>
      <c r="AK73" s="310">
        <f t="shared" si="181"/>
        <v>-1050000</v>
      </c>
      <c r="AL73" s="310">
        <f t="shared" si="181"/>
        <v>-1100000</v>
      </c>
      <c r="AM73" s="312">
        <f t="shared" si="181"/>
        <v>-1100000</v>
      </c>
      <c r="AN73" s="310">
        <f t="shared" si="181"/>
        <v>-1150000</v>
      </c>
      <c r="AO73" s="310">
        <f t="shared" si="181"/>
        <v>-1200000</v>
      </c>
      <c r="AP73" s="310">
        <f t="shared" si="181"/>
        <v>-1200000</v>
      </c>
      <c r="AQ73" s="310">
        <f t="shared" si="181"/>
        <v>-1250000</v>
      </c>
      <c r="AR73" s="310">
        <f t="shared" si="181"/>
        <v>-1300000</v>
      </c>
      <c r="AS73" s="310">
        <f t="shared" si="181"/>
        <v>-1350000</v>
      </c>
      <c r="AT73" s="310">
        <f t="shared" si="181"/>
        <v>-1350000</v>
      </c>
      <c r="AU73" s="310">
        <f t="shared" si="181"/>
        <v>-1350000</v>
      </c>
      <c r="AV73" s="310">
        <f t="shared" si="181"/>
        <v>-1400000</v>
      </c>
      <c r="AW73" s="310">
        <f t="shared" si="181"/>
        <v>-1450000</v>
      </c>
      <c r="AX73" s="310">
        <f t="shared" si="181"/>
        <v>-1500000</v>
      </c>
      <c r="AY73" s="312">
        <f t="shared" si="181"/>
        <v>-1500000</v>
      </c>
      <c r="AZ73" s="310">
        <f t="shared" si="181"/>
        <v>-1550000</v>
      </c>
      <c r="BA73" s="310">
        <f t="shared" si="181"/>
        <v>-1600000</v>
      </c>
      <c r="BB73" s="310">
        <f t="shared" si="181"/>
        <v>-1600000</v>
      </c>
      <c r="BC73" s="310">
        <f t="shared" si="181"/>
        <v>-1600000</v>
      </c>
      <c r="BD73" s="310">
        <f t="shared" si="181"/>
        <v>-1650000</v>
      </c>
      <c r="BE73" s="310">
        <f t="shared" si="181"/>
        <v>-1700000</v>
      </c>
      <c r="BF73" s="310">
        <f t="shared" si="181"/>
        <v>-1750000</v>
      </c>
      <c r="BG73" s="310">
        <f t="shared" si="181"/>
        <v>-1800000</v>
      </c>
      <c r="BH73" s="310">
        <f t="shared" si="181"/>
        <v>-1800000</v>
      </c>
      <c r="BI73" s="310">
        <f t="shared" si="181"/>
        <v>-1850000</v>
      </c>
      <c r="BJ73" s="310">
        <f t="shared" si="181"/>
        <v>-1850000</v>
      </c>
      <c r="BK73" s="312">
        <f t="shared" si="181"/>
        <v>-1900000</v>
      </c>
      <c r="BL73" s="310">
        <f t="shared" si="181"/>
        <v>-2450000</v>
      </c>
      <c r="BM73" s="310">
        <f t="shared" si="181"/>
        <v>-2950000</v>
      </c>
      <c r="BN73" s="310">
        <f t="shared" si="181"/>
        <v>-3550000</v>
      </c>
      <c r="BO73" s="310">
        <f t="shared" si="181"/>
        <v>-4150000</v>
      </c>
      <c r="BP73" s="310">
        <f t="shared" si="181"/>
        <v>-4750000</v>
      </c>
      <c r="BQ73" s="310">
        <f t="shared" si="181"/>
        <v>-5300000</v>
      </c>
      <c r="BR73" s="310">
        <f t="shared" ref="BR73:BU73" si="182">BR72+BQ73</f>
        <v>-5900000</v>
      </c>
      <c r="BS73" s="310">
        <f t="shared" si="182"/>
        <v>-6500000</v>
      </c>
      <c r="BT73" s="310">
        <f t="shared" si="182"/>
        <v>-7100000</v>
      </c>
      <c r="BU73" s="310">
        <f t="shared" si="182"/>
        <v>-7700000</v>
      </c>
      <c r="BV73" s="814"/>
      <c r="BW73" s="223" t="str">
        <f>A73</f>
        <v>Total Title Acquisition Costs</v>
      </c>
    </row>
    <row r="74" spans="1:75" ht="18" thickTop="1" thickBot="1">
      <c r="A74" s="202" t="s">
        <v>562</v>
      </c>
      <c r="B74" s="219"/>
      <c r="C74" s="210"/>
      <c r="D74" s="225"/>
      <c r="E74" s="225"/>
      <c r="F74" s="225"/>
      <c r="G74" s="225"/>
      <c r="H74" s="225"/>
      <c r="I74" s="225"/>
      <c r="J74" s="225"/>
      <c r="K74" s="225"/>
      <c r="L74" s="225"/>
      <c r="M74" s="225"/>
      <c r="N74" s="225"/>
      <c r="O74" s="728">
        <f>SUM(D72:O72)</f>
        <v>-300000</v>
      </c>
      <c r="P74" s="225"/>
      <c r="Q74" s="225"/>
      <c r="R74" s="225"/>
      <c r="S74" s="225"/>
      <c r="T74" s="225"/>
      <c r="U74" s="225"/>
      <c r="V74" s="225"/>
      <c r="W74" s="225"/>
      <c r="X74" s="225"/>
      <c r="Y74" s="225"/>
      <c r="Z74" s="225"/>
      <c r="AA74" s="728">
        <f>SUM(P72:AA72)</f>
        <v>-400000</v>
      </c>
      <c r="AB74" s="210"/>
      <c r="AC74" s="210"/>
      <c r="AD74" s="210"/>
      <c r="AE74" s="210"/>
      <c r="AF74" s="210"/>
      <c r="AG74" s="210"/>
      <c r="AH74" s="210"/>
      <c r="AI74" s="210"/>
      <c r="AJ74" s="210"/>
      <c r="AK74" s="210"/>
      <c r="AL74" s="210"/>
      <c r="AM74" s="728">
        <f>SUM(AB72:AM72)</f>
        <v>-400000</v>
      </c>
      <c r="AN74" s="210"/>
      <c r="AO74" s="210"/>
      <c r="AP74" s="210"/>
      <c r="AQ74" s="210"/>
      <c r="AR74" s="210"/>
      <c r="AS74" s="210"/>
      <c r="AT74" s="210"/>
      <c r="AU74" s="210"/>
      <c r="AV74" s="210"/>
      <c r="AW74" s="210"/>
      <c r="AX74" s="210"/>
      <c r="AY74" s="728">
        <f>SUM(AN72:AY72)</f>
        <v>-400000</v>
      </c>
      <c r="AZ74" s="210"/>
      <c r="BA74" s="210"/>
      <c r="BB74" s="210"/>
      <c r="BC74" s="210"/>
      <c r="BD74" s="210"/>
      <c r="BE74" s="210"/>
      <c r="BF74" s="210"/>
      <c r="BG74" s="210"/>
      <c r="BH74" s="210"/>
      <c r="BI74" s="210"/>
      <c r="BJ74" s="210"/>
      <c r="BK74" s="728">
        <f>SUM(AZ72:BK72)</f>
        <v>-400000</v>
      </c>
      <c r="BL74" s="308">
        <f>BL72</f>
        <v>-550000</v>
      </c>
      <c r="BM74" s="308">
        <f t="shared" ref="BM74:BU74" si="183">BM72</f>
        <v>-500000</v>
      </c>
      <c r="BN74" s="308">
        <f t="shared" si="183"/>
        <v>-600000</v>
      </c>
      <c r="BO74" s="308">
        <f t="shared" si="183"/>
        <v>-600000</v>
      </c>
      <c r="BP74" s="308">
        <f t="shared" si="183"/>
        <v>-600000</v>
      </c>
      <c r="BQ74" s="308">
        <f t="shared" si="183"/>
        <v>-550000</v>
      </c>
      <c r="BR74" s="308">
        <f t="shared" si="183"/>
        <v>-600000</v>
      </c>
      <c r="BS74" s="308">
        <f t="shared" si="183"/>
        <v>-600000</v>
      </c>
      <c r="BT74" s="308">
        <f t="shared" si="183"/>
        <v>-600000</v>
      </c>
      <c r="BU74" s="313">
        <f t="shared" si="183"/>
        <v>-600000</v>
      </c>
      <c r="BV74" s="813"/>
      <c r="BW74" s="223" t="str">
        <f>A74</f>
        <v>Annual Title Acquisition Costs</v>
      </c>
    </row>
    <row r="75" spans="1:75" ht="17" thickTop="1">
      <c r="A75" s="242"/>
      <c r="B75" s="219"/>
      <c r="C75" s="210"/>
      <c r="D75" s="225"/>
      <c r="E75" s="225"/>
      <c r="F75" s="225"/>
      <c r="G75" s="225"/>
      <c r="H75" s="225"/>
      <c r="I75" s="225"/>
      <c r="J75" s="225"/>
      <c r="K75" s="225"/>
      <c r="L75" s="225"/>
      <c r="M75" s="225"/>
      <c r="N75" s="225"/>
      <c r="O75" s="225"/>
      <c r="P75" s="239"/>
      <c r="Q75" s="239"/>
      <c r="R75" s="239"/>
      <c r="S75" s="225"/>
      <c r="T75" s="225"/>
      <c r="U75" s="225"/>
      <c r="V75" s="225"/>
      <c r="W75" s="225"/>
      <c r="X75" s="225"/>
      <c r="Y75" s="225"/>
      <c r="Z75" s="225"/>
      <c r="AA75" s="225"/>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29"/>
      <c r="BM75" s="229"/>
      <c r="BN75" s="229"/>
      <c r="BO75" s="229"/>
      <c r="BP75" s="229"/>
      <c r="BQ75" s="229"/>
      <c r="BR75" s="229"/>
      <c r="BS75" s="229"/>
      <c r="BT75" s="229"/>
      <c r="BU75" s="229"/>
      <c r="BV75" s="229"/>
      <c r="BW75" s="223"/>
    </row>
    <row r="76" spans="1:75" ht="17" thickBot="1">
      <c r="A76" s="249" t="s">
        <v>344</v>
      </c>
      <c r="B76" s="235"/>
      <c r="C76" s="215"/>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15"/>
      <c r="AC76" s="215"/>
      <c r="AD76" s="215"/>
      <c r="AE76" s="215"/>
      <c r="AF76" s="215"/>
      <c r="AG76" s="215"/>
      <c r="AH76" s="215"/>
      <c r="AI76" s="215"/>
      <c r="AJ76" s="215"/>
      <c r="AK76" s="215"/>
      <c r="AL76" s="215"/>
      <c r="AM76" s="215"/>
      <c r="AN76" s="215"/>
      <c r="AO76" s="215"/>
      <c r="AP76" s="215"/>
      <c r="AQ76" s="215"/>
      <c r="AR76" s="215"/>
      <c r="AS76" s="215"/>
      <c r="AT76" s="215"/>
      <c r="AU76" s="233"/>
      <c r="AV76" s="233"/>
      <c r="AW76" s="233"/>
      <c r="AX76" s="215"/>
      <c r="AY76" s="215"/>
      <c r="AZ76" s="250"/>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23"/>
    </row>
    <row r="77" spans="1:75">
      <c r="A77" s="202" t="s">
        <v>2</v>
      </c>
      <c r="B77" s="219"/>
      <c r="C77" s="210"/>
      <c r="D77" s="212">
        <v>0</v>
      </c>
      <c r="E77" s="212">
        <f>('Cashflow Detailed'!G13)*-1</f>
        <v>-483668</v>
      </c>
      <c r="F77" s="212">
        <f>('Cashflow Detailed'!H13)*-1</f>
        <v>-505334.66666666663</v>
      </c>
      <c r="G77" s="212">
        <f>('Cashflow Detailed'!I13)*-1</f>
        <v>-517834.66666666663</v>
      </c>
      <c r="H77" s="212">
        <f>('Cashflow Detailed'!J13)*-1</f>
        <v>-533534.66666666663</v>
      </c>
      <c r="I77" s="212">
        <f>('Cashflow Detailed'!K13)*-1</f>
        <v>-538951.33333333326</v>
      </c>
      <c r="J77" s="212">
        <f>('Cashflow Detailed'!L13)*-1</f>
        <v>-543468</v>
      </c>
      <c r="K77" s="212">
        <f>('Cashflow Detailed'!M13)*-1</f>
        <v>-640551.33333333337</v>
      </c>
      <c r="L77" s="212">
        <f>('Cashflow Detailed'!N13)*-1</f>
        <v>-640551.33333333337</v>
      </c>
      <c r="M77" s="212">
        <f>('Cashflow Detailed'!O13)*-1</f>
        <v>-648051.33333333326</v>
      </c>
      <c r="N77" s="212">
        <f>('Cashflow Detailed'!P13)*-1</f>
        <v>-653467.99999999988</v>
      </c>
      <c r="O77" s="213">
        <f>('Cashflow Detailed'!Q13)*-1</f>
        <v>-728884.66666666663</v>
      </c>
      <c r="P77" s="212">
        <f>('Cashflow Detailed'!R13)*-1</f>
        <v>-744134.66666666663</v>
      </c>
      <c r="Q77" s="212">
        <f>('Cashflow Detailed'!S13)*-1</f>
        <v>-744134.66666666663</v>
      </c>
      <c r="R77" s="212">
        <f>('Cashflow Detailed'!T13)*-1</f>
        <v>-744134.66666666663</v>
      </c>
      <c r="S77" s="212">
        <f>('Cashflow Detailed'!U13)*-1</f>
        <v>-744134.66666666663</v>
      </c>
      <c r="T77" s="212">
        <f>('Cashflow Detailed'!V13)*-1</f>
        <v>-744134.66666666663</v>
      </c>
      <c r="U77" s="212">
        <f>('Cashflow Detailed'!W13)*-1</f>
        <v>-744134.66666666663</v>
      </c>
      <c r="V77" s="212">
        <f>('Cashflow Detailed'!X13)*-1</f>
        <v>-752051.33333333326</v>
      </c>
      <c r="W77" s="212">
        <f>('Cashflow Detailed'!Y13)*-1</f>
        <v>-752051.33333333326</v>
      </c>
      <c r="X77" s="212">
        <f>('Cashflow Detailed'!Z13)*-1</f>
        <v>-752051.33333333326</v>
      </c>
      <c r="Y77" s="212">
        <f>('Cashflow Detailed'!AA13)*-1</f>
        <v>-752051.33333333326</v>
      </c>
      <c r="Z77" s="212">
        <f>('Cashflow Detailed'!AB13)*-1</f>
        <v>-752051.33333333326</v>
      </c>
      <c r="AA77" s="213">
        <f>('Cashflow Detailed'!AC13)*-1</f>
        <v>-752051.33333333326</v>
      </c>
      <c r="AB77" s="212">
        <f>('Cashflow Detailed'!AD13)*-1</f>
        <v>-793416.39999999991</v>
      </c>
      <c r="AC77" s="212">
        <f>('Cashflow Detailed'!AE13)*-1</f>
        <v>-793416.39999999991</v>
      </c>
      <c r="AD77" s="212">
        <f>('Cashflow Detailed'!AF13)*-1</f>
        <v>-793416.39999999991</v>
      </c>
      <c r="AE77" s="212">
        <f>('Cashflow Detailed'!AG13)*-1</f>
        <v>-793416.39999999991</v>
      </c>
      <c r="AF77" s="212">
        <f>('Cashflow Detailed'!AH13)*-1</f>
        <v>-793416.39999999991</v>
      </c>
      <c r="AG77" s="212">
        <f>('Cashflow Detailed'!AI13)*-1</f>
        <v>-793416.39999999991</v>
      </c>
      <c r="AH77" s="212">
        <f>('Cashflow Detailed'!AJ13)*-1</f>
        <v>-793416.39999999991</v>
      </c>
      <c r="AI77" s="212">
        <f>('Cashflow Detailed'!AK13)*-1</f>
        <v>-793416.39999999991</v>
      </c>
      <c r="AJ77" s="212">
        <f>('Cashflow Detailed'!AL13)*-1</f>
        <v>-793416.39999999991</v>
      </c>
      <c r="AK77" s="212">
        <f>('Cashflow Detailed'!AM13)*-1</f>
        <v>-793416.39999999991</v>
      </c>
      <c r="AL77" s="212">
        <f>('Cashflow Detailed'!AN13)*-1</f>
        <v>-793416.39999999991</v>
      </c>
      <c r="AM77" s="213">
        <f>('Cashflow Detailed'!AO13)*-1</f>
        <v>-793416.39999999991</v>
      </c>
      <c r="AN77" s="251">
        <f>('Cashflow Detailed'!AP13)*-1</f>
        <v>-822489.8</v>
      </c>
      <c r="AO77" s="251">
        <f>('Cashflow Detailed'!AQ13)*-1</f>
        <v>-822489.8</v>
      </c>
      <c r="AP77" s="251">
        <f>('Cashflow Detailed'!AR13)*-1</f>
        <v>-822489.8</v>
      </c>
      <c r="AQ77" s="251">
        <f>('Cashflow Detailed'!AS13)*-1</f>
        <v>-822489.8</v>
      </c>
      <c r="AR77" s="251">
        <f>('Cashflow Detailed'!AT13)*-1</f>
        <v>-822489.8</v>
      </c>
      <c r="AS77" s="251">
        <f>('Cashflow Detailed'!AU13)*-1</f>
        <v>-822489.8</v>
      </c>
      <c r="AT77" s="251">
        <f>('Cashflow Detailed'!AV13)*-1</f>
        <v>-831198.13333333342</v>
      </c>
      <c r="AU77" s="251">
        <f>('Cashflow Detailed'!AW13)*-1</f>
        <v>-831198.13333333342</v>
      </c>
      <c r="AV77" s="251">
        <f>('Cashflow Detailed'!AX13)*-1</f>
        <v>-831198.13333333342</v>
      </c>
      <c r="AW77" s="251">
        <f>('Cashflow Detailed'!AY13)*-1</f>
        <v>-831198.13333333342</v>
      </c>
      <c r="AX77" s="251">
        <f>('Cashflow Detailed'!AZ13)*-1</f>
        <v>-831198.13333333342</v>
      </c>
      <c r="AY77" s="252">
        <f>('Cashflow Detailed'!BA13)*-1</f>
        <v>-831198.13333333342</v>
      </c>
      <c r="AZ77" s="251">
        <f>('Cashflow Detailed'!BB13)*-1</f>
        <v>-859875.7</v>
      </c>
      <c r="BA77" s="251">
        <f>('Cashflow Detailed'!BC13)*-1</f>
        <v>-859875.7</v>
      </c>
      <c r="BB77" s="251">
        <f>('Cashflow Detailed'!BD13)*-1</f>
        <v>-859875.7</v>
      </c>
      <c r="BC77" s="251">
        <f>('Cashflow Detailed'!BE13)*-1</f>
        <v>-859875.7</v>
      </c>
      <c r="BD77" s="251">
        <f>('Cashflow Detailed'!BF13)*-1</f>
        <v>-859875.7</v>
      </c>
      <c r="BE77" s="251">
        <f>('Cashflow Detailed'!BG13)*-1</f>
        <v>-859875.7</v>
      </c>
      <c r="BF77" s="251">
        <f>('Cashflow Detailed'!BH13)*-1</f>
        <v>-868979.86666666658</v>
      </c>
      <c r="BG77" s="251">
        <f>('Cashflow Detailed'!BI13)*-1</f>
        <v>-868979.86666666658</v>
      </c>
      <c r="BH77" s="251">
        <f>('Cashflow Detailed'!BJ13)*-1</f>
        <v>-868979.86666666658</v>
      </c>
      <c r="BI77" s="251">
        <f>('Cashflow Detailed'!BK13)*-1</f>
        <v>-868979.86666666658</v>
      </c>
      <c r="BJ77" s="251">
        <f>('Cashflow Detailed'!BL13)*-1</f>
        <v>-868979.86666666658</v>
      </c>
      <c r="BK77" s="252">
        <f>('Cashflow Detailed'!$BM$13)*-1</f>
        <v>-868979.86666666658</v>
      </c>
      <c r="BL77" s="253">
        <f>SUM(AZ77:BK77)*1.075</f>
        <v>-11151118.404999999</v>
      </c>
      <c r="BM77" s="253">
        <f t="shared" ref="BM77:BU77" si="184">+BL77*1.075</f>
        <v>-11987452.285374999</v>
      </c>
      <c r="BN77" s="253">
        <f t="shared" si="184"/>
        <v>-12886511.206778124</v>
      </c>
      <c r="BO77" s="253">
        <f t="shared" si="184"/>
        <v>-13852999.547286483</v>
      </c>
      <c r="BP77" s="253">
        <f t="shared" si="184"/>
        <v>-14891974.513332969</v>
      </c>
      <c r="BQ77" s="253">
        <f t="shared" si="184"/>
        <v>-16008872.601832941</v>
      </c>
      <c r="BR77" s="253">
        <f t="shared" si="184"/>
        <v>-17209538.046970412</v>
      </c>
      <c r="BS77" s="253">
        <f t="shared" si="184"/>
        <v>-18500253.400493193</v>
      </c>
      <c r="BT77" s="253">
        <f t="shared" si="184"/>
        <v>-19887772.405530181</v>
      </c>
      <c r="BU77" s="254">
        <f t="shared" si="184"/>
        <v>-21379355.335944943</v>
      </c>
      <c r="BV77" s="729">
        <f t="shared" ref="BV77:BV88" si="185">SUM(D77:BU77)</f>
        <v>-202983519.54854426</v>
      </c>
      <c r="BW77" s="203" t="str">
        <f t="shared" ref="BW77:BW88" si="186">A77</f>
        <v>Staff</v>
      </c>
    </row>
    <row r="78" spans="1:75">
      <c r="A78" s="240" t="s">
        <v>168</v>
      </c>
      <c r="B78" s="219"/>
      <c r="C78" s="210"/>
      <c r="D78" s="212">
        <v>0</v>
      </c>
      <c r="E78" s="212">
        <f>('Cashflow Detailed'!G31)*-1</f>
        <v>0</v>
      </c>
      <c r="F78" s="212">
        <f>('Cashflow Detailed'!H31)*-1</f>
        <v>-16500</v>
      </c>
      <c r="G78" s="212">
        <f>('Cashflow Detailed'!I31)*-1</f>
        <v>-16500</v>
      </c>
      <c r="H78" s="212">
        <f>('Cashflow Detailed'!J31)*-1</f>
        <v>-16500</v>
      </c>
      <c r="I78" s="212">
        <f>('Cashflow Detailed'!K31)*-1</f>
        <v>-16500</v>
      </c>
      <c r="J78" s="212">
        <f>('Cashflow Detailed'!L31)*-1</f>
        <v>-16500</v>
      </c>
      <c r="K78" s="212">
        <f>('Cashflow Detailed'!M31)*-1</f>
        <v>-16500</v>
      </c>
      <c r="L78" s="212">
        <f>('Cashflow Detailed'!N31)*-1</f>
        <v>-16500</v>
      </c>
      <c r="M78" s="212">
        <f>('Cashflow Detailed'!O31)*-1</f>
        <v>-16500</v>
      </c>
      <c r="N78" s="212">
        <f>('Cashflow Detailed'!P31)*-1</f>
        <v>-16500</v>
      </c>
      <c r="O78" s="213">
        <f>('Cashflow Detailed'!Q31)*-1</f>
        <v>-16500</v>
      </c>
      <c r="P78" s="212">
        <f>('Cashflow Detailed'!R31)*-1</f>
        <v>-16500</v>
      </c>
      <c r="Q78" s="212">
        <f>('Cashflow Detailed'!S31)*-1</f>
        <v>-16500</v>
      </c>
      <c r="R78" s="212">
        <f>('Cashflow Detailed'!T31)*-1</f>
        <v>-16500</v>
      </c>
      <c r="S78" s="212">
        <f>('Cashflow Detailed'!U31)*-1</f>
        <v>-16500</v>
      </c>
      <c r="T78" s="212">
        <f>('Cashflow Detailed'!V31)*-1</f>
        <v>-16500</v>
      </c>
      <c r="U78" s="212">
        <f>('Cashflow Detailed'!W31)*-1</f>
        <v>-16500</v>
      </c>
      <c r="V78" s="212">
        <f>('Cashflow Detailed'!X31)*-1</f>
        <v>-16500</v>
      </c>
      <c r="W78" s="212">
        <f>('Cashflow Detailed'!Y31)*-1</f>
        <v>-16500</v>
      </c>
      <c r="X78" s="212">
        <f>('Cashflow Detailed'!Z31)*-1</f>
        <v>-16500</v>
      </c>
      <c r="Y78" s="212">
        <f>('Cashflow Detailed'!AA31)*-1</f>
        <v>-16500</v>
      </c>
      <c r="Z78" s="212">
        <f>('Cashflow Detailed'!AB31)*-1</f>
        <v>-16500</v>
      </c>
      <c r="AA78" s="213">
        <f>('Cashflow Detailed'!AC31)*-1</f>
        <v>-16500</v>
      </c>
      <c r="AB78" s="212">
        <f>('Cashflow Detailed'!AD31)*-1</f>
        <v>-17325</v>
      </c>
      <c r="AC78" s="212">
        <f>('Cashflow Detailed'!AE31)*-1</f>
        <v>-17325</v>
      </c>
      <c r="AD78" s="212">
        <f>('Cashflow Detailed'!AF31)*-1</f>
        <v>-17325</v>
      </c>
      <c r="AE78" s="212">
        <f>('Cashflow Detailed'!AG31)*-1</f>
        <v>-17325</v>
      </c>
      <c r="AF78" s="212">
        <f>('Cashflow Detailed'!AH31)*-1</f>
        <v>-17325</v>
      </c>
      <c r="AG78" s="212">
        <f>('Cashflow Detailed'!AI31)*-1</f>
        <v>-17325</v>
      </c>
      <c r="AH78" s="212">
        <f>('Cashflow Detailed'!AJ31)*-1</f>
        <v>-17325</v>
      </c>
      <c r="AI78" s="212">
        <f>('Cashflow Detailed'!AK31)*-1</f>
        <v>-17325</v>
      </c>
      <c r="AJ78" s="212">
        <f>('Cashflow Detailed'!AL31)*-1</f>
        <v>-17325</v>
      </c>
      <c r="AK78" s="212">
        <f>('Cashflow Detailed'!AM31)*-1</f>
        <v>-17325</v>
      </c>
      <c r="AL78" s="212">
        <f>('Cashflow Detailed'!AN31)*-1</f>
        <v>-17325</v>
      </c>
      <c r="AM78" s="213">
        <f>('Cashflow Detailed'!AO31)*-1</f>
        <v>-17325</v>
      </c>
      <c r="AN78" s="251">
        <f>('Cashflow Detailed'!AP31)*-1</f>
        <v>-18191.25</v>
      </c>
      <c r="AO78" s="251">
        <f>('Cashflow Detailed'!AQ31)*-1</f>
        <v>-18191.25</v>
      </c>
      <c r="AP78" s="251">
        <f>('Cashflow Detailed'!AR31)*-1</f>
        <v>-18191.25</v>
      </c>
      <c r="AQ78" s="251">
        <f>('Cashflow Detailed'!AS31)*-1</f>
        <v>-18191.25</v>
      </c>
      <c r="AR78" s="251">
        <f>('Cashflow Detailed'!AT31)*-1</f>
        <v>-18191.25</v>
      </c>
      <c r="AS78" s="251">
        <f>('Cashflow Detailed'!AU31)*-1</f>
        <v>-18191.25</v>
      </c>
      <c r="AT78" s="251">
        <f>('Cashflow Detailed'!AV31)*-1</f>
        <v>-18191.25</v>
      </c>
      <c r="AU78" s="251">
        <f>('Cashflow Detailed'!AW31)*-1</f>
        <v>-18191.25</v>
      </c>
      <c r="AV78" s="251">
        <f>('Cashflow Detailed'!AX31)*-1</f>
        <v>-18191.25</v>
      </c>
      <c r="AW78" s="251">
        <f>('Cashflow Detailed'!AY31)*-1</f>
        <v>-18191.25</v>
      </c>
      <c r="AX78" s="251">
        <f>('Cashflow Detailed'!AZ31)*-1</f>
        <v>-18191.25</v>
      </c>
      <c r="AY78" s="252">
        <f>('Cashflow Detailed'!BA31)*-1</f>
        <v>-18191.25</v>
      </c>
      <c r="AZ78" s="251">
        <f>('Cashflow Detailed'!BB31)*-1</f>
        <v>-19100.8125</v>
      </c>
      <c r="BA78" s="251">
        <f>('Cashflow Detailed'!BC31)*-1</f>
        <v>-19100.8125</v>
      </c>
      <c r="BB78" s="251">
        <f>('Cashflow Detailed'!BD31)*-1</f>
        <v>-19100.8125</v>
      </c>
      <c r="BC78" s="251">
        <f>('Cashflow Detailed'!BE31)*-1</f>
        <v>-19100.8125</v>
      </c>
      <c r="BD78" s="251">
        <f>('Cashflow Detailed'!BF31)*-1</f>
        <v>-19100.8125</v>
      </c>
      <c r="BE78" s="251">
        <f>('Cashflow Detailed'!BG31)*-1</f>
        <v>-19100.8125</v>
      </c>
      <c r="BF78" s="251">
        <f>('Cashflow Detailed'!BH31)*-1</f>
        <v>-19100.8125</v>
      </c>
      <c r="BG78" s="251">
        <f>('Cashflow Detailed'!BI31)*-1</f>
        <v>-19100.8125</v>
      </c>
      <c r="BH78" s="251">
        <f>('Cashflow Detailed'!BJ31)*-1</f>
        <v>-19100.8125</v>
      </c>
      <c r="BI78" s="251">
        <f>('Cashflow Detailed'!BK31)*-1</f>
        <v>-19100.8125</v>
      </c>
      <c r="BJ78" s="251">
        <f>('Cashflow Detailed'!BL31)*-1</f>
        <v>-19100.8125</v>
      </c>
      <c r="BK78" s="252">
        <f>('Cashflow Detailed'!$BM$31)*-1</f>
        <v>-19100.8125</v>
      </c>
      <c r="BL78" s="253">
        <f t="shared" ref="BL78:BL84" si="187">SUM(BI78:BK78)*1.075</f>
        <v>-61600.120312499996</v>
      </c>
      <c r="BM78" s="253">
        <f t="shared" ref="BM78:BU84" si="188">+BL78*1.075</f>
        <v>-66220.129335937498</v>
      </c>
      <c r="BN78" s="253">
        <f t="shared" si="188"/>
        <v>-71186.639036132809</v>
      </c>
      <c r="BO78" s="253">
        <f t="shared" si="188"/>
        <v>-76525.636963842771</v>
      </c>
      <c r="BP78" s="253">
        <f t="shared" si="188"/>
        <v>-82265.059736130977</v>
      </c>
      <c r="BQ78" s="253">
        <f t="shared" si="188"/>
        <v>-88434.93921634079</v>
      </c>
      <c r="BR78" s="253">
        <f t="shared" si="188"/>
        <v>-95067.559657566351</v>
      </c>
      <c r="BS78" s="253">
        <f t="shared" si="188"/>
        <v>-102197.62663188382</v>
      </c>
      <c r="BT78" s="253">
        <f t="shared" si="188"/>
        <v>-109862.4486292751</v>
      </c>
      <c r="BU78" s="254">
        <f t="shared" si="188"/>
        <v>-118102.13227647073</v>
      </c>
      <c r="BV78" s="255">
        <f t="shared" si="185"/>
        <v>-1889867.041796081</v>
      </c>
      <c r="BW78" s="203" t="str">
        <f t="shared" si="186"/>
        <v>Rent</v>
      </c>
    </row>
    <row r="79" spans="1:75">
      <c r="A79" s="240" t="str">
        <f>'Cashflow Detailed'!B15</f>
        <v>HR/Benefits/Insurance</v>
      </c>
      <c r="B79" s="219"/>
      <c r="C79" s="210"/>
      <c r="D79" s="212">
        <v>0</v>
      </c>
      <c r="E79" s="212">
        <f>('Cashflow Detailed'!G22)*-1</f>
        <v>-125417</v>
      </c>
      <c r="F79" s="212">
        <f>('Cashflow Detailed'!H22)*-1</f>
        <v>-130833.66666666666</v>
      </c>
      <c r="G79" s="212">
        <f>('Cashflow Detailed'!I22)*-1</f>
        <v>-133958.66666666666</v>
      </c>
      <c r="H79" s="212">
        <f>('Cashflow Detailed'!J22)*-1</f>
        <v>-137883.66666666666</v>
      </c>
      <c r="I79" s="212">
        <f>('Cashflow Detailed'!K22)*-1</f>
        <v>-139237.83333333331</v>
      </c>
      <c r="J79" s="212">
        <f>('Cashflow Detailed'!L22)*-1</f>
        <v>-140367</v>
      </c>
      <c r="K79" s="212">
        <f>('Cashflow Detailed'!M22)*-1</f>
        <v>-164637.83333333334</v>
      </c>
      <c r="L79" s="212">
        <f>('Cashflow Detailed'!N22)*-1</f>
        <v>-164637.83333333334</v>
      </c>
      <c r="M79" s="212">
        <f>('Cashflow Detailed'!O22)*-1</f>
        <v>-166512.83333333331</v>
      </c>
      <c r="N79" s="212">
        <f>('Cashflow Detailed'!P22)*-1</f>
        <v>-167866.99999999997</v>
      </c>
      <c r="O79" s="213">
        <f>('Cashflow Detailed'!Q22)*-1</f>
        <v>-186721.16666666666</v>
      </c>
      <c r="P79" s="212">
        <f>('Cashflow Detailed'!R22)*-1</f>
        <v>-190533.66666666666</v>
      </c>
      <c r="Q79" s="212">
        <f>('Cashflow Detailed'!S22)*-1</f>
        <v>-190533.66666666666</v>
      </c>
      <c r="R79" s="212">
        <f>('Cashflow Detailed'!T22)*-1</f>
        <v>-190533.66666666666</v>
      </c>
      <c r="S79" s="212">
        <f>('Cashflow Detailed'!U22)*-1</f>
        <v>-190533.66666666666</v>
      </c>
      <c r="T79" s="212">
        <f>('Cashflow Detailed'!V22)*-1</f>
        <v>-190533.66666666666</v>
      </c>
      <c r="U79" s="212">
        <f>('Cashflow Detailed'!W22)*-1</f>
        <v>-190533.66666666666</v>
      </c>
      <c r="V79" s="212">
        <f>('Cashflow Detailed'!X22)*-1</f>
        <v>-192512.83333333331</v>
      </c>
      <c r="W79" s="212">
        <f>('Cashflow Detailed'!Y22)*-1</f>
        <v>-192512.83333333331</v>
      </c>
      <c r="X79" s="212">
        <f>('Cashflow Detailed'!Z22)*-1</f>
        <v>-192512.83333333331</v>
      </c>
      <c r="Y79" s="212">
        <f>('Cashflow Detailed'!AA22)*-1</f>
        <v>-192512.83333333331</v>
      </c>
      <c r="Z79" s="212">
        <f>('Cashflow Detailed'!AB22)*-1</f>
        <v>-192512.83333333331</v>
      </c>
      <c r="AA79" s="213">
        <f>('Cashflow Detailed'!AC22)*-1</f>
        <v>-192512.83333333331</v>
      </c>
      <c r="AB79" s="212">
        <f>('Cashflow Detailed'!AD22)*-1</f>
        <v>-203304.09999999998</v>
      </c>
      <c r="AC79" s="212">
        <f>('Cashflow Detailed'!AE22)*-1</f>
        <v>-203304.09999999998</v>
      </c>
      <c r="AD79" s="212">
        <f>('Cashflow Detailed'!AF22)*-1</f>
        <v>-203304.09999999998</v>
      </c>
      <c r="AE79" s="212">
        <f>('Cashflow Detailed'!AG22)*-1</f>
        <v>-203304.09999999998</v>
      </c>
      <c r="AF79" s="212">
        <f>('Cashflow Detailed'!AH22)*-1</f>
        <v>-203304.09999999998</v>
      </c>
      <c r="AG79" s="212">
        <f>('Cashflow Detailed'!AI22)*-1</f>
        <v>-203304.09999999998</v>
      </c>
      <c r="AH79" s="212">
        <f>('Cashflow Detailed'!AJ22)*-1</f>
        <v>-203304.09999999998</v>
      </c>
      <c r="AI79" s="212">
        <f>('Cashflow Detailed'!AK22)*-1</f>
        <v>-203304.09999999998</v>
      </c>
      <c r="AJ79" s="212">
        <f>('Cashflow Detailed'!AL22)*-1</f>
        <v>-203304.09999999998</v>
      </c>
      <c r="AK79" s="212">
        <f>('Cashflow Detailed'!AM22)*-1</f>
        <v>-203304.09999999998</v>
      </c>
      <c r="AL79" s="212">
        <f>('Cashflow Detailed'!AN22)*-1</f>
        <v>-203304.09999999998</v>
      </c>
      <c r="AM79" s="213">
        <f>('Cashflow Detailed'!AO22)*-1</f>
        <v>-203304.09999999998</v>
      </c>
      <c r="AN79" s="251">
        <f>('Cashflow Detailed'!AP22)*-1</f>
        <v>-211067.45</v>
      </c>
      <c r="AO79" s="251">
        <f>('Cashflow Detailed'!AQ22)*-1</f>
        <v>-211067.45</v>
      </c>
      <c r="AP79" s="251">
        <f>('Cashflow Detailed'!AR22)*-1</f>
        <v>-211067.45</v>
      </c>
      <c r="AQ79" s="251">
        <f>('Cashflow Detailed'!AS22)*-1</f>
        <v>-211067.45</v>
      </c>
      <c r="AR79" s="251">
        <f>('Cashflow Detailed'!AT22)*-1</f>
        <v>-211067.45</v>
      </c>
      <c r="AS79" s="251">
        <f>('Cashflow Detailed'!AU22)*-1</f>
        <v>-211067.45</v>
      </c>
      <c r="AT79" s="251">
        <f>('Cashflow Detailed'!AV22)*-1</f>
        <v>-213244.53333333335</v>
      </c>
      <c r="AU79" s="251">
        <f>('Cashflow Detailed'!AW22)*-1</f>
        <v>-213244.53333333335</v>
      </c>
      <c r="AV79" s="251">
        <f>('Cashflow Detailed'!AX22)*-1</f>
        <v>-213244.53333333335</v>
      </c>
      <c r="AW79" s="251">
        <f>('Cashflow Detailed'!AY22)*-1</f>
        <v>-213244.53333333335</v>
      </c>
      <c r="AX79" s="251">
        <f>('Cashflow Detailed'!AZ22)*-1</f>
        <v>-213244.53333333335</v>
      </c>
      <c r="AY79" s="252">
        <f>('Cashflow Detailed'!BA22)*-1</f>
        <v>-213244.53333333335</v>
      </c>
      <c r="AZ79" s="251">
        <f>('Cashflow Detailed'!BB22)*-1</f>
        <v>-220958.42499999999</v>
      </c>
      <c r="BA79" s="251">
        <f>('Cashflow Detailed'!BC22)*-1</f>
        <v>-220958.42499999999</v>
      </c>
      <c r="BB79" s="251">
        <f>('Cashflow Detailed'!BD22)*-1</f>
        <v>-220958.42499999999</v>
      </c>
      <c r="BC79" s="251">
        <f>('Cashflow Detailed'!BE22)*-1</f>
        <v>-220958.42499999999</v>
      </c>
      <c r="BD79" s="251">
        <f>('Cashflow Detailed'!BF22)*-1</f>
        <v>-220958.42499999999</v>
      </c>
      <c r="BE79" s="251">
        <f>('Cashflow Detailed'!BG22)*-1</f>
        <v>-220958.42499999999</v>
      </c>
      <c r="BF79" s="251">
        <f>('Cashflow Detailed'!BH22)*-1</f>
        <v>-223234.46666666665</v>
      </c>
      <c r="BG79" s="251">
        <f>('Cashflow Detailed'!BI22)*-1</f>
        <v>-223234.46666666665</v>
      </c>
      <c r="BH79" s="251">
        <f>('Cashflow Detailed'!BJ22)*-1</f>
        <v>-223234.46666666665</v>
      </c>
      <c r="BI79" s="251">
        <f>('Cashflow Detailed'!BK22)*-1</f>
        <v>-223234.46666666665</v>
      </c>
      <c r="BJ79" s="251">
        <f>('Cashflow Detailed'!BL22)*-1</f>
        <v>-223234.46666666665</v>
      </c>
      <c r="BK79" s="252">
        <f>('Cashflow Detailed'!$BM$22)*-1</f>
        <v>-223234.46666666665</v>
      </c>
      <c r="BL79" s="253">
        <f t="shared" si="187"/>
        <v>-719931.15499999991</v>
      </c>
      <c r="BM79" s="253">
        <f t="shared" si="188"/>
        <v>-773925.99162499991</v>
      </c>
      <c r="BN79" s="253">
        <f t="shared" si="188"/>
        <v>-831970.44099687482</v>
      </c>
      <c r="BO79" s="253">
        <f t="shared" si="188"/>
        <v>-894368.2240716404</v>
      </c>
      <c r="BP79" s="253">
        <f t="shared" si="188"/>
        <v>-961445.8408770134</v>
      </c>
      <c r="BQ79" s="253">
        <f t="shared" si="188"/>
        <v>-1033554.2789427894</v>
      </c>
      <c r="BR79" s="253">
        <f t="shared" si="188"/>
        <v>-1111070.8498634985</v>
      </c>
      <c r="BS79" s="253">
        <f t="shared" si="188"/>
        <v>-1194401.1636032609</v>
      </c>
      <c r="BT79" s="253">
        <f t="shared" si="188"/>
        <v>-1283981.2508735054</v>
      </c>
      <c r="BU79" s="254">
        <f t="shared" si="188"/>
        <v>-1380279.8446890183</v>
      </c>
      <c r="BV79" s="255">
        <f t="shared" si="185"/>
        <v>-21791960.990542606</v>
      </c>
      <c r="BW79" s="203" t="str">
        <f t="shared" si="186"/>
        <v>HR/Benefits/Insurance</v>
      </c>
    </row>
    <row r="80" spans="1:75">
      <c r="A80" s="240" t="s">
        <v>55</v>
      </c>
      <c r="B80" s="219"/>
      <c r="C80" s="210"/>
      <c r="D80" s="212">
        <v>0</v>
      </c>
      <c r="E80" s="212">
        <f>('Cashflow Detailed'!G41)*-1</f>
        <v>-29020.079999999998</v>
      </c>
      <c r="F80" s="212">
        <f>('Cashflow Detailed'!H41)*-1</f>
        <v>-30320.079999999998</v>
      </c>
      <c r="G80" s="212">
        <f>('Cashflow Detailed'!I41)*-1</f>
        <v>-31070.079999999998</v>
      </c>
      <c r="H80" s="212">
        <f>('Cashflow Detailed'!J41)*-1</f>
        <v>-32012.079999999998</v>
      </c>
      <c r="I80" s="212">
        <f>('Cashflow Detailed'!K41)*-1</f>
        <v>-32337.079999999994</v>
      </c>
      <c r="J80" s="212">
        <f>('Cashflow Detailed'!L41)*-1</f>
        <v>-32608.079999999998</v>
      </c>
      <c r="K80" s="212">
        <f>('Cashflow Detailed'!M41)*-1</f>
        <v>-38433.08</v>
      </c>
      <c r="L80" s="212">
        <f>('Cashflow Detailed'!N41)*-1</f>
        <v>-39433.08</v>
      </c>
      <c r="M80" s="212">
        <f>('Cashflow Detailed'!O41)*-1</f>
        <v>-38883.079999999994</v>
      </c>
      <c r="N80" s="212">
        <f>('Cashflow Detailed'!P41)*-1</f>
        <v>-41708.079999999994</v>
      </c>
      <c r="O80" s="213">
        <f>('Cashflow Detailed'!Q41)*-1</f>
        <v>-43753.079999999994</v>
      </c>
      <c r="P80" s="212">
        <f>('Cashflow Detailed'!R41)*-1</f>
        <v>-44648.079999999994</v>
      </c>
      <c r="Q80" s="212">
        <f>('Cashflow Detailed'!S41)*-1</f>
        <v>-44648.079999999994</v>
      </c>
      <c r="R80" s="212">
        <f>('Cashflow Detailed'!T41)*-1</f>
        <v>-44648.079999999994</v>
      </c>
      <c r="S80" s="212">
        <f>('Cashflow Detailed'!U41)*-1</f>
        <v>-44648.079999999994</v>
      </c>
      <c r="T80" s="212">
        <f>('Cashflow Detailed'!V41)*-1</f>
        <v>-44648.079999999994</v>
      </c>
      <c r="U80" s="212">
        <f>('Cashflow Detailed'!W41)*-1</f>
        <v>-48248.079999999994</v>
      </c>
      <c r="V80" s="212">
        <f>('Cashflow Detailed'!X41)*-1</f>
        <v>-45123.079999999994</v>
      </c>
      <c r="W80" s="212">
        <f>('Cashflow Detailed'!Y41)*-1</f>
        <v>-45123.079999999994</v>
      </c>
      <c r="X80" s="212">
        <f>('Cashflow Detailed'!Z41)*-1</f>
        <v>-45123.079999999994</v>
      </c>
      <c r="Y80" s="212">
        <f>('Cashflow Detailed'!AA41)*-1</f>
        <v>-45123.079999999994</v>
      </c>
      <c r="Z80" s="212">
        <f>('Cashflow Detailed'!AB41)*-1</f>
        <v>-45123.079999999994</v>
      </c>
      <c r="AA80" s="213">
        <f>('Cashflow Detailed'!AC41)*-1</f>
        <v>-48723.079999999994</v>
      </c>
      <c r="AB80" s="212">
        <f>('Cashflow Detailed'!AD41)*-1</f>
        <v>-47604.983999999989</v>
      </c>
      <c r="AC80" s="212">
        <f>('Cashflow Detailed'!AE41)*-1</f>
        <v>-47604.983999999989</v>
      </c>
      <c r="AD80" s="212">
        <f>('Cashflow Detailed'!AF41)*-1</f>
        <v>-47604.983999999989</v>
      </c>
      <c r="AE80" s="212">
        <f>('Cashflow Detailed'!AG41)*-1</f>
        <v>-47604.983999999989</v>
      </c>
      <c r="AF80" s="212">
        <f>('Cashflow Detailed'!AH41)*-1</f>
        <v>-47604.983999999989</v>
      </c>
      <c r="AG80" s="212">
        <f>('Cashflow Detailed'!AI41)*-1</f>
        <v>-51204.983999999989</v>
      </c>
      <c r="AH80" s="212">
        <f>('Cashflow Detailed'!AJ41)*-1</f>
        <v>-47604.983999999989</v>
      </c>
      <c r="AI80" s="212">
        <f>('Cashflow Detailed'!AK41)*-1</f>
        <v>-47604.983999999989</v>
      </c>
      <c r="AJ80" s="212">
        <f>('Cashflow Detailed'!AL41)*-1</f>
        <v>-47604.983999999989</v>
      </c>
      <c r="AK80" s="212">
        <f>('Cashflow Detailed'!AM41)*-1</f>
        <v>-47604.983999999989</v>
      </c>
      <c r="AL80" s="212">
        <f>('Cashflow Detailed'!AN41)*-1</f>
        <v>-47604.983999999989</v>
      </c>
      <c r="AM80" s="213">
        <f>('Cashflow Detailed'!AO41)*-1</f>
        <v>-51204.983999999989</v>
      </c>
      <c r="AN80" s="251">
        <f>('Cashflow Detailed'!AP41)*-1</f>
        <v>-49349.387999999999</v>
      </c>
      <c r="AO80" s="251">
        <f>('Cashflow Detailed'!AQ41)*-1</f>
        <v>-49349.387999999999</v>
      </c>
      <c r="AP80" s="251">
        <f>('Cashflow Detailed'!AR41)*-1</f>
        <v>-49349.387999999999</v>
      </c>
      <c r="AQ80" s="251">
        <f>('Cashflow Detailed'!AS41)*-1</f>
        <v>-49349.387999999999</v>
      </c>
      <c r="AR80" s="251">
        <f>('Cashflow Detailed'!AT41)*-1</f>
        <v>-49349.387999999999</v>
      </c>
      <c r="AS80" s="251">
        <f>('Cashflow Detailed'!AU41)*-1</f>
        <v>-52949.387999999999</v>
      </c>
      <c r="AT80" s="251">
        <f>('Cashflow Detailed'!AV41)*-1</f>
        <v>-49871.888000000006</v>
      </c>
      <c r="AU80" s="251">
        <f>('Cashflow Detailed'!AW41)*-1</f>
        <v>-49871.888000000006</v>
      </c>
      <c r="AV80" s="251">
        <f>('Cashflow Detailed'!AX41)*-1</f>
        <v>-49871.888000000006</v>
      </c>
      <c r="AW80" s="251">
        <f>('Cashflow Detailed'!AY41)*-1</f>
        <v>-49871.888000000006</v>
      </c>
      <c r="AX80" s="251">
        <f>('Cashflow Detailed'!AZ41)*-1</f>
        <v>-49871.888000000006</v>
      </c>
      <c r="AY80" s="252">
        <f>('Cashflow Detailed'!BA41)*-1</f>
        <v>-53471.888000000006</v>
      </c>
      <c r="AZ80" s="251">
        <f>('Cashflow Detailed'!BB41)*-1</f>
        <v>-51592.541999999994</v>
      </c>
      <c r="BA80" s="251">
        <f>('Cashflow Detailed'!BC41)*-1</f>
        <v>-51592.541999999994</v>
      </c>
      <c r="BB80" s="251">
        <f>('Cashflow Detailed'!BD41)*-1</f>
        <v>-51592.541999999994</v>
      </c>
      <c r="BC80" s="251">
        <f>('Cashflow Detailed'!BE41)*-1</f>
        <v>-51592.541999999994</v>
      </c>
      <c r="BD80" s="251">
        <f>('Cashflow Detailed'!BF41)*-1</f>
        <v>-51592.541999999994</v>
      </c>
      <c r="BE80" s="251">
        <f>('Cashflow Detailed'!BG41)*-1</f>
        <v>-55192.541999999994</v>
      </c>
      <c r="BF80" s="251">
        <f>('Cashflow Detailed'!BH41)*-1</f>
        <v>-52138.791999999994</v>
      </c>
      <c r="BG80" s="251">
        <f>('Cashflow Detailed'!BI41)*-1</f>
        <v>-52138.791999999994</v>
      </c>
      <c r="BH80" s="251">
        <f>('Cashflow Detailed'!BJ41)*-1</f>
        <v>-52138.791999999994</v>
      </c>
      <c r="BI80" s="251">
        <f>('Cashflow Detailed'!BK41)*-1</f>
        <v>-52138.791999999994</v>
      </c>
      <c r="BJ80" s="251">
        <f>('Cashflow Detailed'!BL41)*-1</f>
        <v>-52138.791999999994</v>
      </c>
      <c r="BK80" s="252">
        <f>('Cashflow Detailed'!$BM$41)*-1</f>
        <v>-55738.791999999994</v>
      </c>
      <c r="BL80" s="253">
        <f t="shared" si="187"/>
        <v>-172017.60419999997</v>
      </c>
      <c r="BM80" s="253">
        <f t="shared" si="188"/>
        <v>-184918.92451499996</v>
      </c>
      <c r="BN80" s="253">
        <f t="shared" si="188"/>
        <v>-198787.84385362495</v>
      </c>
      <c r="BO80" s="253">
        <f t="shared" si="188"/>
        <v>-213696.93214264681</v>
      </c>
      <c r="BP80" s="253">
        <f t="shared" si="188"/>
        <v>-229724.2020533453</v>
      </c>
      <c r="BQ80" s="253">
        <f t="shared" si="188"/>
        <v>-246953.51720734619</v>
      </c>
      <c r="BR80" s="253">
        <f t="shared" si="188"/>
        <v>-265475.03099789715</v>
      </c>
      <c r="BS80" s="253">
        <f t="shared" si="188"/>
        <v>-285385.65832273941</v>
      </c>
      <c r="BT80" s="253">
        <f t="shared" si="188"/>
        <v>-306789.58269694488</v>
      </c>
      <c r="BU80" s="254">
        <f t="shared" si="188"/>
        <v>-329798.80139921571</v>
      </c>
      <c r="BV80" s="255">
        <f t="shared" si="185"/>
        <v>-5179528.4053887594</v>
      </c>
      <c r="BW80" s="203" t="str">
        <f t="shared" si="186"/>
        <v>Taxes</v>
      </c>
    </row>
    <row r="81" spans="1:76">
      <c r="A81" s="240" t="s">
        <v>47</v>
      </c>
      <c r="B81" s="219"/>
      <c r="C81" s="210"/>
      <c r="D81" s="212">
        <v>0</v>
      </c>
      <c r="E81" s="212">
        <f>('Cashflow Detailed'!G76)*-1</f>
        <v>-32057.97</v>
      </c>
      <c r="F81" s="212">
        <f>('Cashflow Detailed'!H76)*-1</f>
        <v>-20882.969999999998</v>
      </c>
      <c r="G81" s="212">
        <f>('Cashflow Detailed'!I76)*-1</f>
        <v>-14956.72</v>
      </c>
      <c r="H81" s="212">
        <f>('Cashflow Detailed'!J76)*-1</f>
        <v>-14159.657499999999</v>
      </c>
      <c r="I81" s="212">
        <f>('Cashflow Detailed'!K76)*-1</f>
        <v>-14872.241875</v>
      </c>
      <c r="J81" s="212">
        <f>('Cashflow Detailed'!L76)*-1</f>
        <v>-16084.95546875</v>
      </c>
      <c r="K81" s="212">
        <f>('Cashflow Detailed'!M76)*-1</f>
        <v>-14898.304742187502</v>
      </c>
      <c r="L81" s="212">
        <f>('Cashflow Detailed'!N76)*-1</f>
        <v>-15132.821479296876</v>
      </c>
      <c r="M81" s="212">
        <f>('Cashflow Detailed'!O76)*-1</f>
        <v>-17379.064053261722</v>
      </c>
      <c r="N81" s="212">
        <f>('Cashflow Detailed'!P76)*-1</f>
        <v>-16637.618755924806</v>
      </c>
      <c r="O81" s="213">
        <f>('Cashflow Detailed'!Q76)*-1</f>
        <v>-17109.101193721046</v>
      </c>
      <c r="P81" s="212">
        <f>('Cashflow Detailed'!R76)*-1</f>
        <v>-18044.1577534071</v>
      </c>
      <c r="Q81" s="212">
        <f>('Cashflow Detailed'!S76)*-1</f>
        <v>-17043.467141077454</v>
      </c>
      <c r="R81" s="212">
        <f>('Cashflow Detailed'!T76)*-1</f>
        <v>-18357.741998131329</v>
      </c>
      <c r="S81" s="212">
        <f>('Cashflow Detailed'!U76)*-1</f>
        <v>-17687.730598037895</v>
      </c>
      <c r="T81" s="212">
        <f>('Cashflow Detailed'!V76)*-1</f>
        <v>-18034.21862793979</v>
      </c>
      <c r="U81" s="212">
        <f>('Cashflow Detailed'!W76)*-1</f>
        <v>-19898.031059336779</v>
      </c>
      <c r="V81" s="212">
        <f>('Cashflow Detailed'!X76)*-1</f>
        <v>-18780.03411230362</v>
      </c>
      <c r="W81" s="212">
        <f>('Cashflow Detailed'!Y76)*-1</f>
        <v>-19181.137317918798</v>
      </c>
      <c r="X81" s="212">
        <f>('Cashflow Detailed'!Z76)*-1</f>
        <v>-20602.29568381474</v>
      </c>
      <c r="Y81" s="212">
        <f>('Cashflow Detailed'!AA76)*-1</f>
        <v>-20044.511968005478</v>
      </c>
      <c r="Z81" s="212">
        <f>('Cashflow Detailed'!AB76)*-1</f>
        <v>-20508.839066405752</v>
      </c>
      <c r="AA81" s="213">
        <f>('Cashflow Detailed'!AC76)*-1</f>
        <v>-23996.382519726041</v>
      </c>
      <c r="AB81" s="212">
        <f>('Cashflow Detailed'!AD76)*-1</f>
        <v>-23884.100145712342</v>
      </c>
      <c r="AC81" s="212">
        <f>('Cashflow Detailed'!AE76)*-1</f>
        <v>-22991.61680299796</v>
      </c>
      <c r="AD81" s="212">
        <f>('Cashflow Detailed'!AF76)*-1</f>
        <v>-24656.009293147858</v>
      </c>
      <c r="AE81" s="212">
        <f>('Cashflow Detailed'!AG76)*-1</f>
        <v>-24148.621407805251</v>
      </c>
      <c r="AF81" s="212">
        <f>('Cashflow Detailed'!AH76)*-1</f>
        <v>-24770.864128195513</v>
      </c>
      <c r="AG81" s="212">
        <f>('Cashflow Detailed'!AI76)*-1</f>
        <v>-27074.21898460529</v>
      </c>
      <c r="AH81" s="212">
        <f>('Cashflow Detailed'!AJ76)*-1</f>
        <v>-26110.241583835556</v>
      </c>
      <c r="AI81" s="212">
        <f>('Cashflow Detailed'!AK76)*-1</f>
        <v>-26830.565313027335</v>
      </c>
      <c r="AJ81" s="212">
        <f>('Cashflow Detailed'!AL76)*-1</f>
        <v>-28686.905228678701</v>
      </c>
      <c r="AK81" s="212">
        <f>('Cashflow Detailed'!AM76)*-1</f>
        <v>-28381.062140112637</v>
      </c>
      <c r="AL81" s="212">
        <f>('Cashflow Detailed'!AN76)*-1</f>
        <v>-29214.926897118268</v>
      </c>
      <c r="AM81" s="213">
        <f>('Cashflow Detailed'!AO76)*-1</f>
        <v>-33390.484891974178</v>
      </c>
      <c r="AN81" s="251">
        <f>('Cashflow Detailed'!AP76)*-1</f>
        <v>-33623.197486572892</v>
      </c>
      <c r="AO81" s="251">
        <f>('Cashflow Detailed'!AQ76)*-1</f>
        <v>-33015.500175901536</v>
      </c>
      <c r="AP81" s="251">
        <f>('Cashflow Detailed'!AR76)*-1</f>
        <v>-35239.067999696614</v>
      </c>
      <c r="AQ81" s="251">
        <f>('Cashflow Detailed'!AS76)*-1</f>
        <v>-35093.31421468145</v>
      </c>
      <c r="AR81" s="251">
        <f>('Cashflow Detailed'!AT76)*-1</f>
        <v>-36210.772740415523</v>
      </c>
      <c r="AS81" s="251">
        <f>('Cashflow Detailed'!AU76)*-1</f>
        <v>-39199.104192436302</v>
      </c>
      <c r="AT81" s="251">
        <f>('Cashflow Detailed'!AV76)*-1</f>
        <v>-38616.102217058113</v>
      </c>
      <c r="AU81" s="251">
        <f>('Cashflow Detailed'!AW76)*-1</f>
        <v>-39909.700142911024</v>
      </c>
      <c r="AV81" s="251">
        <f>('Cashflow Detailed'!AX76)*-1</f>
        <v>-42477.977965056576</v>
      </c>
      <c r="AW81" s="251">
        <f>('Cashflow Detailed'!AY76)*-1</f>
        <v>-42694.169678309401</v>
      </c>
      <c r="AX81" s="251">
        <f>('Cashflow Detailed'!AZ76)*-1</f>
        <v>-44191.670977224872</v>
      </c>
      <c r="AY81" s="252">
        <f>('Cashflow Detailed'!BA76)*-1</f>
        <v>-49394.047341086116</v>
      </c>
      <c r="AZ81" s="251">
        <f>('Cashflow Detailed'!BB76)*-1</f>
        <v>-50289.756893140424</v>
      </c>
      <c r="BA81" s="251">
        <f>('Cashflow Detailed'!BC76)*-1</f>
        <v>-50293.001834297451</v>
      </c>
      <c r="BB81" s="251">
        <f>('Cashflow Detailed'!BD76)*-1</f>
        <v>-53444.224022512324</v>
      </c>
      <c r="BC81" s="251">
        <f>('Cashflow Detailed'!BE76)*-1</f>
        <v>-54024.457320137939</v>
      </c>
      <c r="BD81" s="251">
        <f>('Cashflow Detailed'!BF76)*-1</f>
        <v>-56031.25228264484</v>
      </c>
      <c r="BE81" s="251">
        <f>('Cashflow Detailed'!BG76)*-1</f>
        <v>-60134.886993277076</v>
      </c>
      <c r="BF81" s="251">
        <f>('Cashflow Detailed'!BH76)*-1</f>
        <v>-60350.87843944093</v>
      </c>
      <c r="BG81" s="251">
        <f>('Cashflow Detailed'!BI76)*-1</f>
        <v>-62673.994457912981</v>
      </c>
      <c r="BH81" s="251">
        <f>('Cashflow Detailed'!BJ76)*-1</f>
        <v>-66444.266277308634</v>
      </c>
      <c r="BI81" s="251">
        <f>('Cashflow Detailed'!BK76)*-1</f>
        <v>-67674.50168767407</v>
      </c>
      <c r="BJ81" s="251">
        <f>('Cashflow Detailed'!BL76)*-1</f>
        <v>-70363.798868557773</v>
      </c>
      <c r="BK81" s="252">
        <f>('Cashflow Detailed'!$BM$76)*-1</f>
        <v>-77180.560908485655</v>
      </c>
      <c r="BL81" s="253">
        <f t="shared" si="187"/>
        <v>-231360.27607457127</v>
      </c>
      <c r="BM81" s="253">
        <f t="shared" si="188"/>
        <v>-248712.29678016412</v>
      </c>
      <c r="BN81" s="253">
        <f t="shared" si="188"/>
        <v>-267365.71903867641</v>
      </c>
      <c r="BO81" s="253">
        <f t="shared" si="188"/>
        <v>-287418.14796657715</v>
      </c>
      <c r="BP81" s="253">
        <f t="shared" si="188"/>
        <v>-308974.50906407041</v>
      </c>
      <c r="BQ81" s="253">
        <f t="shared" si="188"/>
        <v>-332147.59724387567</v>
      </c>
      <c r="BR81" s="253">
        <f t="shared" si="188"/>
        <v>-357058.66703716631</v>
      </c>
      <c r="BS81" s="253">
        <f t="shared" si="188"/>
        <v>-383838.06706495374</v>
      </c>
      <c r="BT81" s="253">
        <f t="shared" si="188"/>
        <v>-412625.92209482525</v>
      </c>
      <c r="BU81" s="254">
        <f t="shared" si="188"/>
        <v>-443572.86625193711</v>
      </c>
      <c r="BV81" s="255">
        <f t="shared" si="185"/>
        <v>-5218133.8634650158</v>
      </c>
      <c r="BW81" s="203" t="str">
        <f t="shared" si="186"/>
        <v>Office Overhead</v>
      </c>
    </row>
    <row r="82" spans="1:76">
      <c r="A82" s="240" t="s">
        <v>105</v>
      </c>
      <c r="B82" s="219"/>
      <c r="C82" s="210"/>
      <c r="D82" s="212">
        <v>0</v>
      </c>
      <c r="E82" s="212">
        <f>('Cashflow Detailed'!G99)*-1</f>
        <v>-22500</v>
      </c>
      <c r="F82" s="212">
        <f>('Cashflow Detailed'!H99)*-1</f>
        <v>-22500</v>
      </c>
      <c r="G82" s="212">
        <f>('Cashflow Detailed'!I99)*-1</f>
        <v>-22500</v>
      </c>
      <c r="H82" s="212">
        <f>('Cashflow Detailed'!J99)*-1</f>
        <v>-22500</v>
      </c>
      <c r="I82" s="212">
        <f>('Cashflow Detailed'!K99)*-1</f>
        <v>-22500</v>
      </c>
      <c r="J82" s="212">
        <f>('Cashflow Detailed'!L99)*-1</f>
        <v>-22500</v>
      </c>
      <c r="K82" s="212">
        <f>('Cashflow Detailed'!M99)*-1</f>
        <v>-22500</v>
      </c>
      <c r="L82" s="212">
        <f>('Cashflow Detailed'!N99)*-1</f>
        <v>-22500</v>
      </c>
      <c r="M82" s="212">
        <f>('Cashflow Detailed'!O99)*-1</f>
        <v>-22500</v>
      </c>
      <c r="N82" s="212">
        <f>('Cashflow Detailed'!P99)*-1</f>
        <v>-22500</v>
      </c>
      <c r="O82" s="213">
        <f>('Cashflow Detailed'!Q99)*-1</f>
        <v>-22500</v>
      </c>
      <c r="P82" s="212">
        <f>('Cashflow Detailed'!R99)*-1</f>
        <v>-22500</v>
      </c>
      <c r="Q82" s="212">
        <f>('Cashflow Detailed'!S99)*-1</f>
        <v>-22500</v>
      </c>
      <c r="R82" s="212">
        <f>('Cashflow Detailed'!T99)*-1</f>
        <v>-22500</v>
      </c>
      <c r="S82" s="212">
        <f>('Cashflow Detailed'!U99)*-1</f>
        <v>-22500</v>
      </c>
      <c r="T82" s="212">
        <f>('Cashflow Detailed'!V99)*-1</f>
        <v>-22500</v>
      </c>
      <c r="U82" s="212">
        <f>('Cashflow Detailed'!W99)*-1</f>
        <v>-22500</v>
      </c>
      <c r="V82" s="212">
        <f>('Cashflow Detailed'!X99)*-1</f>
        <v>-22500</v>
      </c>
      <c r="W82" s="212">
        <f>('Cashflow Detailed'!Y99)*-1</f>
        <v>-22500</v>
      </c>
      <c r="X82" s="212">
        <f>('Cashflow Detailed'!Z99)*-1</f>
        <v>-22500</v>
      </c>
      <c r="Y82" s="212">
        <f>('Cashflow Detailed'!AA99)*-1</f>
        <v>-22500</v>
      </c>
      <c r="Z82" s="212">
        <f>('Cashflow Detailed'!AB99)*-1</f>
        <v>-22500</v>
      </c>
      <c r="AA82" s="213">
        <f>('Cashflow Detailed'!AC99)*-1</f>
        <v>-22500</v>
      </c>
      <c r="AB82" s="212">
        <f>('Cashflow Detailed'!AD99)*-1</f>
        <v>-22500</v>
      </c>
      <c r="AC82" s="212">
        <f>('Cashflow Detailed'!AE99)*-1</f>
        <v>-22500</v>
      </c>
      <c r="AD82" s="212">
        <f>('Cashflow Detailed'!AF99)*-1</f>
        <v>-22500</v>
      </c>
      <c r="AE82" s="212">
        <f>('Cashflow Detailed'!AG99)*-1</f>
        <v>-22500</v>
      </c>
      <c r="AF82" s="212">
        <f>('Cashflow Detailed'!AH99)*-1</f>
        <v>-22500</v>
      </c>
      <c r="AG82" s="212">
        <f>('Cashflow Detailed'!AI99)*-1</f>
        <v>-22500</v>
      </c>
      <c r="AH82" s="212">
        <f>('Cashflow Detailed'!AJ99)*-1</f>
        <v>-22500</v>
      </c>
      <c r="AI82" s="212">
        <f>('Cashflow Detailed'!AK99)*-1</f>
        <v>-22500</v>
      </c>
      <c r="AJ82" s="212">
        <f>('Cashflow Detailed'!AL99)*-1</f>
        <v>-22500</v>
      </c>
      <c r="AK82" s="212">
        <f>('Cashflow Detailed'!AM99)*-1</f>
        <v>-22500</v>
      </c>
      <c r="AL82" s="212">
        <f>('Cashflow Detailed'!AN99)*-1</f>
        <v>-22500</v>
      </c>
      <c r="AM82" s="213">
        <f>('Cashflow Detailed'!AO99)*-1</f>
        <v>-22500</v>
      </c>
      <c r="AN82" s="251">
        <f>('Cashflow Detailed'!AP99)*-1</f>
        <v>-22500</v>
      </c>
      <c r="AO82" s="251">
        <f>('Cashflow Detailed'!AQ99)*-1</f>
        <v>-22500</v>
      </c>
      <c r="AP82" s="251">
        <f>('Cashflow Detailed'!AR99)*-1</f>
        <v>-22500</v>
      </c>
      <c r="AQ82" s="251">
        <f>('Cashflow Detailed'!AS99)*-1</f>
        <v>-22500</v>
      </c>
      <c r="AR82" s="251">
        <f>('Cashflow Detailed'!AT99)*-1</f>
        <v>-22500</v>
      </c>
      <c r="AS82" s="251">
        <f>('Cashflow Detailed'!AU99)*-1</f>
        <v>-22500</v>
      </c>
      <c r="AT82" s="251">
        <f>('Cashflow Detailed'!AV99)*-1</f>
        <v>-22500</v>
      </c>
      <c r="AU82" s="251">
        <f>('Cashflow Detailed'!AW99)*-1</f>
        <v>-22500</v>
      </c>
      <c r="AV82" s="251">
        <f>('Cashflow Detailed'!AX99)*-1</f>
        <v>-22500</v>
      </c>
      <c r="AW82" s="251">
        <f>('Cashflow Detailed'!AY99)*-1</f>
        <v>-22500</v>
      </c>
      <c r="AX82" s="251">
        <f>('Cashflow Detailed'!AZ99)*-1</f>
        <v>-22500</v>
      </c>
      <c r="AY82" s="252">
        <f>('Cashflow Detailed'!BA99)*-1</f>
        <v>-22500</v>
      </c>
      <c r="AZ82" s="251">
        <f>('Cashflow Detailed'!BB99)*-1</f>
        <v>-22500</v>
      </c>
      <c r="BA82" s="251">
        <f>('Cashflow Detailed'!BC99)*-1</f>
        <v>-22500</v>
      </c>
      <c r="BB82" s="251">
        <f>('Cashflow Detailed'!BD99)*-1</f>
        <v>-22500</v>
      </c>
      <c r="BC82" s="251">
        <f>('Cashflow Detailed'!BE99)*-1</f>
        <v>-22500</v>
      </c>
      <c r="BD82" s="251">
        <f>('Cashflow Detailed'!BF99)*-1</f>
        <v>-22500</v>
      </c>
      <c r="BE82" s="251">
        <f>('Cashflow Detailed'!BG99)*-1</f>
        <v>-22500</v>
      </c>
      <c r="BF82" s="251">
        <f>('Cashflow Detailed'!BH99)*-1</f>
        <v>-22500</v>
      </c>
      <c r="BG82" s="251">
        <f>('Cashflow Detailed'!BI99)*-1</f>
        <v>-22500</v>
      </c>
      <c r="BH82" s="251">
        <f>('Cashflow Detailed'!BJ99)*-1</f>
        <v>-22500</v>
      </c>
      <c r="BI82" s="251">
        <f>('Cashflow Detailed'!BK99)*-1</f>
        <v>-22500</v>
      </c>
      <c r="BJ82" s="251">
        <f>('Cashflow Detailed'!BL99)*-1</f>
        <v>-22500</v>
      </c>
      <c r="BK82" s="252">
        <f>('Cashflow Detailed'!$BM$99)*-1</f>
        <v>-22500</v>
      </c>
      <c r="BL82" s="253">
        <f t="shared" si="187"/>
        <v>-72562.5</v>
      </c>
      <c r="BM82" s="253">
        <f t="shared" si="188"/>
        <v>-78004.6875</v>
      </c>
      <c r="BN82" s="253">
        <f t="shared" si="188"/>
        <v>-83855.0390625</v>
      </c>
      <c r="BO82" s="253">
        <f t="shared" si="188"/>
        <v>-90144.1669921875</v>
      </c>
      <c r="BP82" s="253">
        <f t="shared" si="188"/>
        <v>-96904.979516601554</v>
      </c>
      <c r="BQ82" s="253">
        <f t="shared" si="188"/>
        <v>-104172.85298034667</v>
      </c>
      <c r="BR82" s="253">
        <f t="shared" si="188"/>
        <v>-111985.81695387267</v>
      </c>
      <c r="BS82" s="253">
        <f t="shared" si="188"/>
        <v>-120384.75322541311</v>
      </c>
      <c r="BT82" s="253">
        <f t="shared" si="188"/>
        <v>-129413.60971731908</v>
      </c>
      <c r="BU82" s="254">
        <f t="shared" si="188"/>
        <v>-139119.63044611801</v>
      </c>
      <c r="BV82" s="255">
        <f t="shared" si="185"/>
        <v>-2354048.0363943586</v>
      </c>
      <c r="BW82" s="203" t="str">
        <f t="shared" si="186"/>
        <v>Travel</v>
      </c>
    </row>
    <row r="83" spans="1:76">
      <c r="A83" s="240" t="s">
        <v>345</v>
      </c>
      <c r="B83" s="219"/>
      <c r="C83" s="210"/>
      <c r="D83" s="212">
        <v>0</v>
      </c>
      <c r="E83" s="212">
        <f>-'Cashflow Detailed'!G109</f>
        <v>-48366.8</v>
      </c>
      <c r="F83" s="212">
        <f>-'Cashflow Detailed'!H109</f>
        <v>-50533.466666666667</v>
      </c>
      <c r="G83" s="212">
        <f>-'Cashflow Detailed'!I109</f>
        <v>-51783.466666666667</v>
      </c>
      <c r="H83" s="212">
        <f>-'Cashflow Detailed'!J109</f>
        <v>-53353.466666666667</v>
      </c>
      <c r="I83" s="212">
        <f>-'Cashflow Detailed'!K109</f>
        <v>-53895.133333333331</v>
      </c>
      <c r="J83" s="212">
        <f>-'Cashflow Detailed'!L109</f>
        <v>-54346.8</v>
      </c>
      <c r="K83" s="212">
        <f>-'Cashflow Detailed'!M109</f>
        <v>-64055.133333333339</v>
      </c>
      <c r="L83" s="212">
        <f>-'Cashflow Detailed'!N109</f>
        <v>-64055.133333333339</v>
      </c>
      <c r="M83" s="212">
        <f>-'Cashflow Detailed'!O109</f>
        <v>-64805.133333333331</v>
      </c>
      <c r="N83" s="212">
        <f>-'Cashflow Detailed'!P109</f>
        <v>-65346.799999999988</v>
      </c>
      <c r="O83" s="213">
        <f>-'Cashflow Detailed'!Q109</f>
        <v>-72888.46666666666</v>
      </c>
      <c r="P83" s="212">
        <f>-'Cashflow Detailed'!R109</f>
        <v>-74413.46666666666</v>
      </c>
      <c r="Q83" s="212">
        <f>-'Cashflow Detailed'!S109</f>
        <v>-74413.46666666666</v>
      </c>
      <c r="R83" s="212">
        <f>-'Cashflow Detailed'!T109</f>
        <v>-74413.46666666666</v>
      </c>
      <c r="S83" s="212">
        <f>-'Cashflow Detailed'!U109</f>
        <v>-74413.46666666666</v>
      </c>
      <c r="T83" s="212">
        <f>-'Cashflow Detailed'!V109</f>
        <v>-74413.46666666666</v>
      </c>
      <c r="U83" s="212">
        <f>-'Cashflow Detailed'!W109</f>
        <v>-74413.46666666666</v>
      </c>
      <c r="V83" s="212">
        <f>-'Cashflow Detailed'!X109</f>
        <v>-75205.133333333331</v>
      </c>
      <c r="W83" s="212">
        <f>-'Cashflow Detailed'!Y109</f>
        <v>-75205.133333333331</v>
      </c>
      <c r="X83" s="212">
        <f>-'Cashflow Detailed'!Z109</f>
        <v>-75205.133333333331</v>
      </c>
      <c r="Y83" s="212">
        <f>-'Cashflow Detailed'!AA109</f>
        <v>-75205.133333333331</v>
      </c>
      <c r="Z83" s="212">
        <f>-'Cashflow Detailed'!AB109</f>
        <v>-75205.133333333331</v>
      </c>
      <c r="AA83" s="213">
        <f>-'Cashflow Detailed'!AC109</f>
        <v>-75205.133333333331</v>
      </c>
      <c r="AB83" s="212">
        <f>-'Cashflow Detailed'!AD109</f>
        <v>-79341.64</v>
      </c>
      <c r="AC83" s="212">
        <f>-'Cashflow Detailed'!AE109</f>
        <v>-79341.64</v>
      </c>
      <c r="AD83" s="212">
        <f>-'Cashflow Detailed'!AF109</f>
        <v>-79341.64</v>
      </c>
      <c r="AE83" s="212">
        <f>-'Cashflow Detailed'!AG109</f>
        <v>-79341.64</v>
      </c>
      <c r="AF83" s="212">
        <f>-'Cashflow Detailed'!AH109</f>
        <v>-79341.64</v>
      </c>
      <c r="AG83" s="212">
        <f>-'Cashflow Detailed'!AI109</f>
        <v>-79341.64</v>
      </c>
      <c r="AH83" s="212">
        <f>-'Cashflow Detailed'!AJ109</f>
        <v>-79341.64</v>
      </c>
      <c r="AI83" s="212">
        <f>-'Cashflow Detailed'!AK109</f>
        <v>-79341.64</v>
      </c>
      <c r="AJ83" s="212">
        <f>-'Cashflow Detailed'!AL109</f>
        <v>-79341.64</v>
      </c>
      <c r="AK83" s="212">
        <f>-'Cashflow Detailed'!AM109</f>
        <v>-79341.64</v>
      </c>
      <c r="AL83" s="212">
        <f>-'Cashflow Detailed'!AN109</f>
        <v>-79341.64</v>
      </c>
      <c r="AM83" s="213">
        <f>-'Cashflow Detailed'!AO109</f>
        <v>-79341.64</v>
      </c>
      <c r="AN83" s="212">
        <f>-'Cashflow Detailed'!AP109</f>
        <v>-82248.98000000001</v>
      </c>
      <c r="AO83" s="212">
        <f>-'Cashflow Detailed'!AQ109</f>
        <v>-82248.98000000001</v>
      </c>
      <c r="AP83" s="212">
        <f>-'Cashflow Detailed'!AR109</f>
        <v>-82248.98000000001</v>
      </c>
      <c r="AQ83" s="212">
        <f>-'Cashflow Detailed'!AS109</f>
        <v>-82248.98000000001</v>
      </c>
      <c r="AR83" s="212">
        <f>-'Cashflow Detailed'!AT109</f>
        <v>-82248.98000000001</v>
      </c>
      <c r="AS83" s="212">
        <f>-'Cashflow Detailed'!AU109</f>
        <v>-82248.98000000001</v>
      </c>
      <c r="AT83" s="212">
        <f>-'Cashflow Detailed'!AV109</f>
        <v>-83119.813333333354</v>
      </c>
      <c r="AU83" s="212">
        <f>-'Cashflow Detailed'!AW109</f>
        <v>-83119.813333333354</v>
      </c>
      <c r="AV83" s="212">
        <f>-'Cashflow Detailed'!AX109</f>
        <v>-83119.813333333354</v>
      </c>
      <c r="AW83" s="212">
        <f>-'Cashflow Detailed'!AY109</f>
        <v>-83119.813333333354</v>
      </c>
      <c r="AX83" s="212">
        <f>-'Cashflow Detailed'!AZ109</f>
        <v>-83119.813333333354</v>
      </c>
      <c r="AY83" s="213">
        <f>-'Cashflow Detailed'!BA109</f>
        <v>-83119.813333333354</v>
      </c>
      <c r="AZ83" s="212">
        <f>-'Cashflow Detailed'!BB109</f>
        <v>-85987.57</v>
      </c>
      <c r="BA83" s="212">
        <f>-'Cashflow Detailed'!BC109</f>
        <v>-85987.57</v>
      </c>
      <c r="BB83" s="212">
        <f>-'Cashflow Detailed'!BD109</f>
        <v>-85987.57</v>
      </c>
      <c r="BC83" s="212">
        <f>-'Cashflow Detailed'!BE109</f>
        <v>-85987.57</v>
      </c>
      <c r="BD83" s="212">
        <f>-'Cashflow Detailed'!BF109</f>
        <v>-85987.57</v>
      </c>
      <c r="BE83" s="212">
        <f>-'Cashflow Detailed'!BG109</f>
        <v>-85987.57</v>
      </c>
      <c r="BF83" s="212">
        <f>-'Cashflow Detailed'!BH109</f>
        <v>-86897.986666666664</v>
      </c>
      <c r="BG83" s="212">
        <f>-'Cashflow Detailed'!BI109</f>
        <v>-86897.986666666664</v>
      </c>
      <c r="BH83" s="212">
        <f>-'Cashflow Detailed'!BJ109</f>
        <v>-86897.986666666664</v>
      </c>
      <c r="BI83" s="212">
        <f>-'Cashflow Detailed'!BK109</f>
        <v>-86897.986666666664</v>
      </c>
      <c r="BJ83" s="212">
        <f>-'Cashflow Detailed'!BL109</f>
        <v>-86897.986666666664</v>
      </c>
      <c r="BK83" s="213">
        <f>-'Cashflow Detailed'!$BM$109</f>
        <v>-86897.986666666664</v>
      </c>
      <c r="BL83" s="253">
        <f t="shared" si="187"/>
        <v>-280246.00699999998</v>
      </c>
      <c r="BM83" s="253">
        <f t="shared" si="188"/>
        <v>-301264.45752499998</v>
      </c>
      <c r="BN83" s="253">
        <f t="shared" si="188"/>
        <v>-323859.29183937499</v>
      </c>
      <c r="BO83" s="253">
        <f t="shared" si="188"/>
        <v>-348148.73872732808</v>
      </c>
      <c r="BP83" s="253">
        <f t="shared" si="188"/>
        <v>-374259.89413187769</v>
      </c>
      <c r="BQ83" s="253">
        <f t="shared" si="188"/>
        <v>-402329.38619176851</v>
      </c>
      <c r="BR83" s="253">
        <f t="shared" si="188"/>
        <v>-432504.09015615116</v>
      </c>
      <c r="BS83" s="253">
        <f t="shared" si="188"/>
        <v>-464941.89691786247</v>
      </c>
      <c r="BT83" s="253">
        <f t="shared" si="188"/>
        <v>-499812.53918670211</v>
      </c>
      <c r="BU83" s="254">
        <f t="shared" si="188"/>
        <v>-537298.4796257047</v>
      </c>
      <c r="BV83" s="255">
        <f t="shared" si="185"/>
        <v>-8487431.9613017701</v>
      </c>
      <c r="BW83" s="203" t="str">
        <f t="shared" si="186"/>
        <v>Contingency</v>
      </c>
    </row>
    <row r="84" spans="1:76" ht="17" customHeight="1">
      <c r="A84" s="240" t="s">
        <v>167</v>
      </c>
      <c r="B84" s="219"/>
      <c r="C84" s="210"/>
      <c r="D84" s="212">
        <v>0</v>
      </c>
      <c r="E84" s="212">
        <f>-'Cashflow Detailed'!G106</f>
        <v>-5000</v>
      </c>
      <c r="F84" s="212">
        <f>-'Cashflow Detailed'!H106</f>
        <v>-5000</v>
      </c>
      <c r="G84" s="212">
        <f>-'Cashflow Detailed'!I106</f>
        <v>-5000</v>
      </c>
      <c r="H84" s="212">
        <f>-'Cashflow Detailed'!J106</f>
        <v>-5000</v>
      </c>
      <c r="I84" s="212">
        <f>-'Cashflow Detailed'!K106</f>
        <v>-5000</v>
      </c>
      <c r="J84" s="212">
        <f>-'Cashflow Detailed'!L106</f>
        <v>-5000</v>
      </c>
      <c r="K84" s="212">
        <f>-'Cashflow Detailed'!M106</f>
        <v>-5000</v>
      </c>
      <c r="L84" s="212">
        <f>-'Cashflow Detailed'!N106</f>
        <v>-5000</v>
      </c>
      <c r="M84" s="212">
        <f>-'Cashflow Detailed'!O106</f>
        <v>-5000</v>
      </c>
      <c r="N84" s="212">
        <f>-'Cashflow Detailed'!P106</f>
        <v>-5000</v>
      </c>
      <c r="O84" s="213">
        <f>-'Cashflow Detailed'!Q106</f>
        <v>-5000</v>
      </c>
      <c r="P84" s="212">
        <f>-'Cashflow Detailed'!R106</f>
        <v>-5000</v>
      </c>
      <c r="Q84" s="212">
        <f>-'Cashflow Detailed'!S106</f>
        <v>-5000</v>
      </c>
      <c r="R84" s="212">
        <f>-'Cashflow Detailed'!T106</f>
        <v>-5000</v>
      </c>
      <c r="S84" s="212">
        <f>-'Cashflow Detailed'!U106</f>
        <v>-5000</v>
      </c>
      <c r="T84" s="212">
        <f>-'Cashflow Detailed'!V106</f>
        <v>-5000</v>
      </c>
      <c r="U84" s="212">
        <f>-'Cashflow Detailed'!W106</f>
        <v>-5000</v>
      </c>
      <c r="V84" s="212">
        <f>-'Cashflow Detailed'!X106</f>
        <v>-5000</v>
      </c>
      <c r="W84" s="212">
        <f>-'Cashflow Detailed'!Y106</f>
        <v>-5000</v>
      </c>
      <c r="X84" s="212">
        <f>-'Cashflow Detailed'!Z106</f>
        <v>-5000</v>
      </c>
      <c r="Y84" s="212">
        <f>-'Cashflow Detailed'!AA106</f>
        <v>-5000</v>
      </c>
      <c r="Z84" s="212">
        <f>-'Cashflow Detailed'!AB106</f>
        <v>-5000</v>
      </c>
      <c r="AA84" s="213">
        <f>-'Cashflow Detailed'!AC106</f>
        <v>-5000</v>
      </c>
      <c r="AB84" s="212">
        <f>-'Cashflow Detailed'!AD106</f>
        <v>-5000</v>
      </c>
      <c r="AC84" s="212">
        <f>-'Cashflow Detailed'!AE106</f>
        <v>-5000</v>
      </c>
      <c r="AD84" s="212">
        <f>-'Cashflow Detailed'!AF106</f>
        <v>-5000</v>
      </c>
      <c r="AE84" s="212">
        <f>-'Cashflow Detailed'!AG106</f>
        <v>-5000</v>
      </c>
      <c r="AF84" s="212">
        <f>-'Cashflow Detailed'!AH106</f>
        <v>-5000</v>
      </c>
      <c r="AG84" s="212">
        <f>-'Cashflow Detailed'!AI106</f>
        <v>-5000</v>
      </c>
      <c r="AH84" s="212">
        <f>-'Cashflow Detailed'!AJ106</f>
        <v>-5000</v>
      </c>
      <c r="AI84" s="212">
        <f>-'Cashflow Detailed'!AK106</f>
        <v>-5000</v>
      </c>
      <c r="AJ84" s="212">
        <f>-'Cashflow Detailed'!AL106</f>
        <v>-5000</v>
      </c>
      <c r="AK84" s="212">
        <f>-'Cashflow Detailed'!AM106</f>
        <v>-5000</v>
      </c>
      <c r="AL84" s="212">
        <f>-'Cashflow Detailed'!AN106</f>
        <v>-5000</v>
      </c>
      <c r="AM84" s="213">
        <f>-'Cashflow Detailed'!AO106</f>
        <v>-5000</v>
      </c>
      <c r="AN84" s="212">
        <f>-'Cashflow Detailed'!AP106</f>
        <v>-5000</v>
      </c>
      <c r="AO84" s="212">
        <f>-'Cashflow Detailed'!AQ106</f>
        <v>-5000</v>
      </c>
      <c r="AP84" s="212">
        <f>-'Cashflow Detailed'!AR106</f>
        <v>-5000</v>
      </c>
      <c r="AQ84" s="212">
        <f>-'Cashflow Detailed'!AS106</f>
        <v>-5000</v>
      </c>
      <c r="AR84" s="212">
        <f>-'Cashflow Detailed'!AT106</f>
        <v>-5000</v>
      </c>
      <c r="AS84" s="212">
        <f>-'Cashflow Detailed'!AU106</f>
        <v>-5000</v>
      </c>
      <c r="AT84" s="212">
        <f>-'Cashflow Detailed'!AV106</f>
        <v>-5000</v>
      </c>
      <c r="AU84" s="212">
        <f>-'Cashflow Detailed'!AW106</f>
        <v>-5000</v>
      </c>
      <c r="AV84" s="212">
        <f>-'Cashflow Detailed'!AX106</f>
        <v>-5000</v>
      </c>
      <c r="AW84" s="212">
        <f>-'Cashflow Detailed'!AY106</f>
        <v>-5000</v>
      </c>
      <c r="AX84" s="212">
        <f>-'Cashflow Detailed'!AZ106</f>
        <v>-5000</v>
      </c>
      <c r="AY84" s="213">
        <f>-'Cashflow Detailed'!BA106</f>
        <v>-5000</v>
      </c>
      <c r="AZ84" s="212">
        <f>-'Cashflow Detailed'!BB106</f>
        <v>-5000</v>
      </c>
      <c r="BA84" s="212">
        <f>-'Cashflow Detailed'!BC106</f>
        <v>-5000</v>
      </c>
      <c r="BB84" s="212">
        <f>-'Cashflow Detailed'!BD106</f>
        <v>-5000</v>
      </c>
      <c r="BC84" s="212">
        <f>-'Cashflow Detailed'!BE106</f>
        <v>-5000</v>
      </c>
      <c r="BD84" s="212">
        <f>-'Cashflow Detailed'!BF106</f>
        <v>-5000</v>
      </c>
      <c r="BE84" s="212">
        <f>-'Cashflow Detailed'!BG106</f>
        <v>-5000</v>
      </c>
      <c r="BF84" s="212">
        <f>-'Cashflow Detailed'!BH106</f>
        <v>-5000</v>
      </c>
      <c r="BG84" s="212">
        <f>-'Cashflow Detailed'!BI106</f>
        <v>-5000</v>
      </c>
      <c r="BH84" s="212">
        <f>-'Cashflow Detailed'!BJ106</f>
        <v>-5000</v>
      </c>
      <c r="BI84" s="212">
        <f>-'Cashflow Detailed'!BK106</f>
        <v>-5000</v>
      </c>
      <c r="BJ84" s="212">
        <f>-'Cashflow Detailed'!BL106</f>
        <v>-5000</v>
      </c>
      <c r="BK84" s="213">
        <f>-'Cashflow Detailed'!$BM$106</f>
        <v>-5000</v>
      </c>
      <c r="BL84" s="253">
        <f t="shared" si="187"/>
        <v>-16125</v>
      </c>
      <c r="BM84" s="253">
        <f t="shared" si="188"/>
        <v>-17334.375</v>
      </c>
      <c r="BN84" s="253">
        <f t="shared" si="188"/>
        <v>-18634.453125</v>
      </c>
      <c r="BO84" s="253">
        <f t="shared" si="188"/>
        <v>-20032.037109375</v>
      </c>
      <c r="BP84" s="253">
        <f t="shared" si="188"/>
        <v>-21534.439892578124</v>
      </c>
      <c r="BQ84" s="253">
        <f t="shared" si="188"/>
        <v>-23149.522884521484</v>
      </c>
      <c r="BR84" s="253">
        <f t="shared" si="188"/>
        <v>-24885.737100860595</v>
      </c>
      <c r="BS84" s="253">
        <f t="shared" si="188"/>
        <v>-26752.167383425138</v>
      </c>
      <c r="BT84" s="253">
        <f t="shared" si="188"/>
        <v>-28758.579937182021</v>
      </c>
      <c r="BU84" s="254">
        <f t="shared" si="188"/>
        <v>-30915.473432470673</v>
      </c>
      <c r="BV84" s="255">
        <f t="shared" si="185"/>
        <v>-523121.78586541297</v>
      </c>
      <c r="BW84" s="203" t="str">
        <f t="shared" si="186"/>
        <v>Publicity/Marketing</v>
      </c>
    </row>
    <row r="85" spans="1:76">
      <c r="A85" s="240" t="s">
        <v>121</v>
      </c>
      <c r="B85" s="219"/>
      <c r="C85" s="210"/>
      <c r="D85" s="212">
        <v>0</v>
      </c>
      <c r="E85" s="212">
        <v>-20000</v>
      </c>
      <c r="F85" s="212">
        <v>-20000</v>
      </c>
      <c r="G85" s="212">
        <v>-20000</v>
      </c>
      <c r="H85" s="212">
        <v>-20000</v>
      </c>
      <c r="I85" s="212">
        <v>-20000</v>
      </c>
      <c r="J85" s="212">
        <v>-20000</v>
      </c>
      <c r="K85" s="212">
        <v>-20000</v>
      </c>
      <c r="L85" s="212">
        <v>-20000</v>
      </c>
      <c r="M85" s="212">
        <v>-20000</v>
      </c>
      <c r="N85" s="212">
        <v>-20000</v>
      </c>
      <c r="O85" s="213">
        <v>-20000</v>
      </c>
      <c r="P85" s="256">
        <v>-20000</v>
      </c>
      <c r="Q85" s="256">
        <v>-20000</v>
      </c>
      <c r="R85" s="256">
        <v>-20000</v>
      </c>
      <c r="S85" s="256">
        <v>-20000</v>
      </c>
      <c r="T85" s="256">
        <v>-20000</v>
      </c>
      <c r="U85" s="256">
        <v>-20000</v>
      </c>
      <c r="V85" s="256">
        <v>-20000</v>
      </c>
      <c r="W85" s="256">
        <v>-20000</v>
      </c>
      <c r="X85" s="256">
        <v>-20000</v>
      </c>
      <c r="Y85" s="256">
        <v>-20000</v>
      </c>
      <c r="Z85" s="256">
        <v>-20000</v>
      </c>
      <c r="AA85" s="213">
        <v>-20000</v>
      </c>
      <c r="AB85" s="212">
        <v>-10000</v>
      </c>
      <c r="AC85" s="212">
        <v>-10000</v>
      </c>
      <c r="AD85" s="212">
        <v>-10000</v>
      </c>
      <c r="AE85" s="212">
        <v>-10000</v>
      </c>
      <c r="AF85" s="212">
        <v>-10000</v>
      </c>
      <c r="AG85" s="212">
        <v>-10000</v>
      </c>
      <c r="AH85" s="212">
        <v>-10000</v>
      </c>
      <c r="AI85" s="212">
        <v>-10000</v>
      </c>
      <c r="AJ85" s="212">
        <v>-10000</v>
      </c>
      <c r="AK85" s="212">
        <v>-10000</v>
      </c>
      <c r="AL85" s="212">
        <v>-10000</v>
      </c>
      <c r="AM85" s="213">
        <v>-10000</v>
      </c>
      <c r="AN85" s="212">
        <v>-5000</v>
      </c>
      <c r="AO85" s="212">
        <v>-5000</v>
      </c>
      <c r="AP85" s="212">
        <v>-5000</v>
      </c>
      <c r="AQ85" s="212">
        <v>-5000</v>
      </c>
      <c r="AR85" s="212">
        <v>-5000</v>
      </c>
      <c r="AS85" s="212">
        <v>-5000</v>
      </c>
      <c r="AT85" s="212">
        <v>-5000</v>
      </c>
      <c r="AU85" s="212">
        <v>-5000</v>
      </c>
      <c r="AV85" s="212">
        <v>-5000</v>
      </c>
      <c r="AW85" s="212">
        <v>-5000</v>
      </c>
      <c r="AX85" s="212">
        <v>-5000</v>
      </c>
      <c r="AY85" s="213">
        <v>-5000</v>
      </c>
      <c r="AZ85" s="212">
        <v>-5000</v>
      </c>
      <c r="BA85" s="212">
        <v>-5000</v>
      </c>
      <c r="BB85" s="212">
        <v>-5000</v>
      </c>
      <c r="BC85" s="212">
        <v>-5000</v>
      </c>
      <c r="BD85" s="212">
        <v>-5000</v>
      </c>
      <c r="BE85" s="212">
        <v>-5000</v>
      </c>
      <c r="BF85" s="212">
        <v>-5000</v>
      </c>
      <c r="BG85" s="212">
        <v>-5000</v>
      </c>
      <c r="BH85" s="212">
        <v>-5000</v>
      </c>
      <c r="BI85" s="212">
        <v>-5000</v>
      </c>
      <c r="BJ85" s="212">
        <v>-5000</v>
      </c>
      <c r="BK85" s="213">
        <v>-5000</v>
      </c>
      <c r="BL85" s="253">
        <f>-50000</f>
        <v>-50000</v>
      </c>
      <c r="BM85" s="253">
        <f t="shared" ref="BM85:BU85" si="189">BL85</f>
        <v>-50000</v>
      </c>
      <c r="BN85" s="253">
        <f t="shared" si="189"/>
        <v>-50000</v>
      </c>
      <c r="BO85" s="253">
        <f t="shared" si="189"/>
        <v>-50000</v>
      </c>
      <c r="BP85" s="253">
        <f t="shared" si="189"/>
        <v>-50000</v>
      </c>
      <c r="BQ85" s="253">
        <f t="shared" si="189"/>
        <v>-50000</v>
      </c>
      <c r="BR85" s="253">
        <f t="shared" si="189"/>
        <v>-50000</v>
      </c>
      <c r="BS85" s="253">
        <f t="shared" si="189"/>
        <v>-50000</v>
      </c>
      <c r="BT85" s="253">
        <f t="shared" si="189"/>
        <v>-50000</v>
      </c>
      <c r="BU85" s="254">
        <f t="shared" si="189"/>
        <v>-50000</v>
      </c>
      <c r="BV85" s="255">
        <f>SUM(D85:BU85)</f>
        <v>-1200000</v>
      </c>
      <c r="BW85" s="203" t="str">
        <f t="shared" si="186"/>
        <v>Legal</v>
      </c>
    </row>
    <row r="86" spans="1:76" ht="18" customHeight="1">
      <c r="A86" s="240" t="s">
        <v>642</v>
      </c>
      <c r="B86" s="219"/>
      <c r="C86" s="210"/>
      <c r="D86" s="212">
        <v>0</v>
      </c>
      <c r="E86" s="212">
        <v>-10000</v>
      </c>
      <c r="F86" s="212">
        <v>-10000</v>
      </c>
      <c r="G86" s="212">
        <v>-10000</v>
      </c>
      <c r="H86" s="212">
        <v>-10000</v>
      </c>
      <c r="I86" s="212">
        <v>-10000</v>
      </c>
      <c r="J86" s="212">
        <v>-10000</v>
      </c>
      <c r="K86" s="212">
        <v>-10000</v>
      </c>
      <c r="L86" s="212">
        <v>-10000</v>
      </c>
      <c r="M86" s="212">
        <v>-10000</v>
      </c>
      <c r="N86" s="212">
        <v>-10000</v>
      </c>
      <c r="O86" s="213">
        <v>-10000</v>
      </c>
      <c r="P86" s="212">
        <v>-10000</v>
      </c>
      <c r="Q86" s="212">
        <v>-10000</v>
      </c>
      <c r="R86" s="212">
        <v>-10000</v>
      </c>
      <c r="S86" s="212">
        <v>-10000</v>
      </c>
      <c r="T86" s="212">
        <v>-10000</v>
      </c>
      <c r="U86" s="212">
        <v>-10000</v>
      </c>
      <c r="V86" s="212">
        <v>-10000</v>
      </c>
      <c r="W86" s="212">
        <v>-10000</v>
      </c>
      <c r="X86" s="212">
        <v>-10000</v>
      </c>
      <c r="Y86" s="212">
        <v>-10000</v>
      </c>
      <c r="Z86" s="212">
        <v>-10000</v>
      </c>
      <c r="AA86" s="213">
        <v>-10000</v>
      </c>
      <c r="AB86" s="212">
        <v>-10000</v>
      </c>
      <c r="AC86" s="212">
        <v>-10000</v>
      </c>
      <c r="AD86" s="212">
        <v>-10000</v>
      </c>
      <c r="AE86" s="212">
        <v>-10000</v>
      </c>
      <c r="AF86" s="212">
        <v>-10000</v>
      </c>
      <c r="AG86" s="212">
        <v>-10000</v>
      </c>
      <c r="AH86" s="212">
        <v>-10000</v>
      </c>
      <c r="AI86" s="212">
        <v>-10000</v>
      </c>
      <c r="AJ86" s="212">
        <v>-10000</v>
      </c>
      <c r="AK86" s="212">
        <v>-10000</v>
      </c>
      <c r="AL86" s="212">
        <v>-10000</v>
      </c>
      <c r="AM86" s="213">
        <v>-10000</v>
      </c>
      <c r="AN86" s="212">
        <v>-10000</v>
      </c>
      <c r="AO86" s="212">
        <v>-10000</v>
      </c>
      <c r="AP86" s="212">
        <v>-10000</v>
      </c>
      <c r="AQ86" s="212">
        <v>-10000</v>
      </c>
      <c r="AR86" s="212">
        <v>-10000</v>
      </c>
      <c r="AS86" s="212">
        <v>-10000</v>
      </c>
      <c r="AT86" s="212">
        <v>-10000</v>
      </c>
      <c r="AU86" s="212">
        <v>-10000</v>
      </c>
      <c r="AV86" s="212">
        <v>-10000</v>
      </c>
      <c r="AW86" s="212">
        <v>-10000</v>
      </c>
      <c r="AX86" s="212">
        <v>-10000</v>
      </c>
      <c r="AY86" s="213">
        <v>-10000</v>
      </c>
      <c r="AZ86" s="212">
        <v>-10000</v>
      </c>
      <c r="BA86" s="212">
        <v>-10000</v>
      </c>
      <c r="BB86" s="212">
        <v>-10000</v>
      </c>
      <c r="BC86" s="212">
        <v>-10000</v>
      </c>
      <c r="BD86" s="212">
        <v>-10000</v>
      </c>
      <c r="BE86" s="212">
        <v>-10000</v>
      </c>
      <c r="BF86" s="212">
        <v>-10000</v>
      </c>
      <c r="BG86" s="212">
        <v>-10000</v>
      </c>
      <c r="BH86" s="212">
        <v>-10000</v>
      </c>
      <c r="BI86" s="212">
        <v>-10000</v>
      </c>
      <c r="BJ86" s="212">
        <v>-10000</v>
      </c>
      <c r="BK86" s="213">
        <v>-10000</v>
      </c>
      <c r="BL86" s="253">
        <v>-120000</v>
      </c>
      <c r="BM86" s="253">
        <v>-120000</v>
      </c>
      <c r="BN86" s="253">
        <v>-120000</v>
      </c>
      <c r="BO86" s="253">
        <v>-120000</v>
      </c>
      <c r="BP86" s="253">
        <v>-120000</v>
      </c>
      <c r="BQ86" s="253">
        <v>-120000</v>
      </c>
      <c r="BR86" s="253">
        <v>-120000</v>
      </c>
      <c r="BS86" s="253">
        <v>-120000</v>
      </c>
      <c r="BT86" s="253">
        <v>-120000</v>
      </c>
      <c r="BU86" s="254">
        <v>-120000</v>
      </c>
      <c r="BV86" s="255">
        <f t="shared" ref="BV86" si="190">SUM(D86:BU86)</f>
        <v>-1790000</v>
      </c>
      <c r="BW86" s="203" t="str">
        <f t="shared" ref="BW86" si="191">A86</f>
        <v>Audit / Accounting</v>
      </c>
    </row>
    <row r="87" spans="1:76" ht="18" customHeight="1" thickBot="1">
      <c r="A87" s="240" t="s">
        <v>515</v>
      </c>
      <c r="B87" s="219"/>
      <c r="C87" s="210"/>
      <c r="D87" s="212">
        <v>0</v>
      </c>
      <c r="E87" s="212">
        <v>-25000</v>
      </c>
      <c r="F87" s="212">
        <v>-25000</v>
      </c>
      <c r="G87" s="212">
        <v>-25000</v>
      </c>
      <c r="H87" s="212">
        <v>-25000</v>
      </c>
      <c r="I87" s="212">
        <v>-25000</v>
      </c>
      <c r="J87" s="212">
        <v>-25000</v>
      </c>
      <c r="K87" s="212">
        <v>-25000</v>
      </c>
      <c r="L87" s="212">
        <v>-25000</v>
      </c>
      <c r="M87" s="212">
        <v>-25000</v>
      </c>
      <c r="N87" s="212">
        <v>-25000</v>
      </c>
      <c r="O87" s="213">
        <v>-25000</v>
      </c>
      <c r="P87" s="256">
        <v>-25000</v>
      </c>
      <c r="Q87" s="256">
        <v>-25000</v>
      </c>
      <c r="R87" s="256">
        <v>-25000</v>
      </c>
      <c r="S87" s="256">
        <v>-25000</v>
      </c>
      <c r="T87" s="256">
        <v>-25000</v>
      </c>
      <c r="U87" s="256">
        <v>-25000</v>
      </c>
      <c r="V87" s="256">
        <v>-25000</v>
      </c>
      <c r="W87" s="256">
        <v>-25000</v>
      </c>
      <c r="X87" s="256">
        <v>-25000</v>
      </c>
      <c r="Y87" s="256">
        <v>-25000</v>
      </c>
      <c r="Z87" s="256">
        <v>-25000</v>
      </c>
      <c r="AA87" s="257">
        <v>-25000</v>
      </c>
      <c r="AB87" s="212">
        <v>-10000</v>
      </c>
      <c r="AC87" s="212">
        <v>-10000</v>
      </c>
      <c r="AD87" s="212">
        <v>-10000</v>
      </c>
      <c r="AE87" s="212">
        <v>-10000</v>
      </c>
      <c r="AF87" s="212">
        <v>-10000</v>
      </c>
      <c r="AG87" s="212">
        <v>-10000</v>
      </c>
      <c r="AH87" s="212">
        <v>-10000</v>
      </c>
      <c r="AI87" s="212">
        <v>-10000</v>
      </c>
      <c r="AJ87" s="212">
        <v>-10000</v>
      </c>
      <c r="AK87" s="212">
        <v>-10000</v>
      </c>
      <c r="AL87" s="212">
        <v>-10000</v>
      </c>
      <c r="AM87" s="257">
        <v>-10000</v>
      </c>
      <c r="AN87" s="212">
        <v>-10000</v>
      </c>
      <c r="AO87" s="212">
        <v>-10000</v>
      </c>
      <c r="AP87" s="212">
        <v>-10000</v>
      </c>
      <c r="AQ87" s="212">
        <v>-10000</v>
      </c>
      <c r="AR87" s="212">
        <v>-10000</v>
      </c>
      <c r="AS87" s="212">
        <v>-10000</v>
      </c>
      <c r="AT87" s="212">
        <v>-10000</v>
      </c>
      <c r="AU87" s="212">
        <v>-10000</v>
      </c>
      <c r="AV87" s="212">
        <v>-10000</v>
      </c>
      <c r="AW87" s="212">
        <v>-10000</v>
      </c>
      <c r="AX87" s="212">
        <v>-10000</v>
      </c>
      <c r="AY87" s="213">
        <v>-10000</v>
      </c>
      <c r="AZ87" s="212">
        <v>-10000</v>
      </c>
      <c r="BA87" s="212">
        <v>-10000</v>
      </c>
      <c r="BB87" s="212">
        <v>-10000</v>
      </c>
      <c r="BC87" s="212">
        <v>-10000</v>
      </c>
      <c r="BD87" s="212">
        <v>-10000</v>
      </c>
      <c r="BE87" s="212">
        <v>-10000</v>
      </c>
      <c r="BF87" s="212">
        <v>-10000</v>
      </c>
      <c r="BG87" s="212">
        <v>-10000</v>
      </c>
      <c r="BH87" s="212">
        <v>-10000</v>
      </c>
      <c r="BI87" s="212">
        <v>-10000</v>
      </c>
      <c r="BJ87" s="212">
        <v>-10000</v>
      </c>
      <c r="BK87" s="213">
        <v>-10000</v>
      </c>
      <c r="BL87" s="253">
        <v>-120000</v>
      </c>
      <c r="BM87" s="253">
        <v>-120000</v>
      </c>
      <c r="BN87" s="253">
        <v>-120000</v>
      </c>
      <c r="BO87" s="253">
        <v>-120000</v>
      </c>
      <c r="BP87" s="253">
        <v>-120000</v>
      </c>
      <c r="BQ87" s="253">
        <v>-120000</v>
      </c>
      <c r="BR87" s="253">
        <v>-120000</v>
      </c>
      <c r="BS87" s="253">
        <v>-120000</v>
      </c>
      <c r="BT87" s="253">
        <v>-120000</v>
      </c>
      <c r="BU87" s="254">
        <v>-120000</v>
      </c>
      <c r="BV87" s="255">
        <f t="shared" si="185"/>
        <v>-2135000</v>
      </c>
      <c r="BW87" s="203" t="str">
        <f t="shared" si="186"/>
        <v>Fund Raising/Promotion</v>
      </c>
    </row>
    <row r="88" spans="1:76" ht="17" thickTop="1">
      <c r="A88" s="229" t="s">
        <v>346</v>
      </c>
      <c r="B88" s="325"/>
      <c r="C88" s="229"/>
      <c r="D88" s="259">
        <f t="shared" ref="D88:AI88" si="192">SUM(D77:D87)</f>
        <v>0</v>
      </c>
      <c r="E88" s="259">
        <f t="shared" si="192"/>
        <v>-801029.85</v>
      </c>
      <c r="F88" s="259">
        <f t="shared" si="192"/>
        <v>-836904.84999999986</v>
      </c>
      <c r="G88" s="259">
        <f t="shared" si="192"/>
        <v>-848603.59999999986</v>
      </c>
      <c r="H88" s="259">
        <f t="shared" si="192"/>
        <v>-869943.53749999986</v>
      </c>
      <c r="I88" s="259">
        <f t="shared" si="192"/>
        <v>-878293.62187499972</v>
      </c>
      <c r="J88" s="259">
        <f t="shared" si="192"/>
        <v>-885874.83546874998</v>
      </c>
      <c r="K88" s="259">
        <f t="shared" si="192"/>
        <v>-1021575.6847421875</v>
      </c>
      <c r="L88" s="259">
        <f t="shared" si="192"/>
        <v>-1022810.2014792969</v>
      </c>
      <c r="M88" s="259">
        <f t="shared" si="192"/>
        <v>-1034631.4440532615</v>
      </c>
      <c r="N88" s="259">
        <f t="shared" si="192"/>
        <v>-1044027.4987559246</v>
      </c>
      <c r="O88" s="260">
        <f t="shared" si="192"/>
        <v>-1148356.4811937208</v>
      </c>
      <c r="P88" s="259">
        <f t="shared" si="192"/>
        <v>-1170774.0377534069</v>
      </c>
      <c r="Q88" s="259">
        <f t="shared" si="192"/>
        <v>-1169773.3471410773</v>
      </c>
      <c r="R88" s="259">
        <f t="shared" si="192"/>
        <v>-1171087.621998131</v>
      </c>
      <c r="S88" s="259">
        <f t="shared" si="192"/>
        <v>-1170417.6105980377</v>
      </c>
      <c r="T88" s="259">
        <f t="shared" si="192"/>
        <v>-1170764.0986279396</v>
      </c>
      <c r="U88" s="259">
        <f t="shared" si="192"/>
        <v>-1176227.9110593365</v>
      </c>
      <c r="V88" s="259">
        <f t="shared" si="192"/>
        <v>-1182672.4141123034</v>
      </c>
      <c r="W88" s="259">
        <f t="shared" si="192"/>
        <v>-1183073.5173179186</v>
      </c>
      <c r="X88" s="259">
        <f t="shared" si="192"/>
        <v>-1184494.6756838146</v>
      </c>
      <c r="Y88" s="259">
        <f t="shared" si="192"/>
        <v>-1183936.8919680053</v>
      </c>
      <c r="Z88" s="259">
        <f t="shared" si="192"/>
        <v>-1184401.2190664057</v>
      </c>
      <c r="AA88" s="260">
        <f t="shared" si="192"/>
        <v>-1191488.7625197258</v>
      </c>
      <c r="AB88" s="259">
        <f t="shared" si="192"/>
        <v>-1222376.2241457121</v>
      </c>
      <c r="AC88" s="259">
        <f t="shared" si="192"/>
        <v>-1221483.7408029977</v>
      </c>
      <c r="AD88" s="259">
        <f t="shared" si="192"/>
        <v>-1223148.1332931477</v>
      </c>
      <c r="AE88" s="259">
        <f t="shared" si="192"/>
        <v>-1222640.7454078051</v>
      </c>
      <c r="AF88" s="259">
        <f t="shared" si="192"/>
        <v>-1223262.9881281953</v>
      </c>
      <c r="AG88" s="259">
        <f t="shared" si="192"/>
        <v>-1229166.3429846051</v>
      </c>
      <c r="AH88" s="259">
        <f t="shared" si="192"/>
        <v>-1224602.3655838354</v>
      </c>
      <c r="AI88" s="259">
        <f t="shared" si="192"/>
        <v>-1225322.6893130271</v>
      </c>
      <c r="AJ88" s="259">
        <f t="shared" ref="AJ88:BO88" si="193">SUM(AJ77:AJ87)</f>
        <v>-1227179.0292286784</v>
      </c>
      <c r="AK88" s="259">
        <f t="shared" si="193"/>
        <v>-1226873.1861401126</v>
      </c>
      <c r="AL88" s="259">
        <f t="shared" si="193"/>
        <v>-1227707.0508971182</v>
      </c>
      <c r="AM88" s="260">
        <f t="shared" si="193"/>
        <v>-1235482.608891974</v>
      </c>
      <c r="AN88" s="259">
        <f t="shared" si="193"/>
        <v>-1269470.0654865729</v>
      </c>
      <c r="AO88" s="259">
        <f t="shared" si="193"/>
        <v>-1268862.3681759015</v>
      </c>
      <c r="AP88" s="259">
        <f t="shared" si="193"/>
        <v>-1271085.9359996966</v>
      </c>
      <c r="AQ88" s="259">
        <f t="shared" si="193"/>
        <v>-1270940.1822146815</v>
      </c>
      <c r="AR88" s="259">
        <f t="shared" si="193"/>
        <v>-1272057.6407404155</v>
      </c>
      <c r="AS88" s="259">
        <f t="shared" si="193"/>
        <v>-1278645.9721924362</v>
      </c>
      <c r="AT88" s="259">
        <f t="shared" si="193"/>
        <v>-1286741.7202170584</v>
      </c>
      <c r="AU88" s="259">
        <f t="shared" si="193"/>
        <v>-1288035.318142911</v>
      </c>
      <c r="AV88" s="259">
        <f t="shared" si="193"/>
        <v>-1290603.5959650567</v>
      </c>
      <c r="AW88" s="259">
        <f t="shared" si="193"/>
        <v>-1290819.7876783097</v>
      </c>
      <c r="AX88" s="259">
        <f t="shared" si="193"/>
        <v>-1292317.2889772248</v>
      </c>
      <c r="AY88" s="260">
        <f t="shared" si="193"/>
        <v>-1301119.6653410862</v>
      </c>
      <c r="AZ88" s="259">
        <f t="shared" si="193"/>
        <v>-1340304.8063931405</v>
      </c>
      <c r="BA88" s="259">
        <f t="shared" si="193"/>
        <v>-1340308.0513342975</v>
      </c>
      <c r="BB88" s="259">
        <f t="shared" si="193"/>
        <v>-1343459.2735225123</v>
      </c>
      <c r="BC88" s="259">
        <f t="shared" si="193"/>
        <v>-1344039.5068201378</v>
      </c>
      <c r="BD88" s="259">
        <f t="shared" si="193"/>
        <v>-1346046.3017826448</v>
      </c>
      <c r="BE88" s="259">
        <f t="shared" si="193"/>
        <v>-1353749.9364932771</v>
      </c>
      <c r="BF88" s="259">
        <f t="shared" si="193"/>
        <v>-1363202.8029394406</v>
      </c>
      <c r="BG88" s="259">
        <f t="shared" si="193"/>
        <v>-1365525.9189579126</v>
      </c>
      <c r="BH88" s="259">
        <f t="shared" si="193"/>
        <v>-1369296.1907773083</v>
      </c>
      <c r="BI88" s="259">
        <f t="shared" si="193"/>
        <v>-1370526.4261876738</v>
      </c>
      <c r="BJ88" s="259">
        <f t="shared" si="193"/>
        <v>-1373215.7233685574</v>
      </c>
      <c r="BK88" s="260">
        <f t="shared" si="193"/>
        <v>-1383632.4854084854</v>
      </c>
      <c r="BL88" s="261">
        <f t="shared" si="193"/>
        <v>-12994961.06758707</v>
      </c>
      <c r="BM88" s="261">
        <f t="shared" si="193"/>
        <v>-13947833.1476561</v>
      </c>
      <c r="BN88" s="261">
        <f t="shared" si="193"/>
        <v>-14972170.633730305</v>
      </c>
      <c r="BO88" s="261">
        <f t="shared" si="193"/>
        <v>-16073333.431260079</v>
      </c>
      <c r="BP88" s="261">
        <f t="shared" ref="BP88:BU88" si="194">SUM(BP77:BP87)</f>
        <v>-17257083.438604586</v>
      </c>
      <c r="BQ88" s="261">
        <f t="shared" si="194"/>
        <v>-18529614.696499925</v>
      </c>
      <c r="BR88" s="261">
        <f t="shared" si="194"/>
        <v>-19897585.798737429</v>
      </c>
      <c r="BS88" s="261">
        <f t="shared" si="194"/>
        <v>-21368154.733642727</v>
      </c>
      <c r="BT88" s="261">
        <f t="shared" si="194"/>
        <v>-22949016.338665936</v>
      </c>
      <c r="BU88" s="258">
        <f t="shared" si="194"/>
        <v>-24648442.564065881</v>
      </c>
      <c r="BV88" s="247">
        <f t="shared" si="185"/>
        <v>-253552611.63329822</v>
      </c>
      <c r="BW88" s="203" t="str">
        <f t="shared" si="186"/>
        <v>Total G&amp;A</v>
      </c>
    </row>
    <row r="89" spans="1:76" ht="17" thickBot="1">
      <c r="B89" s="219"/>
      <c r="C89" s="210"/>
      <c r="D89" s="212"/>
      <c r="E89" s="212"/>
      <c r="F89" s="212"/>
      <c r="G89" s="212"/>
      <c r="H89" s="212"/>
      <c r="I89" s="212"/>
      <c r="J89" s="212"/>
      <c r="K89" s="212"/>
      <c r="L89" s="212"/>
      <c r="M89" s="212"/>
      <c r="N89" s="212"/>
      <c r="O89" s="213"/>
      <c r="P89" s="212"/>
      <c r="Q89" s="212"/>
      <c r="R89" s="212"/>
      <c r="S89" s="212"/>
      <c r="T89" s="212"/>
      <c r="U89" s="212"/>
      <c r="V89" s="212"/>
      <c r="W89" s="212"/>
      <c r="X89" s="212"/>
      <c r="Y89" s="212"/>
      <c r="Z89" s="212"/>
      <c r="AA89" s="213"/>
      <c r="AB89" s="212"/>
      <c r="AC89" s="212"/>
      <c r="AD89" s="212"/>
      <c r="AE89" s="212"/>
      <c r="AF89" s="212"/>
      <c r="AG89" s="212"/>
      <c r="AH89" s="212"/>
      <c r="AI89" s="212"/>
      <c r="AJ89" s="212"/>
      <c r="AK89" s="212"/>
      <c r="AL89" s="212"/>
      <c r="AM89" s="213"/>
      <c r="AN89" s="251"/>
      <c r="AO89" s="251"/>
      <c r="AP89" s="251"/>
      <c r="AQ89" s="251"/>
      <c r="AR89" s="251"/>
      <c r="AS89" s="251"/>
      <c r="AT89" s="251"/>
      <c r="AU89" s="251"/>
      <c r="AV89" s="251"/>
      <c r="AW89" s="251"/>
      <c r="AX89" s="251"/>
      <c r="AY89" s="252"/>
      <c r="AZ89" s="251"/>
      <c r="BA89" s="251"/>
      <c r="BB89" s="251"/>
      <c r="BC89" s="251"/>
      <c r="BD89" s="251"/>
      <c r="BE89" s="251"/>
      <c r="BF89" s="251"/>
      <c r="BG89" s="251"/>
      <c r="BH89" s="251"/>
      <c r="BI89" s="251"/>
      <c r="BJ89" s="251"/>
      <c r="BK89" s="252"/>
      <c r="BL89" s="253"/>
      <c r="BM89" s="253"/>
      <c r="BN89" s="253"/>
      <c r="BO89" s="253"/>
      <c r="BP89" s="253"/>
      <c r="BQ89" s="253"/>
      <c r="BR89" s="253"/>
      <c r="BS89" s="253"/>
      <c r="BT89" s="253"/>
      <c r="BU89" s="254"/>
      <c r="BV89" s="255"/>
    </row>
    <row r="90" spans="1:76" ht="17" hidden="1" thickBot="1">
      <c r="A90" s="210" t="s">
        <v>119</v>
      </c>
      <c r="B90" s="219"/>
      <c r="C90" s="210"/>
      <c r="D90" s="225">
        <f>'1.1 - IP Incubation E-book Apps'!H165</f>
        <v>0</v>
      </c>
      <c r="E90" s="225">
        <f>'1.1 - IP Incubation E-book Apps'!I165</f>
        <v>0</v>
      </c>
      <c r="F90" s="225">
        <f>'1.1 - IP Incubation E-book Apps'!J165</f>
        <v>0</v>
      </c>
      <c r="G90" s="225">
        <f>'1.1 - IP Incubation E-book Apps'!K165</f>
        <v>-24000</v>
      </c>
      <c r="H90" s="225">
        <f>'1.1 - IP Incubation E-book Apps'!L165</f>
        <v>-24000</v>
      </c>
      <c r="I90" s="225">
        <f>'1.1 - IP Incubation E-book Apps'!M165</f>
        <v>-43000</v>
      </c>
      <c r="J90" s="225">
        <f>'1.1 - IP Incubation E-book Apps'!N165</f>
        <v>-53000</v>
      </c>
      <c r="K90" s="225">
        <f>'1.1 - IP Incubation E-book Apps'!O165</f>
        <v>-45500</v>
      </c>
      <c r="L90" s="225">
        <f>'1.1 - IP Incubation E-book Apps'!P165</f>
        <v>-80700</v>
      </c>
      <c r="M90" s="225">
        <f>'1.1 - IP Incubation E-book Apps'!Q165</f>
        <v>-88134.621249999997</v>
      </c>
      <c r="N90" s="225">
        <f>'1.1 - IP Incubation E-book Apps'!R165</f>
        <v>-115889.47812500001</v>
      </c>
      <c r="O90" s="226">
        <f>'1.1 - IP Incubation E-book Apps'!S165</f>
        <v>-142096.9375</v>
      </c>
      <c r="P90" s="225">
        <f>'1.1 - IP Incubation E-book Apps'!T165</f>
        <v>-177887.54062499999</v>
      </c>
      <c r="Q90" s="225">
        <f>'1.1 - IP Incubation E-book Apps'!U165</f>
        <v>-275668.34437499999</v>
      </c>
      <c r="R90" s="225">
        <f>'1.1 - IP Incubation E-book Apps'!V165</f>
        <v>-450589.77781250002</v>
      </c>
      <c r="S90" s="225">
        <f>'1.1 - IP Incubation E-book Apps'!W165</f>
        <v>-703826.60968749993</v>
      </c>
      <c r="T90" s="225">
        <f>'1.1 - IP Incubation E-book Apps'!X165</f>
        <v>-1005149.6440625</v>
      </c>
      <c r="U90" s="225">
        <f>'1.1 - IP Incubation E-book Apps'!Y165</f>
        <v>-1439127.0709374999</v>
      </c>
      <c r="V90" s="225">
        <f>'1.1 - IP Incubation E-book Apps'!Z165</f>
        <v>-1704669.6459375001</v>
      </c>
      <c r="W90" s="225">
        <f>'1.1 - IP Incubation E-book Apps'!AA165</f>
        <v>-1909301.3034375</v>
      </c>
      <c r="X90" s="225">
        <f>'1.1 - IP Incubation E-book Apps'!AB165</f>
        <v>-1684157.9650000001</v>
      </c>
      <c r="Y90" s="225">
        <f>'1.1 - IP Incubation E-book Apps'!AC165</f>
        <v>-1423047.0318749999</v>
      </c>
      <c r="Z90" s="225">
        <f>'1.1 - IP Incubation E-book Apps'!AD165</f>
        <v>-1746282.1968749999</v>
      </c>
      <c r="AA90" s="226">
        <f>'1.1 - IP Incubation E-book Apps'!AE165</f>
        <v>-1574042.3631249999</v>
      </c>
      <c r="AB90" s="225">
        <f>'1.1 - IP Incubation E-book Apps'!AF165</f>
        <v>-1452773.9143749997</v>
      </c>
      <c r="AC90" s="225">
        <f>'1.1 - IP Incubation E-book Apps'!AG165</f>
        <v>-1805857.4475000002</v>
      </c>
      <c r="AD90" s="225">
        <f>'1.1 - IP Incubation E-book Apps'!AH165</f>
        <v>-1753580.0853125001</v>
      </c>
      <c r="AE90" s="225">
        <f>'1.1 - IP Incubation E-book Apps'!AI165</f>
        <v>-1738960.2062500003</v>
      </c>
      <c r="AF90" s="225">
        <f>'1.1 - IP Incubation E-book Apps'!AJ165</f>
        <v>-1539664.6296874997</v>
      </c>
      <c r="AG90" s="225">
        <f>'1.1 - IP Incubation E-book Apps'!AK165</f>
        <v>-1897555.9656250002</v>
      </c>
      <c r="AH90" s="225">
        <f>'1.1 - IP Incubation E-book Apps'!AL165</f>
        <v>-1929306.0793749997</v>
      </c>
      <c r="AI90" s="225">
        <f>'1.1 - IP Incubation E-book Apps'!AM165</f>
        <v>-2368374.711875</v>
      </c>
      <c r="AJ90" s="225">
        <f>'1.1 - IP Incubation E-book Apps'!AN165</f>
        <v>-2227459.0659374995</v>
      </c>
      <c r="AK90" s="225">
        <f>'1.1 - IP Incubation E-book Apps'!AO165</f>
        <v>-2438754.7925624996</v>
      </c>
      <c r="AL90" s="225">
        <f>'1.1 - IP Incubation E-book Apps'!AP165</f>
        <v>-2156657.6876125</v>
      </c>
      <c r="AM90" s="226">
        <f>'1.1 - IP Incubation E-book Apps'!AQ165</f>
        <v>-2081223.9163399998</v>
      </c>
      <c r="AN90" s="225">
        <f>'1.1 - IP Incubation E-book Apps'!AR165</f>
        <v>-2373693.5507594999</v>
      </c>
      <c r="AO90" s="225">
        <f>'1.1 - IP Incubation E-book Apps'!AS165</f>
        <v>-2036180.8406700999</v>
      </c>
      <c r="AP90" s="225">
        <f>'1.1 - IP Incubation E-book Apps'!AT165</f>
        <v>-1888156.1250360799</v>
      </c>
      <c r="AQ90" s="225">
        <f>'1.1 - IP Incubation E-book Apps'!AU165</f>
        <v>-2192505.5230288641</v>
      </c>
      <c r="AR90" s="225">
        <f>'1.1 - IP Incubation E-book Apps'!AV165</f>
        <v>-1994887.4649855909</v>
      </c>
      <c r="AS90" s="225">
        <f>'1.1 - IP Incubation E-book Apps'!AW165</f>
        <v>-1946956.529988473</v>
      </c>
      <c r="AT90" s="225">
        <f>'1.1 - IP Incubation E-book Apps'!AX165</f>
        <v>-1604660.1076157787</v>
      </c>
      <c r="AU90" s="225">
        <f>'1.1 - IP Incubation E-book Apps'!AY165</f>
        <v>-1743635.2447801225</v>
      </c>
      <c r="AV90" s="225">
        <f>'1.1 - IP Incubation E-book Apps'!AZ165</f>
        <v>-1569928.4565115983</v>
      </c>
      <c r="AW90" s="225">
        <f>'1.1 - IP Incubation E-book Apps'!BA165</f>
        <v>-1579414.9923967784</v>
      </c>
      <c r="AX90" s="225">
        <f>'1.1 - IP Incubation E-book Apps'!BB165</f>
        <v>-1374098.5287299228</v>
      </c>
      <c r="AY90" s="226">
        <f>'1.1 - IP Incubation E-book Apps'!BC165</f>
        <v>-1563177.0251714382</v>
      </c>
      <c r="AZ90" s="225">
        <f>'1.1 - IP Incubation E-book Apps'!BD165</f>
        <v>-1857934.6060121506</v>
      </c>
      <c r="BA90" s="225">
        <f>'1.1 - IP Incubation E-book Apps'!BE165</f>
        <v>-2318181.4863722203</v>
      </c>
      <c r="BB90" s="225">
        <f>'1.1 - IP Incubation E-book Apps'!BF165</f>
        <v>-2423492.5197227765</v>
      </c>
      <c r="BC90" s="225">
        <f>'1.1 - IP Incubation E-book Apps'!BG165</f>
        <v>-2607920.3686532211</v>
      </c>
      <c r="BD90" s="225">
        <f>'1.1 - IP Incubation E-book Apps'!BH165</f>
        <v>-2483337.3574225768</v>
      </c>
      <c r="BE90" s="225">
        <f>'1.1 - IP Incubation E-book Apps'!BI165</f>
        <v>-2232264.8590630614</v>
      </c>
      <c r="BF90" s="225">
        <f>'1.1 - IP Incubation E-book Apps'!BJ165</f>
        <v>-2584792.2886254494</v>
      </c>
      <c r="BG90" s="225">
        <f>'1.1 - IP Incubation E-book Apps'!BK165</f>
        <v>-2328472.3027753588</v>
      </c>
      <c r="BH90" s="225">
        <f>'1.1 - IP Incubation E-book Apps'!BL165</f>
        <v>-2126931.8017202872</v>
      </c>
      <c r="BI90" s="225">
        <f>'1.1 - IP Incubation E-book Apps'!BM165</f>
        <v>-2417653.4701887299</v>
      </c>
      <c r="BJ90" s="225">
        <f>'1.1 - IP Incubation E-book Apps'!BN165</f>
        <v>-2466368.6426509838</v>
      </c>
      <c r="BK90" s="226">
        <f>'1.1 - IP Incubation E-book Apps'!BO165</f>
        <v>-2538386.342058287</v>
      </c>
      <c r="BL90" s="243">
        <f>SUM('1.1 - IP Incubation E-book Apps'!BP165:CA165)</f>
        <v>-31874242.653304111</v>
      </c>
      <c r="BM90" s="243">
        <f>SUM('1.1 - IP Incubation E-book Apps'!CB165:CM165)</f>
        <v>-32477066.835068062</v>
      </c>
      <c r="BN90" s="243">
        <f>SUM('1.1 - IP Incubation E-book Apps'!CN165:CY165)</f>
        <v>-27675778.878363356</v>
      </c>
      <c r="BO90" s="243">
        <f>SUM('1.1 - IP Incubation E-book Apps'!CZ165:DK165)</f>
        <v>-39785384.039610952</v>
      </c>
      <c r="BP90" s="243">
        <f>SUM('1.1 - IP Incubation E-book Apps'!DL165:DW165)</f>
        <v>-32381675.753764424</v>
      </c>
      <c r="BQ90" s="243">
        <f>SUM('1.1 - IP Incubation E-book Apps'!DX165:EI165)</f>
        <v>-37509778.756237701</v>
      </c>
      <c r="BR90" s="243">
        <f>SUM('1.1 - IP Incubation E-book Apps'!EJ165:EU165)</f>
        <v>-38891398.280272812</v>
      </c>
      <c r="BS90" s="243">
        <f>SUM('1.1 - IP Incubation E-book Apps'!EV165:FG165)</f>
        <v>-50595070.21303083</v>
      </c>
      <c r="BT90" s="243">
        <f>SUM('1.1 - IP Incubation E-book Apps'!FH165:FS165)</f>
        <v>-55348262.22719989</v>
      </c>
      <c r="BU90" s="241">
        <f>SUM('1.1 - IP Incubation E-book Apps'!FT165:GE165)</f>
        <v>-43759125.012294799</v>
      </c>
      <c r="BV90" s="244">
        <f>SUM(D90:BU90)</f>
        <v>-478651052.11716378</v>
      </c>
      <c r="BW90" s="203" t="str">
        <f>A90</f>
        <v>Total COGS</v>
      </c>
    </row>
    <row r="91" spans="1:76" ht="17" thickBot="1">
      <c r="A91" s="309" t="s">
        <v>207</v>
      </c>
      <c r="B91" s="324"/>
      <c r="C91" s="309"/>
      <c r="D91" s="311">
        <f>D88+D72-D69-D66</f>
        <v>0</v>
      </c>
      <c r="E91" s="311">
        <f t="shared" ref="E91:BP91" si="195">E88+E72-E69-E66</f>
        <v>-851029.85</v>
      </c>
      <c r="F91" s="311">
        <f t="shared" si="195"/>
        <v>-886904.84999999986</v>
      </c>
      <c r="G91" s="311">
        <f t="shared" si="195"/>
        <v>-848603.59999999986</v>
      </c>
      <c r="H91" s="311">
        <f t="shared" si="195"/>
        <v>-919943.53749999986</v>
      </c>
      <c r="I91" s="311">
        <f t="shared" si="195"/>
        <v>-928293.62187499972</v>
      </c>
      <c r="J91" s="311">
        <f t="shared" si="195"/>
        <v>-885874.83546874998</v>
      </c>
      <c r="K91" s="311">
        <f t="shared" si="195"/>
        <v>-1021575.6847421875</v>
      </c>
      <c r="L91" s="311">
        <f t="shared" si="195"/>
        <v>-1072810.2014792969</v>
      </c>
      <c r="M91" s="311">
        <f t="shared" si="195"/>
        <v>-1034631.4440532615</v>
      </c>
      <c r="N91" s="311">
        <f t="shared" si="195"/>
        <v>-1094027.4987559246</v>
      </c>
      <c r="O91" s="311">
        <f t="shared" si="195"/>
        <v>-1148356.4811937208</v>
      </c>
      <c r="P91" s="311">
        <f t="shared" si="195"/>
        <v>-1220774.0377534069</v>
      </c>
      <c r="Q91" s="311">
        <f t="shared" si="195"/>
        <v>-1219773.3471410773</v>
      </c>
      <c r="R91" s="311">
        <f t="shared" si="195"/>
        <v>-1171087.621998131</v>
      </c>
      <c r="S91" s="311">
        <f t="shared" si="195"/>
        <v>-1220417.6105980377</v>
      </c>
      <c r="T91" s="311">
        <f t="shared" si="195"/>
        <v>-1220764.0986279396</v>
      </c>
      <c r="U91" s="311">
        <f t="shared" si="195"/>
        <v>-1176227.9110593365</v>
      </c>
      <c r="V91" s="311">
        <f t="shared" si="195"/>
        <v>-1232672.4141123034</v>
      </c>
      <c r="W91" s="311">
        <f t="shared" si="195"/>
        <v>-1233073.5173179186</v>
      </c>
      <c r="X91" s="311">
        <f t="shared" si="195"/>
        <v>-1184494.6756838146</v>
      </c>
      <c r="Y91" s="311">
        <f t="shared" si="195"/>
        <v>-1233936.8919680053</v>
      </c>
      <c r="Z91" s="311">
        <f t="shared" si="195"/>
        <v>-1234401.2190664057</v>
      </c>
      <c r="AA91" s="311">
        <f t="shared" si="195"/>
        <v>-1191488.7625197258</v>
      </c>
      <c r="AB91" s="311">
        <f t="shared" si="195"/>
        <v>-1272376.2241457121</v>
      </c>
      <c r="AC91" s="311">
        <f t="shared" si="195"/>
        <v>-1271483.7408029977</v>
      </c>
      <c r="AD91" s="311">
        <f t="shared" si="195"/>
        <v>-1223148.1332931477</v>
      </c>
      <c r="AE91" s="311">
        <f t="shared" si="195"/>
        <v>-1272640.7454078051</v>
      </c>
      <c r="AF91" s="311">
        <f t="shared" si="195"/>
        <v>-1273262.9881281953</v>
      </c>
      <c r="AG91" s="311">
        <f t="shared" si="195"/>
        <v>-1279166.3429846051</v>
      </c>
      <c r="AH91" s="311">
        <f t="shared" si="195"/>
        <v>-1224602.3655838354</v>
      </c>
      <c r="AI91" s="311">
        <f t="shared" si="195"/>
        <v>-1225322.6893130271</v>
      </c>
      <c r="AJ91" s="311">
        <f t="shared" si="195"/>
        <v>-1277179.0292286784</v>
      </c>
      <c r="AK91" s="311">
        <f t="shared" si="195"/>
        <v>-1276873.1861401126</v>
      </c>
      <c r="AL91" s="311">
        <f t="shared" si="195"/>
        <v>-1277707.0508971182</v>
      </c>
      <c r="AM91" s="311">
        <f t="shared" si="195"/>
        <v>-1235482.608891974</v>
      </c>
      <c r="AN91" s="311">
        <f t="shared" si="195"/>
        <v>-1319470.0654865729</v>
      </c>
      <c r="AO91" s="311">
        <f t="shared" si="195"/>
        <v>-1318862.3681759015</v>
      </c>
      <c r="AP91" s="311">
        <f t="shared" si="195"/>
        <v>-1271085.9359996966</v>
      </c>
      <c r="AQ91" s="311">
        <f t="shared" si="195"/>
        <v>-1320940.1822146815</v>
      </c>
      <c r="AR91" s="311">
        <f t="shared" si="195"/>
        <v>-1322057.6407404155</v>
      </c>
      <c r="AS91" s="311">
        <f t="shared" si="195"/>
        <v>-1328645.9721924362</v>
      </c>
      <c r="AT91" s="311">
        <f t="shared" si="195"/>
        <v>-1286741.7202170584</v>
      </c>
      <c r="AU91" s="311">
        <f t="shared" si="195"/>
        <v>-1288035.318142911</v>
      </c>
      <c r="AV91" s="311">
        <f t="shared" si="195"/>
        <v>-1340603.5959650567</v>
      </c>
      <c r="AW91" s="311">
        <f t="shared" si="195"/>
        <v>-1340819.7876783097</v>
      </c>
      <c r="AX91" s="311">
        <f t="shared" si="195"/>
        <v>-1342317.2889772248</v>
      </c>
      <c r="AY91" s="311">
        <f t="shared" si="195"/>
        <v>-1301119.6653410862</v>
      </c>
      <c r="AZ91" s="311">
        <f t="shared" si="195"/>
        <v>-1390304.8063931405</v>
      </c>
      <c r="BA91" s="311">
        <f t="shared" si="195"/>
        <v>-1390308.0513342975</v>
      </c>
      <c r="BB91" s="311">
        <f t="shared" si="195"/>
        <v>-1343459.2735225123</v>
      </c>
      <c r="BC91" s="311">
        <f t="shared" si="195"/>
        <v>-1344039.5068201378</v>
      </c>
      <c r="BD91" s="311">
        <f t="shared" si="195"/>
        <v>-1396046.3017826448</v>
      </c>
      <c r="BE91" s="311">
        <f t="shared" si="195"/>
        <v>-1403749.9364932771</v>
      </c>
      <c r="BF91" s="311">
        <f t="shared" si="195"/>
        <v>-1413202.8029394406</v>
      </c>
      <c r="BG91" s="311">
        <f t="shared" si="195"/>
        <v>-1415525.9189579126</v>
      </c>
      <c r="BH91" s="311">
        <f t="shared" si="195"/>
        <v>-1369296.1907773083</v>
      </c>
      <c r="BI91" s="311">
        <f t="shared" si="195"/>
        <v>-1420526.4261876738</v>
      </c>
      <c r="BJ91" s="311">
        <f t="shared" si="195"/>
        <v>-1373215.7233685574</v>
      </c>
      <c r="BK91" s="311">
        <f t="shared" si="195"/>
        <v>-379433632.48540848</v>
      </c>
      <c r="BL91" s="311">
        <f t="shared" si="195"/>
        <v>-13544961.06758707</v>
      </c>
      <c r="BM91" s="311">
        <f t="shared" si="195"/>
        <v>-14447833.1476561</v>
      </c>
      <c r="BN91" s="311">
        <f t="shared" si="195"/>
        <v>-15572170.633730305</v>
      </c>
      <c r="BO91" s="311">
        <f t="shared" si="195"/>
        <v>-16673333.431260079</v>
      </c>
      <c r="BP91" s="311">
        <f t="shared" si="195"/>
        <v>-17857083.438604586</v>
      </c>
      <c r="BQ91" s="311">
        <f t="shared" ref="BQ91:BU91" si="196">BQ88+BQ72-BQ69-BQ66</f>
        <v>-19079614.696499925</v>
      </c>
      <c r="BR91" s="311">
        <f t="shared" si="196"/>
        <v>-20497585.798737429</v>
      </c>
      <c r="BS91" s="311">
        <f t="shared" si="196"/>
        <v>-21968154.733642727</v>
      </c>
      <c r="BT91" s="311">
        <f t="shared" si="196"/>
        <v>-23549016.338665936</v>
      </c>
      <c r="BU91" s="311">
        <f t="shared" si="196"/>
        <v>-25248442.564065881</v>
      </c>
      <c r="BV91" s="314">
        <f>BV90+BV88</f>
        <v>-732203663.75046206</v>
      </c>
      <c r="BW91" s="203" t="str">
        <f>A91</f>
        <v>Total Cash Expenditures</v>
      </c>
      <c r="BX91" s="264">
        <f>SUM(D91:BU91)</f>
        <v>-639252611.63329828</v>
      </c>
    </row>
    <row r="92" spans="1:76" ht="18" thickTop="1" thickBot="1">
      <c r="B92" s="325"/>
      <c r="C92" s="210"/>
      <c r="D92" s="212"/>
      <c r="E92" s="212"/>
      <c r="F92" s="212"/>
      <c r="G92" s="212"/>
      <c r="H92" s="212"/>
      <c r="I92" s="212"/>
      <c r="J92" s="212"/>
      <c r="K92" s="212"/>
      <c r="L92" s="212"/>
      <c r="M92" s="212"/>
      <c r="N92" s="212"/>
      <c r="O92" s="318">
        <f>SUM(G91:O91)</f>
        <v>-8954116.9050681405</v>
      </c>
      <c r="P92" s="212"/>
      <c r="Q92" s="212"/>
      <c r="R92" s="212"/>
      <c r="S92" s="212"/>
      <c r="T92" s="212"/>
      <c r="U92" s="212"/>
      <c r="V92" s="212"/>
      <c r="W92" s="212"/>
      <c r="X92" s="212"/>
      <c r="Y92" s="212"/>
      <c r="Z92" s="212"/>
      <c r="AA92" s="318">
        <f>SUM(P91:AA91)</f>
        <v>-14539112.107846104</v>
      </c>
      <c r="AB92" s="211"/>
      <c r="AC92" s="212"/>
      <c r="AD92" s="212"/>
      <c r="AE92" s="212"/>
      <c r="AF92" s="212"/>
      <c r="AG92" s="212"/>
      <c r="AH92" s="212"/>
      <c r="AI92" s="212"/>
      <c r="AJ92" s="212"/>
      <c r="AK92" s="212"/>
      <c r="AL92" s="212"/>
      <c r="AM92" s="318">
        <f>SUM(AB91:AM91)</f>
        <v>-15109245.104817208</v>
      </c>
      <c r="AN92" s="211"/>
      <c r="AO92" s="212"/>
      <c r="AP92" s="212"/>
      <c r="AQ92" s="212"/>
      <c r="AR92" s="212"/>
      <c r="AS92" s="212"/>
      <c r="AT92" s="212"/>
      <c r="AU92" s="212"/>
      <c r="AV92" s="212"/>
      <c r="AW92" s="212"/>
      <c r="AX92" s="212"/>
      <c r="AY92" s="318">
        <f>SUM(AN91:AY91)</f>
        <v>-15780699.541131351</v>
      </c>
      <c r="AZ92" s="212"/>
      <c r="BA92" s="212"/>
      <c r="BB92" s="212"/>
      <c r="BC92" s="212"/>
      <c r="BD92" s="212"/>
      <c r="BE92" s="212"/>
      <c r="BF92" s="212"/>
      <c r="BG92" s="212"/>
      <c r="BH92" s="212"/>
      <c r="BI92" s="212"/>
      <c r="BJ92" s="212"/>
      <c r="BK92" s="318">
        <f>SUM(AZ91:BK91)</f>
        <v>-394693307.42398536</v>
      </c>
      <c r="BL92" s="803">
        <f>BL91</f>
        <v>-13544961.06758707</v>
      </c>
      <c r="BM92" s="803">
        <f>BM91</f>
        <v>-14447833.1476561</v>
      </c>
      <c r="BN92" s="803">
        <f t="shared" ref="BN92:BV92" si="197">BN91</f>
        <v>-15572170.633730305</v>
      </c>
      <c r="BO92" s="803">
        <f t="shared" si="197"/>
        <v>-16673333.431260079</v>
      </c>
      <c r="BP92" s="803">
        <f t="shared" si="197"/>
        <v>-17857083.438604586</v>
      </c>
      <c r="BQ92" s="803">
        <f t="shared" si="197"/>
        <v>-19079614.696499925</v>
      </c>
      <c r="BR92" s="803">
        <f t="shared" si="197"/>
        <v>-20497585.798737429</v>
      </c>
      <c r="BS92" s="803">
        <f t="shared" si="197"/>
        <v>-21968154.733642727</v>
      </c>
      <c r="BT92" s="803">
        <f t="shared" si="197"/>
        <v>-23549016.338665936</v>
      </c>
      <c r="BU92" s="804">
        <f t="shared" si="197"/>
        <v>-25248442.564065881</v>
      </c>
      <c r="BV92" s="317">
        <f t="shared" si="197"/>
        <v>-732203663.75046206</v>
      </c>
      <c r="BX92" s="264"/>
    </row>
    <row r="93" spans="1:76" s="210" customFormat="1" ht="17" thickTop="1">
      <c r="B93" s="219"/>
      <c r="D93" s="225"/>
      <c r="E93" s="225"/>
      <c r="F93" s="225"/>
      <c r="G93" s="225"/>
      <c r="H93" s="225"/>
      <c r="I93" s="225"/>
      <c r="J93" s="225"/>
      <c r="K93" s="225"/>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3"/>
    </row>
    <row r="94" spans="1:76" s="240" customFormat="1" ht="17" thickBot="1">
      <c r="A94" s="1003" t="s">
        <v>549</v>
      </c>
      <c r="B94" s="1004"/>
      <c r="C94" s="1005"/>
      <c r="D94" s="458">
        <f>D17+D22+D48+D37+D42+D43+D31+D91</f>
        <v>-8000000</v>
      </c>
      <c r="E94" s="458">
        <f t="shared" ref="E94:BK94" si="198">E17+E22+E48+E37+E42+E43+E31+E91</f>
        <v>-4513529.8499999996</v>
      </c>
      <c r="F94" s="458">
        <f t="shared" si="198"/>
        <v>-2549404.8499999996</v>
      </c>
      <c r="G94" s="458">
        <f t="shared" si="198"/>
        <v>-1564903.5999999999</v>
      </c>
      <c r="H94" s="458">
        <f t="shared" si="198"/>
        <v>-1611243.5374999999</v>
      </c>
      <c r="I94" s="458">
        <f t="shared" si="198"/>
        <v>-79067393.621875003</v>
      </c>
      <c r="J94" s="458">
        <f t="shared" si="198"/>
        <v>-1611974.83546875</v>
      </c>
      <c r="K94" s="458">
        <f t="shared" si="198"/>
        <v>-1638675.6847421876</v>
      </c>
      <c r="L94" s="458">
        <f t="shared" si="198"/>
        <v>-1732150.2014792969</v>
      </c>
      <c r="M94" s="458">
        <f t="shared" si="198"/>
        <v>-1790682.4150532614</v>
      </c>
      <c r="N94" s="458">
        <f t="shared" si="198"/>
        <v>-1750585.5462559247</v>
      </c>
      <c r="O94" s="1006">
        <f t="shared" si="198"/>
        <v>-78993368.367612571</v>
      </c>
      <c r="P94" s="458">
        <f>P17+P22+P48+P37+P42+P43+P31+P91</f>
        <v>-3480372.1019200734</v>
      </c>
      <c r="Q94" s="458">
        <f t="shared" si="198"/>
        <v>-3244731.060307744</v>
      </c>
      <c r="R94" s="458">
        <f t="shared" si="198"/>
        <v>-3016292.6454147976</v>
      </c>
      <c r="S94" s="458">
        <f t="shared" si="198"/>
        <v>-2825929.6505147042</v>
      </c>
      <c r="T94" s="458">
        <f t="shared" si="198"/>
        <v>-2349548.5210446063</v>
      </c>
      <c r="U94" s="458">
        <f t="shared" si="198"/>
        <v>-32752415.817976002</v>
      </c>
      <c r="V94" s="458">
        <f t="shared" si="198"/>
        <v>-1572784.9010289696</v>
      </c>
      <c r="W94" s="458">
        <f t="shared" si="198"/>
        <v>-1277715.0222345851</v>
      </c>
      <c r="X94" s="458">
        <f t="shared" si="198"/>
        <v>-1501475.3383504809</v>
      </c>
      <c r="Y94" s="458">
        <f t="shared" si="198"/>
        <v>-1918601.4551346719</v>
      </c>
      <c r="Z94" s="458">
        <f t="shared" si="198"/>
        <v>-1505735.4582330724</v>
      </c>
      <c r="AA94" s="1006">
        <f t="shared" si="198"/>
        <v>-484574.66108942195</v>
      </c>
      <c r="AB94" s="458">
        <f>AB17+AB22+AB48+AB37+AB42+AB43+AB31+AB91</f>
        <v>-1564855.545312379</v>
      </c>
      <c r="AC94" s="458">
        <f t="shared" si="198"/>
        <v>-1099616.6014696644</v>
      </c>
      <c r="AD94" s="458">
        <f t="shared" si="198"/>
        <v>-1139929.7347098142</v>
      </c>
      <c r="AE94" s="458">
        <f t="shared" si="198"/>
        <v>-1144708.5070744716</v>
      </c>
      <c r="AF94" s="458">
        <f t="shared" si="198"/>
        <v>-1389552.916044862</v>
      </c>
      <c r="AG94" s="458">
        <f t="shared" si="198"/>
        <v>-1002928.2271512721</v>
      </c>
      <c r="AH94" s="458">
        <f t="shared" si="198"/>
        <v>-891568.16275050212</v>
      </c>
      <c r="AI94" s="458">
        <f t="shared" si="198"/>
        <v>-334069.44447969343</v>
      </c>
      <c r="AJ94" s="458">
        <f t="shared" si="198"/>
        <v>-582097.56414534501</v>
      </c>
      <c r="AK94" s="458">
        <f t="shared" si="198"/>
        <v>-343308.71695677913</v>
      </c>
      <c r="AL94" s="458">
        <f t="shared" si="198"/>
        <v>-727669.37143378542</v>
      </c>
      <c r="AM94" s="1006">
        <f t="shared" si="198"/>
        <v>48493656.232117742</v>
      </c>
      <c r="AN94" s="458">
        <f>AN17+AN22+AN48+AN37+AN42+AN43+AN31+AN91</f>
        <v>-5517030.0462800404</v>
      </c>
      <c r="AO94" s="458">
        <f t="shared" si="198"/>
        <v>-5897454.0882940087</v>
      </c>
      <c r="AP94" s="458">
        <f t="shared" si="198"/>
        <v>-6058992.6114275157</v>
      </c>
      <c r="AQ94" s="458">
        <f t="shared" si="198"/>
        <v>-5744346.2870902698</v>
      </c>
      <c r="AR94" s="458">
        <f t="shared" si="198"/>
        <v>-5958596.6597242206</v>
      </c>
      <c r="AS94" s="458">
        <f t="shared" si="198"/>
        <v>-6037654.1159128137</v>
      </c>
      <c r="AT94" s="458">
        <f t="shared" si="198"/>
        <v>-6434223.5652266927</v>
      </c>
      <c r="AU94" s="458">
        <f t="shared" si="198"/>
        <v>-6251716.3863339517</v>
      </c>
      <c r="AV94" s="458">
        <f t="shared" si="198"/>
        <v>-6528390.7515012231</v>
      </c>
      <c r="AW94" s="458">
        <f t="shared" si="198"/>
        <v>-6558211.4606905766</v>
      </c>
      <c r="AX94" s="458">
        <f t="shared" si="198"/>
        <v>-6829420.7582703717</v>
      </c>
      <c r="AY94" s="1006">
        <f t="shared" si="198"/>
        <v>76467272.293510228</v>
      </c>
      <c r="AZ94" s="458">
        <f>AZ17+AZ22+AZ48+AZ37+AZ42+AZ43+AZ31+AZ91</f>
        <v>7267042.324125912</v>
      </c>
      <c r="BA94" s="458">
        <f t="shared" si="198"/>
        <v>7903223.2638309449</v>
      </c>
      <c r="BB94" s="458">
        <f t="shared" si="198"/>
        <v>8082431.989609682</v>
      </c>
      <c r="BC94" s="458">
        <f t="shared" si="198"/>
        <v>8298217.3492856184</v>
      </c>
      <c r="BD94" s="458">
        <f t="shared" si="198"/>
        <v>8066029.0176019594</v>
      </c>
      <c r="BE94" s="458">
        <f t="shared" si="198"/>
        <v>7786345.6280144043</v>
      </c>
      <c r="BF94" s="458">
        <f t="shared" si="198"/>
        <v>8237066.2258667052</v>
      </c>
      <c r="BG94" s="458">
        <f t="shared" si="198"/>
        <v>7877016.2560870042</v>
      </c>
      <c r="BH94" s="458">
        <f t="shared" si="198"/>
        <v>7697195.7269586241</v>
      </c>
      <c r="BI94" s="458">
        <f t="shared" si="198"/>
        <v>7965631.3013510723</v>
      </c>
      <c r="BJ94" s="458">
        <f t="shared" si="198"/>
        <v>8057583.0355624389</v>
      </c>
      <c r="BK94" s="1006">
        <f t="shared" si="198"/>
        <v>-220489580.41354075</v>
      </c>
      <c r="BL94" s="1006">
        <f>BL17+BL22+BL48+BL37+BL42+BL43+BL31+BL91</f>
        <v>260486374.97512656</v>
      </c>
      <c r="BM94" s="1006">
        <f t="shared" ref="BM94:BT94" si="199">BM17+BM22+BM48+BM37+BM42+BM43+BM31+BM91</f>
        <v>262293773.23396739</v>
      </c>
      <c r="BN94" s="1006">
        <f t="shared" si="199"/>
        <v>272782546.76811123</v>
      </c>
      <c r="BO94" s="1006">
        <f t="shared" si="199"/>
        <v>299300208.52137649</v>
      </c>
      <c r="BP94" s="1006">
        <f t="shared" si="199"/>
        <v>288102225.45810878</v>
      </c>
      <c r="BQ94" s="1006">
        <f t="shared" si="199"/>
        <v>305075900.89027739</v>
      </c>
      <c r="BR94" s="1006">
        <f t="shared" si="199"/>
        <v>313365204.73593557</v>
      </c>
      <c r="BS94" s="1006">
        <f t="shared" si="199"/>
        <v>340370011.66049087</v>
      </c>
      <c r="BT94" s="1006">
        <f t="shared" si="199"/>
        <v>353249388.11346436</v>
      </c>
      <c r="BU94" s="1006">
        <f>BU17+BU22+BU48+BU37+BU42+BU43+BU31+BU91</f>
        <v>350468105.0600481</v>
      </c>
      <c r="BV94" s="1007" t="s">
        <v>84</v>
      </c>
      <c r="BW94" s="370" t="str">
        <f>A94</f>
        <v>Monthly Net Inflow (Outflow)</v>
      </c>
    </row>
    <row r="95" spans="1:76" ht="18" thickTop="1" thickBot="1">
      <c r="B95" s="219"/>
      <c r="C95" s="210"/>
      <c r="O95" s="318">
        <f>SUM(D94:O94)</f>
        <v>-184823912.509987</v>
      </c>
      <c r="AA95" s="318">
        <f>SUM(P94:AA94)</f>
        <v>-55930176.633249126</v>
      </c>
      <c r="AM95" s="318">
        <f>SUM(AB94:AM94)</f>
        <v>38273351.440589175</v>
      </c>
      <c r="AY95" s="318">
        <f>SUM(AN94:AY94)</f>
        <v>8651235.56275855</v>
      </c>
      <c r="BK95" s="318">
        <f>SUM(AZ94:BK94)</f>
        <v>-133251798.29524639</v>
      </c>
      <c r="BL95" s="218"/>
      <c r="BM95" s="210"/>
      <c r="BN95" s="210"/>
      <c r="BO95" s="210"/>
      <c r="BP95" s="210"/>
      <c r="BQ95" s="210"/>
      <c r="BR95" s="210"/>
      <c r="BS95" s="210"/>
      <c r="BT95" s="210"/>
      <c r="BU95" s="210"/>
      <c r="BV95" s="210"/>
    </row>
    <row r="96" spans="1:76" s="210" customFormat="1" ht="18" thickTop="1" thickBot="1">
      <c r="A96" s="316"/>
      <c r="B96" s="322"/>
      <c r="C96" s="221"/>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676"/>
    </row>
    <row r="97" spans="1:83" ht="18" thickTop="1" thickBot="1">
      <c r="A97" s="726" t="s">
        <v>550</v>
      </c>
      <c r="B97" s="727"/>
      <c r="C97" s="911">
        <f>C5</f>
        <v>0</v>
      </c>
      <c r="D97" s="230">
        <f>D94+C97</f>
        <v>-8000000</v>
      </c>
      <c r="E97" s="230">
        <f t="shared" ref="E97:AJ97" si="200">D97+E94</f>
        <v>-12513529.85</v>
      </c>
      <c r="F97" s="230">
        <f t="shared" si="200"/>
        <v>-15062934.699999999</v>
      </c>
      <c r="G97" s="230">
        <f t="shared" si="200"/>
        <v>-16627838.299999999</v>
      </c>
      <c r="H97" s="230">
        <f t="shared" si="200"/>
        <v>-18239081.837499999</v>
      </c>
      <c r="I97" s="230">
        <f t="shared" si="200"/>
        <v>-97306475.459374994</v>
      </c>
      <c r="J97" s="230">
        <f t="shared" si="200"/>
        <v>-98918450.294843748</v>
      </c>
      <c r="K97" s="230">
        <f t="shared" si="200"/>
        <v>-100557125.97958593</v>
      </c>
      <c r="L97" s="230">
        <f t="shared" si="200"/>
        <v>-102289276.18106523</v>
      </c>
      <c r="M97" s="230">
        <f t="shared" si="200"/>
        <v>-104079958.59611849</v>
      </c>
      <c r="N97" s="230">
        <f t="shared" si="200"/>
        <v>-105830544.14237443</v>
      </c>
      <c r="O97" s="266">
        <f t="shared" si="200"/>
        <v>-184823912.509987</v>
      </c>
      <c r="P97" s="230">
        <f t="shared" si="200"/>
        <v>-188304284.61190706</v>
      </c>
      <c r="Q97" s="230">
        <f t="shared" si="200"/>
        <v>-191549015.67221481</v>
      </c>
      <c r="R97" s="230">
        <f t="shared" si="200"/>
        <v>-194565308.31762961</v>
      </c>
      <c r="S97" s="230">
        <f t="shared" si="200"/>
        <v>-197391237.9681443</v>
      </c>
      <c r="T97" s="230">
        <f t="shared" si="200"/>
        <v>-199740786.48918891</v>
      </c>
      <c r="U97" s="230">
        <f t="shared" si="200"/>
        <v>-232493202.30716491</v>
      </c>
      <c r="V97" s="230">
        <f t="shared" si="200"/>
        <v>-234065987.20819387</v>
      </c>
      <c r="W97" s="230">
        <f t="shared" si="200"/>
        <v>-235343702.23042846</v>
      </c>
      <c r="X97" s="230">
        <f t="shared" si="200"/>
        <v>-236845177.56877893</v>
      </c>
      <c r="Y97" s="230">
        <f t="shared" si="200"/>
        <v>-238763779.02391359</v>
      </c>
      <c r="Z97" s="230">
        <f t="shared" si="200"/>
        <v>-240269514.48214665</v>
      </c>
      <c r="AA97" s="266">
        <f t="shared" si="200"/>
        <v>-240754089.14323607</v>
      </c>
      <c r="AB97" s="230">
        <f t="shared" si="200"/>
        <v>-242318944.68854845</v>
      </c>
      <c r="AC97" s="230">
        <f t="shared" si="200"/>
        <v>-243418561.29001811</v>
      </c>
      <c r="AD97" s="230">
        <f t="shared" si="200"/>
        <v>-244558491.02472794</v>
      </c>
      <c r="AE97" s="230">
        <f t="shared" si="200"/>
        <v>-245703199.53180242</v>
      </c>
      <c r="AF97" s="230">
        <f t="shared" si="200"/>
        <v>-247092752.44784728</v>
      </c>
      <c r="AG97" s="230">
        <f t="shared" si="200"/>
        <v>-248095680.67499855</v>
      </c>
      <c r="AH97" s="230">
        <f t="shared" si="200"/>
        <v>-248987248.83774906</v>
      </c>
      <c r="AI97" s="230">
        <f t="shared" si="200"/>
        <v>-249321318.28222877</v>
      </c>
      <c r="AJ97" s="230">
        <f t="shared" si="200"/>
        <v>-249903415.84637412</v>
      </c>
      <c r="AK97" s="230">
        <f t="shared" ref="AK97:BU97" si="201">AJ97+AK94</f>
        <v>-250246724.56333089</v>
      </c>
      <c r="AL97" s="230">
        <f t="shared" si="201"/>
        <v>-250974393.93476468</v>
      </c>
      <c r="AM97" s="266">
        <f t="shared" si="201"/>
        <v>-202480737.70264694</v>
      </c>
      <c r="AN97" s="230">
        <f t="shared" si="201"/>
        <v>-207997767.74892697</v>
      </c>
      <c r="AO97" s="230">
        <f t="shared" si="201"/>
        <v>-213895221.83722097</v>
      </c>
      <c r="AP97" s="230">
        <f t="shared" si="201"/>
        <v>-219954214.44864848</v>
      </c>
      <c r="AQ97" s="230">
        <f t="shared" si="201"/>
        <v>-225698560.73573875</v>
      </c>
      <c r="AR97" s="230">
        <f t="shared" si="201"/>
        <v>-231657157.39546299</v>
      </c>
      <c r="AS97" s="230">
        <f t="shared" si="201"/>
        <v>-237694811.51137581</v>
      </c>
      <c r="AT97" s="230">
        <f t="shared" si="201"/>
        <v>-244129035.07660252</v>
      </c>
      <c r="AU97" s="230">
        <f t="shared" si="201"/>
        <v>-250380751.46293646</v>
      </c>
      <c r="AV97" s="230">
        <f t="shared" si="201"/>
        <v>-256909142.21443769</v>
      </c>
      <c r="AW97" s="230">
        <f t="shared" si="201"/>
        <v>-263467353.67512828</v>
      </c>
      <c r="AX97" s="230">
        <f t="shared" si="201"/>
        <v>-270296774.43339866</v>
      </c>
      <c r="AY97" s="266">
        <f t="shared" si="201"/>
        <v>-193829502.13988844</v>
      </c>
      <c r="AZ97" s="230">
        <f t="shared" si="201"/>
        <v>-186562459.81576252</v>
      </c>
      <c r="BA97" s="230">
        <f t="shared" si="201"/>
        <v>-178659236.55193156</v>
      </c>
      <c r="BB97" s="230">
        <f t="shared" si="201"/>
        <v>-170576804.56232187</v>
      </c>
      <c r="BC97" s="230">
        <f t="shared" si="201"/>
        <v>-162278587.21303624</v>
      </c>
      <c r="BD97" s="230">
        <f t="shared" si="201"/>
        <v>-154212558.19543427</v>
      </c>
      <c r="BE97" s="230">
        <f t="shared" si="201"/>
        <v>-146426212.56741986</v>
      </c>
      <c r="BF97" s="230">
        <f t="shared" si="201"/>
        <v>-138189146.34155315</v>
      </c>
      <c r="BG97" s="230">
        <f t="shared" si="201"/>
        <v>-130312130.08546615</v>
      </c>
      <c r="BH97" s="230">
        <f t="shared" si="201"/>
        <v>-122614934.35850753</v>
      </c>
      <c r="BI97" s="230">
        <f t="shared" si="201"/>
        <v>-114649303.05715646</v>
      </c>
      <c r="BJ97" s="230">
        <f t="shared" si="201"/>
        <v>-106591720.02159402</v>
      </c>
      <c r="BK97" s="266">
        <f t="shared" si="201"/>
        <v>-327081300.43513477</v>
      </c>
      <c r="BL97" s="231">
        <f t="shared" si="201"/>
        <v>-66594925.460008204</v>
      </c>
      <c r="BM97" s="231">
        <f t="shared" si="201"/>
        <v>195698847.77395919</v>
      </c>
      <c r="BN97" s="231">
        <f t="shared" si="201"/>
        <v>468481394.54207039</v>
      </c>
      <c r="BO97" s="231">
        <f t="shared" si="201"/>
        <v>767781603.06344688</v>
      </c>
      <c r="BP97" s="231">
        <f t="shared" si="201"/>
        <v>1055883828.5215557</v>
      </c>
      <c r="BQ97" s="231">
        <f t="shared" si="201"/>
        <v>1360959729.411833</v>
      </c>
      <c r="BR97" s="231">
        <f t="shared" si="201"/>
        <v>1674324934.1477685</v>
      </c>
      <c r="BS97" s="231">
        <f t="shared" si="201"/>
        <v>2014694945.8082595</v>
      </c>
      <c r="BT97" s="231">
        <f t="shared" si="201"/>
        <v>2367944333.9217238</v>
      </c>
      <c r="BU97" s="265">
        <f t="shared" si="201"/>
        <v>2718412438.9817719</v>
      </c>
      <c r="BV97" s="232">
        <f>BU97</f>
        <v>2718412438.9817719</v>
      </c>
      <c r="BW97" s="677" t="s">
        <v>553</v>
      </c>
      <c r="BX97" s="221"/>
    </row>
    <row r="98" spans="1:83" s="210" customFormat="1" ht="19" customHeight="1" thickTop="1" thickBot="1">
      <c r="A98" s="262"/>
      <c r="B98" s="326"/>
      <c r="C98" s="262"/>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801"/>
      <c r="BW98" s="677"/>
      <c r="BX98" s="221"/>
    </row>
    <row r="99" spans="1:83" ht="18" thickTop="1" thickBot="1">
      <c r="A99" s="268" t="s">
        <v>6</v>
      </c>
      <c r="B99" s="327"/>
      <c r="C99" s="263">
        <f>C94+C11+C5</f>
        <v>0</v>
      </c>
      <c r="D99" s="263">
        <f>D14</f>
        <v>167000000</v>
      </c>
      <c r="E99" s="263">
        <f t="shared" ref="E99:BP99" si="202">E14</f>
        <v>162486470.15000001</v>
      </c>
      <c r="F99" s="263">
        <f t="shared" si="202"/>
        <v>159937065.30000001</v>
      </c>
      <c r="G99" s="263">
        <f t="shared" si="202"/>
        <v>158372161.70000002</v>
      </c>
      <c r="H99" s="263">
        <f t="shared" si="202"/>
        <v>331760918.16250002</v>
      </c>
      <c r="I99" s="263">
        <f t="shared" si="202"/>
        <v>392693524.54062504</v>
      </c>
      <c r="J99" s="263">
        <f t="shared" si="202"/>
        <v>391081549.70515627</v>
      </c>
      <c r="K99" s="263">
        <f t="shared" si="202"/>
        <v>389442874.02041405</v>
      </c>
      <c r="L99" s="263">
        <f t="shared" si="202"/>
        <v>387710723.81893474</v>
      </c>
      <c r="M99" s="263">
        <f t="shared" si="202"/>
        <v>385920041.40388149</v>
      </c>
      <c r="N99" s="263">
        <f t="shared" si="202"/>
        <v>384169455.85762554</v>
      </c>
      <c r="O99" s="1051">
        <f t="shared" si="202"/>
        <v>305176087.490013</v>
      </c>
      <c r="P99" s="263">
        <f t="shared" si="202"/>
        <v>301695715.38809294</v>
      </c>
      <c r="Q99" s="263">
        <f t="shared" si="202"/>
        <v>298450984.32778519</v>
      </c>
      <c r="R99" s="263">
        <f t="shared" si="202"/>
        <v>295434691.68237042</v>
      </c>
      <c r="S99" s="263">
        <f t="shared" si="202"/>
        <v>292608762.0318557</v>
      </c>
      <c r="T99" s="263">
        <f t="shared" si="202"/>
        <v>290259213.51081109</v>
      </c>
      <c r="U99" s="263">
        <f t="shared" si="202"/>
        <v>257506797.69283509</v>
      </c>
      <c r="V99" s="263">
        <f t="shared" si="202"/>
        <v>255934012.79180613</v>
      </c>
      <c r="W99" s="263">
        <f t="shared" si="202"/>
        <v>254656297.76957154</v>
      </c>
      <c r="X99" s="263">
        <f t="shared" si="202"/>
        <v>253154822.43122107</v>
      </c>
      <c r="Y99" s="263">
        <f t="shared" si="202"/>
        <v>251236220.97608641</v>
      </c>
      <c r="Z99" s="263">
        <f t="shared" si="202"/>
        <v>249730485.51785335</v>
      </c>
      <c r="AA99" s="1051">
        <f t="shared" si="202"/>
        <v>249245910.85676393</v>
      </c>
      <c r="AB99" s="263">
        <f t="shared" si="202"/>
        <v>247681055.31145155</v>
      </c>
      <c r="AC99" s="263">
        <f t="shared" si="202"/>
        <v>246581438.70998189</v>
      </c>
      <c r="AD99" s="263">
        <f t="shared" si="202"/>
        <v>245441508.97527206</v>
      </c>
      <c r="AE99" s="263">
        <f t="shared" si="202"/>
        <v>244296800.46819758</v>
      </c>
      <c r="AF99" s="263">
        <f t="shared" si="202"/>
        <v>242907247.55215272</v>
      </c>
      <c r="AG99" s="263">
        <f t="shared" si="202"/>
        <v>241904319.32500145</v>
      </c>
      <c r="AH99" s="263">
        <f t="shared" si="202"/>
        <v>241012751.16225094</v>
      </c>
      <c r="AI99" s="263">
        <f t="shared" si="202"/>
        <v>240678681.71777123</v>
      </c>
      <c r="AJ99" s="263">
        <f t="shared" si="202"/>
        <v>240096584.15362588</v>
      </c>
      <c r="AK99" s="263">
        <f t="shared" si="202"/>
        <v>239753275.43666911</v>
      </c>
      <c r="AL99" s="263">
        <f t="shared" si="202"/>
        <v>239025606.06523532</v>
      </c>
      <c r="AM99" s="266">
        <f t="shared" si="202"/>
        <v>287519262.29735303</v>
      </c>
      <c r="AN99" s="263">
        <f t="shared" si="202"/>
        <v>387002232.251073</v>
      </c>
      <c r="AO99" s="263">
        <f t="shared" si="202"/>
        <v>381104778.16277897</v>
      </c>
      <c r="AP99" s="263">
        <f t="shared" si="202"/>
        <v>375045785.55135143</v>
      </c>
      <c r="AQ99" s="263">
        <f t="shared" si="202"/>
        <v>369301439.26426119</v>
      </c>
      <c r="AR99" s="263">
        <f t="shared" si="202"/>
        <v>363342842.60453695</v>
      </c>
      <c r="AS99" s="263">
        <f t="shared" si="202"/>
        <v>357305188.48862416</v>
      </c>
      <c r="AT99" s="263">
        <f t="shared" si="202"/>
        <v>350870964.92339748</v>
      </c>
      <c r="AU99" s="263">
        <f t="shared" si="202"/>
        <v>344619248.53706354</v>
      </c>
      <c r="AV99" s="263">
        <f t="shared" si="202"/>
        <v>338090857.78556234</v>
      </c>
      <c r="AW99" s="263">
        <f t="shared" si="202"/>
        <v>331532646.32487178</v>
      </c>
      <c r="AX99" s="263">
        <f t="shared" si="202"/>
        <v>324703225.5666014</v>
      </c>
      <c r="AY99" s="1051">
        <f t="shared" si="202"/>
        <v>393295497.86011159</v>
      </c>
      <c r="AZ99" s="263">
        <f t="shared" si="202"/>
        <v>400562540.18423748</v>
      </c>
      <c r="BA99" s="263">
        <f t="shared" si="202"/>
        <v>408465763.44806844</v>
      </c>
      <c r="BB99" s="263">
        <f t="shared" si="202"/>
        <v>416548195.4376781</v>
      </c>
      <c r="BC99" s="263">
        <f t="shared" si="202"/>
        <v>424846412.7869637</v>
      </c>
      <c r="BD99" s="263">
        <f t="shared" si="202"/>
        <v>432912441.80456567</v>
      </c>
      <c r="BE99" s="263">
        <f t="shared" si="202"/>
        <v>440698787.43258005</v>
      </c>
      <c r="BF99" s="263">
        <f t="shared" si="202"/>
        <v>448935853.65844679</v>
      </c>
      <c r="BG99" s="263">
        <f t="shared" si="202"/>
        <v>456812869.91453379</v>
      </c>
      <c r="BH99" s="263">
        <f t="shared" si="202"/>
        <v>464510065.64149243</v>
      </c>
      <c r="BI99" s="263">
        <f t="shared" si="202"/>
        <v>472475696.9428435</v>
      </c>
      <c r="BJ99" s="263">
        <f t="shared" si="202"/>
        <v>480533279.97840595</v>
      </c>
      <c r="BK99" s="1051">
        <f t="shared" si="202"/>
        <v>252168699.5648652</v>
      </c>
      <c r="BL99" s="1052">
        <f t="shared" si="202"/>
        <v>445255074.53999174</v>
      </c>
      <c r="BM99" s="1052">
        <f t="shared" si="202"/>
        <v>665148847.77395916</v>
      </c>
      <c r="BN99" s="1052">
        <f t="shared" si="202"/>
        <v>937931394.54207039</v>
      </c>
      <c r="BO99" s="1052">
        <f t="shared" si="202"/>
        <v>1237231603.063447</v>
      </c>
      <c r="BP99" s="1052">
        <f t="shared" si="202"/>
        <v>1525333828.5215559</v>
      </c>
      <c r="BQ99" s="1051">
        <f t="shared" ref="BQ99:BU99" si="203">BQ14</f>
        <v>1830409729.4118333</v>
      </c>
      <c r="BR99" s="1052">
        <f t="shared" si="203"/>
        <v>2143774934.147769</v>
      </c>
      <c r="BS99" s="1052">
        <f t="shared" si="203"/>
        <v>2484144945.80826</v>
      </c>
      <c r="BT99" s="1052">
        <f t="shared" si="203"/>
        <v>2837394333.9217243</v>
      </c>
      <c r="BU99" s="263">
        <f t="shared" si="203"/>
        <v>3187862438.9817724</v>
      </c>
      <c r="BV99" s="315">
        <f>BU99</f>
        <v>3187862438.9817724</v>
      </c>
      <c r="BW99" s="802" t="s">
        <v>6</v>
      </c>
      <c r="BX99" s="210"/>
    </row>
    <row r="100" spans="1:83" s="210" customFormat="1" ht="17" thickTop="1">
      <c r="A100" s="221"/>
      <c r="B100" s="322"/>
      <c r="C100" s="221"/>
      <c r="D100" s="225"/>
      <c r="E100" s="225"/>
      <c r="F100" s="225"/>
      <c r="G100" s="225"/>
      <c r="H100" s="225"/>
      <c r="I100" s="271"/>
      <c r="J100" s="225"/>
      <c r="K100" s="225"/>
      <c r="L100" s="225"/>
      <c r="M100" s="225"/>
      <c r="N100" s="225"/>
      <c r="O100" s="225"/>
      <c r="P100" s="225"/>
      <c r="Q100" s="225"/>
      <c r="R100" s="225"/>
      <c r="S100" s="225"/>
      <c r="T100" s="225"/>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676"/>
    </row>
    <row r="101" spans="1:83" s="210" customFormat="1" ht="17" thickBot="1">
      <c r="A101" s="221"/>
      <c r="B101" s="322"/>
      <c r="C101" s="221"/>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676"/>
    </row>
    <row r="102" spans="1:83" s="1002" customFormat="1" ht="28" customHeight="1" thickTop="1" thickBot="1">
      <c r="A102" s="995" t="s">
        <v>446</v>
      </c>
      <c r="B102" s="996"/>
      <c r="C102" s="995"/>
      <c r="D102" s="997">
        <v>0</v>
      </c>
      <c r="E102" s="997">
        <v>0</v>
      </c>
      <c r="F102" s="997">
        <v>0</v>
      </c>
      <c r="G102" s="997">
        <v>0</v>
      </c>
      <c r="H102" s="997">
        <v>0</v>
      </c>
      <c r="I102" s="997">
        <v>0</v>
      </c>
      <c r="J102" s="997">
        <v>0</v>
      </c>
      <c r="K102" s="997">
        <v>0</v>
      </c>
      <c r="L102" s="997">
        <v>0</v>
      </c>
      <c r="M102" s="997">
        <v>0</v>
      </c>
      <c r="N102" s="997">
        <v>0</v>
      </c>
      <c r="O102" s="998">
        <f>'P&amp;L'!B18</f>
        <v>-11036412.509986999</v>
      </c>
      <c r="P102" s="997">
        <v>0</v>
      </c>
      <c r="Q102" s="997">
        <v>0</v>
      </c>
      <c r="R102" s="997">
        <v>0</v>
      </c>
      <c r="S102" s="997">
        <v>0</v>
      </c>
      <c r="T102" s="997">
        <v>0</v>
      </c>
      <c r="U102" s="997">
        <v>0</v>
      </c>
      <c r="V102" s="997">
        <v>0</v>
      </c>
      <c r="W102" s="997">
        <v>0</v>
      </c>
      <c r="X102" s="997">
        <v>0</v>
      </c>
      <c r="Y102" s="997">
        <v>0</v>
      </c>
      <c r="Z102" s="997">
        <v>0</v>
      </c>
      <c r="AA102" s="998">
        <f>'P&amp;L'!C18</f>
        <v>1205823.366750868</v>
      </c>
      <c r="AB102" s="997">
        <v>0</v>
      </c>
      <c r="AC102" s="997">
        <v>0</v>
      </c>
      <c r="AD102" s="997">
        <v>0</v>
      </c>
      <c r="AE102" s="997">
        <v>0</v>
      </c>
      <c r="AF102" s="997">
        <v>0</v>
      </c>
      <c r="AG102" s="997">
        <v>0</v>
      </c>
      <c r="AH102" s="997">
        <v>0</v>
      </c>
      <c r="AI102" s="997">
        <v>0</v>
      </c>
      <c r="AJ102" s="997">
        <v>0</v>
      </c>
      <c r="AK102" s="997">
        <v>0</v>
      </c>
      <c r="AL102" s="997">
        <v>0</v>
      </c>
      <c r="AM102" s="998">
        <f>'P&amp;L'!D18</f>
        <v>75264511.440589175</v>
      </c>
      <c r="AN102" s="997">
        <v>0</v>
      </c>
      <c r="AO102" s="997">
        <v>0</v>
      </c>
      <c r="AP102" s="997">
        <v>0</v>
      </c>
      <c r="AQ102" s="997">
        <v>0</v>
      </c>
      <c r="AR102" s="997">
        <v>0</v>
      </c>
      <c r="AS102" s="997">
        <v>0</v>
      </c>
      <c r="AT102" s="997">
        <v>0</v>
      </c>
      <c r="AU102" s="997">
        <v>0</v>
      </c>
      <c r="AV102" s="997">
        <v>0</v>
      </c>
      <c r="AW102" s="997">
        <v>0</v>
      </c>
      <c r="AX102" s="997">
        <v>0</v>
      </c>
      <c r="AY102" s="998">
        <f>'P&amp;L'!E18</f>
        <v>115815915.56275855</v>
      </c>
      <c r="AZ102" s="997">
        <v>0</v>
      </c>
      <c r="BA102" s="997">
        <v>0</v>
      </c>
      <c r="BB102" s="997">
        <v>0</v>
      </c>
      <c r="BC102" s="997">
        <v>0</v>
      </c>
      <c r="BD102" s="997">
        <v>0</v>
      </c>
      <c r="BE102" s="997">
        <v>0</v>
      </c>
      <c r="BF102" s="997">
        <v>0</v>
      </c>
      <c r="BG102" s="997">
        <v>0</v>
      </c>
      <c r="BH102" s="997">
        <v>0</v>
      </c>
      <c r="BI102" s="997">
        <v>0</v>
      </c>
      <c r="BJ102" s="997">
        <v>0</v>
      </c>
      <c r="BK102" s="998">
        <f>'P&amp;L'!F18</f>
        <v>244748201.70475361</v>
      </c>
      <c r="BL102" s="999">
        <f>'P&amp;L'!G18</f>
        <v>194455236.97512653</v>
      </c>
      <c r="BM102" s="999">
        <f>'P&amp;L'!H18</f>
        <v>262293773.23396739</v>
      </c>
      <c r="BN102" s="999">
        <f>'P&amp;L'!I18</f>
        <v>272782546.76811129</v>
      </c>
      <c r="BO102" s="999">
        <f>'P&amp;L'!J18</f>
        <v>299300208.52137661</v>
      </c>
      <c r="BP102" s="999">
        <f>'P&amp;L'!K18</f>
        <v>288102225.45810878</v>
      </c>
      <c r="BQ102" s="999">
        <f>'P&amp;L'!L18</f>
        <v>305075900.89027739</v>
      </c>
      <c r="BR102" s="999">
        <f>'P&amp;L'!M18</f>
        <v>313365204.73593551</v>
      </c>
      <c r="BS102" s="999">
        <f>'P&amp;L'!N18</f>
        <v>340370011.66049087</v>
      </c>
      <c r="BT102" s="999">
        <f>'P&amp;L'!O18</f>
        <v>353249388.11346442</v>
      </c>
      <c r="BU102" s="999">
        <f>'P&amp;L'!P18</f>
        <v>350468105.06004816</v>
      </c>
      <c r="BV102" s="1000" t="str">
        <f t="shared" ref="BV102" si="204">BV94</f>
        <v xml:space="preserve"> </v>
      </c>
      <c r="BW102" s="1001"/>
    </row>
    <row r="103" spans="1:83" s="210" customFormat="1" ht="17" thickTop="1">
      <c r="A103" s="242"/>
      <c r="B103" s="219"/>
      <c r="D103" s="272"/>
      <c r="E103" s="272"/>
      <c r="F103" s="272"/>
      <c r="G103" s="272"/>
      <c r="H103" s="272"/>
      <c r="I103" s="272"/>
      <c r="J103" s="272"/>
      <c r="P103" s="272"/>
      <c r="Q103" s="272"/>
      <c r="R103" s="272"/>
      <c r="S103" s="272"/>
      <c r="T103" s="272"/>
      <c r="AB103" s="272"/>
      <c r="AC103" s="272"/>
      <c r="AD103" s="272"/>
      <c r="AE103" s="272"/>
      <c r="AF103" s="272"/>
      <c r="AN103" s="272"/>
      <c r="AO103" s="272"/>
      <c r="AP103" s="272"/>
      <c r="AQ103" s="272"/>
      <c r="AR103" s="272"/>
      <c r="AZ103" s="272"/>
      <c r="BA103" s="272"/>
      <c r="BB103" s="272"/>
      <c r="BC103" s="272"/>
      <c r="BD103" s="272"/>
      <c r="BW103" s="223"/>
      <c r="CE103" s="800"/>
    </row>
    <row r="104" spans="1:83" s="210" customFormat="1" ht="17" thickBot="1">
      <c r="A104" s="249" t="s">
        <v>443</v>
      </c>
      <c r="B104" s="23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AA104" s="215"/>
      <c r="BW104" s="223"/>
    </row>
    <row r="105" spans="1:83" s="273" customFormat="1" ht="17" customHeight="1" thickBot="1">
      <c r="A105" s="273" t="str">
        <f>A77</f>
        <v>Staff</v>
      </c>
      <c r="B105" s="328"/>
      <c r="C105" s="280"/>
      <c r="D105" s="274" t="e">
        <f t="shared" ref="D105:AI105" si="205">D77/D91</f>
        <v>#DIV/0!</v>
      </c>
      <c r="E105" s="274">
        <f t="shared" si="205"/>
        <v>0.56833259138912695</v>
      </c>
      <c r="F105" s="274">
        <f t="shared" si="205"/>
        <v>0.56977325884131391</v>
      </c>
      <c r="G105" s="274">
        <f t="shared" si="205"/>
        <v>0.61021973824606301</v>
      </c>
      <c r="H105" s="274">
        <f t="shared" si="205"/>
        <v>0.5799645792573076</v>
      </c>
      <c r="I105" s="274">
        <f t="shared" si="205"/>
        <v>0.58058282490914959</v>
      </c>
      <c r="J105" s="274">
        <f t="shared" si="205"/>
        <v>0.6134816999428937</v>
      </c>
      <c r="K105" s="274">
        <f t="shared" si="205"/>
        <v>0.62702288523535843</v>
      </c>
      <c r="L105" s="274">
        <f t="shared" si="205"/>
        <v>0.59707796630762622</v>
      </c>
      <c r="M105" s="274">
        <f t="shared" si="205"/>
        <v>0.62635959602632407</v>
      </c>
      <c r="N105" s="274">
        <f t="shared" si="205"/>
        <v>0.59730491303289202</v>
      </c>
      <c r="O105" s="275">
        <f t="shared" si="205"/>
        <v>0.63471986147453818</v>
      </c>
      <c r="P105" s="274">
        <f t="shared" si="205"/>
        <v>0.60955970855679342</v>
      </c>
      <c r="Q105" s="274">
        <f t="shared" si="205"/>
        <v>0.61005978562392793</v>
      </c>
      <c r="R105" s="274">
        <f t="shared" si="205"/>
        <v>0.63542185289006003</v>
      </c>
      <c r="S105" s="274">
        <f t="shared" si="205"/>
        <v>0.6097377325635448</v>
      </c>
      <c r="T105" s="274">
        <f t="shared" si="205"/>
        <v>0.60956467142425486</v>
      </c>
      <c r="U105" s="274">
        <f t="shared" si="205"/>
        <v>0.63264496588631591</v>
      </c>
      <c r="V105" s="274">
        <f t="shared" si="205"/>
        <v>0.61009829109781399</v>
      </c>
      <c r="W105" s="274">
        <f t="shared" si="205"/>
        <v>0.60989983384699908</v>
      </c>
      <c r="X105" s="274">
        <f t="shared" si="205"/>
        <v>0.63491322398656658</v>
      </c>
      <c r="Y105" s="274">
        <f t="shared" si="205"/>
        <v>0.60947309236689318</v>
      </c>
      <c r="Z105" s="274">
        <f t="shared" si="205"/>
        <v>0.60924383556759598</v>
      </c>
      <c r="AA105" s="275">
        <f t="shared" si="205"/>
        <v>0.63118625789043692</v>
      </c>
      <c r="AB105" s="274">
        <f t="shared" si="205"/>
        <v>0.62357059566458717</v>
      </c>
      <c r="AC105" s="274">
        <f t="shared" si="205"/>
        <v>0.62400829404151303</v>
      </c>
      <c r="AD105" s="274">
        <f t="shared" si="205"/>
        <v>0.6486674658643693</v>
      </c>
      <c r="AE105" s="274">
        <f t="shared" si="205"/>
        <v>0.62344098510358281</v>
      </c>
      <c r="AF105" s="274">
        <f t="shared" si="205"/>
        <v>0.62313630993577329</v>
      </c>
      <c r="AG105" s="274">
        <f t="shared" si="205"/>
        <v>0.62026053480172649</v>
      </c>
      <c r="AH105" s="274">
        <f t="shared" si="205"/>
        <v>0.64789716425358579</v>
      </c>
      <c r="AI105" s="274">
        <f t="shared" si="205"/>
        <v>0.6475162885009712</v>
      </c>
      <c r="AJ105" s="274">
        <f t="shared" ref="AJ105:BK105" si="206">AJ77/AJ91</f>
        <v>0.62122567145434937</v>
      </c>
      <c r="AK105" s="274">
        <f t="shared" si="206"/>
        <v>0.62137447055211126</v>
      </c>
      <c r="AL105" s="274">
        <f t="shared" si="206"/>
        <v>0.62096894545812942</v>
      </c>
      <c r="AM105" s="275">
        <f t="shared" si="206"/>
        <v>0.6421914758570052</v>
      </c>
      <c r="AN105" s="274">
        <f t="shared" si="206"/>
        <v>0.62334858631044088</v>
      </c>
      <c r="AO105" s="274">
        <f t="shared" si="206"/>
        <v>0.62363580904774252</v>
      </c>
      <c r="AP105" s="274">
        <f t="shared" si="206"/>
        <v>0.6470764695804142</v>
      </c>
      <c r="AQ105" s="274">
        <f t="shared" si="206"/>
        <v>0.62265484166059504</v>
      </c>
      <c r="AR105" s="274">
        <f t="shared" si="206"/>
        <v>0.6221285476927968</v>
      </c>
      <c r="AS105" s="274">
        <f t="shared" si="206"/>
        <v>0.61904361072407155</v>
      </c>
      <c r="AT105" s="274">
        <f t="shared" si="206"/>
        <v>0.64597123126863398</v>
      </c>
      <c r="AU105" s="274">
        <f t="shared" si="206"/>
        <v>0.64532247029666445</v>
      </c>
      <c r="AV105" s="274">
        <f t="shared" si="206"/>
        <v>0.62001783065111138</v>
      </c>
      <c r="AW105" s="274">
        <f t="shared" si="206"/>
        <v>0.61991785993298221</v>
      </c>
      <c r="AX105" s="274">
        <f t="shared" si="206"/>
        <v>0.61922627396586893</v>
      </c>
      <c r="AY105" s="275">
        <f t="shared" si="206"/>
        <v>0.63883296477225737</v>
      </c>
      <c r="AZ105" s="274">
        <f t="shared" si="206"/>
        <v>0.6184799880184334</v>
      </c>
      <c r="BA105" s="274">
        <f t="shared" si="206"/>
        <v>0.61847854450297224</v>
      </c>
      <c r="BB105" s="274">
        <f t="shared" si="206"/>
        <v>0.64004597455747958</v>
      </c>
      <c r="BC105" s="274">
        <f t="shared" si="206"/>
        <v>0.63976966126120749</v>
      </c>
      <c r="BD105" s="274">
        <f t="shared" si="206"/>
        <v>0.61593637610873231</v>
      </c>
      <c r="BE105" s="274">
        <f t="shared" si="206"/>
        <v>0.61255618087368524</v>
      </c>
      <c r="BF105" s="274">
        <f t="shared" si="206"/>
        <v>0.61490103533562313</v>
      </c>
      <c r="BG105" s="274">
        <f t="shared" si="206"/>
        <v>0.61389187935632827</v>
      </c>
      <c r="BH105" s="274">
        <f t="shared" si="206"/>
        <v>0.63461789532429269</v>
      </c>
      <c r="BI105" s="274">
        <f t="shared" si="206"/>
        <v>0.61173087008228644</v>
      </c>
      <c r="BJ105" s="274">
        <f t="shared" si="206"/>
        <v>0.63280652258701309</v>
      </c>
      <c r="BK105" s="275">
        <f t="shared" si="206"/>
        <v>2.2902025341680382E-3</v>
      </c>
      <c r="BL105" s="276"/>
      <c r="BM105" s="276"/>
      <c r="BN105" s="276"/>
      <c r="BO105" s="276"/>
      <c r="BP105" s="276"/>
      <c r="BQ105" s="276"/>
      <c r="BR105" s="276"/>
      <c r="BS105" s="276"/>
      <c r="BT105" s="276"/>
      <c r="BU105" s="276"/>
      <c r="BV105" s="276"/>
      <c r="BW105" s="277"/>
    </row>
    <row r="106" spans="1:83" s="273" customFormat="1" ht="18" customHeight="1" thickTop="1" thickBot="1">
      <c r="B106" s="328"/>
      <c r="C106" s="280"/>
      <c r="D106" s="278"/>
      <c r="E106" s="278"/>
      <c r="F106" s="278"/>
      <c r="G106" s="278"/>
      <c r="H106" s="278"/>
      <c r="I106" s="278"/>
      <c r="J106" s="278"/>
      <c r="K106" s="278"/>
      <c r="L106" s="278"/>
      <c r="M106" s="278"/>
      <c r="N106" s="278"/>
      <c r="O106" s="279">
        <f>SUM(D77:O77)/SUM($D91:$O91)</f>
        <v>0.60178329077181758</v>
      </c>
      <c r="P106" s="278"/>
      <c r="Q106" s="278"/>
      <c r="R106" s="278"/>
      <c r="S106" s="278"/>
      <c r="T106" s="278"/>
      <c r="U106" s="278"/>
      <c r="V106" s="278"/>
      <c r="W106" s="278"/>
      <c r="X106" s="278"/>
      <c r="Y106" s="278"/>
      <c r="Z106" s="278"/>
      <c r="AA106" s="279">
        <f>SUM(P77:AA77)/SUM(P$91:AA$91)</f>
        <v>0.61744595773186539</v>
      </c>
      <c r="AB106" s="278"/>
      <c r="AC106" s="278"/>
      <c r="AD106" s="278"/>
      <c r="AE106" s="278"/>
      <c r="AF106" s="278"/>
      <c r="AG106" s="278"/>
      <c r="AH106" s="278"/>
      <c r="AI106" s="278"/>
      <c r="AJ106" s="280"/>
      <c r="AK106" s="278"/>
      <c r="AL106" s="278"/>
      <c r="AM106" s="279">
        <f>SUM(AB77:AM77)/SUM(AB$91:AM$91)</f>
        <v>0.63014377845816183</v>
      </c>
      <c r="AN106" s="278"/>
      <c r="AO106" s="278"/>
      <c r="AP106" s="278"/>
      <c r="AQ106" s="278"/>
      <c r="AR106" s="278"/>
      <c r="AS106" s="278"/>
      <c r="AT106" s="278"/>
      <c r="AU106" s="278"/>
      <c r="AV106" s="278"/>
      <c r="AW106" s="278"/>
      <c r="AX106" s="278"/>
      <c r="AY106" s="279">
        <f>SUM(AN77:AY77)/SUM(AN$91:AY$91)</f>
        <v>0.62875080880531509</v>
      </c>
      <c r="AZ106" s="278"/>
      <c r="BA106" s="278"/>
      <c r="BB106" s="278"/>
      <c r="BC106" s="278"/>
      <c r="BD106" s="278"/>
      <c r="BE106" s="278"/>
      <c r="BF106" s="278"/>
      <c r="BG106" s="278"/>
      <c r="BH106" s="278"/>
      <c r="BI106" s="278"/>
      <c r="BJ106" s="278"/>
      <c r="BK106" s="279">
        <f>SUM(AZ77:BK77)/SUM(AZ$91:BK$91)</f>
        <v>2.6281503144052625E-2</v>
      </c>
      <c r="BL106" s="281">
        <f t="shared" ref="BL106:BV106" si="207">BL77/BL91</f>
        <v>0.82326692187285</v>
      </c>
      <c r="BM106" s="281">
        <f t="shared" si="207"/>
        <v>0.82970589173226617</v>
      </c>
      <c r="BN106" s="281">
        <f t="shared" si="207"/>
        <v>0.82753467771956768</v>
      </c>
      <c r="BO106" s="281">
        <f t="shared" si="207"/>
        <v>0.83084762890389507</v>
      </c>
      <c r="BP106" s="281">
        <f t="shared" si="207"/>
        <v>0.83395334767482499</v>
      </c>
      <c r="BQ106" s="281">
        <f t="shared" si="207"/>
        <v>0.83905638853229569</v>
      </c>
      <c r="BR106" s="281">
        <f t="shared" si="207"/>
        <v>0.83958853574016756</v>
      </c>
      <c r="BS106" s="281">
        <f t="shared" si="207"/>
        <v>0.84213961640398138</v>
      </c>
      <c r="BT106" s="281">
        <f t="shared" si="207"/>
        <v>0.84452667234663925</v>
      </c>
      <c r="BU106" s="281">
        <f t="shared" si="207"/>
        <v>0.84675937066995555</v>
      </c>
      <c r="BV106" s="281">
        <f t="shared" si="207"/>
        <v>0.27722275863634827</v>
      </c>
      <c r="BW106" s="277"/>
    </row>
    <row r="107" spans="1:83" s="273" customFormat="1" ht="18" customHeight="1" thickTop="1">
      <c r="B107" s="328"/>
      <c r="C107" s="280"/>
      <c r="D107" s="278"/>
      <c r="E107" s="278"/>
      <c r="F107" s="278"/>
      <c r="G107" s="278"/>
      <c r="H107" s="278"/>
      <c r="I107" s="278"/>
      <c r="J107" s="278"/>
      <c r="K107" s="278"/>
      <c r="L107" s="278"/>
      <c r="M107" s="278"/>
      <c r="N107" s="278"/>
      <c r="O107" s="282"/>
      <c r="P107" s="278"/>
      <c r="Q107" s="278"/>
      <c r="R107" s="278"/>
      <c r="S107" s="278"/>
      <c r="T107" s="278"/>
      <c r="U107" s="278"/>
      <c r="V107" s="278"/>
      <c r="W107" s="278"/>
      <c r="X107" s="278"/>
      <c r="Y107" s="278"/>
      <c r="Z107" s="278"/>
      <c r="AA107" s="282"/>
      <c r="AB107" s="278"/>
      <c r="AC107" s="278"/>
      <c r="AD107" s="278"/>
      <c r="AE107" s="278"/>
      <c r="AF107" s="278"/>
      <c r="AG107" s="278"/>
      <c r="AH107" s="278"/>
      <c r="AI107" s="278"/>
      <c r="AJ107" s="278"/>
      <c r="AK107" s="278"/>
      <c r="AL107" s="278"/>
      <c r="AM107" s="282"/>
      <c r="AN107" s="278"/>
      <c r="AO107" s="278"/>
      <c r="AP107" s="278"/>
      <c r="AQ107" s="278"/>
      <c r="AR107" s="278"/>
      <c r="AS107" s="278"/>
      <c r="AT107" s="278"/>
      <c r="AU107" s="278"/>
      <c r="AV107" s="278"/>
      <c r="AW107" s="278"/>
      <c r="AX107" s="278"/>
      <c r="AY107" s="282"/>
      <c r="AZ107" s="278"/>
      <c r="BA107" s="278"/>
      <c r="BB107" s="278"/>
      <c r="BC107" s="278"/>
      <c r="BD107" s="278"/>
      <c r="BE107" s="278"/>
      <c r="BF107" s="278"/>
      <c r="BG107" s="278"/>
      <c r="BH107" s="278"/>
      <c r="BI107" s="278"/>
      <c r="BJ107" s="278"/>
      <c r="BK107" s="282"/>
      <c r="BL107" s="214"/>
      <c r="BM107" s="214"/>
      <c r="BN107" s="214"/>
      <c r="BO107" s="214"/>
      <c r="BP107" s="214"/>
      <c r="BQ107" s="214"/>
      <c r="BR107" s="214"/>
      <c r="BS107" s="214"/>
      <c r="BT107" s="214"/>
      <c r="BU107" s="214"/>
      <c r="BV107" s="214"/>
      <c r="BW107" s="277"/>
    </row>
    <row r="108" spans="1:83" s="428" customFormat="1" ht="17" customHeight="1" thickBot="1">
      <c r="A108" s="428" t="str">
        <f>A78</f>
        <v>Rent</v>
      </c>
      <c r="B108" s="1011"/>
      <c r="C108" s="442"/>
      <c r="D108" s="1012">
        <f>D78/D97</f>
        <v>0</v>
      </c>
      <c r="E108" s="1012">
        <f t="shared" ref="E108:AJ108" si="208">E78/E91</f>
        <v>0</v>
      </c>
      <c r="F108" s="1012">
        <f t="shared" si="208"/>
        <v>1.860402499772101E-2</v>
      </c>
      <c r="G108" s="1012">
        <f t="shared" si="208"/>
        <v>1.9443707285710318E-2</v>
      </c>
      <c r="H108" s="1012">
        <f t="shared" si="208"/>
        <v>1.7935883374798969E-2</v>
      </c>
      <c r="I108" s="1012">
        <f t="shared" si="208"/>
        <v>1.7774548495413257E-2</v>
      </c>
      <c r="J108" s="1012">
        <f t="shared" si="208"/>
        <v>1.8625656062652717E-2</v>
      </c>
      <c r="K108" s="1012">
        <f t="shared" si="208"/>
        <v>1.6151519898561468E-2</v>
      </c>
      <c r="L108" s="1012">
        <f t="shared" si="208"/>
        <v>1.5380166945884899E-2</v>
      </c>
      <c r="M108" s="1012">
        <f t="shared" si="208"/>
        <v>1.5947707847888102E-2</v>
      </c>
      <c r="N108" s="1012">
        <f t="shared" si="208"/>
        <v>1.5081887812475468E-2</v>
      </c>
      <c r="O108" s="1013">
        <f t="shared" si="208"/>
        <v>1.4368360583334008E-2</v>
      </c>
      <c r="P108" s="1012">
        <f t="shared" si="208"/>
        <v>1.3516014831348303E-2</v>
      </c>
      <c r="Q108" s="1012">
        <f t="shared" si="208"/>
        <v>1.3527103243133606E-2</v>
      </c>
      <c r="R108" s="1012">
        <f t="shared" si="208"/>
        <v>1.4089466654807092E-2</v>
      </c>
      <c r="S108" s="1012">
        <f t="shared" si="208"/>
        <v>1.3519962229907968E-2</v>
      </c>
      <c r="T108" s="1012">
        <f t="shared" si="208"/>
        <v>1.3516124875022897E-2</v>
      </c>
      <c r="U108" s="1012">
        <f t="shared" si="208"/>
        <v>1.4027893612165469E-2</v>
      </c>
      <c r="V108" s="1012">
        <f t="shared" si="208"/>
        <v>1.3385551433697256E-2</v>
      </c>
      <c r="W108" s="1012">
        <f t="shared" si="208"/>
        <v>1.3381197283264553E-2</v>
      </c>
      <c r="X108" s="1012">
        <f t="shared" si="208"/>
        <v>1.3929990854939444E-2</v>
      </c>
      <c r="Y108" s="1012">
        <f t="shared" si="208"/>
        <v>1.3371834578739403E-2</v>
      </c>
      <c r="Z108" s="1012">
        <f t="shared" si="208"/>
        <v>1.3366804686469098E-2</v>
      </c>
      <c r="AA108" s="1013">
        <f t="shared" si="208"/>
        <v>1.3848221249780215E-2</v>
      </c>
      <c r="AB108" s="1012">
        <f t="shared" si="208"/>
        <v>1.3616255688550139E-2</v>
      </c>
      <c r="AC108" s="1012">
        <f t="shared" si="208"/>
        <v>1.3625813247960609E-2</v>
      </c>
      <c r="AD108" s="1012">
        <f t="shared" si="208"/>
        <v>1.4164269664831985E-2</v>
      </c>
      <c r="AE108" s="1012">
        <f t="shared" si="208"/>
        <v>1.3613425518957729E-2</v>
      </c>
      <c r="AF108" s="1012">
        <f t="shared" si="208"/>
        <v>1.36067726475496E-2</v>
      </c>
      <c r="AG108" s="1012">
        <f t="shared" si="208"/>
        <v>1.354397736855441E-2</v>
      </c>
      <c r="AH108" s="1012">
        <f t="shared" si="208"/>
        <v>1.4147449398189117E-2</v>
      </c>
      <c r="AI108" s="1012">
        <f t="shared" si="208"/>
        <v>1.4139132614701847E-2</v>
      </c>
      <c r="AJ108" s="1012">
        <f t="shared" si="208"/>
        <v>1.3565052043222959E-2</v>
      </c>
      <c r="AK108" s="1012">
        <f t="shared" ref="AK108:BK108" si="209">AK78/AK91</f>
        <v>1.3568301212724277E-2</v>
      </c>
      <c r="AL108" s="1012">
        <f t="shared" si="209"/>
        <v>1.3559446187477462E-2</v>
      </c>
      <c r="AM108" s="1013">
        <f t="shared" si="209"/>
        <v>1.4022860277683466E-2</v>
      </c>
      <c r="AN108" s="1012">
        <f t="shared" si="209"/>
        <v>1.3786784919058943E-2</v>
      </c>
      <c r="AO108" s="1012">
        <f t="shared" si="209"/>
        <v>1.3793137509230809E-2</v>
      </c>
      <c r="AP108" s="1012">
        <f t="shared" si="209"/>
        <v>1.4311581526305505E-2</v>
      </c>
      <c r="AQ108" s="1012">
        <f t="shared" si="209"/>
        <v>1.3771441163596555E-2</v>
      </c>
      <c r="AR108" s="1012">
        <f t="shared" si="209"/>
        <v>1.3759800964360396E-2</v>
      </c>
      <c r="AS108" s="1012">
        <f t="shared" si="209"/>
        <v>1.3691570501645449E-2</v>
      </c>
      <c r="AT108" s="1012">
        <f t="shared" si="209"/>
        <v>1.4137452539373128E-2</v>
      </c>
      <c r="AU108" s="1012">
        <f t="shared" si="209"/>
        <v>1.412325403175135E-2</v>
      </c>
      <c r="AV108" s="1012">
        <f t="shared" si="209"/>
        <v>1.3569447415143411E-2</v>
      </c>
      <c r="AW108" s="1012">
        <f t="shared" si="209"/>
        <v>1.3567259498384174E-2</v>
      </c>
      <c r="AX108" s="1012">
        <f t="shared" si="209"/>
        <v>1.3552123741072258E-2</v>
      </c>
      <c r="AY108" s="1013">
        <f t="shared" si="209"/>
        <v>1.3981227464755285E-2</v>
      </c>
      <c r="AZ108" s="1012">
        <f t="shared" si="209"/>
        <v>1.3738579059906384E-2</v>
      </c>
      <c r="BA108" s="1012">
        <f t="shared" si="209"/>
        <v>1.373854699443673E-2</v>
      </c>
      <c r="BB108" s="1012">
        <f t="shared" si="209"/>
        <v>1.4217634189920926E-2</v>
      </c>
      <c r="BC108" s="1012">
        <f t="shared" si="209"/>
        <v>1.4211496316198769E-2</v>
      </c>
      <c r="BD108" s="1012">
        <f t="shared" si="209"/>
        <v>1.3682076644313099E-2</v>
      </c>
      <c r="BE108" s="1012">
        <f t="shared" si="209"/>
        <v>1.3606990820399213E-2</v>
      </c>
      <c r="BF108" s="1012">
        <f t="shared" si="209"/>
        <v>1.3515974112328816E-2</v>
      </c>
      <c r="BG108" s="1012">
        <f t="shared" si="209"/>
        <v>1.3493792126435743E-2</v>
      </c>
      <c r="BH108" s="1012">
        <f t="shared" si="209"/>
        <v>1.3949365103511347E-2</v>
      </c>
      <c r="BI108" s="1012">
        <f t="shared" si="209"/>
        <v>1.3446291563376015E-2</v>
      </c>
      <c r="BJ108" s="1012">
        <f t="shared" si="209"/>
        <v>1.390954980703606E-2</v>
      </c>
      <c r="BK108" s="1013">
        <f t="shared" si="209"/>
        <v>5.0340325328789985E-5</v>
      </c>
      <c r="BL108" s="1014"/>
      <c r="BM108" s="1014"/>
      <c r="BN108" s="1014"/>
      <c r="BO108" s="1014"/>
      <c r="BP108" s="1014"/>
      <c r="BQ108" s="1014"/>
      <c r="BR108" s="1014"/>
      <c r="BS108" s="1014"/>
      <c r="BT108" s="1014"/>
      <c r="BU108" s="1014"/>
      <c r="BV108" s="1014"/>
      <c r="BW108" s="1015"/>
    </row>
    <row r="109" spans="1:83" s="273" customFormat="1" ht="17" customHeight="1" thickTop="1" thickBot="1">
      <c r="B109" s="328"/>
      <c r="C109" s="280"/>
      <c r="D109" s="278"/>
      <c r="E109" s="278"/>
      <c r="F109" s="278"/>
      <c r="G109" s="278"/>
      <c r="H109" s="278"/>
      <c r="I109" s="278"/>
      <c r="J109" s="278"/>
      <c r="K109" s="278"/>
      <c r="L109" s="278"/>
      <c r="M109" s="278"/>
      <c r="N109" s="278"/>
      <c r="O109" s="279">
        <f>SUM(D78:O78)/SUM($D94:$O94)</f>
        <v>8.9274162503774613E-4</v>
      </c>
      <c r="P109" s="278"/>
      <c r="Q109" s="278"/>
      <c r="R109" s="278"/>
      <c r="S109" s="278"/>
      <c r="T109" s="278"/>
      <c r="U109" s="278"/>
      <c r="V109" s="278"/>
      <c r="W109" s="278"/>
      <c r="X109" s="278"/>
      <c r="Y109" s="278"/>
      <c r="Z109" s="278"/>
      <c r="AA109" s="279">
        <f>SUM(P78:AA78)/SUM(P$91:AA$91)</f>
        <v>1.3618438219012584E-2</v>
      </c>
      <c r="AB109" s="278"/>
      <c r="AC109" s="278"/>
      <c r="AD109" s="278"/>
      <c r="AE109" s="278"/>
      <c r="AF109" s="278"/>
      <c r="AG109" s="278"/>
      <c r="AH109" s="278"/>
      <c r="AI109" s="278"/>
      <c r="AJ109" s="280"/>
      <c r="AK109" s="278"/>
      <c r="AL109" s="278"/>
      <c r="AM109" s="279">
        <f>SUM(AB78:AM78)/SUM(AB$91:AM$91)</f>
        <v>1.3759787372415863E-2</v>
      </c>
      <c r="AN109" s="278"/>
      <c r="AO109" s="278"/>
      <c r="AP109" s="278"/>
      <c r="AQ109" s="278"/>
      <c r="AR109" s="278"/>
      <c r="AS109" s="278"/>
      <c r="AT109" s="278"/>
      <c r="AU109" s="278"/>
      <c r="AV109" s="278"/>
      <c r="AW109" s="278"/>
      <c r="AX109" s="278"/>
      <c r="AY109" s="279">
        <f>SUM(AN78:AY78)/SUM(AN$91:AY$91)</f>
        <v>1.3833036959548498E-2</v>
      </c>
      <c r="AZ109" s="278"/>
      <c r="BA109" s="278"/>
      <c r="BB109" s="278"/>
      <c r="BC109" s="278"/>
      <c r="BD109" s="278"/>
      <c r="BE109" s="278"/>
      <c r="BF109" s="278"/>
      <c r="BG109" s="278"/>
      <c r="BH109" s="278"/>
      <c r="BI109" s="278"/>
      <c r="BJ109" s="278"/>
      <c r="BK109" s="279">
        <f>SUM(AZ78:BK78)/SUM(AZ$91:BK$91)</f>
        <v>5.8072874733034049E-4</v>
      </c>
      <c r="BL109" s="281">
        <f t="shared" ref="BL109:BV109" si="210">BL78/BL91</f>
        <v>4.5478255718215642E-3</v>
      </c>
      <c r="BM109" s="281">
        <f t="shared" si="210"/>
        <v>4.5833952163740563E-3</v>
      </c>
      <c r="BN109" s="281">
        <f t="shared" si="210"/>
        <v>4.5714011688221586E-3</v>
      </c>
      <c r="BO109" s="281">
        <f t="shared" si="210"/>
        <v>4.589702309939314E-3</v>
      </c>
      <c r="BP109" s="281">
        <f t="shared" si="210"/>
        <v>4.6068586742606076E-3</v>
      </c>
      <c r="BQ109" s="281">
        <f t="shared" si="210"/>
        <v>4.6350484862025965E-3</v>
      </c>
      <c r="BR109" s="281">
        <f t="shared" si="210"/>
        <v>4.6379881314326365E-3</v>
      </c>
      <c r="BS109" s="281">
        <f t="shared" si="210"/>
        <v>4.6520806080892693E-3</v>
      </c>
      <c r="BT109" s="281">
        <f t="shared" si="210"/>
        <v>4.6652669924428297E-3</v>
      </c>
      <c r="BU109" s="281">
        <f t="shared" si="210"/>
        <v>4.6776006867273543E-3</v>
      </c>
      <c r="BV109" s="281">
        <f t="shared" si="210"/>
        <v>2.5810674479773638E-3</v>
      </c>
      <c r="BW109" s="277"/>
    </row>
    <row r="110" spans="1:83" s="273" customFormat="1" ht="17" customHeight="1" thickTop="1">
      <c r="B110" s="328"/>
      <c r="C110" s="280"/>
      <c r="D110" s="278"/>
      <c r="E110" s="278"/>
      <c r="F110" s="278"/>
      <c r="G110" s="278"/>
      <c r="H110" s="278"/>
      <c r="I110" s="278"/>
      <c r="J110" s="278"/>
      <c r="K110" s="278"/>
      <c r="L110" s="278"/>
      <c r="M110" s="278"/>
      <c r="N110" s="278"/>
      <c r="O110" s="282"/>
      <c r="P110" s="278"/>
      <c r="Q110" s="278"/>
      <c r="R110" s="278"/>
      <c r="S110" s="278"/>
      <c r="T110" s="278"/>
      <c r="U110" s="278"/>
      <c r="V110" s="278"/>
      <c r="W110" s="278"/>
      <c r="X110" s="278"/>
      <c r="Y110" s="278"/>
      <c r="Z110" s="278"/>
      <c r="AA110" s="282"/>
      <c r="AB110" s="278"/>
      <c r="AC110" s="278"/>
      <c r="AD110" s="278"/>
      <c r="AE110" s="278"/>
      <c r="AF110" s="278"/>
      <c r="AG110" s="278"/>
      <c r="AH110" s="278"/>
      <c r="AI110" s="278"/>
      <c r="AJ110" s="278"/>
      <c r="AK110" s="278"/>
      <c r="AL110" s="278"/>
      <c r="AM110" s="282"/>
      <c r="AN110" s="278"/>
      <c r="AO110" s="278"/>
      <c r="AP110" s="278"/>
      <c r="AQ110" s="278"/>
      <c r="AR110" s="278"/>
      <c r="AS110" s="278"/>
      <c r="AT110" s="278"/>
      <c r="AU110" s="278"/>
      <c r="AV110" s="278"/>
      <c r="AW110" s="278"/>
      <c r="AX110" s="278"/>
      <c r="AY110" s="282"/>
      <c r="AZ110" s="278"/>
      <c r="BA110" s="278"/>
      <c r="BB110" s="278"/>
      <c r="BC110" s="278"/>
      <c r="BD110" s="278"/>
      <c r="BE110" s="278"/>
      <c r="BF110" s="278"/>
      <c r="BG110" s="278"/>
      <c r="BH110" s="278"/>
      <c r="BI110" s="278"/>
      <c r="BJ110" s="278"/>
      <c r="BK110" s="282"/>
      <c r="BL110" s="214"/>
      <c r="BM110" s="214"/>
      <c r="BN110" s="214"/>
      <c r="BO110" s="214"/>
      <c r="BP110" s="214"/>
      <c r="BQ110" s="214"/>
      <c r="BR110" s="214"/>
      <c r="BS110" s="214"/>
      <c r="BT110" s="214"/>
      <c r="BU110" s="214"/>
      <c r="BV110" s="214"/>
      <c r="BW110" s="277"/>
    </row>
    <row r="111" spans="1:83" s="428" customFormat="1" ht="18" customHeight="1" thickBot="1">
      <c r="A111" s="428" t="str">
        <f>A79</f>
        <v>HR/Benefits/Insurance</v>
      </c>
      <c r="B111" s="1011"/>
      <c r="C111" s="442"/>
      <c r="D111" s="1012">
        <f>D79/D97</f>
        <v>0</v>
      </c>
      <c r="E111" s="1012">
        <f t="shared" ref="E111:AJ111" si="211">E79/E91</f>
        <v>0.14737085896575777</v>
      </c>
      <c r="F111" s="1012">
        <f t="shared" si="211"/>
        <v>0.14751713970970695</v>
      </c>
      <c r="G111" s="1012">
        <f t="shared" si="211"/>
        <v>0.15785776382125491</v>
      </c>
      <c r="H111" s="1012">
        <f t="shared" si="211"/>
        <v>0.14988274937109025</v>
      </c>
      <c r="I111" s="1012">
        <f t="shared" si="211"/>
        <v>0.1499933103624001</v>
      </c>
      <c r="J111" s="1012">
        <f t="shared" si="211"/>
        <v>0.15845014936644689</v>
      </c>
      <c r="K111" s="1012">
        <f t="shared" si="211"/>
        <v>0.16116068128117456</v>
      </c>
      <c r="L111" s="1012">
        <f t="shared" si="211"/>
        <v>0.15346408256214791</v>
      </c>
      <c r="M111" s="1012">
        <f t="shared" si="211"/>
        <v>0.16093927387418688</v>
      </c>
      <c r="N111" s="1012">
        <f t="shared" si="211"/>
        <v>0.15343947038889813</v>
      </c>
      <c r="O111" s="1013">
        <f t="shared" si="211"/>
        <v>0.16259860916408928</v>
      </c>
      <c r="P111" s="1012">
        <f t="shared" si="211"/>
        <v>0.15607611300229335</v>
      </c>
      <c r="Q111" s="1012">
        <f t="shared" si="211"/>
        <v>0.15620415638138205</v>
      </c>
      <c r="R111" s="1012">
        <f t="shared" si="211"/>
        <v>0.16269804503746238</v>
      </c>
      <c r="S111" s="1012">
        <f t="shared" si="211"/>
        <v>0.15612169556722472</v>
      </c>
      <c r="T111" s="1012">
        <f t="shared" si="211"/>
        <v>0.15607738373106997</v>
      </c>
      <c r="U111" s="1012">
        <f t="shared" si="211"/>
        <v>0.1619870306385332</v>
      </c>
      <c r="V111" s="1012">
        <f t="shared" si="211"/>
        <v>0.15617517771091641</v>
      </c>
      <c r="W111" s="1012">
        <f t="shared" si="211"/>
        <v>0.15612437590264008</v>
      </c>
      <c r="X111" s="1012">
        <f t="shared" si="211"/>
        <v>0.16252739441162511</v>
      </c>
      <c r="Y111" s="1012">
        <f t="shared" si="211"/>
        <v>0.15601513706774314</v>
      </c>
      <c r="Z111" s="1012">
        <f t="shared" si="211"/>
        <v>0.15595645107911785</v>
      </c>
      <c r="AA111" s="1013">
        <f t="shared" si="211"/>
        <v>0.16157335208618567</v>
      </c>
      <c r="AB111" s="1012">
        <f t="shared" si="211"/>
        <v>0.15978300768430395</v>
      </c>
      <c r="AC111" s="1012">
        <f t="shared" si="211"/>
        <v>0.15989516300979556</v>
      </c>
      <c r="AD111" s="1012">
        <f t="shared" si="211"/>
        <v>0.16621380065604432</v>
      </c>
      <c r="AE111" s="1012">
        <f t="shared" si="211"/>
        <v>0.15974979642416934</v>
      </c>
      <c r="AF111" s="1012">
        <f t="shared" si="211"/>
        <v>0.15967172681181463</v>
      </c>
      <c r="AG111" s="1012">
        <f t="shared" si="211"/>
        <v>0.1589348415200186</v>
      </c>
      <c r="AH111" s="1012">
        <f t="shared" si="211"/>
        <v>0.16601641946287904</v>
      </c>
      <c r="AI111" s="1012">
        <f t="shared" si="211"/>
        <v>0.1659188243008719</v>
      </c>
      <c r="AJ111" s="1012">
        <f t="shared" si="211"/>
        <v>0.15918214701879391</v>
      </c>
      <c r="AK111" s="1012">
        <f t="shared" ref="AK111:BK111" si="212">AK79/AK91</f>
        <v>0.1592202751273776</v>
      </c>
      <c r="AL111" s="1012">
        <f t="shared" si="212"/>
        <v>0.15911636384666877</v>
      </c>
      <c r="AM111" s="1013">
        <f t="shared" si="212"/>
        <v>0.16455440047216086</v>
      </c>
      <c r="AN111" s="1012">
        <f t="shared" si="212"/>
        <v>0.15996380328807683</v>
      </c>
      <c r="AO111" s="1012">
        <f t="shared" si="212"/>
        <v>0.16003751042796391</v>
      </c>
      <c r="AP111" s="1012">
        <f t="shared" si="212"/>
        <v>0.16605285608324943</v>
      </c>
      <c r="AQ111" s="1012">
        <f t="shared" si="212"/>
        <v>0.15978577443690553</v>
      </c>
      <c r="AR111" s="1012">
        <f t="shared" si="212"/>
        <v>0.15965071680368803</v>
      </c>
      <c r="AS111" s="1012">
        <f t="shared" si="212"/>
        <v>0.15885905983797299</v>
      </c>
      <c r="AT111" s="1012">
        <f t="shared" si="212"/>
        <v>0.1657244262643178</v>
      </c>
      <c r="AU111" s="1012">
        <f t="shared" si="212"/>
        <v>0.16555798612788761</v>
      </c>
      <c r="AV111" s="1012">
        <f t="shared" si="212"/>
        <v>0.15906606097071191</v>
      </c>
      <c r="AW111" s="1012">
        <f t="shared" si="212"/>
        <v>0.15904041340453062</v>
      </c>
      <c r="AX111" s="1012">
        <f t="shared" si="212"/>
        <v>0.15886298648199226</v>
      </c>
      <c r="AY111" s="1013">
        <f t="shared" si="212"/>
        <v>0.16389309839339924</v>
      </c>
      <c r="AZ111" s="1012">
        <f t="shared" si="212"/>
        <v>0.15892804511927935</v>
      </c>
      <c r="BA111" s="1012">
        <f t="shared" si="212"/>
        <v>0.15892767418554701</v>
      </c>
      <c r="BB111" s="1012">
        <f t="shared" si="212"/>
        <v>0.16446976053144746</v>
      </c>
      <c r="BC111" s="1012">
        <f t="shared" si="212"/>
        <v>0.16439875753560651</v>
      </c>
      <c r="BD111" s="1012">
        <f t="shared" si="212"/>
        <v>0.15827442450716206</v>
      </c>
      <c r="BE111" s="1012">
        <f t="shared" si="212"/>
        <v>0.15740583080771395</v>
      </c>
      <c r="BF111" s="1012">
        <f t="shared" si="212"/>
        <v>0.15796350403660558</v>
      </c>
      <c r="BG111" s="1012">
        <f t="shared" si="212"/>
        <v>0.15770425936884877</v>
      </c>
      <c r="BH111" s="1012">
        <f t="shared" si="212"/>
        <v>0.16302861876796951</v>
      </c>
      <c r="BI111" s="1012">
        <f t="shared" si="212"/>
        <v>0.15714911215398528</v>
      </c>
      <c r="BJ111" s="1012">
        <f t="shared" si="212"/>
        <v>0.16256329057976621</v>
      </c>
      <c r="BK111" s="1013">
        <f t="shared" si="212"/>
        <v>5.8833600280610698E-4</v>
      </c>
      <c r="BL111" s="1014"/>
      <c r="BM111" s="1014"/>
      <c r="BN111" s="1014"/>
      <c r="BO111" s="1014"/>
      <c r="BP111" s="1014"/>
      <c r="BQ111" s="1014"/>
      <c r="BR111" s="1014"/>
      <c r="BS111" s="1014"/>
      <c r="BT111" s="1014"/>
      <c r="BU111" s="1014"/>
      <c r="BV111" s="1014"/>
      <c r="BW111" s="1015"/>
    </row>
    <row r="112" spans="1:83" s="273" customFormat="1" ht="17" customHeight="1" thickTop="1" thickBot="1">
      <c r="B112" s="328"/>
      <c r="C112" s="280"/>
      <c r="D112" s="278"/>
      <c r="E112" s="278"/>
      <c r="F112" s="278"/>
      <c r="G112" s="278"/>
      <c r="H112" s="278"/>
      <c r="I112" s="278"/>
      <c r="J112" s="278"/>
      <c r="K112" s="278"/>
      <c r="L112" s="278"/>
      <c r="M112" s="278"/>
      <c r="N112" s="278"/>
      <c r="O112" s="279">
        <f>SUM(D79:O79)/SUM(D91:O91)</f>
        <v>0.15507542997772811</v>
      </c>
      <c r="P112" s="278"/>
      <c r="Q112" s="278"/>
      <c r="R112" s="278"/>
      <c r="S112" s="278"/>
      <c r="T112" s="278"/>
      <c r="U112" s="278"/>
      <c r="V112" s="278"/>
      <c r="W112" s="278"/>
      <c r="X112" s="278"/>
      <c r="Y112" s="278"/>
      <c r="Z112" s="278"/>
      <c r="AA112" s="279">
        <f>SUM(P79:AA79)/SUM(P$91:AA$91)</f>
        <v>0.15807560894724254</v>
      </c>
      <c r="AB112" s="278"/>
      <c r="AC112" s="278"/>
      <c r="AD112" s="278"/>
      <c r="AE112" s="278"/>
      <c r="AF112" s="278"/>
      <c r="AG112" s="278"/>
      <c r="AH112" s="278"/>
      <c r="AI112" s="278"/>
      <c r="AJ112" s="280"/>
      <c r="AK112" s="278"/>
      <c r="AL112" s="278"/>
      <c r="AM112" s="279">
        <f>SUM(AB79:AM79)/SUM(AB$91:AM$91)</f>
        <v>0.16146731243523071</v>
      </c>
      <c r="AN112" s="278"/>
      <c r="AO112" s="278"/>
      <c r="AP112" s="278"/>
      <c r="AQ112" s="278"/>
      <c r="AR112" s="278"/>
      <c r="AS112" s="278"/>
      <c r="AT112" s="278"/>
      <c r="AU112" s="278"/>
      <c r="AV112" s="278"/>
      <c r="AW112" s="278"/>
      <c r="AX112" s="278"/>
      <c r="AY112" s="279">
        <f>SUM(AN79:AY79)/SUM(AN$91:AY$91)</f>
        <v>0.16132820305996912</v>
      </c>
      <c r="AZ112" s="278"/>
      <c r="BA112" s="278"/>
      <c r="BB112" s="278"/>
      <c r="BC112" s="278"/>
      <c r="BD112" s="278"/>
      <c r="BE112" s="278"/>
      <c r="BF112" s="278"/>
      <c r="BG112" s="278"/>
      <c r="BH112" s="278"/>
      <c r="BI112" s="278"/>
      <c r="BJ112" s="278"/>
      <c r="BK112" s="279">
        <f>SUM(AZ79:BK79)/SUM(AZ$91:BK$91)</f>
        <v>6.7524766695297644E-3</v>
      </c>
      <c r="BL112" s="281">
        <f t="shared" ref="BL112:BV112" si="213">BL79/BL91</f>
        <v>5.315121626468064E-2</v>
      </c>
      <c r="BM112" s="281">
        <f t="shared" si="213"/>
        <v>5.3566924791802112E-2</v>
      </c>
      <c r="BN112" s="281">
        <f t="shared" si="213"/>
        <v>5.3426748304104391E-2</v>
      </c>
      <c r="BO112" s="281">
        <f t="shared" si="213"/>
        <v>5.3640636874377493E-2</v>
      </c>
      <c r="BP112" s="281">
        <f t="shared" si="213"/>
        <v>5.3841146242196429E-2</v>
      </c>
      <c r="BQ112" s="281">
        <f t="shared" si="213"/>
        <v>5.417060540181614E-2</v>
      </c>
      <c r="BR112" s="281">
        <f t="shared" si="213"/>
        <v>5.4204961539028471E-2</v>
      </c>
      <c r="BS112" s="281">
        <f t="shared" si="213"/>
        <v>5.436966272702537E-2</v>
      </c>
      <c r="BT112" s="281">
        <f t="shared" si="213"/>
        <v>5.4523774259109606E-2</v>
      </c>
      <c r="BU112" s="281">
        <f t="shared" si="213"/>
        <v>5.4667920256335406E-2</v>
      </c>
      <c r="BV112" s="281">
        <f t="shared" si="213"/>
        <v>2.9762157811285404E-2</v>
      </c>
      <c r="BW112" s="277"/>
    </row>
    <row r="113" spans="1:75" s="273" customFormat="1" ht="17" customHeight="1" thickTop="1">
      <c r="B113" s="328"/>
      <c r="C113" s="280"/>
      <c r="D113" s="278"/>
      <c r="E113" s="278"/>
      <c r="F113" s="278"/>
      <c r="G113" s="278"/>
      <c r="H113" s="278"/>
      <c r="I113" s="278"/>
      <c r="J113" s="278"/>
      <c r="K113" s="278"/>
      <c r="L113" s="278"/>
      <c r="M113" s="278"/>
      <c r="N113" s="278"/>
      <c r="O113" s="282"/>
      <c r="P113" s="278"/>
      <c r="Q113" s="278"/>
      <c r="R113" s="278"/>
      <c r="S113" s="278"/>
      <c r="T113" s="278"/>
      <c r="U113" s="278"/>
      <c r="V113" s="278"/>
      <c r="W113" s="278"/>
      <c r="X113" s="278"/>
      <c r="Y113" s="278"/>
      <c r="Z113" s="278"/>
      <c r="AA113" s="282"/>
      <c r="AB113" s="278"/>
      <c r="AC113" s="278"/>
      <c r="AD113" s="278"/>
      <c r="AE113" s="278"/>
      <c r="AF113" s="278"/>
      <c r="AG113" s="278"/>
      <c r="AH113" s="278"/>
      <c r="AI113" s="278"/>
      <c r="AJ113" s="278"/>
      <c r="AK113" s="278"/>
      <c r="AL113" s="278"/>
      <c r="AM113" s="282"/>
      <c r="AN113" s="278"/>
      <c r="AO113" s="278"/>
      <c r="AP113" s="278"/>
      <c r="AQ113" s="278"/>
      <c r="AR113" s="278"/>
      <c r="AS113" s="278"/>
      <c r="AT113" s="278"/>
      <c r="AU113" s="278"/>
      <c r="AV113" s="278"/>
      <c r="AW113" s="278"/>
      <c r="AX113" s="278"/>
      <c r="AY113" s="282"/>
      <c r="AZ113" s="278"/>
      <c r="BA113" s="278"/>
      <c r="BB113" s="278"/>
      <c r="BC113" s="278"/>
      <c r="BD113" s="278"/>
      <c r="BE113" s="278"/>
      <c r="BF113" s="278"/>
      <c r="BG113" s="278"/>
      <c r="BH113" s="278"/>
      <c r="BI113" s="278"/>
      <c r="BJ113" s="278"/>
      <c r="BK113" s="282"/>
      <c r="BL113" s="214"/>
      <c r="BM113" s="214"/>
      <c r="BN113" s="214"/>
      <c r="BO113" s="214"/>
      <c r="BP113" s="214"/>
      <c r="BQ113" s="214"/>
      <c r="BR113" s="214"/>
      <c r="BS113" s="214"/>
      <c r="BT113" s="214"/>
      <c r="BU113" s="214"/>
      <c r="BV113" s="214"/>
      <c r="BW113" s="277"/>
    </row>
    <row r="114" spans="1:75" s="273" customFormat="1" ht="17" customHeight="1" thickBot="1">
      <c r="A114" s="273" t="str">
        <f>A80</f>
        <v>Taxes</v>
      </c>
      <c r="B114" s="328"/>
      <c r="C114" s="280"/>
      <c r="D114" s="283" t="e">
        <f t="shared" ref="D114:AI114" si="214">D80/D91</f>
        <v>#DIV/0!</v>
      </c>
      <c r="E114" s="283">
        <f t="shared" si="214"/>
        <v>3.4099955483347613E-2</v>
      </c>
      <c r="F114" s="283">
        <f t="shared" si="214"/>
        <v>3.4186395530478836E-2</v>
      </c>
      <c r="G114" s="283">
        <f t="shared" si="214"/>
        <v>3.6613184294763776E-2</v>
      </c>
      <c r="H114" s="283">
        <f t="shared" si="214"/>
        <v>3.4797874755438461E-2</v>
      </c>
      <c r="I114" s="283">
        <f t="shared" si="214"/>
        <v>3.4834969494548972E-2</v>
      </c>
      <c r="J114" s="283">
        <f t="shared" si="214"/>
        <v>3.680890199657362E-2</v>
      </c>
      <c r="K114" s="283">
        <f t="shared" si="214"/>
        <v>3.762137311412151E-2</v>
      </c>
      <c r="L114" s="283">
        <f t="shared" si="214"/>
        <v>3.6756809308511204E-2</v>
      </c>
      <c r="M114" s="283">
        <f t="shared" si="214"/>
        <v>3.7581575761579444E-2</v>
      </c>
      <c r="N114" s="283">
        <f t="shared" si="214"/>
        <v>3.8123429299015257E-2</v>
      </c>
      <c r="O114" s="284">
        <f t="shared" si="214"/>
        <v>3.8100607883118753E-2</v>
      </c>
      <c r="P114" s="283">
        <f t="shared" si="214"/>
        <v>3.6573582513407601E-2</v>
      </c>
      <c r="Q114" s="283">
        <f t="shared" si="214"/>
        <v>3.6603587137435674E-2</v>
      </c>
      <c r="R114" s="283">
        <f t="shared" si="214"/>
        <v>3.8125311173403599E-2</v>
      </c>
      <c r="S114" s="283">
        <f t="shared" si="214"/>
        <v>3.658426395381268E-2</v>
      </c>
      <c r="T114" s="283">
        <f t="shared" si="214"/>
        <v>3.6573880285455287E-2</v>
      </c>
      <c r="U114" s="283">
        <f t="shared" si="214"/>
        <v>4.1019329286742331E-2</v>
      </c>
      <c r="V114" s="283">
        <f t="shared" si="214"/>
        <v>3.6605897465868842E-2</v>
      </c>
      <c r="W114" s="283">
        <f t="shared" si="214"/>
        <v>3.6593990030819944E-2</v>
      </c>
      <c r="X114" s="283">
        <f t="shared" si="214"/>
        <v>3.8094793439193989E-2</v>
      </c>
      <c r="Y114" s="283">
        <f t="shared" si="214"/>
        <v>3.6568385542013596E-2</v>
      </c>
      <c r="Z114" s="283">
        <f t="shared" si="214"/>
        <v>3.6554630134055757E-2</v>
      </c>
      <c r="AA114" s="284">
        <f t="shared" si="214"/>
        <v>4.0892605564287351E-2</v>
      </c>
      <c r="AB114" s="283">
        <f t="shared" si="214"/>
        <v>3.7414235739875221E-2</v>
      </c>
      <c r="AC114" s="283">
        <f t="shared" si="214"/>
        <v>3.7440497642490779E-2</v>
      </c>
      <c r="AD114" s="283">
        <f t="shared" si="214"/>
        <v>3.8920047951862158E-2</v>
      </c>
      <c r="AE114" s="283">
        <f t="shared" si="214"/>
        <v>3.7406459106214963E-2</v>
      </c>
      <c r="AF114" s="283">
        <f t="shared" si="214"/>
        <v>3.738817859614639E-2</v>
      </c>
      <c r="AG114" s="283">
        <f t="shared" si="214"/>
        <v>4.0029965047803207E-2</v>
      </c>
      <c r="AH114" s="283">
        <f t="shared" si="214"/>
        <v>3.887382985521514E-2</v>
      </c>
      <c r="AI114" s="283">
        <f t="shared" si="214"/>
        <v>3.8850977310058266E-2</v>
      </c>
      <c r="AJ114" s="283">
        <f t="shared" ref="AJ114:BK114" si="215">AJ80/AJ91</f>
        <v>3.7273540287260959E-2</v>
      </c>
      <c r="AK114" s="283">
        <f t="shared" si="215"/>
        <v>3.7282468233126677E-2</v>
      </c>
      <c r="AL114" s="283">
        <f t="shared" si="215"/>
        <v>3.7258136727487762E-2</v>
      </c>
      <c r="AM114" s="284">
        <f t="shared" si="215"/>
        <v>4.1445329648081806E-2</v>
      </c>
      <c r="AN114" s="283">
        <f t="shared" si="215"/>
        <v>3.7400915178626447E-2</v>
      </c>
      <c r="AO114" s="283">
        <f t="shared" si="215"/>
        <v>3.741814854286455E-2</v>
      </c>
      <c r="AP114" s="283">
        <f t="shared" si="215"/>
        <v>3.8824588174824849E-2</v>
      </c>
      <c r="AQ114" s="283">
        <f t="shared" si="215"/>
        <v>3.7359290499635697E-2</v>
      </c>
      <c r="AR114" s="283">
        <f t="shared" si="215"/>
        <v>3.7327712861567809E-2</v>
      </c>
      <c r="AS114" s="283">
        <f t="shared" si="215"/>
        <v>3.9852142036472457E-2</v>
      </c>
      <c r="AT114" s="283">
        <f t="shared" si="215"/>
        <v>3.8758273876118042E-2</v>
      </c>
      <c r="AU114" s="283">
        <f t="shared" si="215"/>
        <v>3.8719348217799869E-2</v>
      </c>
      <c r="AV114" s="283">
        <f t="shared" si="215"/>
        <v>3.7201069839066681E-2</v>
      </c>
      <c r="AW114" s="283">
        <f t="shared" si="215"/>
        <v>3.7195071595978936E-2</v>
      </c>
      <c r="AX114" s="283">
        <f t="shared" si="215"/>
        <v>3.7153576437952134E-2</v>
      </c>
      <c r="AY114" s="284">
        <f t="shared" si="215"/>
        <v>4.1096825622094067E-2</v>
      </c>
      <c r="AZ114" s="283">
        <f t="shared" si="215"/>
        <v>3.7108799281106004E-2</v>
      </c>
      <c r="BA114" s="283">
        <f t="shared" si="215"/>
        <v>3.7108712670178332E-2</v>
      </c>
      <c r="BB114" s="283">
        <f t="shared" si="215"/>
        <v>3.8402758473448775E-2</v>
      </c>
      <c r="BC114" s="283">
        <f t="shared" si="215"/>
        <v>3.8386179675672448E-2</v>
      </c>
      <c r="BD114" s="283">
        <f t="shared" si="215"/>
        <v>3.6956182566523936E-2</v>
      </c>
      <c r="BE114" s="283">
        <f t="shared" si="215"/>
        <v>3.9317930184828417E-2</v>
      </c>
      <c r="BF114" s="283">
        <f t="shared" si="215"/>
        <v>3.6894062120137384E-2</v>
      </c>
      <c r="BG114" s="283">
        <f t="shared" si="215"/>
        <v>3.6833512761379694E-2</v>
      </c>
      <c r="BH114" s="283">
        <f t="shared" si="215"/>
        <v>3.8077073719457559E-2</v>
      </c>
      <c r="BI114" s="283">
        <f t="shared" si="215"/>
        <v>3.6703852204937187E-2</v>
      </c>
      <c r="BJ114" s="283">
        <f t="shared" si="215"/>
        <v>3.7968391355220787E-2</v>
      </c>
      <c r="BK114" s="284">
        <f t="shared" si="215"/>
        <v>1.4689997730273289E-4</v>
      </c>
      <c r="BL114" s="214"/>
      <c r="BM114" s="214"/>
      <c r="BN114" s="214"/>
      <c r="BO114" s="214"/>
      <c r="BP114" s="214"/>
      <c r="BQ114" s="214"/>
      <c r="BR114" s="214"/>
      <c r="BS114" s="214"/>
      <c r="BT114" s="214"/>
      <c r="BU114" s="214"/>
      <c r="BV114" s="214"/>
      <c r="BW114" s="277"/>
    </row>
    <row r="115" spans="1:75" s="273" customFormat="1" ht="17" customHeight="1" thickTop="1" thickBot="1">
      <c r="B115" s="328"/>
      <c r="C115" s="280"/>
      <c r="D115" s="278"/>
      <c r="E115" s="278"/>
      <c r="F115" s="278"/>
      <c r="G115" s="278"/>
      <c r="H115" s="278"/>
      <c r="I115" s="278"/>
      <c r="J115" s="278"/>
      <c r="K115" s="278"/>
      <c r="L115" s="278"/>
      <c r="M115" s="278"/>
      <c r="N115" s="278"/>
      <c r="O115" s="279">
        <f>SUM(D80:O80)/SUM(D91:O91)</f>
        <v>3.6436213964337411E-2</v>
      </c>
      <c r="P115" s="278"/>
      <c r="Q115" s="278"/>
      <c r="R115" s="278"/>
      <c r="S115" s="278"/>
      <c r="T115" s="278"/>
      <c r="U115" s="278"/>
      <c r="V115" s="278"/>
      <c r="W115" s="278"/>
      <c r="X115" s="278"/>
      <c r="Y115" s="278"/>
      <c r="Z115" s="278"/>
      <c r="AA115" s="279">
        <f>SUM(P80:AA80)/SUM(P$91:AA$91)</f>
        <v>3.7541973399148762E-2</v>
      </c>
      <c r="AB115" s="278"/>
      <c r="AC115" s="278"/>
      <c r="AD115" s="278"/>
      <c r="AE115" s="278"/>
      <c r="AF115" s="278"/>
      <c r="AG115" s="278"/>
      <c r="AH115" s="278"/>
      <c r="AI115" s="278"/>
      <c r="AJ115" s="280"/>
      <c r="AK115" s="278"/>
      <c r="AL115" s="278"/>
      <c r="AM115" s="279">
        <f>SUM(AB80:AM80)/SUM(AB$91:AM$91)</f>
        <v>3.8285156140300633E-2</v>
      </c>
      <c r="AN115" s="278"/>
      <c r="AO115" s="278"/>
      <c r="AP115" s="278"/>
      <c r="AQ115" s="278"/>
      <c r="AR115" s="278"/>
      <c r="AS115" s="278"/>
      <c r="AT115" s="278"/>
      <c r="AU115" s="278"/>
      <c r="AV115" s="278"/>
      <c r="AW115" s="278"/>
      <c r="AX115" s="278"/>
      <c r="AY115" s="279">
        <f>SUM(AN82:AY82)/SUM(AN$91:AY$91)</f>
        <v>1.7109507680332092E-2</v>
      </c>
      <c r="AZ115" s="278"/>
      <c r="BA115" s="278"/>
      <c r="BB115" s="278"/>
      <c r="BC115" s="278"/>
      <c r="BD115" s="278"/>
      <c r="BE115" s="278"/>
      <c r="BF115" s="278"/>
      <c r="BG115" s="278"/>
      <c r="BH115" s="278"/>
      <c r="BI115" s="278"/>
      <c r="BJ115" s="278"/>
      <c r="BK115" s="279">
        <f>SUM(AZ80:BK80)/SUM(AZ$91:BK$91)</f>
        <v>1.5951322005155952E-3</v>
      </c>
      <c r="BL115" s="281">
        <f t="shared" ref="BL115:BV115" si="216">BL80/BL91</f>
        <v>1.2699748883858813E-2</v>
      </c>
      <c r="BM115" s="281">
        <f t="shared" si="216"/>
        <v>1.2799076693725504E-2</v>
      </c>
      <c r="BN115" s="281">
        <f t="shared" si="216"/>
        <v>1.2765583458418951E-2</v>
      </c>
      <c r="BO115" s="281">
        <f t="shared" si="216"/>
        <v>1.2816689177581976E-2</v>
      </c>
      <c r="BP115" s="281">
        <f t="shared" si="216"/>
        <v>1.2864598121141822E-2</v>
      </c>
      <c r="BQ115" s="281">
        <f t="shared" si="216"/>
        <v>1.294331783611169E-2</v>
      </c>
      <c r="BR115" s="281">
        <f t="shared" si="216"/>
        <v>1.2951526760495343E-2</v>
      </c>
      <c r="BS115" s="281">
        <f t="shared" si="216"/>
        <v>1.2990879834148782E-2</v>
      </c>
      <c r="BT115" s="281">
        <f t="shared" si="216"/>
        <v>1.3027702655809728E-2</v>
      </c>
      <c r="BU115" s="281">
        <f t="shared" si="216"/>
        <v>1.3062144350582335E-2</v>
      </c>
      <c r="BV115" s="281">
        <f t="shared" si="216"/>
        <v>7.0738903146952345E-3</v>
      </c>
      <c r="BW115" s="277"/>
    </row>
    <row r="116" spans="1:75" s="273" customFormat="1" ht="17" customHeight="1" thickTop="1">
      <c r="B116" s="328"/>
      <c r="C116" s="280"/>
      <c r="D116" s="278"/>
      <c r="E116" s="278"/>
      <c r="F116" s="278"/>
      <c r="G116" s="278"/>
      <c r="H116" s="278"/>
      <c r="I116" s="278"/>
      <c r="J116" s="278"/>
      <c r="K116" s="278"/>
      <c r="L116" s="278"/>
      <c r="M116" s="278"/>
      <c r="N116" s="278"/>
      <c r="O116" s="282"/>
      <c r="P116" s="278"/>
      <c r="Q116" s="278"/>
      <c r="R116" s="278"/>
      <c r="S116" s="278"/>
      <c r="T116" s="278"/>
      <c r="U116" s="278"/>
      <c r="V116" s="278"/>
      <c r="W116" s="278"/>
      <c r="X116" s="278"/>
      <c r="Y116" s="278"/>
      <c r="Z116" s="278"/>
      <c r="AA116" s="282"/>
      <c r="AB116" s="278"/>
      <c r="AC116" s="278"/>
      <c r="AD116" s="278"/>
      <c r="AE116" s="278"/>
      <c r="AF116" s="278"/>
      <c r="AG116" s="278"/>
      <c r="AH116" s="278"/>
      <c r="AI116" s="278"/>
      <c r="AJ116" s="278"/>
      <c r="AK116" s="278"/>
      <c r="AL116" s="278"/>
      <c r="AM116" s="282"/>
      <c r="AN116" s="278"/>
      <c r="AO116" s="278"/>
      <c r="AP116" s="278"/>
      <c r="AQ116" s="278"/>
      <c r="AR116" s="278"/>
      <c r="AS116" s="278"/>
      <c r="AT116" s="278"/>
      <c r="AU116" s="278"/>
      <c r="AV116" s="278"/>
      <c r="AW116" s="278"/>
      <c r="AX116" s="278"/>
      <c r="AY116" s="282"/>
      <c r="AZ116" s="278"/>
      <c r="BA116" s="278"/>
      <c r="BB116" s="278"/>
      <c r="BC116" s="278"/>
      <c r="BD116" s="278"/>
      <c r="BE116" s="278"/>
      <c r="BF116" s="278"/>
      <c r="BG116" s="278"/>
      <c r="BH116" s="278"/>
      <c r="BI116" s="278"/>
      <c r="BJ116" s="278"/>
      <c r="BK116" s="282"/>
      <c r="BL116" s="214"/>
      <c r="BM116" s="214"/>
      <c r="BN116" s="214"/>
      <c r="BO116" s="214"/>
      <c r="BP116" s="214"/>
      <c r="BQ116" s="214"/>
      <c r="BR116" s="214"/>
      <c r="BS116" s="214"/>
      <c r="BT116" s="214"/>
      <c r="BU116" s="214"/>
      <c r="BV116" s="214"/>
      <c r="BW116" s="277"/>
    </row>
    <row r="117" spans="1:75" s="273" customFormat="1" ht="17" customHeight="1" thickBot="1">
      <c r="A117" s="273" t="str">
        <f>A81</f>
        <v>Office Overhead</v>
      </c>
      <c r="B117" s="328"/>
      <c r="C117" s="280"/>
      <c r="D117" s="283" t="e">
        <f t="shared" ref="D117:AI117" si="217">D81/D91</f>
        <v>#DIV/0!</v>
      </c>
      <c r="E117" s="283">
        <f t="shared" si="217"/>
        <v>3.7669618756615883E-2</v>
      </c>
      <c r="F117" s="283">
        <f t="shared" si="217"/>
        <v>2.3545896721615629E-2</v>
      </c>
      <c r="G117" s="283">
        <f t="shared" si="217"/>
        <v>1.7625096099050254E-2</v>
      </c>
      <c r="H117" s="283">
        <f t="shared" si="217"/>
        <v>1.5391876699824093E-2</v>
      </c>
      <c r="I117" s="283">
        <f t="shared" si="217"/>
        <v>1.6021053602588077E-2</v>
      </c>
      <c r="J117" s="283">
        <f t="shared" si="217"/>
        <v>1.8157142323880146E-2</v>
      </c>
      <c r="K117" s="283">
        <f t="shared" si="217"/>
        <v>1.4583652454440857E-2</v>
      </c>
      <c r="L117" s="283">
        <f t="shared" si="217"/>
        <v>1.4105777012961141E-2</v>
      </c>
      <c r="M117" s="283">
        <f t="shared" si="217"/>
        <v>1.6797347647948605E-2</v>
      </c>
      <c r="N117" s="283">
        <f t="shared" si="217"/>
        <v>1.5207678760217915E-2</v>
      </c>
      <c r="O117" s="284">
        <f t="shared" si="217"/>
        <v>1.4898771830796019E-2</v>
      </c>
      <c r="P117" s="283">
        <f t="shared" si="217"/>
        <v>1.4780915382681141E-2</v>
      </c>
      <c r="Q117" s="283">
        <f t="shared" si="217"/>
        <v>1.3972650887170295E-2</v>
      </c>
      <c r="R117" s="283">
        <f t="shared" si="217"/>
        <v>1.5675805681225643E-2</v>
      </c>
      <c r="S117" s="283">
        <f t="shared" si="217"/>
        <v>1.449317876474302E-2</v>
      </c>
      <c r="T117" s="283">
        <f t="shared" si="217"/>
        <v>1.477289399992111E-2</v>
      </c>
      <c r="U117" s="283">
        <f t="shared" si="217"/>
        <v>1.6916815926784273E-2</v>
      </c>
      <c r="V117" s="283">
        <f t="shared" si="217"/>
        <v>1.5235218941626005E-2</v>
      </c>
      <c r="W117" s="283">
        <f t="shared" si="217"/>
        <v>1.5555550458694507E-2</v>
      </c>
      <c r="X117" s="283">
        <f t="shared" si="217"/>
        <v>1.7393320634321075E-2</v>
      </c>
      <c r="Y117" s="283">
        <f t="shared" si="217"/>
        <v>1.6244357469559483E-2</v>
      </c>
      <c r="Z117" s="283">
        <f t="shared" si="217"/>
        <v>1.6614402796780177E-2</v>
      </c>
      <c r="AA117" s="284">
        <f t="shared" si="217"/>
        <v>2.0139831171365131E-2</v>
      </c>
      <c r="AB117" s="283">
        <f t="shared" si="217"/>
        <v>1.8771256246750759E-2</v>
      </c>
      <c r="AC117" s="283">
        <f t="shared" si="217"/>
        <v>1.8082509484924868E-2</v>
      </c>
      <c r="AD117" s="283">
        <f t="shared" si="217"/>
        <v>2.0157827676002868E-2</v>
      </c>
      <c r="AE117" s="283">
        <f t="shared" si="217"/>
        <v>1.8975206864107644E-2</v>
      </c>
      <c r="AF117" s="283">
        <f t="shared" si="217"/>
        <v>1.9454632985610291E-2</v>
      </c>
      <c r="AG117" s="283">
        <f t="shared" si="217"/>
        <v>2.1165518568472163E-2</v>
      </c>
      <c r="AH117" s="283">
        <f t="shared" si="217"/>
        <v>2.132140384310573E-2</v>
      </c>
      <c r="AI117" s="283">
        <f t="shared" si="217"/>
        <v>2.189673426195168E-2</v>
      </c>
      <c r="AJ117" s="283">
        <f t="shared" ref="AJ117:BK117" si="218">AJ81/AJ91</f>
        <v>2.2461146458068192E-2</v>
      </c>
      <c r="AK117" s="283">
        <f t="shared" si="218"/>
        <v>2.2227001434579702E-2</v>
      </c>
      <c r="AL117" s="283">
        <f t="shared" si="218"/>
        <v>2.2865121450652989E-2</v>
      </c>
      <c r="AM117" s="284">
        <f t="shared" si="218"/>
        <v>2.7026268643247021E-2</v>
      </c>
      <c r="AN117" s="283">
        <f t="shared" si="218"/>
        <v>2.5482349593261799E-2</v>
      </c>
      <c r="AO117" s="283">
        <f t="shared" si="218"/>
        <v>2.5033317329058963E-2</v>
      </c>
      <c r="AP117" s="283">
        <f t="shared" si="218"/>
        <v>2.7723592088981328E-2</v>
      </c>
      <c r="AQ117" s="283">
        <f t="shared" si="218"/>
        <v>2.6566921566307553E-2</v>
      </c>
      <c r="AR117" s="283">
        <f t="shared" si="218"/>
        <v>2.738970800103372E-2</v>
      </c>
      <c r="AS117" s="283">
        <f t="shared" si="218"/>
        <v>2.9503046720378606E-2</v>
      </c>
      <c r="AT117" s="283">
        <f t="shared" si="218"/>
        <v>3.0010764095333774E-2</v>
      </c>
      <c r="AU117" s="283">
        <f t="shared" si="218"/>
        <v>3.0984942400844116E-2</v>
      </c>
      <c r="AV117" s="283">
        <f t="shared" si="218"/>
        <v>3.1685710893888858E-2</v>
      </c>
      <c r="AW117" s="283">
        <f t="shared" si="218"/>
        <v>3.1841840395446651E-2</v>
      </c>
      <c r="AX117" s="283">
        <f t="shared" si="218"/>
        <v>3.2921926388131822E-2</v>
      </c>
      <c r="AY117" s="284">
        <f t="shared" si="218"/>
        <v>3.7962724457121746E-2</v>
      </c>
      <c r="AZ117" s="283">
        <f t="shared" si="218"/>
        <v>3.6171749289716434E-2</v>
      </c>
      <c r="BA117" s="283">
        <f t="shared" si="218"/>
        <v>3.6173998838624703E-2</v>
      </c>
      <c r="BB117" s="283">
        <f t="shared" si="218"/>
        <v>3.9781052597436077E-2</v>
      </c>
      <c r="BC117" s="283">
        <f t="shared" si="218"/>
        <v>4.0195587291890225E-2</v>
      </c>
      <c r="BD117" s="283">
        <f t="shared" si="218"/>
        <v>4.0135669004027444E-2</v>
      </c>
      <c r="BE117" s="283">
        <f t="shared" si="218"/>
        <v>4.2838746011629882E-2</v>
      </c>
      <c r="BF117" s="283">
        <f t="shared" si="218"/>
        <v>4.2705037319422247E-2</v>
      </c>
      <c r="BG117" s="283">
        <f t="shared" si="218"/>
        <v>4.4276119298509609E-2</v>
      </c>
      <c r="BH117" s="283">
        <f t="shared" si="218"/>
        <v>4.8524392841252428E-2</v>
      </c>
      <c r="BI117" s="283">
        <f t="shared" si="218"/>
        <v>4.764043838965739E-2</v>
      </c>
      <c r="BJ117" s="283">
        <f t="shared" si="218"/>
        <v>5.1240163996922744E-2</v>
      </c>
      <c r="BK117" s="284">
        <f t="shared" si="218"/>
        <v>2.0340990966701854E-4</v>
      </c>
      <c r="BL117" s="214"/>
      <c r="BM117" s="214"/>
      <c r="BN117" s="214"/>
      <c r="BO117" s="214"/>
      <c r="BP117" s="214"/>
      <c r="BQ117" s="214"/>
      <c r="BR117" s="214"/>
      <c r="BS117" s="214"/>
      <c r="BT117" s="214"/>
      <c r="BU117" s="214"/>
      <c r="BV117" s="214"/>
      <c r="BW117" s="277"/>
    </row>
    <row r="118" spans="1:75" s="273" customFormat="1" ht="17" customHeight="1" thickTop="1" thickBot="1">
      <c r="B118" s="328"/>
      <c r="C118" s="280"/>
      <c r="D118" s="278"/>
      <c r="E118" s="278"/>
      <c r="F118" s="278"/>
      <c r="G118" s="278"/>
      <c r="H118" s="278"/>
      <c r="I118" s="278"/>
      <c r="J118" s="278"/>
      <c r="K118" s="278"/>
      <c r="L118" s="278"/>
      <c r="M118" s="278"/>
      <c r="N118" s="278"/>
      <c r="O118" s="279">
        <f>SUM(D81:O81)/SUM(D91:O91)</f>
        <v>1.8160352403845743E-2</v>
      </c>
      <c r="P118" s="278"/>
      <c r="Q118" s="278"/>
      <c r="R118" s="278"/>
      <c r="S118" s="278"/>
      <c r="T118" s="278"/>
      <c r="U118" s="278"/>
      <c r="V118" s="278"/>
      <c r="W118" s="278"/>
      <c r="X118" s="278"/>
      <c r="Y118" s="278"/>
      <c r="Z118" s="278"/>
      <c r="AA118" s="279">
        <f>SUM(P81:AA81)/SUM(P$91:AA$91)</f>
        <v>1.5969238432435529E-2</v>
      </c>
      <c r="AB118" s="278"/>
      <c r="AC118" s="278"/>
      <c r="AD118" s="278"/>
      <c r="AE118" s="278"/>
      <c r="AF118" s="278"/>
      <c r="AG118" s="278"/>
      <c r="AH118" s="278"/>
      <c r="AI118" s="278"/>
      <c r="AJ118" s="280"/>
      <c r="AK118" s="278"/>
      <c r="AL118" s="278"/>
      <c r="AM118" s="279">
        <f>SUM(AB81:AM81)/SUM(AB$91:AM$91)</f>
        <v>2.1188326391974557E-2</v>
      </c>
      <c r="AN118" s="278"/>
      <c r="AO118" s="278"/>
      <c r="AP118" s="278"/>
      <c r="AQ118" s="278"/>
      <c r="AR118" s="278"/>
      <c r="AS118" s="278"/>
      <c r="AT118" s="278"/>
      <c r="AU118" s="278"/>
      <c r="AV118" s="278"/>
      <c r="AW118" s="278"/>
      <c r="AX118" s="278"/>
      <c r="AY118" s="279">
        <f>SUM(AN81:AY81)/SUM(AN$91:AY$91)</f>
        <v>2.9761964855056049E-2</v>
      </c>
      <c r="AZ118" s="278"/>
      <c r="BA118" s="278"/>
      <c r="BB118" s="278"/>
      <c r="BC118" s="278"/>
      <c r="BD118" s="278"/>
      <c r="BE118" s="278"/>
      <c r="BF118" s="278"/>
      <c r="BG118" s="278"/>
      <c r="BH118" s="278"/>
      <c r="BI118" s="278"/>
      <c r="BJ118" s="278"/>
      <c r="BK118" s="279">
        <f>SUM(AZ81:BK81)/SUM(AZ$91:BK$91)</f>
        <v>1.8467644783304849E-3</v>
      </c>
      <c r="BL118" s="281">
        <f t="shared" ref="BL118:BV118" si="219">BL81/BL91</f>
        <v>1.7080911116696646E-2</v>
      </c>
      <c r="BM118" s="281">
        <f t="shared" si="219"/>
        <v>1.721450505680246E-2</v>
      </c>
      <c r="BN118" s="281">
        <f t="shared" si="219"/>
        <v>1.7169457317629526E-2</v>
      </c>
      <c r="BO118" s="281">
        <f t="shared" si="219"/>
        <v>1.7238193499310092E-2</v>
      </c>
      <c r="BP118" s="281">
        <f t="shared" si="219"/>
        <v>1.7302630081019253E-2</v>
      </c>
      <c r="BQ118" s="281">
        <f t="shared" si="219"/>
        <v>1.7408506541005085E-2</v>
      </c>
      <c r="BR118" s="281">
        <f t="shared" si="219"/>
        <v>1.7419547381973134E-2</v>
      </c>
      <c r="BS118" s="281">
        <f t="shared" si="219"/>
        <v>1.7472476487846837E-2</v>
      </c>
      <c r="BT118" s="281">
        <f t="shared" si="219"/>
        <v>1.7522002454825283E-2</v>
      </c>
      <c r="BU118" s="281">
        <f t="shared" si="219"/>
        <v>1.7568325853224681E-2</v>
      </c>
      <c r="BV118" s="281">
        <f t="shared" si="219"/>
        <v>7.1266153418803116E-3</v>
      </c>
      <c r="BW118" s="277"/>
    </row>
    <row r="119" spans="1:75" s="273" customFormat="1" ht="17" customHeight="1" thickTop="1">
      <c r="B119" s="328"/>
      <c r="C119" s="280"/>
      <c r="D119" s="278"/>
      <c r="E119" s="278"/>
      <c r="F119" s="278"/>
      <c r="G119" s="278"/>
      <c r="H119" s="278"/>
      <c r="I119" s="278"/>
      <c r="J119" s="278"/>
      <c r="K119" s="278"/>
      <c r="L119" s="278"/>
      <c r="M119" s="278"/>
      <c r="N119" s="278"/>
      <c r="O119" s="282"/>
      <c r="P119" s="278"/>
      <c r="Q119" s="278"/>
      <c r="R119" s="278"/>
      <c r="S119" s="278"/>
      <c r="T119" s="278"/>
      <c r="U119" s="278"/>
      <c r="V119" s="278"/>
      <c r="W119" s="278"/>
      <c r="X119" s="278"/>
      <c r="Y119" s="278"/>
      <c r="Z119" s="278"/>
      <c r="AA119" s="282"/>
      <c r="AB119" s="278"/>
      <c r="AC119" s="278"/>
      <c r="AD119" s="278"/>
      <c r="AE119" s="278"/>
      <c r="AF119" s="278"/>
      <c r="AG119" s="278"/>
      <c r="AH119" s="278"/>
      <c r="AI119" s="278"/>
      <c r="AJ119" s="278"/>
      <c r="AK119" s="278"/>
      <c r="AL119" s="278"/>
      <c r="AM119" s="282"/>
      <c r="AN119" s="278"/>
      <c r="AO119" s="278"/>
      <c r="AP119" s="278"/>
      <c r="AQ119" s="278"/>
      <c r="AR119" s="278"/>
      <c r="AS119" s="278"/>
      <c r="AT119" s="278"/>
      <c r="AU119" s="278"/>
      <c r="AV119" s="278"/>
      <c r="AW119" s="278"/>
      <c r="AX119" s="278"/>
      <c r="AY119" s="282"/>
      <c r="AZ119" s="278"/>
      <c r="BA119" s="278"/>
      <c r="BB119" s="278"/>
      <c r="BC119" s="278"/>
      <c r="BD119" s="278"/>
      <c r="BE119" s="278"/>
      <c r="BF119" s="278"/>
      <c r="BG119" s="278"/>
      <c r="BH119" s="278"/>
      <c r="BI119" s="278"/>
      <c r="BJ119" s="278"/>
      <c r="BK119" s="282"/>
      <c r="BL119" s="214"/>
      <c r="BM119" s="214"/>
      <c r="BN119" s="214"/>
      <c r="BO119" s="214"/>
      <c r="BP119" s="214"/>
      <c r="BQ119" s="214"/>
      <c r="BR119" s="214"/>
      <c r="BS119" s="214"/>
      <c r="BT119" s="214"/>
      <c r="BU119" s="214"/>
      <c r="BV119" s="214"/>
      <c r="BW119" s="277"/>
    </row>
    <row r="120" spans="1:75" s="273" customFormat="1" ht="17" customHeight="1" thickBot="1">
      <c r="A120" s="273" t="str">
        <f>A82</f>
        <v>Travel</v>
      </c>
      <c r="B120" s="328"/>
      <c r="C120" s="280"/>
      <c r="D120" s="283" t="e">
        <f t="shared" ref="D120:AI120" si="220">D82/D91</f>
        <v>#DIV/0!</v>
      </c>
      <c r="E120" s="283">
        <f t="shared" si="220"/>
        <v>2.643855559238022E-2</v>
      </c>
      <c r="F120" s="283">
        <f t="shared" si="220"/>
        <v>2.5369124996892287E-2</v>
      </c>
      <c r="G120" s="283">
        <f t="shared" si="220"/>
        <v>2.6514146298695886E-2</v>
      </c>
      <c r="H120" s="283">
        <f t="shared" si="220"/>
        <v>2.4458022783816778E-2</v>
      </c>
      <c r="I120" s="283">
        <f t="shared" si="220"/>
        <v>2.4238020675563535E-2</v>
      </c>
      <c r="J120" s="283">
        <f t="shared" si="220"/>
        <v>2.539862190361734E-2</v>
      </c>
      <c r="K120" s="283">
        <f t="shared" si="220"/>
        <v>2.2024799861674733E-2</v>
      </c>
      <c r="L120" s="283">
        <f t="shared" si="220"/>
        <v>2.0972954926206679E-2</v>
      </c>
      <c r="M120" s="283">
        <f t="shared" si="220"/>
        <v>2.1746874338029232E-2</v>
      </c>
      <c r="N120" s="283">
        <f t="shared" si="220"/>
        <v>2.056621065337564E-2</v>
      </c>
      <c r="O120" s="284">
        <f t="shared" si="220"/>
        <v>1.9593218977273646E-2</v>
      </c>
      <c r="P120" s="283">
        <f t="shared" si="220"/>
        <v>1.8430929315474957E-2</v>
      </c>
      <c r="Q120" s="283">
        <f t="shared" si="220"/>
        <v>1.8446049877000371E-2</v>
      </c>
      <c r="R120" s="283">
        <f t="shared" si="220"/>
        <v>1.9212909074736943E-2</v>
      </c>
      <c r="S120" s="283">
        <f t="shared" si="220"/>
        <v>1.8436312131692684E-2</v>
      </c>
      <c r="T120" s="283">
        <f t="shared" si="220"/>
        <v>1.8431079375031224E-2</v>
      </c>
      <c r="U120" s="283">
        <f t="shared" si="220"/>
        <v>1.9128945834771094E-2</v>
      </c>
      <c r="V120" s="283">
        <f t="shared" si="220"/>
        <v>1.8253024682314441E-2</v>
      </c>
      <c r="W120" s="283">
        <f t="shared" si="220"/>
        <v>1.8247087204451663E-2</v>
      </c>
      <c r="X120" s="283">
        <f t="shared" si="220"/>
        <v>1.8995442074917424E-2</v>
      </c>
      <c r="Y120" s="283">
        <f t="shared" si="220"/>
        <v>1.8234319880099183E-2</v>
      </c>
      <c r="Z120" s="283">
        <f t="shared" si="220"/>
        <v>1.8227460936094227E-2</v>
      </c>
      <c r="AA120" s="284">
        <f t="shared" si="220"/>
        <v>1.8883938067882113E-2</v>
      </c>
      <c r="AB120" s="283">
        <f t="shared" si="220"/>
        <v>1.7683448946169012E-2</v>
      </c>
      <c r="AC120" s="283">
        <f t="shared" si="220"/>
        <v>1.7695861360987806E-2</v>
      </c>
      <c r="AD120" s="283">
        <f t="shared" si="220"/>
        <v>1.8395155408872706E-2</v>
      </c>
      <c r="AE120" s="283">
        <f t="shared" si="220"/>
        <v>1.7679773401243805E-2</v>
      </c>
      <c r="AF120" s="283">
        <f t="shared" si="220"/>
        <v>1.7671133308505976E-2</v>
      </c>
      <c r="AG120" s="283">
        <f t="shared" si="220"/>
        <v>1.7589580998122609E-2</v>
      </c>
      <c r="AH120" s="283">
        <f t="shared" si="220"/>
        <v>1.8373310906739111E-2</v>
      </c>
      <c r="AI120" s="283">
        <f t="shared" si="220"/>
        <v>1.8362509889223177E-2</v>
      </c>
      <c r="AJ120" s="283">
        <f t="shared" ref="AJ120:BK120" si="221">AJ82/AJ91</f>
        <v>1.7616950705484361E-2</v>
      </c>
      <c r="AK120" s="283">
        <f t="shared" si="221"/>
        <v>1.7621170406135422E-2</v>
      </c>
      <c r="AL120" s="283">
        <f t="shared" si="221"/>
        <v>1.7609670373347354E-2</v>
      </c>
      <c r="AM120" s="284">
        <f t="shared" si="221"/>
        <v>1.8211506854134373E-2</v>
      </c>
      <c r="AN120" s="283">
        <f t="shared" si="221"/>
        <v>1.7052300456473646E-2</v>
      </c>
      <c r="AO120" s="283">
        <f t="shared" si="221"/>
        <v>1.7060157710860616E-2</v>
      </c>
      <c r="AP120" s="283">
        <f t="shared" si="221"/>
        <v>1.7701399537792834E-2</v>
      </c>
      <c r="AQ120" s="283">
        <f t="shared" si="221"/>
        <v>1.7033322403953687E-2</v>
      </c>
      <c r="AR120" s="283">
        <f t="shared" si="221"/>
        <v>1.7018925125986885E-2</v>
      </c>
      <c r="AS120" s="283">
        <f t="shared" si="221"/>
        <v>1.6934533706426034E-2</v>
      </c>
      <c r="AT120" s="283">
        <f t="shared" si="221"/>
        <v>1.7486026641154149E-2</v>
      </c>
      <c r="AU120" s="283">
        <f t="shared" si="221"/>
        <v>1.7468465098022697E-2</v>
      </c>
      <c r="AV120" s="283">
        <f t="shared" si="221"/>
        <v>1.6783484743529264E-2</v>
      </c>
      <c r="AW120" s="283">
        <f t="shared" si="221"/>
        <v>1.6780778600351483E-2</v>
      </c>
      <c r="AX120" s="283">
        <f t="shared" si="221"/>
        <v>1.6762057812086898E-2</v>
      </c>
      <c r="AY120" s="284">
        <f t="shared" si="221"/>
        <v>1.7292798348491387E-2</v>
      </c>
      <c r="AZ120" s="283">
        <f t="shared" si="221"/>
        <v>1.6183501557742303E-2</v>
      </c>
      <c r="BA120" s="283">
        <f t="shared" si="221"/>
        <v>1.6183463785890074E-2</v>
      </c>
      <c r="BB120" s="283">
        <f t="shared" si="221"/>
        <v>1.6747809511936773E-2</v>
      </c>
      <c r="BC120" s="283">
        <f t="shared" si="221"/>
        <v>1.674057933998736E-2</v>
      </c>
      <c r="BD120" s="283">
        <f t="shared" si="221"/>
        <v>1.6116943951836851E-2</v>
      </c>
      <c r="BE120" s="283">
        <f t="shared" si="221"/>
        <v>1.6028495827545678E-2</v>
      </c>
      <c r="BF120" s="283">
        <f t="shared" si="221"/>
        <v>1.5921281753192351E-2</v>
      </c>
      <c r="BG120" s="283">
        <f t="shared" si="221"/>
        <v>1.5895152253067989E-2</v>
      </c>
      <c r="BH120" s="283">
        <f t="shared" si="221"/>
        <v>1.6431799161894568E-2</v>
      </c>
      <c r="BI120" s="283">
        <f t="shared" si="221"/>
        <v>1.5839198472628341E-2</v>
      </c>
      <c r="BJ120" s="283">
        <f t="shared" si="221"/>
        <v>1.6384898320859979E-2</v>
      </c>
      <c r="BK120" s="284">
        <f t="shared" si="221"/>
        <v>5.9298907829066153E-5</v>
      </c>
      <c r="BL120" s="214"/>
      <c r="BM120" s="214"/>
      <c r="BN120" s="214"/>
      <c r="BO120" s="214"/>
      <c r="BP120" s="214"/>
      <c r="BQ120" s="214"/>
      <c r="BR120" s="214"/>
      <c r="BS120" s="214"/>
      <c r="BT120" s="214"/>
      <c r="BU120" s="214"/>
      <c r="BV120" s="214"/>
      <c r="BW120" s="277"/>
    </row>
    <row r="121" spans="1:75" s="273" customFormat="1" ht="17" customHeight="1" thickTop="1" thickBot="1">
      <c r="B121" s="328"/>
      <c r="C121" s="280"/>
      <c r="D121" s="278"/>
      <c r="E121" s="278"/>
      <c r="F121" s="278"/>
      <c r="G121" s="278"/>
      <c r="H121" s="278"/>
      <c r="I121" s="278"/>
      <c r="J121" s="278"/>
      <c r="K121" s="278"/>
      <c r="L121" s="278"/>
      <c r="M121" s="278"/>
      <c r="N121" s="278"/>
      <c r="O121" s="279">
        <f>SUM(D82:O82)/SUM(D91:O91)</f>
        <v>2.3148036423868593E-2</v>
      </c>
      <c r="P121" s="278"/>
      <c r="Q121" s="278"/>
      <c r="R121" s="278"/>
      <c r="S121" s="278"/>
      <c r="T121" s="278"/>
      <c r="U121" s="278"/>
      <c r="V121" s="278"/>
      <c r="W121" s="278"/>
      <c r="X121" s="278"/>
      <c r="Y121" s="278"/>
      <c r="Z121" s="278"/>
      <c r="AA121" s="279">
        <f>SUM(P82:AA82)/SUM(P$91:AA$91)</f>
        <v>1.8570597571380798E-2</v>
      </c>
      <c r="AB121" s="278"/>
      <c r="AC121" s="278"/>
      <c r="AD121" s="278"/>
      <c r="AE121" s="278"/>
      <c r="AF121" s="278"/>
      <c r="AG121" s="278"/>
      <c r="AH121" s="278"/>
      <c r="AI121" s="278"/>
      <c r="AJ121" s="280"/>
      <c r="AK121" s="278"/>
      <c r="AL121" s="278"/>
      <c r="AM121" s="279">
        <f>SUM(AB82:AM82)/SUM(AB$91:AM$91)</f>
        <v>1.786985373041021E-2</v>
      </c>
      <c r="AN121" s="278"/>
      <c r="AO121" s="278"/>
      <c r="AP121" s="278"/>
      <c r="AQ121" s="278"/>
      <c r="AR121" s="278"/>
      <c r="AS121" s="278"/>
      <c r="AT121" s="278"/>
      <c r="AU121" s="278"/>
      <c r="AV121" s="278"/>
      <c r="AW121" s="278"/>
      <c r="AX121" s="278"/>
      <c r="AY121" s="279">
        <f>SUM(AN82:AY82)/SUM(AN$91:AY$91)</f>
        <v>1.7109507680332092E-2</v>
      </c>
      <c r="AZ121" s="278"/>
      <c r="BA121" s="278"/>
      <c r="BB121" s="278"/>
      <c r="BC121" s="278"/>
      <c r="BD121" s="278"/>
      <c r="BE121" s="278"/>
      <c r="BF121" s="278"/>
      <c r="BG121" s="278"/>
      <c r="BH121" s="278"/>
      <c r="BI121" s="278"/>
      <c r="BJ121" s="278"/>
      <c r="BK121" s="279">
        <f>SUM(AZ82:BK82)/SUM(AZ$91:BK$91)</f>
        <v>6.8407544521640956E-4</v>
      </c>
      <c r="BL121" s="281">
        <f t="shared" ref="BL121:BV121" si="222">BL82/BL91</f>
        <v>5.3571582552305146E-3</v>
      </c>
      <c r="BM121" s="281">
        <f t="shared" si="222"/>
        <v>5.3990578865907553E-3</v>
      </c>
      <c r="BN121" s="281">
        <f t="shared" si="222"/>
        <v>5.3849293739990679E-3</v>
      </c>
      <c r="BO121" s="281">
        <f t="shared" si="222"/>
        <v>5.4064873928077435E-3</v>
      </c>
      <c r="BP121" s="281">
        <f t="shared" si="222"/>
        <v>5.4266969099279767E-3</v>
      </c>
      <c r="BQ121" s="281">
        <f t="shared" si="222"/>
        <v>5.4599033909975515E-3</v>
      </c>
      <c r="BR121" s="281">
        <f t="shared" si="222"/>
        <v>5.4633661765558046E-3</v>
      </c>
      <c r="BS121" s="281">
        <f t="shared" si="222"/>
        <v>5.4799665554545688E-3</v>
      </c>
      <c r="BT121" s="281">
        <f t="shared" si="222"/>
        <v>5.4954995935363312E-3</v>
      </c>
      <c r="BU121" s="281">
        <f t="shared" si="222"/>
        <v>5.5100281965160111E-3</v>
      </c>
      <c r="BV121" s="281">
        <f t="shared" si="222"/>
        <v>3.2150181062145402E-3</v>
      </c>
      <c r="BW121" s="277"/>
    </row>
    <row r="122" spans="1:75" s="273" customFormat="1" ht="17" customHeight="1" thickTop="1">
      <c r="B122" s="328"/>
      <c r="C122" s="280"/>
      <c r="D122" s="278"/>
      <c r="E122" s="278"/>
      <c r="F122" s="278"/>
      <c r="G122" s="278"/>
      <c r="H122" s="278"/>
      <c r="I122" s="278"/>
      <c r="J122" s="278"/>
      <c r="K122" s="278"/>
      <c r="L122" s="278"/>
      <c r="M122" s="278"/>
      <c r="N122" s="278"/>
      <c r="O122" s="282"/>
      <c r="P122" s="278"/>
      <c r="Q122" s="278"/>
      <c r="R122" s="278"/>
      <c r="S122" s="278"/>
      <c r="T122" s="278"/>
      <c r="U122" s="278"/>
      <c r="V122" s="278"/>
      <c r="W122" s="278"/>
      <c r="X122" s="278"/>
      <c r="Y122" s="278"/>
      <c r="Z122" s="278"/>
      <c r="AA122" s="282"/>
      <c r="AB122" s="278"/>
      <c r="AC122" s="278"/>
      <c r="AD122" s="278"/>
      <c r="AE122" s="278"/>
      <c r="AF122" s="278"/>
      <c r="AG122" s="278"/>
      <c r="AH122" s="278"/>
      <c r="AI122" s="278"/>
      <c r="AJ122" s="278"/>
      <c r="AK122" s="278"/>
      <c r="AL122" s="278"/>
      <c r="AM122" s="282"/>
      <c r="AN122" s="278"/>
      <c r="AO122" s="278"/>
      <c r="AP122" s="278"/>
      <c r="AQ122" s="278"/>
      <c r="AR122" s="278"/>
      <c r="AS122" s="278"/>
      <c r="AT122" s="278"/>
      <c r="AU122" s="278"/>
      <c r="AV122" s="278"/>
      <c r="AW122" s="278"/>
      <c r="AX122" s="278"/>
      <c r="AY122" s="282"/>
      <c r="AZ122" s="278"/>
      <c r="BA122" s="278"/>
      <c r="BB122" s="278"/>
      <c r="BC122" s="278"/>
      <c r="BD122" s="278"/>
      <c r="BE122" s="278"/>
      <c r="BF122" s="278"/>
      <c r="BG122" s="278"/>
      <c r="BH122" s="278"/>
      <c r="BI122" s="278"/>
      <c r="BJ122" s="278"/>
      <c r="BK122" s="282"/>
      <c r="BL122" s="214"/>
      <c r="BM122" s="214"/>
      <c r="BN122" s="214"/>
      <c r="BO122" s="214"/>
      <c r="BP122" s="214"/>
      <c r="BQ122" s="214"/>
      <c r="BR122" s="214"/>
      <c r="BS122" s="214"/>
      <c r="BT122" s="214"/>
      <c r="BU122" s="214"/>
      <c r="BV122" s="214"/>
      <c r="BW122" s="277"/>
    </row>
    <row r="123" spans="1:75" s="273" customFormat="1" ht="17" customHeight="1" thickBot="1">
      <c r="A123" s="273" t="str">
        <f>A83</f>
        <v>Contingency</v>
      </c>
      <c r="B123" s="328"/>
      <c r="C123" s="280"/>
      <c r="D123" s="283" t="e">
        <f t="shared" ref="D123:AI123" si="223">D83/D91</f>
        <v>#DIV/0!</v>
      </c>
      <c r="E123" s="283">
        <f t="shared" si="223"/>
        <v>5.6833259138912698E-2</v>
      </c>
      <c r="F123" s="283">
        <f t="shared" si="223"/>
        <v>5.6977325884131395E-2</v>
      </c>
      <c r="G123" s="283">
        <f t="shared" si="223"/>
        <v>6.10219738246063E-2</v>
      </c>
      <c r="H123" s="283">
        <f t="shared" si="223"/>
        <v>5.7996457925730771E-2</v>
      </c>
      <c r="I123" s="283">
        <f t="shared" si="223"/>
        <v>5.8058282490914964E-2</v>
      </c>
      <c r="J123" s="283">
        <f t="shared" si="223"/>
        <v>6.1348169994289374E-2</v>
      </c>
      <c r="K123" s="283">
        <f t="shared" si="223"/>
        <v>6.2702288523535848E-2</v>
      </c>
      <c r="L123" s="283">
        <f t="shared" si="223"/>
        <v>5.970779663076263E-2</v>
      </c>
      <c r="M123" s="283">
        <f t="shared" si="223"/>
        <v>6.2635959602632421E-2</v>
      </c>
      <c r="N123" s="283">
        <f t="shared" si="223"/>
        <v>5.9730491303289196E-2</v>
      </c>
      <c r="O123" s="284">
        <f t="shared" si="223"/>
        <v>6.3471986147453821E-2</v>
      </c>
      <c r="P123" s="283">
        <f t="shared" si="223"/>
        <v>6.0955970855679338E-2</v>
      </c>
      <c r="Q123" s="283">
        <f t="shared" si="223"/>
        <v>6.1005978562392787E-2</v>
      </c>
      <c r="R123" s="283">
        <f t="shared" si="223"/>
        <v>6.3542185289006001E-2</v>
      </c>
      <c r="S123" s="283">
        <f t="shared" si="223"/>
        <v>6.0973773256354474E-2</v>
      </c>
      <c r="T123" s="283">
        <f t="shared" si="223"/>
        <v>6.0956467142425481E-2</v>
      </c>
      <c r="U123" s="283">
        <f t="shared" si="223"/>
        <v>6.3264496588631591E-2</v>
      </c>
      <c r="V123" s="283">
        <f t="shared" si="223"/>
        <v>6.1009829109781408E-2</v>
      </c>
      <c r="W123" s="283">
        <f t="shared" si="223"/>
        <v>6.0989983384699908E-2</v>
      </c>
      <c r="X123" s="283">
        <f t="shared" si="223"/>
        <v>6.3491322398656666E-2</v>
      </c>
      <c r="Y123" s="283">
        <f t="shared" si="223"/>
        <v>6.0947309236689326E-2</v>
      </c>
      <c r="Z123" s="283">
        <f t="shared" si="223"/>
        <v>6.0924383556759602E-2</v>
      </c>
      <c r="AA123" s="284">
        <f t="shared" si="223"/>
        <v>6.3118625789043703E-2</v>
      </c>
      <c r="AB123" s="283">
        <f t="shared" si="223"/>
        <v>6.235705956645872E-2</v>
      </c>
      <c r="AC123" s="283">
        <f t="shared" si="223"/>
        <v>6.2400829404151308E-2</v>
      </c>
      <c r="AD123" s="283">
        <f t="shared" si="223"/>
        <v>6.4866746586436944E-2</v>
      </c>
      <c r="AE123" s="283">
        <f t="shared" si="223"/>
        <v>6.2344098510358284E-2</v>
      </c>
      <c r="AF123" s="283">
        <f t="shared" si="223"/>
        <v>6.2313630993577333E-2</v>
      </c>
      <c r="AG123" s="283">
        <f t="shared" si="223"/>
        <v>6.2026053480172656E-2</v>
      </c>
      <c r="AH123" s="283">
        <f t="shared" si="223"/>
        <v>6.4789716425358579E-2</v>
      </c>
      <c r="AI123" s="283">
        <f t="shared" si="223"/>
        <v>6.4751628850097123E-2</v>
      </c>
      <c r="AJ123" s="283">
        <f t="shared" ref="AJ123:BK123" si="224">AJ83/AJ91</f>
        <v>6.2122567145434945E-2</v>
      </c>
      <c r="AK123" s="283">
        <f t="shared" si="224"/>
        <v>6.213744705521114E-2</v>
      </c>
      <c r="AL123" s="283">
        <f t="shared" si="224"/>
        <v>6.2096894545812943E-2</v>
      </c>
      <c r="AM123" s="284">
        <f t="shared" si="224"/>
        <v>6.4219147585700534E-2</v>
      </c>
      <c r="AN123" s="283">
        <f t="shared" si="224"/>
        <v>6.2334858631044092E-2</v>
      </c>
      <c r="AO123" s="283">
        <f t="shared" si="224"/>
        <v>6.2363580904774264E-2</v>
      </c>
      <c r="AP123" s="283">
        <f t="shared" si="224"/>
        <v>6.4707646958041432E-2</v>
      </c>
      <c r="AQ123" s="283">
        <f t="shared" si="224"/>
        <v>6.2265484166059502E-2</v>
      </c>
      <c r="AR123" s="283">
        <f t="shared" si="224"/>
        <v>6.2212854769279687E-2</v>
      </c>
      <c r="AS123" s="283">
        <f t="shared" si="224"/>
        <v>6.1904361072407155E-2</v>
      </c>
      <c r="AT123" s="283">
        <f t="shared" si="224"/>
        <v>6.4597123126863415E-2</v>
      </c>
      <c r="AU123" s="283">
        <f t="shared" si="224"/>
        <v>6.4532247029666451E-2</v>
      </c>
      <c r="AV123" s="283">
        <f t="shared" si="224"/>
        <v>6.2001783065111143E-2</v>
      </c>
      <c r="AW123" s="283">
        <f t="shared" si="224"/>
        <v>6.1991785993298236E-2</v>
      </c>
      <c r="AX123" s="283">
        <f t="shared" si="224"/>
        <v>6.1922627396586896E-2</v>
      </c>
      <c r="AY123" s="284">
        <f t="shared" si="224"/>
        <v>6.3883296477225751E-2</v>
      </c>
      <c r="AZ123" s="283">
        <f t="shared" si="224"/>
        <v>6.1847998801843357E-2</v>
      </c>
      <c r="BA123" s="283">
        <f t="shared" si="224"/>
        <v>6.1847854450297231E-2</v>
      </c>
      <c r="BB123" s="283">
        <f t="shared" si="224"/>
        <v>6.4004597455747977E-2</v>
      </c>
      <c r="BC123" s="283">
        <f t="shared" si="224"/>
        <v>6.3976966126120763E-2</v>
      </c>
      <c r="BD123" s="283">
        <f t="shared" si="224"/>
        <v>6.1593637610873241E-2</v>
      </c>
      <c r="BE123" s="283">
        <f t="shared" si="224"/>
        <v>6.1255618087368527E-2</v>
      </c>
      <c r="BF123" s="283">
        <f t="shared" si="224"/>
        <v>6.1490103533562317E-2</v>
      </c>
      <c r="BG123" s="283">
        <f t="shared" si="224"/>
        <v>6.1389187935632833E-2</v>
      </c>
      <c r="BH123" s="283">
        <f t="shared" si="224"/>
        <v>6.3461789532429272E-2</v>
      </c>
      <c r="BI123" s="283">
        <f t="shared" si="224"/>
        <v>6.1173087008228648E-2</v>
      </c>
      <c r="BJ123" s="283">
        <f t="shared" si="224"/>
        <v>6.3280652258701317E-2</v>
      </c>
      <c r="BK123" s="284">
        <f t="shared" si="224"/>
        <v>2.2902025341680384E-4</v>
      </c>
      <c r="BL123" s="214"/>
      <c r="BM123" s="214"/>
      <c r="BN123" s="214"/>
      <c r="BO123" s="214"/>
      <c r="BP123" s="214"/>
      <c r="BQ123" s="214"/>
      <c r="BR123" s="214"/>
      <c r="BS123" s="214"/>
      <c r="BT123" s="214"/>
      <c r="BU123" s="214"/>
      <c r="BV123" s="214"/>
      <c r="BW123" s="277"/>
    </row>
    <row r="124" spans="1:75" s="273" customFormat="1" ht="17" customHeight="1" thickTop="1" thickBot="1">
      <c r="B124" s="328"/>
      <c r="C124" s="280"/>
      <c r="D124" s="278"/>
      <c r="E124" s="278"/>
      <c r="F124" s="278"/>
      <c r="G124" s="278"/>
      <c r="H124" s="278"/>
      <c r="I124" s="278"/>
      <c r="J124" s="278"/>
      <c r="K124" s="278"/>
      <c r="L124" s="278"/>
      <c r="M124" s="278"/>
      <c r="N124" s="278"/>
      <c r="O124" s="279">
        <f>SUM(D83:O83)/SUM(D91:O91)</f>
        <v>6.0178329077181771E-2</v>
      </c>
      <c r="P124" s="278"/>
      <c r="Q124" s="278"/>
      <c r="R124" s="278"/>
      <c r="S124" s="278"/>
      <c r="T124" s="278"/>
      <c r="U124" s="278"/>
      <c r="V124" s="278"/>
      <c r="W124" s="278"/>
      <c r="X124" s="278"/>
      <c r="Y124" s="278"/>
      <c r="Z124" s="278"/>
      <c r="AA124" s="279">
        <f>SUM(P83:AA83)/SUM(P$91:AA$91)</f>
        <v>6.1744595773186549E-2</v>
      </c>
      <c r="AB124" s="278"/>
      <c r="AC124" s="278"/>
      <c r="AD124" s="278"/>
      <c r="AE124" s="278"/>
      <c r="AF124" s="278"/>
      <c r="AG124" s="278"/>
      <c r="AH124" s="278"/>
      <c r="AI124" s="278"/>
      <c r="AJ124" s="280"/>
      <c r="AK124" s="278"/>
      <c r="AL124" s="278"/>
      <c r="AM124" s="279">
        <f>SUM(AB83:AM83)/SUM(AB$91:AM$91)</f>
        <v>6.3014377845816177E-2</v>
      </c>
      <c r="AN124" s="278"/>
      <c r="AO124" s="278"/>
      <c r="AP124" s="278"/>
      <c r="AQ124" s="278"/>
      <c r="AR124" s="278"/>
      <c r="AS124" s="278"/>
      <c r="AT124" s="278"/>
      <c r="AU124" s="278"/>
      <c r="AV124" s="278"/>
      <c r="AW124" s="278"/>
      <c r="AX124" s="278"/>
      <c r="AY124" s="279">
        <f>SUM(AN83:AY83)/SUM(AN$91:AY$91)</f>
        <v>6.2875080880531509E-2</v>
      </c>
      <c r="AZ124" s="278"/>
      <c r="BA124" s="278"/>
      <c r="BB124" s="278"/>
      <c r="BC124" s="278"/>
      <c r="BD124" s="278"/>
      <c r="BE124" s="278"/>
      <c r="BF124" s="278"/>
      <c r="BG124" s="278"/>
      <c r="BH124" s="278"/>
      <c r="BI124" s="278"/>
      <c r="BJ124" s="278"/>
      <c r="BK124" s="279">
        <f>SUM(AZ83:BK83)/SUM(AZ$91:BK$91)</f>
        <v>2.6281503144052628E-3</v>
      </c>
      <c r="BL124" s="281">
        <f t="shared" ref="BL124:BV124" si="225">BL83/BL91</f>
        <v>2.0690056294855312E-2</v>
      </c>
      <c r="BM124" s="281">
        <f t="shared" si="225"/>
        <v>2.0851878232956662E-2</v>
      </c>
      <c r="BN124" s="281">
        <f t="shared" si="225"/>
        <v>2.0797312041898341E-2</v>
      </c>
      <c r="BO124" s="281">
        <f t="shared" si="225"/>
        <v>2.0880571972164832E-2</v>
      </c>
      <c r="BP124" s="281">
        <f t="shared" si="225"/>
        <v>2.0958623809909444E-2</v>
      </c>
      <c r="BQ124" s="281">
        <f t="shared" si="225"/>
        <v>2.1086871647653039E-2</v>
      </c>
      <c r="BR124" s="281">
        <f t="shared" si="225"/>
        <v>2.1100245385131732E-2</v>
      </c>
      <c r="BS124" s="281">
        <f t="shared" si="225"/>
        <v>2.116435825198535E-2</v>
      </c>
      <c r="BT124" s="281">
        <f t="shared" si="225"/>
        <v>2.1224348906924099E-2</v>
      </c>
      <c r="BU124" s="281">
        <f t="shared" si="225"/>
        <v>2.1280460300169141E-2</v>
      </c>
      <c r="BV124" s="281">
        <f t="shared" si="225"/>
        <v>1.1591627277344956E-2</v>
      </c>
      <c r="BW124" s="277"/>
    </row>
    <row r="125" spans="1:75" s="273" customFormat="1" ht="17" customHeight="1" thickTop="1">
      <c r="B125" s="328"/>
      <c r="C125" s="280"/>
      <c r="D125" s="278"/>
      <c r="E125" s="278"/>
      <c r="F125" s="278"/>
      <c r="G125" s="278"/>
      <c r="H125" s="278"/>
      <c r="I125" s="278"/>
      <c r="J125" s="278"/>
      <c r="K125" s="278"/>
      <c r="L125" s="278"/>
      <c r="M125" s="278"/>
      <c r="N125" s="278"/>
      <c r="O125" s="282"/>
      <c r="P125" s="278"/>
      <c r="Q125" s="278"/>
      <c r="R125" s="278"/>
      <c r="S125" s="278"/>
      <c r="T125" s="278"/>
      <c r="U125" s="278"/>
      <c r="V125" s="278"/>
      <c r="W125" s="278"/>
      <c r="X125" s="278"/>
      <c r="Y125" s="278"/>
      <c r="Z125" s="278"/>
      <c r="AA125" s="282"/>
      <c r="AB125" s="278"/>
      <c r="AC125" s="278"/>
      <c r="AD125" s="278"/>
      <c r="AE125" s="278"/>
      <c r="AF125" s="278"/>
      <c r="AG125" s="278"/>
      <c r="AH125" s="278"/>
      <c r="AI125" s="278"/>
      <c r="AJ125" s="278"/>
      <c r="AK125" s="278"/>
      <c r="AL125" s="278"/>
      <c r="AM125" s="282"/>
      <c r="AN125" s="278"/>
      <c r="AO125" s="278"/>
      <c r="AP125" s="278"/>
      <c r="AQ125" s="278"/>
      <c r="AR125" s="278"/>
      <c r="AS125" s="278"/>
      <c r="AT125" s="278"/>
      <c r="AU125" s="278"/>
      <c r="AV125" s="278"/>
      <c r="AW125" s="278"/>
      <c r="AX125" s="278"/>
      <c r="AY125" s="282"/>
      <c r="AZ125" s="278"/>
      <c r="BA125" s="278"/>
      <c r="BB125" s="278"/>
      <c r="BC125" s="278"/>
      <c r="BD125" s="278"/>
      <c r="BE125" s="278"/>
      <c r="BF125" s="278"/>
      <c r="BG125" s="278"/>
      <c r="BH125" s="278"/>
      <c r="BI125" s="278"/>
      <c r="BJ125" s="278"/>
      <c r="BK125" s="282"/>
      <c r="BL125" s="214"/>
      <c r="BM125" s="214"/>
      <c r="BN125" s="214"/>
      <c r="BO125" s="214"/>
      <c r="BP125" s="214"/>
      <c r="BQ125" s="214"/>
      <c r="BR125" s="214"/>
      <c r="BS125" s="214"/>
      <c r="BT125" s="214"/>
      <c r="BU125" s="214"/>
      <c r="BV125" s="214"/>
      <c r="BW125" s="277"/>
    </row>
    <row r="126" spans="1:75" s="273" customFormat="1" ht="17" customHeight="1" thickBot="1">
      <c r="A126" s="273" t="str">
        <f>A84</f>
        <v>Publicity/Marketing</v>
      </c>
      <c r="B126" s="328"/>
      <c r="C126" s="280"/>
      <c r="D126" s="283" t="e">
        <f t="shared" ref="D126:AI126" si="226">D84/D91</f>
        <v>#DIV/0!</v>
      </c>
      <c r="E126" s="283">
        <f t="shared" si="226"/>
        <v>5.8752345760844935E-3</v>
      </c>
      <c r="F126" s="283">
        <f t="shared" si="226"/>
        <v>5.63758333264273E-3</v>
      </c>
      <c r="G126" s="283">
        <f t="shared" si="226"/>
        <v>5.8920325108213082E-3</v>
      </c>
      <c r="H126" s="283">
        <f t="shared" si="226"/>
        <v>5.4351161741815063E-3</v>
      </c>
      <c r="I126" s="283">
        <f t="shared" si="226"/>
        <v>5.3862268167918963E-3</v>
      </c>
      <c r="J126" s="283">
        <f t="shared" si="226"/>
        <v>5.6441382008038535E-3</v>
      </c>
      <c r="K126" s="283">
        <f t="shared" si="226"/>
        <v>4.8943999692610514E-3</v>
      </c>
      <c r="L126" s="283">
        <f t="shared" si="226"/>
        <v>4.660656650268151E-3</v>
      </c>
      <c r="M126" s="283">
        <f t="shared" si="226"/>
        <v>4.832638741784274E-3</v>
      </c>
      <c r="N126" s="283">
        <f t="shared" si="226"/>
        <v>4.5702690340834748E-3</v>
      </c>
      <c r="O126" s="284">
        <f t="shared" si="226"/>
        <v>4.354048661616366E-3</v>
      </c>
      <c r="P126" s="283">
        <f t="shared" si="226"/>
        <v>4.0957620701055457E-3</v>
      </c>
      <c r="Q126" s="283">
        <f t="shared" si="226"/>
        <v>4.0991221948889715E-3</v>
      </c>
      <c r="R126" s="283">
        <f t="shared" si="226"/>
        <v>4.2695353499415433E-3</v>
      </c>
      <c r="S126" s="283">
        <f t="shared" si="226"/>
        <v>4.0969582514872628E-3</v>
      </c>
      <c r="T126" s="283">
        <f t="shared" si="226"/>
        <v>4.0957954166736055E-3</v>
      </c>
      <c r="U126" s="283">
        <f t="shared" si="226"/>
        <v>4.2508768521713541E-3</v>
      </c>
      <c r="V126" s="283">
        <f t="shared" si="226"/>
        <v>4.0562277071809864E-3</v>
      </c>
      <c r="W126" s="283">
        <f t="shared" si="226"/>
        <v>4.0549082676559255E-3</v>
      </c>
      <c r="X126" s="283">
        <f t="shared" si="226"/>
        <v>4.2212093499816496E-3</v>
      </c>
      <c r="Y126" s="283">
        <f t="shared" si="226"/>
        <v>4.0520710844664859E-3</v>
      </c>
      <c r="Z126" s="283">
        <f t="shared" si="226"/>
        <v>4.0505468746876057E-3</v>
      </c>
      <c r="AA126" s="284">
        <f t="shared" si="226"/>
        <v>4.1964306817515807E-3</v>
      </c>
      <c r="AB126" s="283">
        <f t="shared" si="226"/>
        <v>3.9296553213708915E-3</v>
      </c>
      <c r="AC126" s="283">
        <f t="shared" si="226"/>
        <v>3.9324136357750681E-3</v>
      </c>
      <c r="AD126" s="283">
        <f t="shared" si="226"/>
        <v>4.0878123130828241E-3</v>
      </c>
      <c r="AE126" s="283">
        <f t="shared" si="226"/>
        <v>3.9288385336097341E-3</v>
      </c>
      <c r="AF126" s="283">
        <f t="shared" si="226"/>
        <v>3.9269185130013278E-3</v>
      </c>
      <c r="AG126" s="283">
        <f t="shared" si="226"/>
        <v>3.9087957773605801E-3</v>
      </c>
      <c r="AH126" s="283">
        <f t="shared" si="226"/>
        <v>4.0829579792753578E-3</v>
      </c>
      <c r="AI126" s="283">
        <f t="shared" si="226"/>
        <v>4.080557753160706E-3</v>
      </c>
      <c r="AJ126" s="283">
        <f t="shared" ref="AJ126:BK126" si="227">AJ84/AJ91</f>
        <v>3.9148779345520805E-3</v>
      </c>
      <c r="AK126" s="283">
        <f t="shared" si="227"/>
        <v>3.915815645807872E-3</v>
      </c>
      <c r="AL126" s="283">
        <f t="shared" si="227"/>
        <v>3.9132600829660785E-3</v>
      </c>
      <c r="AM126" s="284">
        <f t="shared" si="227"/>
        <v>4.0470015231409712E-3</v>
      </c>
      <c r="AN126" s="283">
        <f t="shared" si="227"/>
        <v>3.7894001014385881E-3</v>
      </c>
      <c r="AO126" s="283">
        <f t="shared" si="227"/>
        <v>3.7911461579690259E-3</v>
      </c>
      <c r="AP126" s="283">
        <f t="shared" si="227"/>
        <v>3.933644341731741E-3</v>
      </c>
      <c r="AQ126" s="283">
        <f t="shared" si="227"/>
        <v>3.7851827564341525E-3</v>
      </c>
      <c r="AR126" s="283">
        <f t="shared" si="227"/>
        <v>3.7819833613304188E-3</v>
      </c>
      <c r="AS126" s="283">
        <f t="shared" si="227"/>
        <v>3.7632297125391187E-3</v>
      </c>
      <c r="AT126" s="283">
        <f t="shared" si="227"/>
        <v>3.8857836980342548E-3</v>
      </c>
      <c r="AU126" s="283">
        <f t="shared" si="227"/>
        <v>3.8818811328939326E-3</v>
      </c>
      <c r="AV126" s="283">
        <f t="shared" si="227"/>
        <v>3.7296632763398367E-3</v>
      </c>
      <c r="AW126" s="283">
        <f t="shared" si="227"/>
        <v>3.7290619111892188E-3</v>
      </c>
      <c r="AX126" s="283">
        <f t="shared" si="227"/>
        <v>3.7249017360193111E-3</v>
      </c>
      <c r="AY126" s="284">
        <f t="shared" si="227"/>
        <v>3.84284407744253E-3</v>
      </c>
      <c r="AZ126" s="283">
        <f t="shared" si="227"/>
        <v>3.5963336794982894E-3</v>
      </c>
      <c r="BA126" s="283">
        <f t="shared" si="227"/>
        <v>3.5963252857533494E-3</v>
      </c>
      <c r="BB126" s="283">
        <f t="shared" si="227"/>
        <v>3.7217354470970611E-3</v>
      </c>
      <c r="BC126" s="283">
        <f t="shared" si="227"/>
        <v>3.7201287422194132E-3</v>
      </c>
      <c r="BD126" s="283">
        <f t="shared" si="227"/>
        <v>3.5815431004081891E-3</v>
      </c>
      <c r="BE126" s="283">
        <f t="shared" si="227"/>
        <v>3.5618879616768169E-3</v>
      </c>
      <c r="BF126" s="283">
        <f t="shared" si="227"/>
        <v>3.5380626118205224E-3</v>
      </c>
      <c r="BG126" s="283">
        <f t="shared" si="227"/>
        <v>3.5322560562373309E-3</v>
      </c>
      <c r="BH126" s="283">
        <f t="shared" si="227"/>
        <v>3.6515109248654596E-3</v>
      </c>
      <c r="BI126" s="283">
        <f t="shared" si="227"/>
        <v>3.5198218828062984E-3</v>
      </c>
      <c r="BJ126" s="283">
        <f t="shared" si="227"/>
        <v>3.6410885157466622E-3</v>
      </c>
      <c r="BK126" s="284">
        <f t="shared" si="227"/>
        <v>1.3177535073125812E-5</v>
      </c>
      <c r="BL126" s="214"/>
      <c r="BM126" s="214"/>
      <c r="BN126" s="214"/>
      <c r="BO126" s="214"/>
      <c r="BP126" s="214"/>
      <c r="BQ126" s="214"/>
      <c r="BR126" s="214"/>
      <c r="BS126" s="214"/>
      <c r="BT126" s="214"/>
      <c r="BU126" s="214"/>
      <c r="BV126" s="214"/>
      <c r="BW126" s="277"/>
    </row>
    <row r="127" spans="1:75" s="273" customFormat="1" ht="17" customHeight="1" thickTop="1" thickBot="1">
      <c r="B127" s="328"/>
      <c r="C127" s="280"/>
      <c r="D127" s="278"/>
      <c r="E127" s="278"/>
      <c r="F127" s="278"/>
      <c r="G127" s="278"/>
      <c r="H127" s="278"/>
      <c r="I127" s="278"/>
      <c r="J127" s="278"/>
      <c r="K127" s="278"/>
      <c r="L127" s="278"/>
      <c r="M127" s="278"/>
      <c r="N127" s="278"/>
      <c r="O127" s="279">
        <f>SUM(D84:O84)/SUM(D91:O91)</f>
        <v>5.1440080941930208E-3</v>
      </c>
      <c r="P127" s="278"/>
      <c r="Q127" s="278"/>
      <c r="R127" s="278"/>
      <c r="S127" s="278"/>
      <c r="T127" s="278"/>
      <c r="U127" s="278"/>
      <c r="V127" s="278"/>
      <c r="W127" s="278"/>
      <c r="X127" s="280"/>
      <c r="Y127" s="278"/>
      <c r="Z127" s="278"/>
      <c r="AA127" s="279">
        <f>SUM(M84:X84)/SUM(M$91:X$91)</f>
        <v>4.2383954288822655E-3</v>
      </c>
      <c r="AB127" s="278"/>
      <c r="AC127" s="278"/>
      <c r="AD127" s="278"/>
      <c r="AE127" s="278"/>
      <c r="AF127" s="278"/>
      <c r="AG127" s="278"/>
      <c r="AH127" s="278"/>
      <c r="AI127" s="278"/>
      <c r="AJ127" s="280"/>
      <c r="AK127" s="278"/>
      <c r="AL127" s="278"/>
      <c r="AM127" s="279">
        <f>SUM(AB84:AM84)/SUM(AB$91:AM$91)</f>
        <v>3.9710786067578248E-3</v>
      </c>
      <c r="AN127" s="278"/>
      <c r="AO127" s="278"/>
      <c r="AP127" s="278"/>
      <c r="AQ127" s="278"/>
      <c r="AR127" s="278"/>
      <c r="AS127" s="278"/>
      <c r="AT127" s="278"/>
      <c r="AU127" s="278"/>
      <c r="AV127" s="278"/>
      <c r="AW127" s="278"/>
      <c r="AX127" s="278"/>
      <c r="AY127" s="279">
        <f>SUM(AN84:AY84)/SUM(AN$91:AY$91)</f>
        <v>3.8021128178515762E-3</v>
      </c>
      <c r="AZ127" s="278"/>
      <c r="BA127" s="278"/>
      <c r="BB127" s="278"/>
      <c r="BC127" s="278"/>
      <c r="BD127" s="278"/>
      <c r="BE127" s="278"/>
      <c r="BF127" s="278"/>
      <c r="BG127" s="278"/>
      <c r="BH127" s="278"/>
      <c r="BI127" s="278"/>
      <c r="BJ127" s="278"/>
      <c r="BK127" s="279">
        <f>SUM(AZ84:BK84)/SUM(AZ$91:BK$91)</f>
        <v>1.5201676560364658E-4</v>
      </c>
      <c r="BL127" s="281">
        <f t="shared" ref="BL127:BV127" si="228">BL84/BL91</f>
        <v>1.1904796122734478E-3</v>
      </c>
      <c r="BM127" s="281">
        <f t="shared" si="228"/>
        <v>1.1997906414646122E-3</v>
      </c>
      <c r="BN127" s="281">
        <f t="shared" si="228"/>
        <v>1.1966509719997928E-3</v>
      </c>
      <c r="BO127" s="281">
        <f t="shared" si="228"/>
        <v>1.2014416428461653E-3</v>
      </c>
      <c r="BP127" s="281">
        <f t="shared" si="228"/>
        <v>1.2059326466506615E-3</v>
      </c>
      <c r="BQ127" s="281">
        <f t="shared" si="228"/>
        <v>1.2133118646661227E-3</v>
      </c>
      <c r="BR127" s="281">
        <f t="shared" si="228"/>
        <v>1.2140813725679566E-3</v>
      </c>
      <c r="BS127" s="281">
        <f t="shared" si="228"/>
        <v>1.2177703456565708E-3</v>
      </c>
      <c r="BT127" s="281">
        <f t="shared" si="228"/>
        <v>1.2212221318969626E-3</v>
      </c>
      <c r="BU127" s="281">
        <f t="shared" si="228"/>
        <v>1.2244507103368915E-3</v>
      </c>
      <c r="BV127" s="281">
        <f t="shared" si="228"/>
        <v>7.1444846804767561E-4</v>
      </c>
      <c r="BW127" s="277"/>
    </row>
    <row r="128" spans="1:75" s="273" customFormat="1" ht="17" customHeight="1" thickTop="1">
      <c r="B128" s="328"/>
      <c r="C128" s="280"/>
      <c r="D128" s="278"/>
      <c r="E128" s="278"/>
      <c r="F128" s="278"/>
      <c r="G128" s="278"/>
      <c r="H128" s="278"/>
      <c r="I128" s="278"/>
      <c r="J128" s="278"/>
      <c r="K128" s="278"/>
      <c r="L128" s="278"/>
      <c r="M128" s="278"/>
      <c r="N128" s="278"/>
      <c r="O128" s="282"/>
      <c r="P128" s="278"/>
      <c r="Q128" s="278"/>
      <c r="R128" s="278"/>
      <c r="S128" s="278"/>
      <c r="T128" s="278"/>
      <c r="U128" s="278"/>
      <c r="V128" s="278"/>
      <c r="W128" s="278"/>
      <c r="X128" s="278"/>
      <c r="Y128" s="278"/>
      <c r="Z128" s="278"/>
      <c r="AA128" s="282"/>
      <c r="AB128" s="278"/>
      <c r="AC128" s="278"/>
      <c r="AD128" s="278"/>
      <c r="AE128" s="278"/>
      <c r="AF128" s="278"/>
      <c r="AG128" s="278"/>
      <c r="AH128" s="278"/>
      <c r="AI128" s="278"/>
      <c r="AJ128" s="278"/>
      <c r="AK128" s="278"/>
      <c r="AL128" s="278"/>
      <c r="AM128" s="282"/>
      <c r="AN128" s="278"/>
      <c r="AO128" s="278"/>
      <c r="AP128" s="278"/>
      <c r="AQ128" s="278"/>
      <c r="AR128" s="278"/>
      <c r="AS128" s="278"/>
      <c r="AT128" s="278"/>
      <c r="AU128" s="278"/>
      <c r="AV128" s="278"/>
      <c r="AW128" s="278"/>
      <c r="AX128" s="278"/>
      <c r="AY128" s="282"/>
      <c r="AZ128" s="278"/>
      <c r="BA128" s="278"/>
      <c r="BB128" s="278"/>
      <c r="BC128" s="278"/>
      <c r="BD128" s="278"/>
      <c r="BE128" s="278"/>
      <c r="BF128" s="278"/>
      <c r="BG128" s="278"/>
      <c r="BH128" s="278"/>
      <c r="BI128" s="278"/>
      <c r="BJ128" s="278"/>
      <c r="BK128" s="282"/>
      <c r="BL128" s="214"/>
      <c r="BM128" s="214"/>
      <c r="BN128" s="214"/>
      <c r="BO128" s="214"/>
      <c r="BP128" s="214"/>
      <c r="BQ128" s="214"/>
      <c r="BR128" s="214"/>
      <c r="BS128" s="214"/>
      <c r="BT128" s="214"/>
      <c r="BU128" s="214"/>
      <c r="BV128" s="214"/>
      <c r="BW128" s="277"/>
    </row>
    <row r="129" spans="1:75" s="273" customFormat="1" ht="17" thickBot="1">
      <c r="A129" s="285" t="s">
        <v>441</v>
      </c>
      <c r="B129" s="329"/>
      <c r="C129" s="908"/>
      <c r="D129" s="286" t="e">
        <f t="shared" ref="D129:AI129" si="229">D126+D123+D120+D117+D114+D111+D108+D105</f>
        <v>#DIV/0!</v>
      </c>
      <c r="E129" s="286">
        <f t="shared" si="229"/>
        <v>0.87662007390222563</v>
      </c>
      <c r="F129" s="286">
        <f t="shared" si="229"/>
        <v>0.88161075001450273</v>
      </c>
      <c r="G129" s="286">
        <f t="shared" si="229"/>
        <v>0.93518764238096574</v>
      </c>
      <c r="H129" s="286">
        <f t="shared" si="229"/>
        <v>0.88586256034218835</v>
      </c>
      <c r="I129" s="286">
        <f t="shared" si="229"/>
        <v>0.88688923684737042</v>
      </c>
      <c r="J129" s="286">
        <f t="shared" si="229"/>
        <v>0.93791447979115761</v>
      </c>
      <c r="K129" s="286">
        <f t="shared" si="229"/>
        <v>0.94616160033812846</v>
      </c>
      <c r="L129" s="286">
        <f t="shared" si="229"/>
        <v>0.9021262103443688</v>
      </c>
      <c r="M129" s="286">
        <f t="shared" si="229"/>
        <v>0.94684097384037302</v>
      </c>
      <c r="N129" s="286">
        <f t="shared" si="229"/>
        <v>0.9040243502842471</v>
      </c>
      <c r="O129" s="287">
        <f t="shared" si="229"/>
        <v>0.95210546472222013</v>
      </c>
      <c r="P129" s="286">
        <f t="shared" si="229"/>
        <v>0.91398899652778365</v>
      </c>
      <c r="Q129" s="286">
        <f t="shared" si="229"/>
        <v>0.91391843390733163</v>
      </c>
      <c r="R129" s="286">
        <f t="shared" si="229"/>
        <v>0.95303511115064321</v>
      </c>
      <c r="S129" s="286">
        <f t="shared" si="229"/>
        <v>0.91396387671876766</v>
      </c>
      <c r="T129" s="286">
        <f t="shared" si="229"/>
        <v>0.91398829624985445</v>
      </c>
      <c r="U129" s="286">
        <f t="shared" si="229"/>
        <v>0.95324035462611523</v>
      </c>
      <c r="V129" s="286">
        <f t="shared" si="229"/>
        <v>0.91481921814919931</v>
      </c>
      <c r="W129" s="286">
        <f t="shared" si="229"/>
        <v>0.9148469263792256</v>
      </c>
      <c r="X129" s="286">
        <f t="shared" si="229"/>
        <v>0.95356669715020193</v>
      </c>
      <c r="Y129" s="286">
        <f t="shared" si="229"/>
        <v>0.9149065072262037</v>
      </c>
      <c r="Z129" s="286">
        <f t="shared" si="229"/>
        <v>0.91493851563156037</v>
      </c>
      <c r="AA129" s="287">
        <f t="shared" si="229"/>
        <v>0.95383926250073259</v>
      </c>
      <c r="AB129" s="286">
        <f t="shared" si="229"/>
        <v>0.93712551485806594</v>
      </c>
      <c r="AC129" s="286">
        <f t="shared" si="229"/>
        <v>0.93708138182759892</v>
      </c>
      <c r="AD129" s="286">
        <f t="shared" si="229"/>
        <v>0.97547312612150305</v>
      </c>
      <c r="AE129" s="286">
        <f t="shared" si="229"/>
        <v>0.93713858346224432</v>
      </c>
      <c r="AF129" s="286">
        <f t="shared" si="229"/>
        <v>0.93716930379197882</v>
      </c>
      <c r="AG129" s="286">
        <f t="shared" si="229"/>
        <v>0.93745926756223075</v>
      </c>
      <c r="AH129" s="286">
        <f t="shared" si="229"/>
        <v>0.97550225212434782</v>
      </c>
      <c r="AI129" s="286">
        <f t="shared" si="229"/>
        <v>0.97551665348103589</v>
      </c>
      <c r="AJ129" s="286">
        <f t="shared" ref="AJ129:BK129" si="230">AJ126+AJ123+AJ120+AJ117+AJ114+AJ111+AJ108+AJ105</f>
        <v>0.93736195304716685</v>
      </c>
      <c r="AK129" s="286">
        <f t="shared" si="230"/>
        <v>0.93734694966707388</v>
      </c>
      <c r="AL129" s="286">
        <f t="shared" si="230"/>
        <v>0.93738783867254272</v>
      </c>
      <c r="AM129" s="287">
        <f t="shared" si="230"/>
        <v>0.97571799086115418</v>
      </c>
      <c r="AN129" s="286">
        <f t="shared" si="230"/>
        <v>0.94315899847842122</v>
      </c>
      <c r="AO129" s="286">
        <f t="shared" si="230"/>
        <v>0.9431328076304647</v>
      </c>
      <c r="AP129" s="286">
        <f t="shared" si="230"/>
        <v>0.98033177829134133</v>
      </c>
      <c r="AQ129" s="286">
        <f t="shared" si="230"/>
        <v>0.94322225865348774</v>
      </c>
      <c r="AR129" s="286">
        <f t="shared" si="230"/>
        <v>0.9432702495800438</v>
      </c>
      <c r="AS129" s="286">
        <f t="shared" si="230"/>
        <v>0.94355155431191329</v>
      </c>
      <c r="AT129" s="286">
        <f t="shared" si="230"/>
        <v>0.98057108150982852</v>
      </c>
      <c r="AU129" s="286">
        <f t="shared" si="230"/>
        <v>0.98059059433553042</v>
      </c>
      <c r="AV129" s="286">
        <f t="shared" si="230"/>
        <v>0.94405505085490249</v>
      </c>
      <c r="AW129" s="286">
        <f t="shared" si="230"/>
        <v>0.94406407133216153</v>
      </c>
      <c r="AX129" s="286">
        <f t="shared" si="230"/>
        <v>0.9441264739597105</v>
      </c>
      <c r="AY129" s="287">
        <f t="shared" si="230"/>
        <v>0.98078577961278735</v>
      </c>
      <c r="AZ129" s="286">
        <f t="shared" si="230"/>
        <v>0.94605499480752553</v>
      </c>
      <c r="BA129" s="286">
        <f t="shared" si="230"/>
        <v>0.94605512071369957</v>
      </c>
      <c r="BB129" s="286">
        <f t="shared" si="230"/>
        <v>0.98139132276451457</v>
      </c>
      <c r="BC129" s="286">
        <f t="shared" si="230"/>
        <v>0.98139935628890296</v>
      </c>
      <c r="BD129" s="286">
        <f t="shared" si="230"/>
        <v>0.94627685349387713</v>
      </c>
      <c r="BE129" s="286">
        <f t="shared" si="230"/>
        <v>0.94657168057484764</v>
      </c>
      <c r="BF129" s="286">
        <f t="shared" si="230"/>
        <v>0.94692906082269235</v>
      </c>
      <c r="BG129" s="286">
        <f t="shared" si="230"/>
        <v>0.94701615915644022</v>
      </c>
      <c r="BH129" s="286">
        <f t="shared" si="230"/>
        <v>0.9817424453756729</v>
      </c>
      <c r="BI129" s="286">
        <f t="shared" si="230"/>
        <v>0.94720267175790562</v>
      </c>
      <c r="BJ129" s="286">
        <f t="shared" si="230"/>
        <v>0.98179455742126687</v>
      </c>
      <c r="BK129" s="287">
        <f t="shared" si="230"/>
        <v>3.5806854455916826E-3</v>
      </c>
      <c r="BL129" s="214"/>
      <c r="BM129" s="214"/>
      <c r="BN129" s="214"/>
      <c r="BO129" s="214"/>
      <c r="BP129" s="214"/>
      <c r="BQ129" s="214"/>
      <c r="BR129" s="214"/>
      <c r="BS129" s="214"/>
      <c r="BT129" s="214"/>
      <c r="BU129" s="214"/>
      <c r="BV129" s="214"/>
      <c r="BW129" s="277"/>
    </row>
    <row r="130" spans="1:75" s="273" customFormat="1" ht="18" thickTop="1" thickBot="1">
      <c r="A130" s="288"/>
      <c r="B130" s="330"/>
      <c r="C130" s="909"/>
      <c r="D130" s="289" t="s">
        <v>442</v>
      </c>
      <c r="E130" s="289"/>
      <c r="F130" s="289"/>
      <c r="G130" s="289"/>
      <c r="H130" s="289"/>
      <c r="I130" s="289"/>
      <c r="J130" s="289"/>
      <c r="K130" s="289"/>
      <c r="L130" s="278"/>
      <c r="M130" s="289"/>
      <c r="N130" s="289"/>
      <c r="O130" s="290">
        <f>O127+O124+O121+O118+O115+O112+O109+O106</f>
        <v>0.90081840233800992</v>
      </c>
      <c r="P130" s="289"/>
      <c r="Q130" s="289"/>
      <c r="R130" s="289"/>
      <c r="S130" s="289"/>
      <c r="T130" s="289"/>
      <c r="U130" s="289"/>
      <c r="V130" s="289"/>
      <c r="W130" s="289"/>
      <c r="X130" s="280"/>
      <c r="Y130" s="289"/>
      <c r="Z130" s="289"/>
      <c r="AA130" s="290">
        <f>AA127+X124+X121+X118+X115+X112+X109+X106</f>
        <v>4.2383954288822655E-3</v>
      </c>
      <c r="AB130" s="289"/>
      <c r="AC130" s="289"/>
      <c r="AD130" s="289"/>
      <c r="AE130" s="289"/>
      <c r="AF130" s="289"/>
      <c r="AG130" s="289"/>
      <c r="AH130" s="289"/>
      <c r="AI130" s="289"/>
      <c r="AJ130" s="280"/>
      <c r="AK130" s="289"/>
      <c r="AL130" s="289"/>
      <c r="AM130" s="290">
        <f>AM127+AM124+AM121+AM118+AM115+AM112+AM109+AM106</f>
        <v>0.94969967098106778</v>
      </c>
      <c r="AN130" s="289"/>
      <c r="AO130" s="289"/>
      <c r="AP130" s="289"/>
      <c r="AQ130" s="289"/>
      <c r="AR130" s="289"/>
      <c r="AS130" s="289"/>
      <c r="AT130" s="289"/>
      <c r="AU130" s="289"/>
      <c r="AV130" s="278"/>
      <c r="AW130" s="289"/>
      <c r="AX130" s="289"/>
      <c r="AY130" s="290">
        <f>AY127+AY124+AY121+AY118+AY115+AY112+AY109+AY106</f>
        <v>0.93457022273893608</v>
      </c>
      <c r="AZ130" s="289"/>
      <c r="BA130" s="289"/>
      <c r="BB130" s="289"/>
      <c r="BC130" s="289"/>
      <c r="BD130" s="289"/>
      <c r="BE130" s="289"/>
      <c r="BF130" s="289"/>
      <c r="BG130" s="289"/>
      <c r="BH130" s="278"/>
      <c r="BI130" s="289"/>
      <c r="BJ130" s="289"/>
      <c r="BK130" s="290">
        <f>BK127+BK124+BK121+BK118+BK115+BK112+BK109+BK106</f>
        <v>4.052084776498413E-2</v>
      </c>
      <c r="BL130" s="281">
        <f t="shared" ref="BL130:BV130" si="231">BL127+BL124+BL121+BL118+BL115+BL112+BL109+BL106</f>
        <v>0.93798431787226688</v>
      </c>
      <c r="BM130" s="281">
        <f t="shared" si="231"/>
        <v>0.94532052025198232</v>
      </c>
      <c r="BN130" s="281">
        <f t="shared" si="231"/>
        <v>0.94284676035643988</v>
      </c>
      <c r="BO130" s="281">
        <f t="shared" si="231"/>
        <v>0.94662135177292273</v>
      </c>
      <c r="BP130" s="281">
        <f t="shared" si="231"/>
        <v>0.95015983415993122</v>
      </c>
      <c r="BQ130" s="281">
        <f t="shared" si="231"/>
        <v>0.95597395370074789</v>
      </c>
      <c r="BR130" s="281">
        <f t="shared" si="231"/>
        <v>0.95658025248735268</v>
      </c>
      <c r="BS130" s="281">
        <f t="shared" si="231"/>
        <v>0.95948681121418811</v>
      </c>
      <c r="BT130" s="281">
        <f t="shared" si="231"/>
        <v>0.96220648934118413</v>
      </c>
      <c r="BU130" s="281">
        <f t="shared" si="231"/>
        <v>0.9647503010238474</v>
      </c>
      <c r="BV130" s="281">
        <f t="shared" si="231"/>
        <v>0.33928758340379372</v>
      </c>
      <c r="BW130" s="277"/>
    </row>
    <row r="131" spans="1:75" s="273" customFormat="1" ht="17" thickTop="1">
      <c r="B131" s="328"/>
      <c r="C131" s="280"/>
      <c r="D131" s="291"/>
      <c r="E131" s="291"/>
      <c r="F131" s="291"/>
      <c r="G131" s="291"/>
      <c r="H131" s="291"/>
      <c r="I131" s="291"/>
      <c r="J131" s="291"/>
      <c r="K131" s="291"/>
      <c r="L131" s="291"/>
      <c r="M131" s="291"/>
      <c r="N131" s="291"/>
      <c r="O131" s="292"/>
      <c r="P131" s="291"/>
      <c r="Q131" s="291"/>
      <c r="R131" s="291"/>
      <c r="S131" s="291"/>
      <c r="T131" s="291"/>
      <c r="U131" s="291"/>
      <c r="V131" s="291"/>
      <c r="W131" s="291"/>
      <c r="X131" s="291"/>
      <c r="Y131" s="291"/>
      <c r="Z131" s="291"/>
      <c r="AA131" s="292"/>
      <c r="AB131" s="291"/>
      <c r="AC131" s="291"/>
      <c r="AD131" s="291"/>
      <c r="AE131" s="291"/>
      <c r="AF131" s="291"/>
      <c r="AG131" s="291"/>
      <c r="AH131" s="291"/>
      <c r="AI131" s="291"/>
      <c r="AJ131" s="291"/>
      <c r="AK131" s="291"/>
      <c r="AL131" s="291"/>
      <c r="AM131" s="292"/>
      <c r="AN131" s="291"/>
      <c r="AO131" s="291"/>
      <c r="AP131" s="291"/>
      <c r="AQ131" s="291"/>
      <c r="AR131" s="291"/>
      <c r="AS131" s="291"/>
      <c r="AT131" s="291"/>
      <c r="AU131" s="291"/>
      <c r="AV131" s="291"/>
      <c r="AW131" s="291"/>
      <c r="AX131" s="291"/>
      <c r="AY131" s="292"/>
      <c r="AZ131" s="291"/>
      <c r="BA131" s="291"/>
      <c r="BB131" s="291"/>
      <c r="BC131" s="291"/>
      <c r="BD131" s="291"/>
      <c r="BE131" s="291"/>
      <c r="BF131" s="291"/>
      <c r="BG131" s="291"/>
      <c r="BH131" s="291"/>
      <c r="BI131" s="291"/>
      <c r="BJ131" s="291"/>
      <c r="BK131" s="292"/>
      <c r="BL131" s="214"/>
      <c r="BM131" s="214"/>
      <c r="BN131" s="214"/>
      <c r="BO131" s="214"/>
      <c r="BP131" s="214"/>
      <c r="BQ131" s="214"/>
      <c r="BR131" s="214"/>
      <c r="BS131" s="214"/>
      <c r="BT131" s="214"/>
      <c r="BU131" s="214"/>
      <c r="BV131" s="214"/>
      <c r="BW131" s="277"/>
    </row>
    <row r="132" spans="1:75" s="273" customFormat="1">
      <c r="B132" s="328"/>
      <c r="C132" s="280"/>
      <c r="D132" s="320"/>
      <c r="E132" s="291"/>
      <c r="F132" s="291"/>
      <c r="G132" s="291"/>
      <c r="H132" s="291"/>
      <c r="I132" s="291"/>
      <c r="J132" s="291"/>
      <c r="K132" s="291"/>
      <c r="L132" s="291"/>
      <c r="M132" s="291"/>
      <c r="N132" s="291"/>
      <c r="O132" s="292"/>
      <c r="P132" s="291"/>
      <c r="Q132" s="291"/>
      <c r="R132" s="291"/>
      <c r="S132" s="291"/>
      <c r="T132" s="291"/>
      <c r="U132" s="291"/>
      <c r="V132" s="291"/>
      <c r="W132" s="291"/>
      <c r="X132" s="291"/>
      <c r="Y132" s="291"/>
      <c r="Z132" s="291"/>
      <c r="AA132" s="292"/>
      <c r="AB132" s="291"/>
      <c r="AC132" s="291"/>
      <c r="AD132" s="291"/>
      <c r="AE132" s="291"/>
      <c r="AF132" s="291"/>
      <c r="AG132" s="291"/>
      <c r="AH132" s="291"/>
      <c r="AI132" s="291"/>
      <c r="AJ132" s="291"/>
      <c r="AK132" s="291"/>
      <c r="AL132" s="291"/>
      <c r="AM132" s="292"/>
      <c r="AN132" s="291"/>
      <c r="AO132" s="291"/>
      <c r="AP132" s="291"/>
      <c r="AQ132" s="291"/>
      <c r="AR132" s="291"/>
      <c r="AS132" s="291"/>
      <c r="AT132" s="291"/>
      <c r="AU132" s="291"/>
      <c r="AV132" s="291"/>
      <c r="AW132" s="291"/>
      <c r="AX132" s="291"/>
      <c r="AY132" s="292"/>
      <c r="AZ132" s="291"/>
      <c r="BA132" s="291"/>
      <c r="BB132" s="291"/>
      <c r="BC132" s="291"/>
      <c r="BD132" s="291"/>
      <c r="BE132" s="291"/>
      <c r="BF132" s="291"/>
      <c r="BG132" s="291"/>
      <c r="BH132" s="291"/>
      <c r="BI132" s="291"/>
      <c r="BJ132" s="291"/>
      <c r="BK132" s="292"/>
      <c r="BL132" s="214"/>
      <c r="BM132" s="214"/>
      <c r="BN132" s="214"/>
      <c r="BO132" s="214"/>
      <c r="BP132" s="214"/>
      <c r="BQ132" s="214"/>
      <c r="BR132" s="214"/>
      <c r="BS132" s="214"/>
      <c r="BT132" s="214"/>
      <c r="BU132" s="214"/>
      <c r="BV132" s="214"/>
      <c r="BW132" s="277"/>
    </row>
    <row r="133" spans="1:75" ht="17" thickBot="1">
      <c r="A133" s="293" t="s">
        <v>444</v>
      </c>
      <c r="B133" s="331"/>
      <c r="C133" s="910"/>
      <c r="D133" s="286" t="e">
        <f t="shared" ref="D133:AI133" si="232">D90/D91</f>
        <v>#DIV/0!</v>
      </c>
      <c r="E133" s="286">
        <f t="shared" si="232"/>
        <v>0</v>
      </c>
      <c r="F133" s="286">
        <f t="shared" si="232"/>
        <v>0</v>
      </c>
      <c r="G133" s="286">
        <f t="shared" si="232"/>
        <v>2.8281756051942279E-2</v>
      </c>
      <c r="H133" s="286">
        <f t="shared" si="232"/>
        <v>2.6088557636071229E-2</v>
      </c>
      <c r="I133" s="286">
        <f t="shared" si="232"/>
        <v>4.6321550624410311E-2</v>
      </c>
      <c r="J133" s="286">
        <f t="shared" si="232"/>
        <v>5.9827864928520845E-2</v>
      </c>
      <c r="K133" s="286">
        <f t="shared" si="232"/>
        <v>4.4539039720275571E-2</v>
      </c>
      <c r="L133" s="286">
        <f t="shared" si="232"/>
        <v>7.5222998335327959E-2</v>
      </c>
      <c r="M133" s="286">
        <f t="shared" si="232"/>
        <v>8.5184557029046704E-2</v>
      </c>
      <c r="N133" s="286">
        <f t="shared" si="232"/>
        <v>0.10592921865015636</v>
      </c>
      <c r="O133" s="287">
        <f t="shared" si="232"/>
        <v>0.12373939610833189</v>
      </c>
      <c r="P133" s="286">
        <f t="shared" si="232"/>
        <v>0.14571700832724688</v>
      </c>
      <c r="Q133" s="286">
        <f t="shared" si="232"/>
        <v>0.22599964577117176</v>
      </c>
      <c r="R133" s="286">
        <f t="shared" si="232"/>
        <v>0.38476179693855489</v>
      </c>
      <c r="S133" s="286">
        <f t="shared" si="232"/>
        <v>0.57670964723510165</v>
      </c>
      <c r="T133" s="286">
        <f t="shared" si="232"/>
        <v>0.82337746104445864</v>
      </c>
      <c r="U133" s="286">
        <f t="shared" si="232"/>
        <v>1.2235103906362761</v>
      </c>
      <c r="V133" s="286">
        <f t="shared" si="232"/>
        <v>1.382905649888418</v>
      </c>
      <c r="W133" s="286">
        <f t="shared" si="232"/>
        <v>1.5484083281509906</v>
      </c>
      <c r="X133" s="286">
        <f t="shared" si="232"/>
        <v>1.4218366697408138</v>
      </c>
      <c r="Y133" s="286">
        <f t="shared" si="232"/>
        <v>1.1532575459393088</v>
      </c>
      <c r="Z133" s="286">
        <f t="shared" si="232"/>
        <v>1.4146795789749274</v>
      </c>
      <c r="AA133" s="287">
        <f t="shared" si="232"/>
        <v>1.3210719333989025</v>
      </c>
      <c r="AB133" s="286">
        <f t="shared" si="232"/>
        <v>1.1417801486745076</v>
      </c>
      <c r="AC133" s="286">
        <f t="shared" si="232"/>
        <v>1.4202756901629918</v>
      </c>
      <c r="AD133" s="286">
        <f t="shared" si="232"/>
        <v>1.4336612529434534</v>
      </c>
      <c r="AE133" s="286">
        <f t="shared" si="232"/>
        <v>1.3664187733457864</v>
      </c>
      <c r="AF133" s="286">
        <f t="shared" si="232"/>
        <v>1.2092275076266352</v>
      </c>
      <c r="AG133" s="286">
        <f t="shared" si="232"/>
        <v>1.4834317491480757</v>
      </c>
      <c r="AH133" s="286">
        <f t="shared" si="232"/>
        <v>1.5754551302497226</v>
      </c>
      <c r="AI133" s="286">
        <f t="shared" si="232"/>
        <v>1.9328579585862571</v>
      </c>
      <c r="AJ133" s="286">
        <f t="shared" ref="AJ133:BK133" si="233">AJ90/AJ91</f>
        <v>1.7440460694713409</v>
      </c>
      <c r="AK133" s="286">
        <f t="shared" si="233"/>
        <v>1.9099428346010334</v>
      </c>
      <c r="AL133" s="286">
        <f t="shared" si="233"/>
        <v>1.6879124883111845</v>
      </c>
      <c r="AM133" s="287">
        <f t="shared" si="233"/>
        <v>1.6845432718850795</v>
      </c>
      <c r="AN133" s="286">
        <f t="shared" si="233"/>
        <v>1.7989749164064344</v>
      </c>
      <c r="AO133" s="286">
        <f t="shared" si="233"/>
        <v>1.5438918342073182</v>
      </c>
      <c r="AP133" s="286">
        <f t="shared" si="233"/>
        <v>1.4854669315108608</v>
      </c>
      <c r="AQ133" s="286">
        <f t="shared" si="233"/>
        <v>1.6598068198310998</v>
      </c>
      <c r="AR133" s="286">
        <f t="shared" si="233"/>
        <v>1.5089262400604246</v>
      </c>
      <c r="AS133" s="286">
        <f t="shared" si="233"/>
        <v>1.4653689325349364</v>
      </c>
      <c r="AT133" s="286">
        <f t="shared" si="233"/>
        <v>1.2470724174118573</v>
      </c>
      <c r="AU133" s="286">
        <f t="shared" si="233"/>
        <v>1.3537169518721703</v>
      </c>
      <c r="AV133" s="286">
        <f t="shared" si="233"/>
        <v>1.1710609021464382</v>
      </c>
      <c r="AW133" s="286">
        <f t="shared" si="233"/>
        <v>1.1779472580216073</v>
      </c>
      <c r="AX133" s="286">
        <f t="shared" si="233"/>
        <v>1.0236763990255342</v>
      </c>
      <c r="AY133" s="287">
        <f t="shared" si="233"/>
        <v>1.2014091146348589</v>
      </c>
      <c r="AZ133" s="286">
        <f t="shared" si="233"/>
        <v>1.3363505595813765</v>
      </c>
      <c r="BA133" s="286">
        <f t="shared" si="233"/>
        <v>1.66738693928114</v>
      </c>
      <c r="BB133" s="286">
        <f t="shared" si="233"/>
        <v>1.8039196032853662</v>
      </c>
      <c r="BC133" s="286">
        <f t="shared" si="233"/>
        <v>1.9403599041692592</v>
      </c>
      <c r="BD133" s="286">
        <f t="shared" si="233"/>
        <v>1.7788359556925468</v>
      </c>
      <c r="BE133" s="286">
        <f t="shared" si="233"/>
        <v>1.5902154657541829</v>
      </c>
      <c r="BF133" s="286">
        <f t="shared" si="233"/>
        <v>1.8290313911415406</v>
      </c>
      <c r="BG133" s="286">
        <f t="shared" si="233"/>
        <v>1.644952078651829</v>
      </c>
      <c r="BH133" s="286">
        <f t="shared" si="233"/>
        <v>1.5533029420850808</v>
      </c>
      <c r="BI133" s="286">
        <f t="shared" si="233"/>
        <v>1.7019419178825752</v>
      </c>
      <c r="BJ133" s="286">
        <f t="shared" si="233"/>
        <v>1.7960533080708361</v>
      </c>
      <c r="BK133" s="287">
        <f t="shared" si="233"/>
        <v>6.6899350103233222E-3</v>
      </c>
      <c r="BL133" s="220"/>
      <c r="BM133" s="220"/>
      <c r="BN133" s="220"/>
      <c r="BO133" s="220"/>
      <c r="BP133" s="220"/>
      <c r="BQ133" s="220"/>
      <c r="BR133" s="220"/>
      <c r="BS133" s="220"/>
      <c r="BT133" s="220"/>
      <c r="BU133" s="220"/>
      <c r="BV133" s="220"/>
    </row>
    <row r="134" spans="1:75" ht="18" thickTop="1" thickBot="1">
      <c r="B134" s="219"/>
      <c r="C134" s="210"/>
      <c r="D134" s="210"/>
      <c r="E134" s="210"/>
      <c r="F134" s="210"/>
      <c r="G134" s="210"/>
      <c r="H134" s="210"/>
      <c r="I134" s="210"/>
      <c r="J134" s="210"/>
      <c r="K134" s="210"/>
      <c r="L134" s="278"/>
      <c r="M134" s="210"/>
      <c r="N134" s="210"/>
      <c r="O134" s="279">
        <f>SUM(D90:O90)/SUM(D91:O91)</f>
        <v>5.7642916405571551E-2</v>
      </c>
      <c r="P134" s="210"/>
      <c r="Q134" s="210"/>
      <c r="R134" s="210"/>
      <c r="S134" s="210"/>
      <c r="T134" s="210"/>
      <c r="U134" s="210"/>
      <c r="V134" s="210"/>
      <c r="W134" s="210"/>
      <c r="X134" s="210"/>
      <c r="Y134" s="210"/>
      <c r="Z134" s="210"/>
      <c r="AA134" s="279">
        <f>SUM(P90:AA90)/SUM(P$91:AA$91)</f>
        <v>0.96936796340845588</v>
      </c>
      <c r="AB134" s="210"/>
      <c r="AC134" s="210"/>
      <c r="AD134" s="210"/>
      <c r="AE134" s="210"/>
      <c r="AF134" s="210"/>
      <c r="AG134" s="210"/>
      <c r="AH134" s="210"/>
      <c r="AI134" s="210"/>
      <c r="AJ134" s="210"/>
      <c r="AK134" s="210"/>
      <c r="AL134" s="210"/>
      <c r="AM134" s="279">
        <f>SUM(AB90:AM90)/SUM(AB$91:AM$91)</f>
        <v>1.5480699624758305</v>
      </c>
      <c r="AN134" s="210"/>
      <c r="AO134" s="210"/>
      <c r="AP134" s="210"/>
      <c r="AQ134" s="210"/>
      <c r="AR134" s="210"/>
      <c r="AS134" s="210"/>
      <c r="AT134" s="210"/>
      <c r="AU134" s="210"/>
      <c r="AV134" s="278"/>
      <c r="AW134" s="210"/>
      <c r="AX134" s="210"/>
      <c r="AY134" s="279">
        <f>SUM(AN90:AY90)/SUM(AN$91:AY$91)</f>
        <v>1.3856986715119053</v>
      </c>
      <c r="AZ134" s="210"/>
      <c r="BA134" s="210"/>
      <c r="BB134" s="210"/>
      <c r="BC134" s="210"/>
      <c r="BD134" s="210"/>
      <c r="BE134" s="210"/>
      <c r="BF134" s="210"/>
      <c r="BG134" s="210"/>
      <c r="BH134" s="278"/>
      <c r="BI134" s="210"/>
      <c r="BJ134" s="210"/>
      <c r="BK134" s="279">
        <f>SUM(AZ90:BK90)/SUM(AZ$91:BK$91)</f>
        <v>7.1918463048000786E-2</v>
      </c>
      <c r="BL134" s="281">
        <f t="shared" ref="BL134:BV134" si="234">BL90/BL91</f>
        <v>2.3532177386304043</v>
      </c>
      <c r="BM134" s="281">
        <f t="shared" si="234"/>
        <v>2.2478849598520507</v>
      </c>
      <c r="BN134" s="281">
        <f t="shared" si="234"/>
        <v>1.777258901749758</v>
      </c>
      <c r="BO134" s="281">
        <f t="shared" si="234"/>
        <v>2.3861685609321008</v>
      </c>
      <c r="BP134" s="281">
        <f t="shared" si="234"/>
        <v>1.8133798761201756</v>
      </c>
      <c r="BQ134" s="281">
        <f t="shared" si="234"/>
        <v>1.9659610192819414</v>
      </c>
      <c r="BR134" s="281">
        <f t="shared" si="234"/>
        <v>1.8973648244306103</v>
      </c>
      <c r="BS134" s="281">
        <f t="shared" si="234"/>
        <v>2.3031096979459971</v>
      </c>
      <c r="BT134" s="281">
        <f t="shared" si="234"/>
        <v>2.3503428521692298</v>
      </c>
      <c r="BU134" s="281">
        <f t="shared" si="234"/>
        <v>1.7331415552171014</v>
      </c>
      <c r="BV134" s="281">
        <f t="shared" si="234"/>
        <v>0.65371299791841797</v>
      </c>
    </row>
    <row r="135" spans="1:75" ht="17" thickTop="1"/>
    <row r="137" spans="1:75">
      <c r="A137" s="202" t="s">
        <v>713</v>
      </c>
    </row>
    <row r="138" spans="1:75">
      <c r="B138" s="202" t="s">
        <v>445</v>
      </c>
    </row>
  </sheetData>
  <pageMargins left="0.75" right="0.75" top="1" bottom="1" header="0.5" footer="0.5"/>
  <pageSetup scale="10" orientation="landscape" horizontalDpi="4294967292" verticalDpi="4294967292"/>
  <ignoredErrors>
    <ignoredError sqref="J12" formula="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BCEA7-1CFE-E342-8017-B26D076E6DAC}">
  <sheetPr codeName="Sheet6">
    <tabColor theme="5" tint="-0.249977111117893"/>
    <pageSetUpPr fitToPage="1"/>
  </sheetPr>
  <dimension ref="A1:GP465"/>
  <sheetViews>
    <sheetView zoomScaleNormal="100" zoomScalePageLayoutView="80" workbookViewId="0">
      <selection activeCell="GH15" sqref="GH15:GH158"/>
    </sheetView>
  </sheetViews>
  <sheetFormatPr baseColWidth="10" defaultColWidth="10.83203125" defaultRowHeight="22" customHeight="1"/>
  <cols>
    <col min="1" max="1" width="29" style="240" customWidth="1"/>
    <col min="2" max="2" width="11.83203125" style="240" customWidth="1"/>
    <col min="3" max="6" width="4.83203125" style="240" customWidth="1"/>
    <col min="7" max="7" width="31.5" style="240" customWidth="1"/>
    <col min="8" max="12" width="16.5" style="240" customWidth="1"/>
    <col min="13" max="13" width="13.5" style="240" customWidth="1"/>
    <col min="14" max="127" width="16.5" style="240" customWidth="1"/>
    <col min="128" max="128" width="16.5" style="202" customWidth="1"/>
    <col min="129" max="139" width="16.5" style="240" customWidth="1"/>
    <col min="140" max="140" width="16.5" style="202" customWidth="1"/>
    <col min="141" max="151" width="16.5" style="240" customWidth="1"/>
    <col min="152" max="152" width="16.5" style="202" customWidth="1"/>
    <col min="153" max="154" width="16.5" style="240" customWidth="1"/>
    <col min="155" max="163" width="18.5" style="240" customWidth="1"/>
    <col min="164" max="164" width="18.5" style="202" customWidth="1"/>
    <col min="165" max="175" width="18.5" style="240" customWidth="1"/>
    <col min="176" max="176" width="18.5" style="202" customWidth="1"/>
    <col min="177" max="187" width="18.5" style="240" customWidth="1"/>
    <col min="188" max="188" width="19.5" style="240" customWidth="1"/>
    <col min="189" max="189" width="19.33203125" style="240" customWidth="1"/>
    <col min="190" max="199" width="13.6640625" style="240" customWidth="1"/>
    <col min="200" max="16384" width="10.83203125" style="240"/>
  </cols>
  <sheetData>
    <row r="1" spans="1:189" ht="120" customHeight="1"/>
    <row r="2" spans="1:189" ht="35" customHeight="1">
      <c r="A2" s="1301" t="s">
        <v>704</v>
      </c>
      <c r="B2" s="1301"/>
      <c r="C2" s="1301"/>
      <c r="D2" s="1301"/>
      <c r="E2" s="1301"/>
      <c r="F2" s="1301"/>
      <c r="G2" s="1302"/>
    </row>
    <row r="3" spans="1:189" ht="34" customHeight="1">
      <c r="A3" s="358" t="s">
        <v>604</v>
      </c>
      <c r="BE3" s="359"/>
    </row>
    <row r="4" spans="1:189" ht="22" hidden="1" customHeight="1">
      <c r="A4" s="294"/>
      <c r="BE4" s="359"/>
    </row>
    <row r="5" spans="1:189" ht="22" hidden="1" customHeight="1">
      <c r="A5" s="360" t="s">
        <v>84</v>
      </c>
    </row>
    <row r="6" spans="1:189" ht="22" hidden="1" customHeight="1">
      <c r="A6" s="361"/>
      <c r="B6" s="362"/>
    </row>
    <row r="7" spans="1:189" ht="22" customHeight="1">
      <c r="A7" s="363" t="s">
        <v>585</v>
      </c>
    </row>
    <row r="8" spans="1:189" ht="22" customHeight="1">
      <c r="A8" s="294" t="s">
        <v>336</v>
      </c>
      <c r="B8" s="364">
        <v>19.95</v>
      </c>
    </row>
    <row r="9" spans="1:189" ht="22" customHeight="1">
      <c r="A9" s="294" t="s">
        <v>237</v>
      </c>
      <c r="B9" s="365">
        <v>14.95</v>
      </c>
      <c r="C9" s="240" t="s">
        <v>330</v>
      </c>
    </row>
    <row r="10" spans="1:189" ht="22" customHeight="1">
      <c r="A10" s="294" t="s">
        <v>238</v>
      </c>
      <c r="B10" s="364">
        <v>9.9499999999999993</v>
      </c>
      <c r="AQ10" s="366"/>
      <c r="AR10" s="367"/>
    </row>
    <row r="11" spans="1:189" ht="22" customHeight="1">
      <c r="A11" s="294"/>
      <c r="B11" s="364"/>
    </row>
    <row r="12" spans="1:189" ht="22" customHeight="1">
      <c r="A12" s="294" t="s">
        <v>457</v>
      </c>
      <c r="B12" s="368">
        <v>5</v>
      </c>
    </row>
    <row r="13" spans="1:189" ht="22" customHeight="1">
      <c r="A13" s="294" t="s">
        <v>456</v>
      </c>
      <c r="B13" s="369">
        <v>0.9</v>
      </c>
      <c r="BP13" s="370">
        <v>5</v>
      </c>
      <c r="BQ13" s="370"/>
      <c r="BR13" s="370"/>
      <c r="BS13" s="370"/>
      <c r="BT13" s="370"/>
      <c r="BU13" s="370"/>
      <c r="BV13" s="370"/>
      <c r="BW13" s="370"/>
      <c r="BX13" s="370"/>
      <c r="BY13" s="370"/>
      <c r="BZ13" s="370"/>
      <c r="CA13" s="370"/>
      <c r="CB13" s="370">
        <v>6</v>
      </c>
      <c r="CC13" s="370"/>
      <c r="CD13" s="370"/>
      <c r="CE13" s="370"/>
      <c r="CF13" s="370"/>
      <c r="CG13" s="370"/>
      <c r="CH13" s="370"/>
      <c r="CI13" s="370"/>
      <c r="CJ13" s="370"/>
      <c r="CK13" s="370"/>
      <c r="CL13" s="370"/>
      <c r="CM13" s="370"/>
      <c r="CN13" s="370">
        <v>7</v>
      </c>
      <c r="CO13" s="370"/>
      <c r="CP13" s="370"/>
      <c r="CQ13" s="370"/>
      <c r="CR13" s="370"/>
      <c r="CS13" s="370"/>
      <c r="CT13" s="370"/>
      <c r="CU13" s="370"/>
      <c r="CV13" s="370"/>
      <c r="CW13" s="370"/>
      <c r="CX13" s="370"/>
      <c r="CY13" s="370"/>
      <c r="CZ13" s="370">
        <v>8</v>
      </c>
      <c r="DA13" s="370"/>
      <c r="DB13" s="370"/>
      <c r="DC13" s="370"/>
      <c r="DD13" s="370"/>
      <c r="DE13" s="370"/>
      <c r="DF13" s="370"/>
      <c r="DG13" s="370"/>
      <c r="DH13" s="370"/>
      <c r="DI13" s="370"/>
      <c r="DJ13" s="370"/>
      <c r="DK13" s="370"/>
      <c r="DL13" s="370">
        <v>9</v>
      </c>
      <c r="DM13" s="370"/>
      <c r="DN13" s="370"/>
      <c r="DO13" s="370"/>
      <c r="DP13" s="203"/>
      <c r="DQ13" s="370"/>
      <c r="DR13" s="370"/>
      <c r="DS13" s="370"/>
      <c r="DT13" s="370"/>
      <c r="DU13" s="370"/>
      <c r="DV13" s="370"/>
      <c r="DW13" s="370"/>
      <c r="DX13" s="370">
        <v>10</v>
      </c>
      <c r="DY13" s="370"/>
      <c r="DZ13" s="370"/>
      <c r="EA13" s="370"/>
      <c r="EB13" s="203"/>
      <c r="EC13" s="370"/>
      <c r="ED13" s="370"/>
      <c r="EE13" s="370"/>
      <c r="EF13" s="370"/>
      <c r="EG13" s="370"/>
      <c r="EH13" s="370"/>
      <c r="EI13" s="370"/>
      <c r="EJ13" s="370">
        <v>11</v>
      </c>
      <c r="EK13" s="370"/>
      <c r="EL13" s="370"/>
      <c r="EM13" s="370"/>
      <c r="EN13" s="203"/>
      <c r="EO13" s="370"/>
      <c r="EP13" s="370"/>
      <c r="EQ13" s="370"/>
      <c r="ER13" s="370"/>
      <c r="ES13" s="370"/>
      <c r="ET13" s="370"/>
      <c r="EU13" s="370"/>
      <c r="EV13" s="370">
        <v>12</v>
      </c>
      <c r="EW13" s="370"/>
      <c r="EX13" s="370"/>
      <c r="EY13" s="370"/>
      <c r="EZ13" s="203"/>
      <c r="FA13" s="370"/>
      <c r="FB13" s="370"/>
      <c r="FC13" s="370"/>
      <c r="FD13" s="370"/>
      <c r="FE13" s="370"/>
      <c r="FF13" s="370"/>
      <c r="FG13" s="370"/>
      <c r="FH13" s="370">
        <v>13</v>
      </c>
      <c r="FI13" s="370"/>
      <c r="FJ13" s="370"/>
      <c r="FK13" s="370"/>
      <c r="FL13" s="203"/>
      <c r="FM13" s="370"/>
      <c r="FN13" s="370"/>
      <c r="FO13" s="370"/>
      <c r="FP13" s="370"/>
      <c r="FQ13" s="370"/>
      <c r="FR13" s="370"/>
      <c r="FS13" s="370"/>
      <c r="FT13" s="370">
        <v>14</v>
      </c>
      <c r="FU13" s="370"/>
      <c r="FV13" s="370"/>
      <c r="FX13" s="370"/>
      <c r="FY13" s="370"/>
      <c r="FZ13" s="370"/>
      <c r="GA13" s="370"/>
      <c r="GB13" s="370"/>
      <c r="GC13" s="370"/>
      <c r="GD13" s="370"/>
      <c r="GF13" s="370">
        <v>15</v>
      </c>
    </row>
    <row r="14" spans="1:189" ht="22" customHeight="1">
      <c r="G14" s="294" t="s">
        <v>327</v>
      </c>
      <c r="H14" s="240" t="s">
        <v>367</v>
      </c>
      <c r="P14" s="300"/>
      <c r="Q14" s="371" t="s">
        <v>468</v>
      </c>
      <c r="R14" s="300"/>
      <c r="S14" s="372"/>
      <c r="T14" s="300"/>
      <c r="U14" s="300"/>
      <c r="V14" s="300"/>
      <c r="W14" s="300"/>
      <c r="X14" s="300"/>
      <c r="Y14" s="300"/>
      <c r="Z14" s="300"/>
      <c r="AA14" s="300"/>
      <c r="AB14" s="300"/>
      <c r="AC14" s="300"/>
      <c r="AD14" s="300"/>
      <c r="AE14" s="372"/>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72"/>
      <c r="BP14" s="300"/>
      <c r="BQ14" s="300"/>
      <c r="BR14" s="300"/>
      <c r="BS14" s="300"/>
      <c r="BT14" s="300"/>
      <c r="BU14" s="300"/>
      <c r="BV14" s="300"/>
      <c r="BW14" s="300"/>
      <c r="BX14" s="300"/>
      <c r="BY14" s="300"/>
      <c r="BZ14" s="300"/>
      <c r="CA14" s="372"/>
      <c r="CB14" s="373"/>
      <c r="CC14" s="300"/>
      <c r="CD14" s="300"/>
      <c r="CE14" s="300"/>
      <c r="CF14" s="300"/>
      <c r="CG14" s="300"/>
      <c r="CH14" s="300"/>
      <c r="CI14" s="300"/>
      <c r="CJ14" s="300"/>
      <c r="CK14" s="300"/>
      <c r="CL14" s="300"/>
      <c r="CM14" s="372"/>
      <c r="CN14" s="300"/>
      <c r="CO14" s="300"/>
      <c r="CP14" s="300"/>
      <c r="CQ14" s="300"/>
      <c r="CR14" s="300"/>
      <c r="CS14" s="300"/>
      <c r="CT14" s="300"/>
      <c r="CU14" s="300"/>
      <c r="CV14" s="300"/>
      <c r="CW14" s="300"/>
      <c r="CX14" s="300"/>
      <c r="CY14" s="372"/>
      <c r="CZ14" s="300"/>
      <c r="DA14" s="300"/>
      <c r="DB14" s="300"/>
      <c r="DC14" s="300"/>
      <c r="DD14" s="300"/>
      <c r="DE14" s="300"/>
      <c r="DF14" s="300"/>
      <c r="DG14" s="300"/>
      <c r="DH14" s="300"/>
      <c r="DI14" s="300"/>
      <c r="DJ14" s="300"/>
      <c r="DK14" s="372"/>
      <c r="DL14" s="300"/>
      <c r="DM14" s="300"/>
      <c r="DN14" s="300"/>
      <c r="DO14" s="300"/>
      <c r="DP14" s="300"/>
      <c r="DQ14" s="300"/>
      <c r="DR14" s="300"/>
      <c r="DS14" s="300"/>
      <c r="DT14" s="300"/>
      <c r="DU14" s="300"/>
      <c r="DV14" s="300"/>
      <c r="DW14" s="372"/>
      <c r="EI14" s="372"/>
      <c r="EU14" s="372"/>
      <c r="FG14" s="372"/>
      <c r="FS14" s="372"/>
      <c r="GB14" s="300"/>
      <c r="GC14" s="300"/>
      <c r="GD14" s="300"/>
      <c r="GE14" s="372"/>
      <c r="GF14" s="374"/>
    </row>
    <row r="15" spans="1:189" s="375" customFormat="1" ht="22" customHeight="1" thickBot="1">
      <c r="A15" s="375" t="s">
        <v>338</v>
      </c>
      <c r="B15" s="376" t="s">
        <v>300</v>
      </c>
      <c r="C15" s="376"/>
      <c r="D15" s="376"/>
      <c r="E15" s="376"/>
      <c r="F15" s="376"/>
      <c r="G15" s="377" t="s">
        <v>244</v>
      </c>
      <c r="H15" s="378">
        <v>1</v>
      </c>
      <c r="I15" s="379">
        <f t="shared" ref="I15" si="0">H15+1</f>
        <v>2</v>
      </c>
      <c r="J15" s="379">
        <f t="shared" ref="J15" si="1">I15+1</f>
        <v>3</v>
      </c>
      <c r="K15" s="379">
        <f t="shared" ref="K15" si="2">J15+1</f>
        <v>4</v>
      </c>
      <c r="L15" s="379">
        <f t="shared" ref="L15" si="3">K15+1</f>
        <v>5</v>
      </c>
      <c r="M15" s="379">
        <f t="shared" ref="M15" si="4">L15+1</f>
        <v>6</v>
      </c>
      <c r="N15" s="379">
        <f t="shared" ref="N15" si="5">M15+1</f>
        <v>7</v>
      </c>
      <c r="O15" s="603">
        <f t="shared" ref="O15" si="6">N15+1</f>
        <v>8</v>
      </c>
      <c r="P15" s="1280">
        <f t="shared" ref="P15" si="7">O15+1</f>
        <v>9</v>
      </c>
      <c r="Q15" s="379">
        <f t="shared" ref="Q15" si="8">P15+1</f>
        <v>10</v>
      </c>
      <c r="R15" s="379">
        <f t="shared" ref="R15" si="9">Q15+1</f>
        <v>11</v>
      </c>
      <c r="S15" s="380">
        <f t="shared" ref="S15" si="10">R15+1</f>
        <v>12</v>
      </c>
      <c r="T15" s="379">
        <f t="shared" ref="T15" si="11">S15+1</f>
        <v>13</v>
      </c>
      <c r="U15" s="379">
        <f t="shared" ref="U15" si="12">T15+1</f>
        <v>14</v>
      </c>
      <c r="V15" s="379">
        <f t="shared" ref="V15" si="13">U15+1</f>
        <v>15</v>
      </c>
      <c r="W15" s="379">
        <f t="shared" ref="W15" si="14">V15+1</f>
        <v>16</v>
      </c>
      <c r="X15" s="379">
        <f t="shared" ref="X15" si="15">W15+1</f>
        <v>17</v>
      </c>
      <c r="Y15" s="379">
        <f t="shared" ref="Y15" si="16">X15+1</f>
        <v>18</v>
      </c>
      <c r="Z15" s="379">
        <f t="shared" ref="Z15" si="17">Y15+1</f>
        <v>19</v>
      </c>
      <c r="AA15" s="379">
        <f t="shared" ref="AA15" si="18">Z15+1</f>
        <v>20</v>
      </c>
      <c r="AB15" s="379">
        <f t="shared" ref="AB15" si="19">AA15+1</f>
        <v>21</v>
      </c>
      <c r="AC15" s="379">
        <f t="shared" ref="AC15" si="20">AB15+1</f>
        <v>22</v>
      </c>
      <c r="AD15" s="379">
        <f t="shared" ref="AD15" si="21">AC15+1</f>
        <v>23</v>
      </c>
      <c r="AE15" s="380">
        <f t="shared" ref="AE15" si="22">AD15+1</f>
        <v>24</v>
      </c>
      <c r="AF15" s="379">
        <f t="shared" ref="AF15" si="23">AE15+1</f>
        <v>25</v>
      </c>
      <c r="AG15" s="379">
        <f t="shared" ref="AG15" si="24">AF15+1</f>
        <v>26</v>
      </c>
      <c r="AH15" s="379">
        <f t="shared" ref="AH15" si="25">AG15+1</f>
        <v>27</v>
      </c>
      <c r="AI15" s="379">
        <f t="shared" ref="AI15" si="26">AH15+1</f>
        <v>28</v>
      </c>
      <c r="AJ15" s="379">
        <f t="shared" ref="AJ15" si="27">AI15+1</f>
        <v>29</v>
      </c>
      <c r="AK15" s="379">
        <f t="shared" ref="AK15" si="28">AJ15+1</f>
        <v>30</v>
      </c>
      <c r="AL15" s="379">
        <f t="shared" ref="AL15" si="29">AK15+1</f>
        <v>31</v>
      </c>
      <c r="AM15" s="379">
        <f t="shared" ref="AM15" si="30">AL15+1</f>
        <v>32</v>
      </c>
      <c r="AN15" s="379">
        <f t="shared" ref="AN15" si="31">AM15+1</f>
        <v>33</v>
      </c>
      <c r="AO15" s="379">
        <f t="shared" ref="AO15" si="32">AN15+1</f>
        <v>34</v>
      </c>
      <c r="AP15" s="379">
        <f t="shared" ref="AP15" si="33">AO15+1</f>
        <v>35</v>
      </c>
      <c r="AQ15" s="380">
        <f t="shared" ref="AQ15" si="34">AP15+1</f>
        <v>36</v>
      </c>
      <c r="AR15" s="379">
        <f t="shared" ref="AR15" si="35">AQ15+1</f>
        <v>37</v>
      </c>
      <c r="AS15" s="379">
        <f t="shared" ref="AS15" si="36">AR15+1</f>
        <v>38</v>
      </c>
      <c r="AT15" s="379">
        <f t="shared" ref="AT15" si="37">AS15+1</f>
        <v>39</v>
      </c>
      <c r="AU15" s="379">
        <f t="shared" ref="AU15" si="38">AT15+1</f>
        <v>40</v>
      </c>
      <c r="AV15" s="379">
        <f t="shared" ref="AV15" si="39">AU15+1</f>
        <v>41</v>
      </c>
      <c r="AW15" s="379">
        <f t="shared" ref="AW15" si="40">AV15+1</f>
        <v>42</v>
      </c>
      <c r="AX15" s="379">
        <f t="shared" ref="AX15" si="41">AW15+1</f>
        <v>43</v>
      </c>
      <c r="AY15" s="379">
        <f t="shared" ref="AY15" si="42">AX15+1</f>
        <v>44</v>
      </c>
      <c r="AZ15" s="379">
        <f t="shared" ref="AZ15" si="43">AY15+1</f>
        <v>45</v>
      </c>
      <c r="BA15" s="379">
        <f t="shared" ref="BA15" si="44">AZ15+1</f>
        <v>46</v>
      </c>
      <c r="BB15" s="379">
        <f t="shared" ref="BB15" si="45">BA15+1</f>
        <v>47</v>
      </c>
      <c r="BC15" s="380">
        <f t="shared" ref="BC15" si="46">BB15+1</f>
        <v>48</v>
      </c>
      <c r="BD15" s="379">
        <f t="shared" ref="BD15" si="47">BC15+1</f>
        <v>49</v>
      </c>
      <c r="BE15" s="379">
        <f t="shared" ref="BE15" si="48">BD15+1</f>
        <v>50</v>
      </c>
      <c r="BF15" s="379">
        <f t="shared" ref="BF15" si="49">BE15+1</f>
        <v>51</v>
      </c>
      <c r="BG15" s="379">
        <f t="shared" ref="BG15" si="50">BF15+1</f>
        <v>52</v>
      </c>
      <c r="BH15" s="379">
        <f t="shared" ref="BH15" si="51">BG15+1</f>
        <v>53</v>
      </c>
      <c r="BI15" s="379">
        <f t="shared" ref="BI15" si="52">BH15+1</f>
        <v>54</v>
      </c>
      <c r="BJ15" s="379">
        <f t="shared" ref="BJ15" si="53">BI15+1</f>
        <v>55</v>
      </c>
      <c r="BK15" s="379">
        <f t="shared" ref="BK15" si="54">BJ15+1</f>
        <v>56</v>
      </c>
      <c r="BL15" s="379">
        <f t="shared" ref="BL15" si="55">BK15+1</f>
        <v>57</v>
      </c>
      <c r="BM15" s="379">
        <f t="shared" ref="BM15" si="56">BL15+1</f>
        <v>58</v>
      </c>
      <c r="BN15" s="379">
        <f t="shared" ref="BN15" si="57">BM15+1</f>
        <v>59</v>
      </c>
      <c r="BO15" s="380">
        <f t="shared" ref="BO15" si="58">BN15+1</f>
        <v>60</v>
      </c>
      <c r="BP15" s="379">
        <f t="shared" ref="BP15" si="59">BO15+1</f>
        <v>61</v>
      </c>
      <c r="BQ15" s="379">
        <f t="shared" ref="BQ15" si="60">BP15+1</f>
        <v>62</v>
      </c>
      <c r="BR15" s="379">
        <f t="shared" ref="BR15" si="61">BQ15+1</f>
        <v>63</v>
      </c>
      <c r="BS15" s="379">
        <f t="shared" ref="BS15" si="62">BR15+1</f>
        <v>64</v>
      </c>
      <c r="BT15" s="379">
        <f t="shared" ref="BT15" si="63">BS15+1</f>
        <v>65</v>
      </c>
      <c r="BU15" s="379">
        <f t="shared" ref="BU15" si="64">BT15+1</f>
        <v>66</v>
      </c>
      <c r="BV15" s="379">
        <f t="shared" ref="BV15" si="65">BU15+1</f>
        <v>67</v>
      </c>
      <c r="BW15" s="379">
        <f t="shared" ref="BW15" si="66">BV15+1</f>
        <v>68</v>
      </c>
      <c r="BX15" s="379">
        <f t="shared" ref="BX15" si="67">BW15+1</f>
        <v>69</v>
      </c>
      <c r="BY15" s="379">
        <f t="shared" ref="BY15" si="68">BX15+1</f>
        <v>70</v>
      </c>
      <c r="BZ15" s="379">
        <f t="shared" ref="BZ15" si="69">BY15+1</f>
        <v>71</v>
      </c>
      <c r="CA15" s="380">
        <f t="shared" ref="CA15" si="70">BZ15+1</f>
        <v>72</v>
      </c>
      <c r="CB15" s="379">
        <f t="shared" ref="CB15" si="71">CA15+1</f>
        <v>73</v>
      </c>
      <c r="CC15" s="379">
        <f t="shared" ref="CC15" si="72">CB15+1</f>
        <v>74</v>
      </c>
      <c r="CD15" s="379">
        <f t="shared" ref="CD15" si="73">CC15+1</f>
        <v>75</v>
      </c>
      <c r="CE15" s="379">
        <f t="shared" ref="CE15" si="74">CD15+1</f>
        <v>76</v>
      </c>
      <c r="CF15" s="379">
        <f t="shared" ref="CF15" si="75">CE15+1</f>
        <v>77</v>
      </c>
      <c r="CG15" s="379">
        <f t="shared" ref="CG15" si="76">CF15+1</f>
        <v>78</v>
      </c>
      <c r="CH15" s="379">
        <f t="shared" ref="CH15" si="77">CG15+1</f>
        <v>79</v>
      </c>
      <c r="CI15" s="379">
        <f t="shared" ref="CI15" si="78">CH15+1</f>
        <v>80</v>
      </c>
      <c r="CJ15" s="379">
        <f t="shared" ref="CJ15" si="79">CI15+1</f>
        <v>81</v>
      </c>
      <c r="CK15" s="379">
        <f t="shared" ref="CK15" si="80">CJ15+1</f>
        <v>82</v>
      </c>
      <c r="CL15" s="379">
        <f t="shared" ref="CL15" si="81">CK15+1</f>
        <v>83</v>
      </c>
      <c r="CM15" s="380">
        <f t="shared" ref="CM15" si="82">CL15+1</f>
        <v>84</v>
      </c>
      <c r="CN15" s="379">
        <f t="shared" ref="CN15" si="83">CM15+1</f>
        <v>85</v>
      </c>
      <c r="CO15" s="379">
        <f t="shared" ref="CO15" si="84">CN15+1</f>
        <v>86</v>
      </c>
      <c r="CP15" s="379">
        <f t="shared" ref="CP15" si="85">CO15+1</f>
        <v>87</v>
      </c>
      <c r="CQ15" s="379">
        <f t="shared" ref="CQ15" si="86">CP15+1</f>
        <v>88</v>
      </c>
      <c r="CR15" s="379">
        <f t="shared" ref="CR15" si="87">CQ15+1</f>
        <v>89</v>
      </c>
      <c r="CS15" s="379">
        <f t="shared" ref="CS15" si="88">CR15+1</f>
        <v>90</v>
      </c>
      <c r="CT15" s="379">
        <f t="shared" ref="CT15" si="89">CS15+1</f>
        <v>91</v>
      </c>
      <c r="CU15" s="379">
        <f t="shared" ref="CU15" si="90">CT15+1</f>
        <v>92</v>
      </c>
      <c r="CV15" s="379">
        <f t="shared" ref="CV15" si="91">CU15+1</f>
        <v>93</v>
      </c>
      <c r="CW15" s="379">
        <f t="shared" ref="CW15" si="92">CV15+1</f>
        <v>94</v>
      </c>
      <c r="CX15" s="379">
        <f t="shared" ref="CX15" si="93">CW15+1</f>
        <v>95</v>
      </c>
      <c r="CY15" s="380">
        <f t="shared" ref="CY15" si="94">CX15+1</f>
        <v>96</v>
      </c>
      <c r="CZ15" s="379">
        <f t="shared" ref="CZ15" si="95">CY15+1</f>
        <v>97</v>
      </c>
      <c r="DA15" s="379">
        <f t="shared" ref="DA15" si="96">CZ15+1</f>
        <v>98</v>
      </c>
      <c r="DB15" s="379">
        <f t="shared" ref="DB15" si="97">DA15+1</f>
        <v>99</v>
      </c>
      <c r="DC15" s="379">
        <f t="shared" ref="DC15" si="98">DB15+1</f>
        <v>100</v>
      </c>
      <c r="DD15" s="379">
        <f t="shared" ref="DD15" si="99">DC15+1</f>
        <v>101</v>
      </c>
      <c r="DE15" s="379">
        <f t="shared" ref="DE15" si="100">DD15+1</f>
        <v>102</v>
      </c>
      <c r="DF15" s="379">
        <f t="shared" ref="DF15" si="101">DE15+1</f>
        <v>103</v>
      </c>
      <c r="DG15" s="379">
        <f t="shared" ref="DG15" si="102">DF15+1</f>
        <v>104</v>
      </c>
      <c r="DH15" s="379">
        <f t="shared" ref="DH15" si="103">DG15+1</f>
        <v>105</v>
      </c>
      <c r="DI15" s="379">
        <f t="shared" ref="DI15" si="104">DH15+1</f>
        <v>106</v>
      </c>
      <c r="DJ15" s="379">
        <f t="shared" ref="DJ15" si="105">DI15+1</f>
        <v>107</v>
      </c>
      <c r="DK15" s="380">
        <f t="shared" ref="DK15" si="106">DJ15+1</f>
        <v>108</v>
      </c>
      <c r="DL15" s="379">
        <f t="shared" ref="DL15" si="107">DK15+1</f>
        <v>109</v>
      </c>
      <c r="DM15" s="379">
        <f t="shared" ref="DM15" si="108">DL15+1</f>
        <v>110</v>
      </c>
      <c r="DN15" s="379">
        <f t="shared" ref="DN15" si="109">DM15+1</f>
        <v>111</v>
      </c>
      <c r="DO15" s="379">
        <f t="shared" ref="DO15" si="110">DN15+1</f>
        <v>112</v>
      </c>
      <c r="DP15" s="379">
        <f t="shared" ref="DP15" si="111">DO15+1</f>
        <v>113</v>
      </c>
      <c r="DQ15" s="379">
        <f t="shared" ref="DQ15" si="112">DP15+1</f>
        <v>114</v>
      </c>
      <c r="DR15" s="379">
        <f t="shared" ref="DR15" si="113">DQ15+1</f>
        <v>115</v>
      </c>
      <c r="DS15" s="379">
        <f t="shared" ref="DS15" si="114">DR15+1</f>
        <v>116</v>
      </c>
      <c r="DT15" s="379">
        <f t="shared" ref="DT15" si="115">DS15+1</f>
        <v>117</v>
      </c>
      <c r="DU15" s="379">
        <f t="shared" ref="DU15" si="116">DT15+1</f>
        <v>118</v>
      </c>
      <c r="DV15" s="379">
        <f t="shared" ref="DV15" si="117">DU15+1</f>
        <v>119</v>
      </c>
      <c r="DW15" s="380">
        <f t="shared" ref="DW15" si="118">DV15+1</f>
        <v>120</v>
      </c>
      <c r="DX15" s="379">
        <f t="shared" ref="DX15" si="119">DW15+1</f>
        <v>121</v>
      </c>
      <c r="DY15" s="379">
        <f t="shared" ref="DY15" si="120">DX15+1</f>
        <v>122</v>
      </c>
      <c r="DZ15" s="379">
        <f t="shared" ref="DZ15" si="121">DY15+1</f>
        <v>123</v>
      </c>
      <c r="EA15" s="379">
        <f t="shared" ref="EA15" si="122">DZ15+1</f>
        <v>124</v>
      </c>
      <c r="EB15" s="379">
        <f t="shared" ref="EB15" si="123">EA15+1</f>
        <v>125</v>
      </c>
      <c r="EC15" s="379">
        <f t="shared" ref="EC15" si="124">EB15+1</f>
        <v>126</v>
      </c>
      <c r="ED15" s="379">
        <f t="shared" ref="ED15" si="125">EC15+1</f>
        <v>127</v>
      </c>
      <c r="EE15" s="379">
        <f t="shared" ref="EE15" si="126">ED15+1</f>
        <v>128</v>
      </c>
      <c r="EF15" s="379">
        <f t="shared" ref="EF15" si="127">EE15+1</f>
        <v>129</v>
      </c>
      <c r="EG15" s="379">
        <f t="shared" ref="EG15" si="128">EF15+1</f>
        <v>130</v>
      </c>
      <c r="EH15" s="379">
        <f t="shared" ref="EH15" si="129">EG15+1</f>
        <v>131</v>
      </c>
      <c r="EI15" s="380">
        <f t="shared" ref="EI15" si="130">EH15+1</f>
        <v>132</v>
      </c>
      <c r="EJ15" s="379">
        <f t="shared" ref="EJ15" si="131">EI15+1</f>
        <v>133</v>
      </c>
      <c r="EK15" s="379">
        <f t="shared" ref="EK15" si="132">EJ15+1</f>
        <v>134</v>
      </c>
      <c r="EL15" s="379">
        <f t="shared" ref="EL15" si="133">EK15+1</f>
        <v>135</v>
      </c>
      <c r="EM15" s="379">
        <f t="shared" ref="EM15" si="134">EL15+1</f>
        <v>136</v>
      </c>
      <c r="EN15" s="379">
        <f t="shared" ref="EN15" si="135">EM15+1</f>
        <v>137</v>
      </c>
      <c r="EO15" s="379">
        <f t="shared" ref="EO15" si="136">EN15+1</f>
        <v>138</v>
      </c>
      <c r="EP15" s="379">
        <f t="shared" ref="EP15" si="137">EO15+1</f>
        <v>139</v>
      </c>
      <c r="EQ15" s="379">
        <f t="shared" ref="EQ15" si="138">EP15+1</f>
        <v>140</v>
      </c>
      <c r="ER15" s="379">
        <f t="shared" ref="ER15" si="139">EQ15+1</f>
        <v>141</v>
      </c>
      <c r="ES15" s="379">
        <f t="shared" ref="ES15" si="140">ER15+1</f>
        <v>142</v>
      </c>
      <c r="ET15" s="379">
        <f t="shared" ref="ET15" si="141">ES15+1</f>
        <v>143</v>
      </c>
      <c r="EU15" s="380">
        <f t="shared" ref="EU15" si="142">ET15+1</f>
        <v>144</v>
      </c>
      <c r="EV15" s="379">
        <f t="shared" ref="EV15" si="143">EU15+1</f>
        <v>145</v>
      </c>
      <c r="EW15" s="379">
        <f t="shared" ref="EW15" si="144">EV15+1</f>
        <v>146</v>
      </c>
      <c r="EX15" s="379">
        <f t="shared" ref="EX15" si="145">EW15+1</f>
        <v>147</v>
      </c>
      <c r="EY15" s="379">
        <f t="shared" ref="EY15" si="146">EX15+1</f>
        <v>148</v>
      </c>
      <c r="EZ15" s="379">
        <f t="shared" ref="EZ15" si="147">EY15+1</f>
        <v>149</v>
      </c>
      <c r="FA15" s="379">
        <f t="shared" ref="FA15" si="148">EZ15+1</f>
        <v>150</v>
      </c>
      <c r="FB15" s="379">
        <f t="shared" ref="FB15" si="149">FA15+1</f>
        <v>151</v>
      </c>
      <c r="FC15" s="379">
        <f t="shared" ref="FC15" si="150">FB15+1</f>
        <v>152</v>
      </c>
      <c r="FD15" s="379">
        <f t="shared" ref="FD15" si="151">FC15+1</f>
        <v>153</v>
      </c>
      <c r="FE15" s="379">
        <f t="shared" ref="FE15" si="152">FD15+1</f>
        <v>154</v>
      </c>
      <c r="FF15" s="379">
        <f t="shared" ref="FF15" si="153">FE15+1</f>
        <v>155</v>
      </c>
      <c r="FG15" s="380">
        <f t="shared" ref="FG15" si="154">FF15+1</f>
        <v>156</v>
      </c>
      <c r="FH15" s="379">
        <f t="shared" ref="FH15" si="155">FG15+1</f>
        <v>157</v>
      </c>
      <c r="FI15" s="379">
        <f t="shared" ref="FI15" si="156">FH15+1</f>
        <v>158</v>
      </c>
      <c r="FJ15" s="379">
        <f t="shared" ref="FJ15" si="157">FI15+1</f>
        <v>159</v>
      </c>
      <c r="FK15" s="379">
        <f t="shared" ref="FK15" si="158">FJ15+1</f>
        <v>160</v>
      </c>
      <c r="FL15" s="379">
        <f t="shared" ref="FL15" si="159">FK15+1</f>
        <v>161</v>
      </c>
      <c r="FM15" s="379">
        <f t="shared" ref="FM15" si="160">FL15+1</f>
        <v>162</v>
      </c>
      <c r="FN15" s="379">
        <f t="shared" ref="FN15" si="161">FM15+1</f>
        <v>163</v>
      </c>
      <c r="FO15" s="379">
        <f t="shared" ref="FO15" si="162">FN15+1</f>
        <v>164</v>
      </c>
      <c r="FP15" s="379">
        <f t="shared" ref="FP15" si="163">FO15+1</f>
        <v>165</v>
      </c>
      <c r="FQ15" s="379">
        <f t="shared" ref="FQ15" si="164">FP15+1</f>
        <v>166</v>
      </c>
      <c r="FR15" s="379">
        <f t="shared" ref="FR15" si="165">FQ15+1</f>
        <v>167</v>
      </c>
      <c r="FS15" s="380">
        <f t="shared" ref="FS15" si="166">FR15+1</f>
        <v>168</v>
      </c>
      <c r="FT15" s="379">
        <f t="shared" ref="FT15" si="167">FS15+1</f>
        <v>169</v>
      </c>
      <c r="FU15" s="379">
        <f t="shared" ref="FU15" si="168">FT15+1</f>
        <v>170</v>
      </c>
      <c r="FV15" s="379">
        <f t="shared" ref="FV15" si="169">FU15+1</f>
        <v>171</v>
      </c>
      <c r="FW15" s="379">
        <f t="shared" ref="FW15:GE15" si="170">FV15+1</f>
        <v>172</v>
      </c>
      <c r="FX15" s="379">
        <f t="shared" si="170"/>
        <v>173</v>
      </c>
      <c r="FY15" s="379">
        <f t="shared" si="170"/>
        <v>174</v>
      </c>
      <c r="FZ15" s="379">
        <f t="shared" si="170"/>
        <v>175</v>
      </c>
      <c r="GA15" s="379">
        <f t="shared" si="170"/>
        <v>176</v>
      </c>
      <c r="GB15" s="379">
        <f t="shared" si="170"/>
        <v>177</v>
      </c>
      <c r="GC15" s="379">
        <f t="shared" si="170"/>
        <v>178</v>
      </c>
      <c r="GD15" s="379">
        <f t="shared" si="170"/>
        <v>179</v>
      </c>
      <c r="GE15" s="380">
        <f t="shared" si="170"/>
        <v>180</v>
      </c>
      <c r="GF15" s="381"/>
      <c r="GG15" s="240" t="s">
        <v>458</v>
      </c>
    </row>
    <row r="16" spans="1:189" s="393" customFormat="1" ht="22" hidden="1" customHeight="1" thickTop="1">
      <c r="A16" s="382" t="s">
        <v>396</v>
      </c>
      <c r="B16" s="383">
        <v>1</v>
      </c>
      <c r="C16" s="383"/>
      <c r="D16" s="383"/>
      <c r="E16" s="383">
        <v>1</v>
      </c>
      <c r="F16" s="383"/>
      <c r="G16" s="384" t="str">
        <f>$G$355</f>
        <v>Low Performing  Title / App</v>
      </c>
      <c r="H16" s="385"/>
      <c r="I16" s="386"/>
      <c r="J16" s="386"/>
      <c r="K16" s="386"/>
      <c r="L16" s="386"/>
      <c r="M16" s="386"/>
      <c r="N16" s="386"/>
      <c r="O16" s="397"/>
      <c r="P16" s="397"/>
      <c r="Q16" s="387">
        <f t="shared" ref="Q16:AN16" si="171">$B$9*Q355</f>
        <v>10965.824999999999</v>
      </c>
      <c r="R16" s="388">
        <f t="shared" si="171"/>
        <v>40421.0625</v>
      </c>
      <c r="S16" s="389">
        <f t="shared" si="171"/>
        <v>74204.324999999997</v>
      </c>
      <c r="T16" s="388">
        <f t="shared" si="171"/>
        <v>136792.5</v>
      </c>
      <c r="U16" s="388">
        <f t="shared" si="171"/>
        <v>224799.41249999998</v>
      </c>
      <c r="V16" s="388">
        <f t="shared" si="171"/>
        <v>153499.125</v>
      </c>
      <c r="W16" s="388">
        <f t="shared" si="171"/>
        <v>131500.19999999998</v>
      </c>
      <c r="X16" s="388">
        <f t="shared" si="171"/>
        <v>145650.375</v>
      </c>
      <c r="Y16" s="388">
        <f t="shared" si="171"/>
        <v>117574.27499999999</v>
      </c>
      <c r="Z16" s="388">
        <f t="shared" si="171"/>
        <v>116755.7625</v>
      </c>
      <c r="AA16" s="388">
        <f t="shared" si="171"/>
        <v>111205.575</v>
      </c>
      <c r="AB16" s="388">
        <f t="shared" si="171"/>
        <v>102796.2</v>
      </c>
      <c r="AC16" s="388">
        <f t="shared" si="171"/>
        <v>90664.274999999994</v>
      </c>
      <c r="AD16" s="388">
        <f t="shared" si="171"/>
        <v>106429.04999999999</v>
      </c>
      <c r="AE16" s="389">
        <f t="shared" si="171"/>
        <v>83634.037499999991</v>
      </c>
      <c r="AF16" s="388">
        <f t="shared" si="171"/>
        <v>71558.175000000003</v>
      </c>
      <c r="AG16" s="388">
        <f t="shared" si="171"/>
        <v>70762.087499999994</v>
      </c>
      <c r="AH16" s="388">
        <f t="shared" si="171"/>
        <v>76144.087499999994</v>
      </c>
      <c r="AI16" s="388">
        <f t="shared" si="171"/>
        <v>55199.137499999997</v>
      </c>
      <c r="AJ16" s="388">
        <f t="shared" si="171"/>
        <v>55457.024999999994</v>
      </c>
      <c r="AK16" s="388">
        <f t="shared" si="171"/>
        <v>39681.037499999999</v>
      </c>
      <c r="AL16" s="388">
        <f t="shared" si="171"/>
        <v>27223.949999999997</v>
      </c>
      <c r="AM16" s="388">
        <f t="shared" si="171"/>
        <v>17704.537499999999</v>
      </c>
      <c r="AN16" s="388">
        <f t="shared" si="171"/>
        <v>7781.4749999999995</v>
      </c>
      <c r="AO16" s="388">
        <f>AN16*0.8</f>
        <v>6225.18</v>
      </c>
      <c r="AP16" s="386">
        <f>AO16*0.8</f>
        <v>4980.1440000000002</v>
      </c>
      <c r="AQ16" s="390">
        <f t="shared" ref="AQ16:DB20" si="172">AP16*0.8</f>
        <v>3984.1152000000002</v>
      </c>
      <c r="AR16" s="386">
        <f t="shared" si="172"/>
        <v>3187.2921600000004</v>
      </c>
      <c r="AS16" s="386">
        <f t="shared" si="172"/>
        <v>2549.8337280000005</v>
      </c>
      <c r="AT16" s="386">
        <f t="shared" si="172"/>
        <v>2039.8669824000006</v>
      </c>
      <c r="AU16" s="386">
        <f t="shared" si="172"/>
        <v>1631.8935859200005</v>
      </c>
      <c r="AV16" s="386">
        <f t="shared" si="172"/>
        <v>1305.5148687360006</v>
      </c>
      <c r="AW16" s="386">
        <f t="shared" si="172"/>
        <v>1044.4118949888004</v>
      </c>
      <c r="AX16" s="386">
        <f t="shared" si="172"/>
        <v>835.5295159910404</v>
      </c>
      <c r="AY16" s="386">
        <f t="shared" si="172"/>
        <v>668.42361279283239</v>
      </c>
      <c r="AZ16" s="386">
        <f t="shared" si="172"/>
        <v>534.73889023426591</v>
      </c>
      <c r="BA16" s="386">
        <f t="shared" si="172"/>
        <v>427.79111218741275</v>
      </c>
      <c r="BB16" s="386">
        <f t="shared" si="172"/>
        <v>342.23288974993022</v>
      </c>
      <c r="BC16" s="390">
        <f t="shared" si="172"/>
        <v>273.7863117999442</v>
      </c>
      <c r="BD16" s="386">
        <f t="shared" si="172"/>
        <v>219.02904943995537</v>
      </c>
      <c r="BE16" s="386">
        <f t="shared" si="172"/>
        <v>175.2232395519643</v>
      </c>
      <c r="BF16" s="386">
        <f t="shared" si="172"/>
        <v>140.17859164157144</v>
      </c>
      <c r="BG16" s="386">
        <f t="shared" si="172"/>
        <v>112.14287331325716</v>
      </c>
      <c r="BH16" s="386">
        <f t="shared" si="172"/>
        <v>89.714298650605727</v>
      </c>
      <c r="BI16" s="386">
        <f t="shared" si="172"/>
        <v>71.771438920484584</v>
      </c>
      <c r="BJ16" s="386">
        <f t="shared" si="172"/>
        <v>57.417151136387673</v>
      </c>
      <c r="BK16" s="386">
        <f t="shared" si="172"/>
        <v>45.933720909110143</v>
      </c>
      <c r="BL16" s="386">
        <f t="shared" si="172"/>
        <v>36.746976727288114</v>
      </c>
      <c r="BM16" s="386">
        <f t="shared" si="172"/>
        <v>29.397581381830491</v>
      </c>
      <c r="BN16" s="386">
        <f t="shared" si="172"/>
        <v>23.518065105464395</v>
      </c>
      <c r="BO16" s="390">
        <f t="shared" si="172"/>
        <v>18.814452084371517</v>
      </c>
      <c r="BP16" s="386">
        <f t="shared" si="172"/>
        <v>15.051561667497214</v>
      </c>
      <c r="BQ16" s="386">
        <f t="shared" si="172"/>
        <v>12.041249333997772</v>
      </c>
      <c r="BR16" s="386">
        <f t="shared" si="172"/>
        <v>9.6329994671982178</v>
      </c>
      <c r="BS16" s="386">
        <f t="shared" si="172"/>
        <v>7.7063995737585742</v>
      </c>
      <c r="BT16" s="386">
        <f t="shared" si="172"/>
        <v>6.1651196590068595</v>
      </c>
      <c r="BU16" s="386">
        <f t="shared" si="172"/>
        <v>4.9320957272054882</v>
      </c>
      <c r="BV16" s="386">
        <f t="shared" si="172"/>
        <v>3.9456765817643906</v>
      </c>
      <c r="BW16" s="386">
        <f t="shared" si="172"/>
        <v>3.1565412654115126</v>
      </c>
      <c r="BX16" s="386">
        <f t="shared" si="172"/>
        <v>2.5252330123292102</v>
      </c>
      <c r="BY16" s="386">
        <f t="shared" si="172"/>
        <v>2.0201864098633684</v>
      </c>
      <c r="BZ16" s="386">
        <f t="shared" si="172"/>
        <v>1.6161491278906948</v>
      </c>
      <c r="CA16" s="390">
        <f t="shared" si="172"/>
        <v>1.2929193023125558</v>
      </c>
      <c r="CB16" s="386">
        <f t="shared" si="172"/>
        <v>1.0343354418500448</v>
      </c>
      <c r="CC16" s="386">
        <f t="shared" si="172"/>
        <v>0.82746835348003589</v>
      </c>
      <c r="CD16" s="386">
        <f t="shared" si="172"/>
        <v>0.66197468278402871</v>
      </c>
      <c r="CE16" s="386">
        <f t="shared" si="172"/>
        <v>0.52957974622722304</v>
      </c>
      <c r="CF16" s="386">
        <f t="shared" si="172"/>
        <v>0.42366379698177847</v>
      </c>
      <c r="CG16" s="386">
        <f t="shared" si="172"/>
        <v>0.33893103758542281</v>
      </c>
      <c r="CH16" s="386">
        <f t="shared" si="172"/>
        <v>0.27114483006833828</v>
      </c>
      <c r="CI16" s="386">
        <f t="shared" si="172"/>
        <v>0.21691586405467064</v>
      </c>
      <c r="CJ16" s="386">
        <f t="shared" si="172"/>
        <v>0.17353269124373652</v>
      </c>
      <c r="CK16" s="386">
        <f t="shared" si="172"/>
        <v>0.13882615299498921</v>
      </c>
      <c r="CL16" s="386">
        <f t="shared" si="172"/>
        <v>0.11106092239599137</v>
      </c>
      <c r="CM16" s="390">
        <f t="shared" si="172"/>
        <v>8.8848737916793097E-2</v>
      </c>
      <c r="CN16" s="386">
        <f t="shared" si="172"/>
        <v>7.1078990333434483E-2</v>
      </c>
      <c r="CO16" s="386">
        <f t="shared" si="172"/>
        <v>5.6863192266747589E-2</v>
      </c>
      <c r="CP16" s="386">
        <f t="shared" si="172"/>
        <v>4.5490553813398074E-2</v>
      </c>
      <c r="CQ16" s="386">
        <f t="shared" si="172"/>
        <v>3.6392443050718461E-2</v>
      </c>
      <c r="CR16" s="386">
        <f t="shared" si="172"/>
        <v>2.9113954440574769E-2</v>
      </c>
      <c r="CS16" s="386">
        <f t="shared" si="172"/>
        <v>2.3291163552459818E-2</v>
      </c>
      <c r="CT16" s="386">
        <f t="shared" si="172"/>
        <v>1.8632930841967855E-2</v>
      </c>
      <c r="CU16" s="386">
        <f t="shared" si="172"/>
        <v>1.4906344673574285E-2</v>
      </c>
      <c r="CV16" s="386">
        <f t="shared" si="172"/>
        <v>1.1925075738859429E-2</v>
      </c>
      <c r="CW16" s="386">
        <f t="shared" si="172"/>
        <v>9.540060591087543E-3</v>
      </c>
      <c r="CX16" s="386">
        <f t="shared" si="172"/>
        <v>7.6320484728700346E-3</v>
      </c>
      <c r="CY16" s="390">
        <f t="shared" si="172"/>
        <v>6.1056387782960284E-3</v>
      </c>
      <c r="CZ16" s="386">
        <f t="shared" si="172"/>
        <v>4.8845110226368232E-3</v>
      </c>
      <c r="DA16" s="386">
        <f t="shared" si="172"/>
        <v>3.9076088181094586E-3</v>
      </c>
      <c r="DB16" s="386">
        <f t="shared" si="172"/>
        <v>3.1260870544875669E-3</v>
      </c>
      <c r="DC16" s="386">
        <f t="shared" ref="DC16:DR31" si="173">DB16*0.8</f>
        <v>2.5008696435900538E-3</v>
      </c>
      <c r="DD16" s="386">
        <f t="shared" si="173"/>
        <v>2.0006957148720433E-3</v>
      </c>
      <c r="DE16" s="386">
        <f t="shared" si="173"/>
        <v>1.6005565718976347E-3</v>
      </c>
      <c r="DF16" s="386">
        <f t="shared" si="173"/>
        <v>1.2804452575181078E-3</v>
      </c>
      <c r="DG16" s="386">
        <f t="shared" si="173"/>
        <v>1.0243562060144862E-3</v>
      </c>
      <c r="DH16" s="386">
        <f t="shared" si="173"/>
        <v>8.1948496481158901E-4</v>
      </c>
      <c r="DI16" s="386">
        <f t="shared" si="173"/>
        <v>6.5558797184927121E-4</v>
      </c>
      <c r="DJ16" s="386">
        <f t="shared" si="173"/>
        <v>5.2447037747941694E-4</v>
      </c>
      <c r="DK16" s="390">
        <f t="shared" si="173"/>
        <v>4.1957630198353357E-4</v>
      </c>
      <c r="DL16" s="386">
        <f t="shared" si="173"/>
        <v>3.3566104158682687E-4</v>
      </c>
      <c r="DM16" s="386">
        <f t="shared" si="173"/>
        <v>2.6852883326946149E-4</v>
      </c>
      <c r="DN16" s="386">
        <f t="shared" si="173"/>
        <v>2.1482306661556921E-4</v>
      </c>
      <c r="DO16" s="386">
        <f t="shared" si="173"/>
        <v>1.7185845329245538E-4</v>
      </c>
      <c r="DP16" s="386">
        <f t="shared" si="173"/>
        <v>1.3748676263396431E-4</v>
      </c>
      <c r="DQ16" s="386">
        <f t="shared" si="173"/>
        <v>1.0998941010717146E-4</v>
      </c>
      <c r="DR16" s="386">
        <f t="shared" si="173"/>
        <v>8.7991528085737172E-5</v>
      </c>
      <c r="DS16" s="386">
        <f t="shared" ref="DS16:EH31" si="174">DR16*0.8</f>
        <v>7.0393222468589735E-5</v>
      </c>
      <c r="DT16" s="386">
        <f t="shared" si="174"/>
        <v>5.6314577974871789E-5</v>
      </c>
      <c r="DU16" s="386">
        <f t="shared" si="174"/>
        <v>4.5051662379897432E-5</v>
      </c>
      <c r="DV16" s="386">
        <f t="shared" si="174"/>
        <v>3.6041329903917948E-5</v>
      </c>
      <c r="DW16" s="390">
        <f t="shared" si="174"/>
        <v>2.883306392313436E-5</v>
      </c>
      <c r="DX16" s="386">
        <f t="shared" si="174"/>
        <v>2.3066451138507491E-5</v>
      </c>
      <c r="DY16" s="386">
        <f t="shared" si="174"/>
        <v>1.8453160910805996E-5</v>
      </c>
      <c r="DZ16" s="386">
        <f t="shared" si="174"/>
        <v>1.4762528728644797E-5</v>
      </c>
      <c r="EA16" s="386">
        <f t="shared" si="174"/>
        <v>1.1810022982915838E-5</v>
      </c>
      <c r="EB16" s="386">
        <f t="shared" si="174"/>
        <v>9.4480183863326718E-6</v>
      </c>
      <c r="EC16" s="386">
        <f t="shared" si="174"/>
        <v>7.5584147090661374E-6</v>
      </c>
      <c r="ED16" s="386">
        <f t="shared" si="174"/>
        <v>6.0467317672529103E-6</v>
      </c>
      <c r="EE16" s="386">
        <f t="shared" si="174"/>
        <v>4.8373854138023282E-6</v>
      </c>
      <c r="EF16" s="386">
        <f t="shared" si="174"/>
        <v>3.8699083310418627E-6</v>
      </c>
      <c r="EG16" s="391">
        <f t="shared" si="174"/>
        <v>3.0959266648334902E-6</v>
      </c>
      <c r="EH16" s="386">
        <f t="shared" si="174"/>
        <v>2.4767413318667922E-6</v>
      </c>
      <c r="EI16" s="390">
        <f t="shared" ref="EI16:GE21" si="175">EH16*0.8</f>
        <v>1.9813930654934339E-6</v>
      </c>
      <c r="EJ16" s="386">
        <f t="shared" si="175"/>
        <v>1.5851144523947472E-6</v>
      </c>
      <c r="EK16" s="386">
        <f t="shared" si="175"/>
        <v>1.2680915619157978E-6</v>
      </c>
      <c r="EL16" s="386">
        <f t="shared" si="175"/>
        <v>1.0144732495326383E-6</v>
      </c>
      <c r="EM16" s="386">
        <f t="shared" si="175"/>
        <v>8.1157859962611063E-7</v>
      </c>
      <c r="EN16" s="386">
        <f t="shared" si="175"/>
        <v>6.4926287970088852E-7</v>
      </c>
      <c r="EO16" s="386">
        <f t="shared" si="175"/>
        <v>5.1941030376071082E-7</v>
      </c>
      <c r="EP16" s="386">
        <f t="shared" si="175"/>
        <v>4.1552824300856869E-7</v>
      </c>
      <c r="EQ16" s="386">
        <f t="shared" si="175"/>
        <v>3.3242259440685496E-7</v>
      </c>
      <c r="ER16" s="386">
        <f t="shared" si="175"/>
        <v>2.6593807552548396E-7</v>
      </c>
      <c r="ES16" s="386">
        <f t="shared" si="175"/>
        <v>2.1275046042038719E-7</v>
      </c>
      <c r="ET16" s="386">
        <f t="shared" si="175"/>
        <v>1.7020036833630976E-7</v>
      </c>
      <c r="EU16" s="390">
        <f t="shared" si="175"/>
        <v>1.3616029466904782E-7</v>
      </c>
      <c r="EV16" s="386">
        <f t="shared" si="175"/>
        <v>1.0892823573523827E-7</v>
      </c>
      <c r="EW16" s="386">
        <f t="shared" si="175"/>
        <v>8.7142588588190626E-8</v>
      </c>
      <c r="EX16" s="386">
        <f t="shared" si="175"/>
        <v>6.9714070870552498E-8</v>
      </c>
      <c r="EY16" s="386">
        <f t="shared" si="175"/>
        <v>5.5771256696442003E-8</v>
      </c>
      <c r="EZ16" s="386">
        <f t="shared" si="175"/>
        <v>4.4617005357153606E-8</v>
      </c>
      <c r="FA16" s="386">
        <f t="shared" si="175"/>
        <v>3.5693604285722889E-8</v>
      </c>
      <c r="FB16" s="386">
        <f t="shared" si="175"/>
        <v>2.8554883428578312E-8</v>
      </c>
      <c r="FC16" s="386">
        <f t="shared" si="175"/>
        <v>2.2843906742862651E-8</v>
      </c>
      <c r="FD16" s="386">
        <f t="shared" si="175"/>
        <v>1.8275125394290121E-8</v>
      </c>
      <c r="FE16" s="386">
        <f t="shared" si="175"/>
        <v>1.4620100315432098E-8</v>
      </c>
      <c r="FF16" s="386">
        <f t="shared" si="175"/>
        <v>1.169608025234568E-8</v>
      </c>
      <c r="FG16" s="390">
        <f t="shared" si="175"/>
        <v>9.356864201876544E-9</v>
      </c>
      <c r="FH16" s="386">
        <f t="shared" si="175"/>
        <v>7.4854913615012359E-9</v>
      </c>
      <c r="FI16" s="386">
        <f t="shared" si="175"/>
        <v>5.9883930892009892E-9</v>
      </c>
      <c r="FJ16" s="386">
        <f t="shared" si="175"/>
        <v>4.7907144713607917E-9</v>
      </c>
      <c r="FK16" s="386">
        <f t="shared" si="175"/>
        <v>3.8325715770886333E-9</v>
      </c>
      <c r="FL16" s="386">
        <f t="shared" si="175"/>
        <v>3.0660572616709068E-9</v>
      </c>
      <c r="FM16" s="386">
        <f t="shared" si="175"/>
        <v>2.4528458093367257E-9</v>
      </c>
      <c r="FN16" s="386">
        <f t="shared" si="175"/>
        <v>1.9622766474693804E-9</v>
      </c>
      <c r="FO16" s="386">
        <f t="shared" si="175"/>
        <v>1.5698213179755044E-9</v>
      </c>
      <c r="FP16" s="386">
        <f t="shared" si="175"/>
        <v>1.2558570543804035E-9</v>
      </c>
      <c r="FQ16" s="386">
        <f t="shared" si="175"/>
        <v>1.0046856435043229E-9</v>
      </c>
      <c r="FR16" s="386">
        <f t="shared" si="175"/>
        <v>8.0374851480345842E-10</v>
      </c>
      <c r="FS16" s="390">
        <f t="shared" si="175"/>
        <v>6.4299881184276673E-10</v>
      </c>
      <c r="FT16" s="386">
        <f t="shared" si="175"/>
        <v>5.1439904947421341E-10</v>
      </c>
      <c r="FU16" s="386">
        <f t="shared" si="175"/>
        <v>4.1151923957937077E-10</v>
      </c>
      <c r="FV16" s="386">
        <f t="shared" si="175"/>
        <v>3.2921539166349662E-10</v>
      </c>
      <c r="FW16" s="386">
        <f t="shared" si="175"/>
        <v>2.6337231333079731E-10</v>
      </c>
      <c r="FX16" s="386">
        <f t="shared" si="175"/>
        <v>2.1069785066463786E-10</v>
      </c>
      <c r="FY16" s="386">
        <f t="shared" si="175"/>
        <v>1.685582805317103E-10</v>
      </c>
      <c r="FZ16" s="386">
        <f t="shared" si="175"/>
        <v>1.3484662442536824E-10</v>
      </c>
      <c r="GA16" s="386">
        <f t="shared" si="175"/>
        <v>1.0787729954029459E-10</v>
      </c>
      <c r="GB16" s="386">
        <f t="shared" si="175"/>
        <v>8.6301839632235685E-11</v>
      </c>
      <c r="GC16" s="386">
        <f t="shared" si="175"/>
        <v>6.9041471705788553E-11</v>
      </c>
      <c r="GD16" s="386">
        <f t="shared" si="175"/>
        <v>5.5233177364630848E-11</v>
      </c>
      <c r="GE16" s="390">
        <f t="shared" si="175"/>
        <v>4.4186541891704679E-11</v>
      </c>
      <c r="GF16" s="392">
        <f t="shared" ref="GF16:GF30" si="176">SUM(H16:GE16)</f>
        <v>2099529.4124999978</v>
      </c>
    </row>
    <row r="17" spans="1:189" s="393" customFormat="1" ht="22" hidden="1" customHeight="1" thickBot="1">
      <c r="B17" s="394">
        <f>B16+1</f>
        <v>2</v>
      </c>
      <c r="C17" s="394"/>
      <c r="D17" s="394">
        <v>1</v>
      </c>
      <c r="E17" s="394"/>
      <c r="F17" s="394"/>
      <c r="G17" s="395" t="str">
        <f>$G$354</f>
        <v>Avg Performing  Title / App</v>
      </c>
      <c r="H17" s="396"/>
      <c r="I17" s="397"/>
      <c r="J17" s="397"/>
      <c r="K17" s="397"/>
      <c r="L17" s="397"/>
      <c r="M17" s="397"/>
      <c r="N17" s="397"/>
      <c r="O17" s="397"/>
      <c r="P17" s="397"/>
      <c r="Q17" s="398"/>
      <c r="R17" s="399"/>
      <c r="S17" s="400">
        <f t="shared" ref="S17:AP17" si="177">$B$9*Q$354</f>
        <v>23344.424999999999</v>
      </c>
      <c r="T17" s="401">
        <f t="shared" si="177"/>
        <v>75179.8125</v>
      </c>
      <c r="U17" s="401">
        <f t="shared" si="177"/>
        <v>213463.57499999998</v>
      </c>
      <c r="V17" s="401">
        <f t="shared" si="177"/>
        <v>417721.6875</v>
      </c>
      <c r="W17" s="401">
        <f t="shared" si="177"/>
        <v>510202.38749999995</v>
      </c>
      <c r="X17" s="401">
        <f t="shared" si="177"/>
        <v>496444.64999999997</v>
      </c>
      <c r="Y17" s="401">
        <f t="shared" si="177"/>
        <v>505224.03749999998</v>
      </c>
      <c r="Z17" s="401">
        <f t="shared" si="177"/>
        <v>495940.08749999997</v>
      </c>
      <c r="AA17" s="401">
        <f t="shared" si="177"/>
        <v>335455.57500000001</v>
      </c>
      <c r="AB17" s="401">
        <f t="shared" si="177"/>
        <v>364069.875</v>
      </c>
      <c r="AC17" s="401">
        <f t="shared" si="177"/>
        <v>279841.57500000001</v>
      </c>
      <c r="AD17" s="401">
        <f t="shared" si="177"/>
        <v>238590.78749999998</v>
      </c>
      <c r="AE17" s="400">
        <f t="shared" si="177"/>
        <v>308814.67499999999</v>
      </c>
      <c r="AF17" s="401">
        <f t="shared" si="177"/>
        <v>273585</v>
      </c>
      <c r="AG17" s="401">
        <f t="shared" si="177"/>
        <v>237267.71249999999</v>
      </c>
      <c r="AH17" s="401">
        <f t="shared" si="177"/>
        <v>178615.125</v>
      </c>
      <c r="AI17" s="401">
        <f t="shared" si="177"/>
        <v>165844.08749999999</v>
      </c>
      <c r="AJ17" s="401">
        <f t="shared" si="177"/>
        <v>185342.625</v>
      </c>
      <c r="AK17" s="401">
        <f t="shared" si="177"/>
        <v>165877.72500000001</v>
      </c>
      <c r="AL17" s="401">
        <f t="shared" si="177"/>
        <v>128921.325</v>
      </c>
      <c r="AM17" s="401">
        <f t="shared" si="177"/>
        <v>95799.599999999991</v>
      </c>
      <c r="AN17" s="401">
        <f t="shared" si="177"/>
        <v>55995.224999999999</v>
      </c>
      <c r="AO17" s="401">
        <f t="shared" si="177"/>
        <v>49009.837499999994</v>
      </c>
      <c r="AP17" s="401">
        <f t="shared" si="177"/>
        <v>27055.762499999997</v>
      </c>
      <c r="AQ17" s="402">
        <f>AP17*0.8</f>
        <v>21644.61</v>
      </c>
      <c r="AR17" s="397">
        <f t="shared" si="172"/>
        <v>17315.688000000002</v>
      </c>
      <c r="AS17" s="397">
        <f t="shared" si="172"/>
        <v>13852.550400000002</v>
      </c>
      <c r="AT17" s="397">
        <f t="shared" si="172"/>
        <v>11082.040320000002</v>
      </c>
      <c r="AU17" s="397">
        <f t="shared" si="172"/>
        <v>8865.6322560000026</v>
      </c>
      <c r="AV17" s="397">
        <f t="shared" si="172"/>
        <v>7092.5058048000028</v>
      </c>
      <c r="AW17" s="397">
        <f t="shared" si="172"/>
        <v>5674.0046438400022</v>
      </c>
      <c r="AX17" s="397">
        <f t="shared" si="172"/>
        <v>4539.2037150720016</v>
      </c>
      <c r="AY17" s="397">
        <f t="shared" si="172"/>
        <v>3631.3629720576014</v>
      </c>
      <c r="AZ17" s="397">
        <f t="shared" si="172"/>
        <v>2905.0903776460814</v>
      </c>
      <c r="BA17" s="397">
        <f t="shared" si="172"/>
        <v>2324.0723021168651</v>
      </c>
      <c r="BB17" s="397">
        <f t="shared" si="172"/>
        <v>1859.2578416934921</v>
      </c>
      <c r="BC17" s="402">
        <f t="shared" si="172"/>
        <v>1487.4062733547937</v>
      </c>
      <c r="BD17" s="397">
        <f t="shared" si="172"/>
        <v>1189.9250186838351</v>
      </c>
      <c r="BE17" s="397">
        <f t="shared" si="172"/>
        <v>951.94001494706811</v>
      </c>
      <c r="BF17" s="397">
        <f t="shared" si="172"/>
        <v>761.55201195765449</v>
      </c>
      <c r="BG17" s="397">
        <f t="shared" si="172"/>
        <v>609.24160956612366</v>
      </c>
      <c r="BH17" s="397">
        <f t="shared" si="172"/>
        <v>487.39328765289895</v>
      </c>
      <c r="BI17" s="397">
        <f t="shared" si="172"/>
        <v>389.91463012231918</v>
      </c>
      <c r="BJ17" s="397">
        <f t="shared" si="172"/>
        <v>311.93170409785535</v>
      </c>
      <c r="BK17" s="397">
        <f t="shared" si="172"/>
        <v>249.5453632782843</v>
      </c>
      <c r="BL17" s="397">
        <f t="shared" si="172"/>
        <v>199.63629062262746</v>
      </c>
      <c r="BM17" s="397">
        <f t="shared" si="172"/>
        <v>159.70903249810198</v>
      </c>
      <c r="BN17" s="397">
        <f t="shared" si="172"/>
        <v>127.76722599848159</v>
      </c>
      <c r="BO17" s="402">
        <f t="shared" si="172"/>
        <v>102.21378079878528</v>
      </c>
      <c r="BP17" s="397">
        <f t="shared" si="172"/>
        <v>81.771024639028226</v>
      </c>
      <c r="BQ17" s="397">
        <f t="shared" si="172"/>
        <v>65.416819711222587</v>
      </c>
      <c r="BR17" s="397">
        <f t="shared" si="172"/>
        <v>52.33345576897807</v>
      </c>
      <c r="BS17" s="397">
        <f t="shared" si="172"/>
        <v>41.866764615182461</v>
      </c>
      <c r="BT17" s="397">
        <f t="shared" si="172"/>
        <v>33.493411692145969</v>
      </c>
      <c r="BU17" s="397">
        <f t="shared" si="172"/>
        <v>26.794729353716775</v>
      </c>
      <c r="BV17" s="397">
        <f t="shared" si="172"/>
        <v>21.43578348297342</v>
      </c>
      <c r="BW17" s="397">
        <f t="shared" si="172"/>
        <v>17.148626786378738</v>
      </c>
      <c r="BX17" s="397">
        <f t="shared" si="172"/>
        <v>13.718901429102992</v>
      </c>
      <c r="BY17" s="397">
        <f t="shared" si="172"/>
        <v>10.975121143282394</v>
      </c>
      <c r="BZ17" s="397">
        <f t="shared" si="172"/>
        <v>8.7800969146259149</v>
      </c>
      <c r="CA17" s="402">
        <f t="shared" si="172"/>
        <v>7.0240775317007325</v>
      </c>
      <c r="CB17" s="397">
        <f t="shared" si="172"/>
        <v>5.6192620253605865</v>
      </c>
      <c r="CC17" s="397">
        <f t="shared" si="172"/>
        <v>4.495409620288469</v>
      </c>
      <c r="CD17" s="397">
        <f t="shared" si="172"/>
        <v>3.5963276962307753</v>
      </c>
      <c r="CE17" s="397">
        <f t="shared" si="172"/>
        <v>2.8770621569846204</v>
      </c>
      <c r="CF17" s="397">
        <f t="shared" si="172"/>
        <v>2.3016497255876964</v>
      </c>
      <c r="CG17" s="397">
        <f t="shared" si="172"/>
        <v>1.8413197804701573</v>
      </c>
      <c r="CH17" s="397">
        <f t="shared" si="172"/>
        <v>1.473055824376126</v>
      </c>
      <c r="CI17" s="397">
        <f t="shared" si="172"/>
        <v>1.1784446595009008</v>
      </c>
      <c r="CJ17" s="397">
        <f t="shared" si="172"/>
        <v>0.94275572760072068</v>
      </c>
      <c r="CK17" s="397">
        <f t="shared" si="172"/>
        <v>0.75420458208057661</v>
      </c>
      <c r="CL17" s="397">
        <f t="shared" si="172"/>
        <v>0.60336366566446131</v>
      </c>
      <c r="CM17" s="402">
        <f t="shared" si="172"/>
        <v>0.48269093253156908</v>
      </c>
      <c r="CN17" s="397">
        <f t="shared" si="172"/>
        <v>0.38615274602525529</v>
      </c>
      <c r="CO17" s="397">
        <f t="shared" si="172"/>
        <v>0.30892219682020428</v>
      </c>
      <c r="CP17" s="397">
        <f t="shared" si="172"/>
        <v>0.24713775745616343</v>
      </c>
      <c r="CQ17" s="397">
        <f t="shared" si="172"/>
        <v>0.19771020596493075</v>
      </c>
      <c r="CR17" s="397">
        <f t="shared" si="172"/>
        <v>0.15816816477194462</v>
      </c>
      <c r="CS17" s="397">
        <f t="shared" si="172"/>
        <v>0.1265345318175557</v>
      </c>
      <c r="CT17" s="397">
        <f t="shared" si="172"/>
        <v>0.10122762545404457</v>
      </c>
      <c r="CU17" s="397">
        <f t="shared" si="172"/>
        <v>8.0982100363235665E-2</v>
      </c>
      <c r="CV17" s="397">
        <f t="shared" si="172"/>
        <v>6.4785680290588538E-2</v>
      </c>
      <c r="CW17" s="397">
        <f t="shared" si="172"/>
        <v>5.1828544232470831E-2</v>
      </c>
      <c r="CX17" s="397">
        <f t="shared" si="172"/>
        <v>4.1462835385976671E-2</v>
      </c>
      <c r="CY17" s="402">
        <f t="shared" si="172"/>
        <v>3.3170268308781337E-2</v>
      </c>
      <c r="CZ17" s="397">
        <f t="shared" si="172"/>
        <v>2.6536214647025071E-2</v>
      </c>
      <c r="DA17" s="397">
        <f t="shared" si="172"/>
        <v>2.122897171762006E-2</v>
      </c>
      <c r="DB17" s="397">
        <f t="shared" si="172"/>
        <v>1.6983177374096048E-2</v>
      </c>
      <c r="DC17" s="397">
        <f t="shared" si="173"/>
        <v>1.3586541899276839E-2</v>
      </c>
      <c r="DD17" s="397">
        <f t="shared" si="173"/>
        <v>1.0869233519421472E-2</v>
      </c>
      <c r="DE17" s="397">
        <f t="shared" si="173"/>
        <v>8.6953868155371771E-3</v>
      </c>
      <c r="DF17" s="397">
        <f t="shared" si="173"/>
        <v>6.956309452429742E-3</v>
      </c>
      <c r="DG17" s="397">
        <f t="shared" si="173"/>
        <v>5.5650475619437936E-3</v>
      </c>
      <c r="DH17" s="397">
        <f t="shared" si="173"/>
        <v>4.4520380495550347E-3</v>
      </c>
      <c r="DI17" s="397">
        <f t="shared" si="173"/>
        <v>3.5616304396440279E-3</v>
      </c>
      <c r="DJ17" s="397">
        <f t="shared" si="173"/>
        <v>2.8493043517152225E-3</v>
      </c>
      <c r="DK17" s="402">
        <f t="shared" si="173"/>
        <v>2.2794434813721781E-3</v>
      </c>
      <c r="DL17" s="397">
        <f t="shared" si="173"/>
        <v>1.8235547850977427E-3</v>
      </c>
      <c r="DM17" s="397">
        <f t="shared" si="173"/>
        <v>1.4588438280781942E-3</v>
      </c>
      <c r="DN17" s="397">
        <f t="shared" si="173"/>
        <v>1.1670750624625554E-3</v>
      </c>
      <c r="DO17" s="397">
        <f t="shared" si="173"/>
        <v>9.3366004997004438E-4</v>
      </c>
      <c r="DP17" s="397">
        <f t="shared" si="173"/>
        <v>7.469280399760355E-4</v>
      </c>
      <c r="DQ17" s="397">
        <f t="shared" si="173"/>
        <v>5.9754243198082845E-4</v>
      </c>
      <c r="DR17" s="397">
        <f t="shared" si="173"/>
        <v>4.7803394558466276E-4</v>
      </c>
      <c r="DS17" s="397">
        <f t="shared" si="174"/>
        <v>3.8242715646773023E-4</v>
      </c>
      <c r="DT17" s="397">
        <f t="shared" si="174"/>
        <v>3.0594172517418421E-4</v>
      </c>
      <c r="DU17" s="397">
        <f t="shared" si="174"/>
        <v>2.4475338013934736E-4</v>
      </c>
      <c r="DV17" s="397">
        <f t="shared" si="174"/>
        <v>1.9580270411147791E-4</v>
      </c>
      <c r="DW17" s="402">
        <f t="shared" si="174"/>
        <v>1.5664216328918233E-4</v>
      </c>
      <c r="DX17" s="397">
        <f t="shared" si="174"/>
        <v>1.2531373063134587E-4</v>
      </c>
      <c r="DY17" s="397">
        <f t="shared" si="174"/>
        <v>1.002509845050767E-4</v>
      </c>
      <c r="DZ17" s="397">
        <f t="shared" si="174"/>
        <v>8.0200787604061367E-5</v>
      </c>
      <c r="EA17" s="397">
        <f t="shared" si="174"/>
        <v>6.4160630083249094E-5</v>
      </c>
      <c r="EB17" s="397">
        <f t="shared" si="174"/>
        <v>5.1328504066599279E-5</v>
      </c>
      <c r="EC17" s="397">
        <f t="shared" si="174"/>
        <v>4.1062803253279423E-5</v>
      </c>
      <c r="ED17" s="397">
        <f t="shared" si="174"/>
        <v>3.2850242602623543E-5</v>
      </c>
      <c r="EE17" s="397">
        <f t="shared" si="174"/>
        <v>2.6280194082098834E-5</v>
      </c>
      <c r="EF17" s="397">
        <f t="shared" si="174"/>
        <v>2.1024155265679068E-5</v>
      </c>
      <c r="EG17" s="398">
        <f t="shared" si="174"/>
        <v>1.6819324212543256E-5</v>
      </c>
      <c r="EH17" s="397">
        <f t="shared" si="174"/>
        <v>1.3455459370034605E-5</v>
      </c>
      <c r="EI17" s="402">
        <f t="shared" si="175"/>
        <v>1.0764367496027684E-5</v>
      </c>
      <c r="EJ17" s="397">
        <f t="shared" si="175"/>
        <v>8.6114939968221483E-6</v>
      </c>
      <c r="EK17" s="397">
        <f t="shared" si="175"/>
        <v>6.8891951974577191E-6</v>
      </c>
      <c r="EL17" s="397">
        <f t="shared" si="175"/>
        <v>5.5113561579661753E-6</v>
      </c>
      <c r="EM17" s="397">
        <f t="shared" si="175"/>
        <v>4.4090849263729406E-6</v>
      </c>
      <c r="EN17" s="397">
        <f t="shared" si="175"/>
        <v>3.5272679410983525E-6</v>
      </c>
      <c r="EO17" s="397">
        <f t="shared" si="175"/>
        <v>2.8218143528786821E-6</v>
      </c>
      <c r="EP17" s="397">
        <f t="shared" si="175"/>
        <v>2.2574514823029459E-6</v>
      </c>
      <c r="EQ17" s="397">
        <f t="shared" si="175"/>
        <v>1.8059611858423568E-6</v>
      </c>
      <c r="ER17" s="397">
        <f t="shared" si="175"/>
        <v>1.4447689486738856E-6</v>
      </c>
      <c r="ES17" s="397">
        <f t="shared" si="175"/>
        <v>1.1558151589391085E-6</v>
      </c>
      <c r="ET17" s="397">
        <f t="shared" si="175"/>
        <v>9.2465212715128686E-7</v>
      </c>
      <c r="EU17" s="402">
        <f t="shared" si="175"/>
        <v>7.3972170172102953E-7</v>
      </c>
      <c r="EV17" s="397">
        <f t="shared" si="175"/>
        <v>5.9177736137682371E-7</v>
      </c>
      <c r="EW17" s="397">
        <f t="shared" si="175"/>
        <v>4.7342188910145897E-7</v>
      </c>
      <c r="EX17" s="397">
        <f t="shared" si="175"/>
        <v>3.7873751128116717E-7</v>
      </c>
      <c r="EY17" s="397">
        <f t="shared" si="175"/>
        <v>3.0299000902493376E-7</v>
      </c>
      <c r="EZ17" s="397">
        <f t="shared" si="175"/>
        <v>2.42392007219947E-7</v>
      </c>
      <c r="FA17" s="397">
        <f t="shared" si="175"/>
        <v>1.9391360577595761E-7</v>
      </c>
      <c r="FB17" s="397">
        <f t="shared" si="175"/>
        <v>1.5513088462076611E-7</v>
      </c>
      <c r="FC17" s="397">
        <f t="shared" si="175"/>
        <v>1.241047076966129E-7</v>
      </c>
      <c r="FD17" s="397">
        <f t="shared" si="175"/>
        <v>9.9283766157290328E-8</v>
      </c>
      <c r="FE17" s="397">
        <f t="shared" si="175"/>
        <v>7.9427012925832268E-8</v>
      </c>
      <c r="FF17" s="397">
        <f t="shared" si="175"/>
        <v>6.3541610340665814E-8</v>
      </c>
      <c r="FG17" s="402">
        <f t="shared" si="175"/>
        <v>5.0833288272532654E-8</v>
      </c>
      <c r="FH17" s="397">
        <f t="shared" si="175"/>
        <v>4.0666630618026126E-8</v>
      </c>
      <c r="FI17" s="397">
        <f t="shared" si="175"/>
        <v>3.2533304494420902E-8</v>
      </c>
      <c r="FJ17" s="397">
        <f t="shared" si="175"/>
        <v>2.6026643595536723E-8</v>
      </c>
      <c r="FK17" s="397">
        <f t="shared" si="175"/>
        <v>2.082131487642938E-8</v>
      </c>
      <c r="FL17" s="397">
        <f t="shared" si="175"/>
        <v>1.6657051901143504E-8</v>
      </c>
      <c r="FM17" s="397">
        <f t="shared" si="175"/>
        <v>1.3325641520914805E-8</v>
      </c>
      <c r="FN17" s="397">
        <f t="shared" si="175"/>
        <v>1.0660513216731844E-8</v>
      </c>
      <c r="FO17" s="397">
        <f t="shared" si="175"/>
        <v>8.5284105733854759E-9</v>
      </c>
      <c r="FP17" s="397">
        <f t="shared" si="175"/>
        <v>6.8227284587083809E-9</v>
      </c>
      <c r="FQ17" s="397">
        <f t="shared" si="175"/>
        <v>5.4581827669667047E-9</v>
      </c>
      <c r="FR17" s="397">
        <f t="shared" si="175"/>
        <v>4.3665462135733643E-9</v>
      </c>
      <c r="FS17" s="402">
        <f t="shared" si="175"/>
        <v>3.4932369708586914E-9</v>
      </c>
      <c r="FT17" s="397">
        <f t="shared" si="175"/>
        <v>2.7945895766869532E-9</v>
      </c>
      <c r="FU17" s="397">
        <f t="shared" si="175"/>
        <v>2.2356716613495629E-9</v>
      </c>
      <c r="FV17" s="397">
        <f t="shared" si="175"/>
        <v>1.7885373290796503E-9</v>
      </c>
      <c r="FW17" s="397">
        <f t="shared" si="175"/>
        <v>1.4308298632637204E-9</v>
      </c>
      <c r="FX17" s="397">
        <f t="shared" si="175"/>
        <v>1.1446638906109765E-9</v>
      </c>
      <c r="FY17" s="397">
        <f t="shared" si="175"/>
        <v>9.157311124887812E-10</v>
      </c>
      <c r="FZ17" s="397">
        <f t="shared" si="175"/>
        <v>7.3258488999102502E-10</v>
      </c>
      <c r="GA17" s="397">
        <f t="shared" si="175"/>
        <v>5.8606791199282008E-10</v>
      </c>
      <c r="GB17" s="397">
        <f t="shared" si="175"/>
        <v>4.6885432959425606E-10</v>
      </c>
      <c r="GC17" s="397">
        <f t="shared" si="175"/>
        <v>3.7508346367540486E-10</v>
      </c>
      <c r="GD17" s="397">
        <f t="shared" si="175"/>
        <v>3.0006677094032389E-10</v>
      </c>
      <c r="GE17" s="402">
        <f t="shared" si="175"/>
        <v>2.4005341675225911E-10</v>
      </c>
      <c r="GF17" s="403">
        <f t="shared" si="176"/>
        <v>5935830.2250000024</v>
      </c>
    </row>
    <row r="18" spans="1:189" s="393" customFormat="1" ht="22" hidden="1" customHeight="1" thickTop="1">
      <c r="A18" s="382" t="s">
        <v>395</v>
      </c>
      <c r="B18" s="383">
        <f t="shared" ref="B18" si="178">B17+1</f>
        <v>3</v>
      </c>
      <c r="C18" s="383">
        <v>1</v>
      </c>
      <c r="D18" s="383"/>
      <c r="E18" s="383"/>
      <c r="F18" s="383"/>
      <c r="G18" s="404" t="str">
        <f>$G$353</f>
        <v>High Performing Title / App</v>
      </c>
      <c r="H18" s="396"/>
      <c r="I18" s="397"/>
      <c r="J18" s="397"/>
      <c r="K18" s="397"/>
      <c r="L18" s="397"/>
      <c r="M18" s="397"/>
      <c r="N18" s="397"/>
      <c r="O18" s="397"/>
      <c r="P18" s="397"/>
      <c r="Q18" s="398"/>
      <c r="R18" s="397"/>
      <c r="S18" s="402"/>
      <c r="T18" s="397"/>
      <c r="U18" s="397"/>
      <c r="V18" s="405">
        <f t="shared" ref="V18:AS18" si="179">$B$9*Q$353</f>
        <v>216978.69374999998</v>
      </c>
      <c r="W18" s="405">
        <f t="shared" si="179"/>
        <v>724467.65625</v>
      </c>
      <c r="X18" s="405">
        <f t="shared" si="179"/>
        <v>1376160.58125</v>
      </c>
      <c r="Y18" s="405">
        <f t="shared" si="179"/>
        <v>2329951.8937499998</v>
      </c>
      <c r="Z18" s="405">
        <f t="shared" si="179"/>
        <v>2894254.59375</v>
      </c>
      <c r="AA18" s="405">
        <f t="shared" si="179"/>
        <v>3393771.46875</v>
      </c>
      <c r="AB18" s="405">
        <f t="shared" si="179"/>
        <v>2796016.2749999999</v>
      </c>
      <c r="AC18" s="405">
        <f t="shared" si="179"/>
        <v>2389978.0124999997</v>
      </c>
      <c r="AD18" s="405">
        <f t="shared" si="179"/>
        <v>3074736.5999999996</v>
      </c>
      <c r="AE18" s="406">
        <f t="shared" si="179"/>
        <v>2535998.4</v>
      </c>
      <c r="AF18" s="405">
        <f t="shared" si="179"/>
        <v>2199253.3874999997</v>
      </c>
      <c r="AG18" s="405">
        <f t="shared" si="179"/>
        <v>2769980.85</v>
      </c>
      <c r="AH18" s="405">
        <f t="shared" si="179"/>
        <v>2434968.1687499997</v>
      </c>
      <c r="AI18" s="405">
        <f t="shared" si="179"/>
        <v>2279546.1</v>
      </c>
      <c r="AJ18" s="405">
        <f t="shared" si="179"/>
        <v>1459329.3</v>
      </c>
      <c r="AK18" s="405">
        <f t="shared" si="179"/>
        <v>1644554.1937499999</v>
      </c>
      <c r="AL18" s="405">
        <f t="shared" si="179"/>
        <v>1368625.78125</v>
      </c>
      <c r="AM18" s="405">
        <f t="shared" si="179"/>
        <v>1435026.20625</v>
      </c>
      <c r="AN18" s="405">
        <f t="shared" si="179"/>
        <v>791086.72499999998</v>
      </c>
      <c r="AO18" s="405">
        <f t="shared" si="179"/>
        <v>705176.54999999993</v>
      </c>
      <c r="AP18" s="405">
        <f t="shared" si="179"/>
        <v>550393.59375</v>
      </c>
      <c r="AQ18" s="406">
        <f t="shared" si="179"/>
        <v>603389.47499999998</v>
      </c>
      <c r="AR18" s="405">
        <f t="shared" si="179"/>
        <v>382004.26874999999</v>
      </c>
      <c r="AS18" s="405">
        <f t="shared" si="179"/>
        <v>213648.58124999999</v>
      </c>
      <c r="AT18" s="397">
        <f>AS18*0.8</f>
        <v>170918.86499999999</v>
      </c>
      <c r="AU18" s="397">
        <f t="shared" si="172"/>
        <v>136735.092</v>
      </c>
      <c r="AV18" s="397">
        <f t="shared" si="172"/>
        <v>109388.0736</v>
      </c>
      <c r="AW18" s="397">
        <f t="shared" si="172"/>
        <v>87510.458880000006</v>
      </c>
      <c r="AX18" s="397">
        <f t="shared" si="172"/>
        <v>70008.367104000004</v>
      </c>
      <c r="AY18" s="397">
        <f t="shared" si="172"/>
        <v>56006.693683200006</v>
      </c>
      <c r="AZ18" s="397">
        <f t="shared" si="172"/>
        <v>44805.354946560008</v>
      </c>
      <c r="BA18" s="397">
        <f t="shared" si="172"/>
        <v>35844.283957248008</v>
      </c>
      <c r="BB18" s="397">
        <f t="shared" si="172"/>
        <v>28675.427165798406</v>
      </c>
      <c r="BC18" s="402">
        <f t="shared" si="172"/>
        <v>22940.341732638728</v>
      </c>
      <c r="BD18" s="397">
        <f t="shared" si="172"/>
        <v>18352.273386110985</v>
      </c>
      <c r="BE18" s="397">
        <f t="shared" si="172"/>
        <v>14681.818708888788</v>
      </c>
      <c r="BF18" s="397">
        <f t="shared" si="172"/>
        <v>11745.454967111031</v>
      </c>
      <c r="BG18" s="397">
        <f t="shared" si="172"/>
        <v>9396.3639736888254</v>
      </c>
      <c r="BH18" s="397">
        <f t="shared" si="172"/>
        <v>7517.091178951061</v>
      </c>
      <c r="BI18" s="397">
        <f t="shared" si="172"/>
        <v>6013.6729431608492</v>
      </c>
      <c r="BJ18" s="397">
        <f t="shared" si="172"/>
        <v>4810.9383545286792</v>
      </c>
      <c r="BK18" s="397">
        <f t="shared" si="172"/>
        <v>3848.7506836229436</v>
      </c>
      <c r="BL18" s="397">
        <f t="shared" si="172"/>
        <v>3079.000546898355</v>
      </c>
      <c r="BM18" s="397">
        <f t="shared" si="172"/>
        <v>2463.2004375186843</v>
      </c>
      <c r="BN18" s="397">
        <f t="shared" si="172"/>
        <v>1970.5603500149475</v>
      </c>
      <c r="BO18" s="402">
        <f t="shared" si="172"/>
        <v>1576.4482800119581</v>
      </c>
      <c r="BP18" s="397">
        <f t="shared" si="172"/>
        <v>1261.1586240095667</v>
      </c>
      <c r="BQ18" s="397">
        <f t="shared" si="172"/>
        <v>1008.9268992076534</v>
      </c>
      <c r="BR18" s="397">
        <f t="shared" si="172"/>
        <v>807.14151936612279</v>
      </c>
      <c r="BS18" s="397">
        <f t="shared" si="172"/>
        <v>645.71321549289826</v>
      </c>
      <c r="BT18" s="397">
        <f t="shared" si="172"/>
        <v>516.57057239431867</v>
      </c>
      <c r="BU18" s="397">
        <f t="shared" si="172"/>
        <v>413.25645791545497</v>
      </c>
      <c r="BV18" s="397">
        <f t="shared" si="172"/>
        <v>330.60516633236398</v>
      </c>
      <c r="BW18" s="397">
        <f t="shared" si="172"/>
        <v>264.48413306589117</v>
      </c>
      <c r="BX18" s="397">
        <f t="shared" si="172"/>
        <v>211.58730645271294</v>
      </c>
      <c r="BY18" s="397">
        <f t="shared" si="172"/>
        <v>169.26984516217036</v>
      </c>
      <c r="BZ18" s="397">
        <f t="shared" si="172"/>
        <v>135.41587612973629</v>
      </c>
      <c r="CA18" s="402">
        <f t="shared" si="172"/>
        <v>108.33270090378903</v>
      </c>
      <c r="CB18" s="397">
        <f t="shared" si="172"/>
        <v>86.666160723031226</v>
      </c>
      <c r="CC18" s="397">
        <f t="shared" si="172"/>
        <v>69.332928578424983</v>
      </c>
      <c r="CD18" s="397">
        <f t="shared" si="172"/>
        <v>55.466342862739992</v>
      </c>
      <c r="CE18" s="397">
        <f t="shared" si="172"/>
        <v>44.373074290191994</v>
      </c>
      <c r="CF18" s="397">
        <f t="shared" si="172"/>
        <v>35.498459432153595</v>
      </c>
      <c r="CG18" s="397">
        <f t="shared" si="172"/>
        <v>28.398767545722876</v>
      </c>
      <c r="CH18" s="397">
        <f t="shared" si="172"/>
        <v>22.719014036578301</v>
      </c>
      <c r="CI18" s="397">
        <f t="shared" si="172"/>
        <v>18.17521122926264</v>
      </c>
      <c r="CJ18" s="397">
        <f t="shared" si="172"/>
        <v>14.540168983410112</v>
      </c>
      <c r="CK18" s="397">
        <f t="shared" si="172"/>
        <v>11.632135186728091</v>
      </c>
      <c r="CL18" s="397">
        <f t="shared" si="172"/>
        <v>9.3057081493824736</v>
      </c>
      <c r="CM18" s="402">
        <f t="shared" si="172"/>
        <v>7.4445665195059796</v>
      </c>
      <c r="CN18" s="397">
        <f t="shared" si="172"/>
        <v>5.9556532156047837</v>
      </c>
      <c r="CO18" s="397">
        <f t="shared" si="172"/>
        <v>4.7645225724838269</v>
      </c>
      <c r="CP18" s="397">
        <f t="shared" si="172"/>
        <v>3.8116180579870615</v>
      </c>
      <c r="CQ18" s="397">
        <f t="shared" si="172"/>
        <v>3.0492944463896494</v>
      </c>
      <c r="CR18" s="397">
        <f t="shared" si="172"/>
        <v>2.4394355571117199</v>
      </c>
      <c r="CS18" s="397">
        <f t="shared" si="172"/>
        <v>1.9515484456893759</v>
      </c>
      <c r="CT18" s="397">
        <f t="shared" si="172"/>
        <v>1.5612387565515009</v>
      </c>
      <c r="CU18" s="397">
        <f t="shared" si="172"/>
        <v>1.2489910052412008</v>
      </c>
      <c r="CV18" s="397">
        <f t="shared" si="172"/>
        <v>0.99919280419296064</v>
      </c>
      <c r="CW18" s="397">
        <f t="shared" si="172"/>
        <v>0.79935424335436855</v>
      </c>
      <c r="CX18" s="397">
        <f t="shared" si="172"/>
        <v>0.63948339468349491</v>
      </c>
      <c r="CY18" s="402">
        <f t="shared" si="172"/>
        <v>0.51158671574679593</v>
      </c>
      <c r="CZ18" s="397">
        <f t="shared" si="172"/>
        <v>0.40926937259743679</v>
      </c>
      <c r="DA18" s="397">
        <f t="shared" si="172"/>
        <v>0.32741549807794945</v>
      </c>
      <c r="DB18" s="397">
        <f t="shared" si="172"/>
        <v>0.26193239846235955</v>
      </c>
      <c r="DC18" s="397">
        <f t="shared" si="173"/>
        <v>0.20954591876988765</v>
      </c>
      <c r="DD18" s="397">
        <f t="shared" si="173"/>
        <v>0.16763673501591014</v>
      </c>
      <c r="DE18" s="397">
        <f t="shared" si="173"/>
        <v>0.13410938801272812</v>
      </c>
      <c r="DF18" s="397">
        <f t="shared" si="173"/>
        <v>0.1072875104101825</v>
      </c>
      <c r="DG18" s="397">
        <f t="shared" si="173"/>
        <v>8.583000832814601E-2</v>
      </c>
      <c r="DH18" s="397">
        <f t="shared" si="173"/>
        <v>6.8664006662516805E-2</v>
      </c>
      <c r="DI18" s="397">
        <f t="shared" si="173"/>
        <v>5.4931205330013444E-2</v>
      </c>
      <c r="DJ18" s="397">
        <f t="shared" si="173"/>
        <v>4.3944964264010761E-2</v>
      </c>
      <c r="DK18" s="402">
        <f t="shared" si="173"/>
        <v>3.515597141120861E-2</v>
      </c>
      <c r="DL18" s="397">
        <f t="shared" si="173"/>
        <v>2.8124777128966889E-2</v>
      </c>
      <c r="DM18" s="397">
        <f t="shared" si="173"/>
        <v>2.2499821703173512E-2</v>
      </c>
      <c r="DN18" s="397">
        <f t="shared" si="173"/>
        <v>1.7999857362538809E-2</v>
      </c>
      <c r="DO18" s="397">
        <f t="shared" si="173"/>
        <v>1.4399885890031048E-2</v>
      </c>
      <c r="DP18" s="397">
        <f t="shared" si="173"/>
        <v>1.1519908712024839E-2</v>
      </c>
      <c r="DQ18" s="397">
        <f t="shared" si="173"/>
        <v>9.2159269696198715E-3</v>
      </c>
      <c r="DR18" s="397">
        <f t="shared" si="173"/>
        <v>7.3727415756958976E-3</v>
      </c>
      <c r="DS18" s="397">
        <f t="shared" si="174"/>
        <v>5.8981932605567181E-3</v>
      </c>
      <c r="DT18" s="397">
        <f t="shared" si="174"/>
        <v>4.7185546084453746E-3</v>
      </c>
      <c r="DU18" s="397">
        <f t="shared" si="174"/>
        <v>3.7748436867562998E-3</v>
      </c>
      <c r="DV18" s="397">
        <f t="shared" si="174"/>
        <v>3.0198749494050399E-3</v>
      </c>
      <c r="DW18" s="402">
        <f t="shared" si="174"/>
        <v>2.4158999595240323E-3</v>
      </c>
      <c r="DX18" s="397">
        <f t="shared" si="174"/>
        <v>1.9327199676192259E-3</v>
      </c>
      <c r="DY18" s="397">
        <f t="shared" si="174"/>
        <v>1.5461759740953809E-3</v>
      </c>
      <c r="DZ18" s="397">
        <f t="shared" si="174"/>
        <v>1.2369407792763047E-3</v>
      </c>
      <c r="EA18" s="397">
        <f t="shared" si="174"/>
        <v>9.8955262342104383E-4</v>
      </c>
      <c r="EB18" s="397">
        <f t="shared" si="174"/>
        <v>7.9164209873683507E-4</v>
      </c>
      <c r="EC18" s="397">
        <f t="shared" si="174"/>
        <v>6.333136789894681E-4</v>
      </c>
      <c r="ED18" s="397">
        <f t="shared" si="174"/>
        <v>5.0665094319157452E-4</v>
      </c>
      <c r="EE18" s="397">
        <f t="shared" si="174"/>
        <v>4.0532075455325964E-4</v>
      </c>
      <c r="EF18" s="397">
        <f t="shared" si="174"/>
        <v>3.2425660364260772E-4</v>
      </c>
      <c r="EG18" s="398">
        <f t="shared" si="174"/>
        <v>2.5940528291408619E-4</v>
      </c>
      <c r="EH18" s="397">
        <f t="shared" si="174"/>
        <v>2.0752422633126897E-4</v>
      </c>
      <c r="EI18" s="402">
        <f t="shared" si="175"/>
        <v>1.6601938106501518E-4</v>
      </c>
      <c r="EJ18" s="397">
        <f t="shared" si="175"/>
        <v>1.3281550485201216E-4</v>
      </c>
      <c r="EK18" s="397">
        <f t="shared" si="175"/>
        <v>1.0625240388160973E-4</v>
      </c>
      <c r="EL18" s="397">
        <f t="shared" si="175"/>
        <v>8.5001923105287787E-5</v>
      </c>
      <c r="EM18" s="397">
        <f t="shared" si="175"/>
        <v>6.800153848423023E-5</v>
      </c>
      <c r="EN18" s="397">
        <f t="shared" si="175"/>
        <v>5.4401230787384188E-5</v>
      </c>
      <c r="EO18" s="397">
        <f t="shared" si="175"/>
        <v>4.3520984629907356E-5</v>
      </c>
      <c r="EP18" s="397">
        <f t="shared" si="175"/>
        <v>3.4816787703925883E-5</v>
      </c>
      <c r="EQ18" s="397">
        <f t="shared" si="175"/>
        <v>2.7853430163140709E-5</v>
      </c>
      <c r="ER18" s="397">
        <f t="shared" si="175"/>
        <v>2.2282744130512567E-5</v>
      </c>
      <c r="ES18" s="397">
        <f t="shared" si="175"/>
        <v>1.7826195304410053E-5</v>
      </c>
      <c r="ET18" s="397">
        <f t="shared" si="175"/>
        <v>1.4260956243528043E-5</v>
      </c>
      <c r="EU18" s="402">
        <f t="shared" si="175"/>
        <v>1.1408764994822436E-5</v>
      </c>
      <c r="EV18" s="397">
        <f t="shared" si="175"/>
        <v>9.1270119958579483E-6</v>
      </c>
      <c r="EW18" s="397">
        <f t="shared" si="175"/>
        <v>7.3016095966863586E-6</v>
      </c>
      <c r="EX18" s="397">
        <f t="shared" si="175"/>
        <v>5.8412876773490872E-6</v>
      </c>
      <c r="EY18" s="397">
        <f t="shared" si="175"/>
        <v>4.6730301418792701E-6</v>
      </c>
      <c r="EZ18" s="397">
        <f t="shared" si="175"/>
        <v>3.7384241135034164E-6</v>
      </c>
      <c r="FA18" s="397">
        <f t="shared" si="175"/>
        <v>2.9907392908027331E-6</v>
      </c>
      <c r="FB18" s="397">
        <f t="shared" si="175"/>
        <v>2.3925914326421865E-6</v>
      </c>
      <c r="FC18" s="397">
        <f t="shared" si="175"/>
        <v>1.9140731461137491E-6</v>
      </c>
      <c r="FD18" s="397">
        <f t="shared" si="175"/>
        <v>1.5312585168909994E-6</v>
      </c>
      <c r="FE18" s="397">
        <f t="shared" si="175"/>
        <v>1.2250068135127996E-6</v>
      </c>
      <c r="FF18" s="397">
        <f t="shared" si="175"/>
        <v>9.8000545081023975E-7</v>
      </c>
      <c r="FG18" s="402">
        <f t="shared" si="175"/>
        <v>7.8400436064819182E-7</v>
      </c>
      <c r="FH18" s="397">
        <f t="shared" si="175"/>
        <v>6.2720348851855352E-7</v>
      </c>
      <c r="FI18" s="397">
        <f t="shared" si="175"/>
        <v>5.0176279081484286E-7</v>
      </c>
      <c r="FJ18" s="397">
        <f t="shared" si="175"/>
        <v>4.0141023265187432E-7</v>
      </c>
      <c r="FK18" s="397">
        <f t="shared" si="175"/>
        <v>3.2112818612149947E-7</v>
      </c>
      <c r="FL18" s="397">
        <f t="shared" si="175"/>
        <v>2.5690254889719959E-7</v>
      </c>
      <c r="FM18" s="397">
        <f t="shared" si="175"/>
        <v>2.055220391177597E-7</v>
      </c>
      <c r="FN18" s="397">
        <f t="shared" si="175"/>
        <v>1.6441763129420776E-7</v>
      </c>
      <c r="FO18" s="397">
        <f t="shared" si="175"/>
        <v>1.3153410503536622E-7</v>
      </c>
      <c r="FP18" s="397">
        <f t="shared" si="175"/>
        <v>1.0522728402829298E-7</v>
      </c>
      <c r="FQ18" s="397">
        <f t="shared" si="175"/>
        <v>8.4181827222634391E-8</v>
      </c>
      <c r="FR18" s="397">
        <f t="shared" si="175"/>
        <v>6.7345461778107511E-8</v>
      </c>
      <c r="FS18" s="402">
        <f t="shared" si="175"/>
        <v>5.3876369422486012E-8</v>
      </c>
      <c r="FT18" s="397">
        <f t="shared" si="175"/>
        <v>4.3101095537988811E-8</v>
      </c>
      <c r="FU18" s="397">
        <f t="shared" si="175"/>
        <v>3.4480876430391049E-8</v>
      </c>
      <c r="FV18" s="397">
        <f t="shared" si="175"/>
        <v>2.7584701144312841E-8</v>
      </c>
      <c r="FW18" s="397">
        <f t="shared" si="175"/>
        <v>2.2067760915450272E-8</v>
      </c>
      <c r="FX18" s="397">
        <f t="shared" si="175"/>
        <v>1.7654208732360218E-8</v>
      </c>
      <c r="FY18" s="397">
        <f t="shared" si="175"/>
        <v>1.4123366985888174E-8</v>
      </c>
      <c r="FZ18" s="397">
        <f t="shared" si="175"/>
        <v>1.129869358871054E-8</v>
      </c>
      <c r="GA18" s="397">
        <f t="shared" si="175"/>
        <v>9.0389548709684334E-9</v>
      </c>
      <c r="GB18" s="397">
        <f t="shared" si="175"/>
        <v>7.2311638967747472E-9</v>
      </c>
      <c r="GC18" s="397">
        <f t="shared" si="175"/>
        <v>5.7849311174197981E-9</v>
      </c>
      <c r="GD18" s="397">
        <f t="shared" si="175"/>
        <v>4.6279448939358388E-9</v>
      </c>
      <c r="GE18" s="402">
        <f t="shared" si="175"/>
        <v>3.7023559151486714E-9</v>
      </c>
      <c r="GF18" s="407">
        <f t="shared" si="176"/>
        <v>41423891.681249991</v>
      </c>
      <c r="GG18" s="408">
        <f>(GF18*$B$13)*$B$12</f>
        <v>186407512.56562498</v>
      </c>
    </row>
    <row r="19" spans="1:189" s="393" customFormat="1" ht="22" hidden="1" customHeight="1">
      <c r="B19" s="394">
        <f t="shared" ref="B19:B81" si="180">B18+1</f>
        <v>4</v>
      </c>
      <c r="C19" s="394"/>
      <c r="D19" s="394"/>
      <c r="E19" s="394">
        <v>1</v>
      </c>
      <c r="F19" s="394"/>
      <c r="G19" s="409" t="str">
        <f>$G$355</f>
        <v>Low Performing  Title / App</v>
      </c>
      <c r="H19" s="396"/>
      <c r="I19" s="397"/>
      <c r="J19" s="397"/>
      <c r="K19" s="397"/>
      <c r="L19" s="397"/>
      <c r="M19" s="397"/>
      <c r="N19" s="397"/>
      <c r="O19" s="397"/>
      <c r="P19" s="397"/>
      <c r="Q19" s="398"/>
      <c r="R19" s="397"/>
      <c r="S19" s="402"/>
      <c r="T19" s="397"/>
      <c r="U19" s="397"/>
      <c r="V19" s="397"/>
      <c r="W19" s="399"/>
      <c r="X19" s="410">
        <f t="shared" ref="X19:AU19" si="181">$B$9*Q$355</f>
        <v>10965.824999999999</v>
      </c>
      <c r="Y19" s="410">
        <f t="shared" si="181"/>
        <v>40421.0625</v>
      </c>
      <c r="Z19" s="410">
        <f t="shared" si="181"/>
        <v>74204.324999999997</v>
      </c>
      <c r="AA19" s="410">
        <f t="shared" si="181"/>
        <v>136792.5</v>
      </c>
      <c r="AB19" s="410">
        <f t="shared" si="181"/>
        <v>224799.41249999998</v>
      </c>
      <c r="AC19" s="410">
        <f t="shared" si="181"/>
        <v>153499.125</v>
      </c>
      <c r="AD19" s="410">
        <f t="shared" si="181"/>
        <v>131500.19999999998</v>
      </c>
      <c r="AE19" s="411">
        <f t="shared" si="181"/>
        <v>145650.375</v>
      </c>
      <c r="AF19" s="410">
        <f t="shared" si="181"/>
        <v>117574.27499999999</v>
      </c>
      <c r="AG19" s="410">
        <f t="shared" si="181"/>
        <v>116755.7625</v>
      </c>
      <c r="AH19" s="410">
        <f t="shared" si="181"/>
        <v>111205.575</v>
      </c>
      <c r="AI19" s="410">
        <f t="shared" si="181"/>
        <v>102796.2</v>
      </c>
      <c r="AJ19" s="410">
        <f t="shared" si="181"/>
        <v>90664.274999999994</v>
      </c>
      <c r="AK19" s="410">
        <f t="shared" si="181"/>
        <v>106429.04999999999</v>
      </c>
      <c r="AL19" s="410">
        <f t="shared" si="181"/>
        <v>83634.037499999991</v>
      </c>
      <c r="AM19" s="410">
        <f t="shared" si="181"/>
        <v>71558.175000000003</v>
      </c>
      <c r="AN19" s="410">
        <f t="shared" si="181"/>
        <v>70762.087499999994</v>
      </c>
      <c r="AO19" s="410">
        <f t="shared" si="181"/>
        <v>76144.087499999994</v>
      </c>
      <c r="AP19" s="410">
        <f t="shared" si="181"/>
        <v>55199.137499999997</v>
      </c>
      <c r="AQ19" s="411">
        <f t="shared" si="181"/>
        <v>55457.024999999994</v>
      </c>
      <c r="AR19" s="410">
        <f t="shared" si="181"/>
        <v>39681.037499999999</v>
      </c>
      <c r="AS19" s="410">
        <f t="shared" si="181"/>
        <v>27223.949999999997</v>
      </c>
      <c r="AT19" s="410">
        <f t="shared" si="181"/>
        <v>17704.537499999999</v>
      </c>
      <c r="AU19" s="410">
        <f t="shared" si="181"/>
        <v>7781.4749999999995</v>
      </c>
      <c r="AV19" s="397">
        <f>AU19*0.8</f>
        <v>6225.18</v>
      </c>
      <c r="AW19" s="397">
        <f t="shared" si="172"/>
        <v>4980.1440000000002</v>
      </c>
      <c r="AX19" s="397">
        <f t="shared" si="172"/>
        <v>3984.1152000000002</v>
      </c>
      <c r="AY19" s="397">
        <f t="shared" si="172"/>
        <v>3187.2921600000004</v>
      </c>
      <c r="AZ19" s="397">
        <f t="shared" si="172"/>
        <v>2549.8337280000005</v>
      </c>
      <c r="BA19" s="397">
        <f t="shared" si="172"/>
        <v>2039.8669824000006</v>
      </c>
      <c r="BB19" s="397">
        <f t="shared" si="172"/>
        <v>1631.8935859200005</v>
      </c>
      <c r="BC19" s="402">
        <f t="shared" si="172"/>
        <v>1305.5148687360006</v>
      </c>
      <c r="BD19" s="397">
        <f t="shared" si="172"/>
        <v>1044.4118949888004</v>
      </c>
      <c r="BE19" s="397">
        <f t="shared" si="172"/>
        <v>835.5295159910404</v>
      </c>
      <c r="BF19" s="397">
        <f t="shared" si="172"/>
        <v>668.42361279283239</v>
      </c>
      <c r="BG19" s="397">
        <f t="shared" si="172"/>
        <v>534.73889023426591</v>
      </c>
      <c r="BH19" s="397">
        <f t="shared" si="172"/>
        <v>427.79111218741275</v>
      </c>
      <c r="BI19" s="397">
        <f t="shared" si="172"/>
        <v>342.23288974993022</v>
      </c>
      <c r="BJ19" s="397">
        <f t="shared" si="172"/>
        <v>273.7863117999442</v>
      </c>
      <c r="BK19" s="397">
        <f t="shared" si="172"/>
        <v>219.02904943995537</v>
      </c>
      <c r="BL19" s="397">
        <f t="shared" si="172"/>
        <v>175.2232395519643</v>
      </c>
      <c r="BM19" s="397">
        <f t="shared" si="172"/>
        <v>140.17859164157144</v>
      </c>
      <c r="BN19" s="397">
        <f t="shared" si="172"/>
        <v>112.14287331325716</v>
      </c>
      <c r="BO19" s="402">
        <f t="shared" si="172"/>
        <v>89.714298650605727</v>
      </c>
      <c r="BP19" s="397">
        <f t="shared" si="172"/>
        <v>71.771438920484584</v>
      </c>
      <c r="BQ19" s="397">
        <f t="shared" si="172"/>
        <v>57.417151136387673</v>
      </c>
      <c r="BR19" s="397">
        <f t="shared" si="172"/>
        <v>45.933720909110143</v>
      </c>
      <c r="BS19" s="397">
        <f t="shared" si="172"/>
        <v>36.746976727288114</v>
      </c>
      <c r="BT19" s="397">
        <f t="shared" si="172"/>
        <v>29.397581381830491</v>
      </c>
      <c r="BU19" s="397">
        <f t="shared" si="172"/>
        <v>23.518065105464395</v>
      </c>
      <c r="BV19" s="397">
        <f t="shared" si="172"/>
        <v>18.814452084371517</v>
      </c>
      <c r="BW19" s="397">
        <f t="shared" si="172"/>
        <v>15.051561667497214</v>
      </c>
      <c r="BX19" s="397">
        <f t="shared" si="172"/>
        <v>12.041249333997772</v>
      </c>
      <c r="BY19" s="397">
        <f t="shared" si="172"/>
        <v>9.6329994671982178</v>
      </c>
      <c r="BZ19" s="397">
        <f t="shared" si="172"/>
        <v>7.7063995737585742</v>
      </c>
      <c r="CA19" s="402">
        <f t="shared" si="172"/>
        <v>6.1651196590068595</v>
      </c>
      <c r="CB19" s="397">
        <f t="shared" si="172"/>
        <v>4.9320957272054882</v>
      </c>
      <c r="CC19" s="397">
        <f t="shared" si="172"/>
        <v>3.9456765817643906</v>
      </c>
      <c r="CD19" s="397">
        <f t="shared" si="172"/>
        <v>3.1565412654115126</v>
      </c>
      <c r="CE19" s="397">
        <f t="shared" si="172"/>
        <v>2.5252330123292102</v>
      </c>
      <c r="CF19" s="397">
        <f t="shared" si="172"/>
        <v>2.0201864098633684</v>
      </c>
      <c r="CG19" s="397">
        <f t="shared" si="172"/>
        <v>1.6161491278906948</v>
      </c>
      <c r="CH19" s="397">
        <f t="shared" si="172"/>
        <v>1.2929193023125558</v>
      </c>
      <c r="CI19" s="397">
        <f t="shared" si="172"/>
        <v>1.0343354418500448</v>
      </c>
      <c r="CJ19" s="397">
        <f t="shared" si="172"/>
        <v>0.82746835348003589</v>
      </c>
      <c r="CK19" s="397">
        <f t="shared" si="172"/>
        <v>0.66197468278402871</v>
      </c>
      <c r="CL19" s="397">
        <f t="shared" si="172"/>
        <v>0.52957974622722304</v>
      </c>
      <c r="CM19" s="402">
        <f t="shared" si="172"/>
        <v>0.42366379698177847</v>
      </c>
      <c r="CN19" s="397">
        <f t="shared" si="172"/>
        <v>0.33893103758542281</v>
      </c>
      <c r="CO19" s="397">
        <f t="shared" si="172"/>
        <v>0.27114483006833828</v>
      </c>
      <c r="CP19" s="397">
        <f t="shared" si="172"/>
        <v>0.21691586405467064</v>
      </c>
      <c r="CQ19" s="397">
        <f t="shared" si="172"/>
        <v>0.17353269124373652</v>
      </c>
      <c r="CR19" s="397">
        <f t="shared" si="172"/>
        <v>0.13882615299498921</v>
      </c>
      <c r="CS19" s="397">
        <f t="shared" si="172"/>
        <v>0.11106092239599137</v>
      </c>
      <c r="CT19" s="397">
        <f t="shared" si="172"/>
        <v>8.8848737916793097E-2</v>
      </c>
      <c r="CU19" s="397">
        <f t="shared" si="172"/>
        <v>7.1078990333434483E-2</v>
      </c>
      <c r="CV19" s="397">
        <f t="shared" si="172"/>
        <v>5.6863192266747589E-2</v>
      </c>
      <c r="CW19" s="397">
        <f t="shared" si="172"/>
        <v>4.5490553813398074E-2</v>
      </c>
      <c r="CX19" s="397">
        <f t="shared" si="172"/>
        <v>3.6392443050718461E-2</v>
      </c>
      <c r="CY19" s="402">
        <f t="shared" si="172"/>
        <v>2.9113954440574769E-2</v>
      </c>
      <c r="CZ19" s="397">
        <f t="shared" si="172"/>
        <v>2.3291163552459818E-2</v>
      </c>
      <c r="DA19" s="397">
        <f t="shared" si="172"/>
        <v>1.8632930841967855E-2</v>
      </c>
      <c r="DB19" s="397">
        <f t="shared" si="172"/>
        <v>1.4906344673574285E-2</v>
      </c>
      <c r="DC19" s="397">
        <f t="shared" si="173"/>
        <v>1.1925075738859429E-2</v>
      </c>
      <c r="DD19" s="397">
        <f t="shared" si="173"/>
        <v>9.540060591087543E-3</v>
      </c>
      <c r="DE19" s="397">
        <f t="shared" si="173"/>
        <v>7.6320484728700346E-3</v>
      </c>
      <c r="DF19" s="397">
        <f t="shared" si="173"/>
        <v>6.1056387782960284E-3</v>
      </c>
      <c r="DG19" s="397">
        <f t="shared" si="173"/>
        <v>4.8845110226368232E-3</v>
      </c>
      <c r="DH19" s="397">
        <f t="shared" si="173"/>
        <v>3.9076088181094586E-3</v>
      </c>
      <c r="DI19" s="397">
        <f t="shared" si="173"/>
        <v>3.1260870544875669E-3</v>
      </c>
      <c r="DJ19" s="397">
        <f t="shared" si="173"/>
        <v>2.5008696435900538E-3</v>
      </c>
      <c r="DK19" s="402">
        <f t="shared" si="173"/>
        <v>2.0006957148720433E-3</v>
      </c>
      <c r="DL19" s="397">
        <f t="shared" si="173"/>
        <v>1.6005565718976347E-3</v>
      </c>
      <c r="DM19" s="397">
        <f t="shared" si="173"/>
        <v>1.2804452575181078E-3</v>
      </c>
      <c r="DN19" s="397">
        <f t="shared" si="173"/>
        <v>1.0243562060144862E-3</v>
      </c>
      <c r="DO19" s="397">
        <f t="shared" si="173"/>
        <v>8.1948496481158901E-4</v>
      </c>
      <c r="DP19" s="397">
        <f t="shared" si="173"/>
        <v>6.5558797184927121E-4</v>
      </c>
      <c r="DQ19" s="397">
        <f t="shared" si="173"/>
        <v>5.2447037747941694E-4</v>
      </c>
      <c r="DR19" s="397">
        <f t="shared" si="173"/>
        <v>4.1957630198353357E-4</v>
      </c>
      <c r="DS19" s="397">
        <f t="shared" si="174"/>
        <v>3.3566104158682687E-4</v>
      </c>
      <c r="DT19" s="397">
        <f t="shared" si="174"/>
        <v>2.6852883326946149E-4</v>
      </c>
      <c r="DU19" s="397">
        <f t="shared" si="174"/>
        <v>2.1482306661556921E-4</v>
      </c>
      <c r="DV19" s="397">
        <f t="shared" si="174"/>
        <v>1.7185845329245538E-4</v>
      </c>
      <c r="DW19" s="402">
        <f t="shared" si="174"/>
        <v>1.3748676263396431E-4</v>
      </c>
      <c r="DX19" s="397">
        <f t="shared" si="174"/>
        <v>1.0998941010717146E-4</v>
      </c>
      <c r="DY19" s="397">
        <f t="shared" si="174"/>
        <v>8.7991528085737172E-5</v>
      </c>
      <c r="DZ19" s="397">
        <f t="shared" si="174"/>
        <v>7.0393222468589735E-5</v>
      </c>
      <c r="EA19" s="397">
        <f t="shared" si="174"/>
        <v>5.6314577974871789E-5</v>
      </c>
      <c r="EB19" s="397">
        <f t="shared" si="174"/>
        <v>4.5051662379897432E-5</v>
      </c>
      <c r="EC19" s="397">
        <f t="shared" si="174"/>
        <v>3.6041329903917948E-5</v>
      </c>
      <c r="ED19" s="397">
        <f t="shared" si="174"/>
        <v>2.883306392313436E-5</v>
      </c>
      <c r="EE19" s="397">
        <f t="shared" si="174"/>
        <v>2.3066451138507491E-5</v>
      </c>
      <c r="EF19" s="397">
        <f t="shared" si="174"/>
        <v>1.8453160910805996E-5</v>
      </c>
      <c r="EG19" s="398">
        <f t="shared" si="174"/>
        <v>1.4762528728644797E-5</v>
      </c>
      <c r="EH19" s="397">
        <f t="shared" si="174"/>
        <v>1.1810022982915838E-5</v>
      </c>
      <c r="EI19" s="402">
        <f t="shared" si="175"/>
        <v>9.4480183863326718E-6</v>
      </c>
      <c r="EJ19" s="397">
        <f t="shared" si="175"/>
        <v>7.5584147090661374E-6</v>
      </c>
      <c r="EK19" s="397">
        <f t="shared" si="175"/>
        <v>6.0467317672529103E-6</v>
      </c>
      <c r="EL19" s="397">
        <f t="shared" si="175"/>
        <v>4.8373854138023282E-6</v>
      </c>
      <c r="EM19" s="397">
        <f t="shared" si="175"/>
        <v>3.8699083310418627E-6</v>
      </c>
      <c r="EN19" s="397">
        <f t="shared" si="175"/>
        <v>3.0959266648334902E-6</v>
      </c>
      <c r="EO19" s="397">
        <f t="shared" si="175"/>
        <v>2.4767413318667922E-6</v>
      </c>
      <c r="EP19" s="397">
        <f t="shared" si="175"/>
        <v>1.9813930654934339E-6</v>
      </c>
      <c r="EQ19" s="397">
        <f t="shared" si="175"/>
        <v>1.5851144523947472E-6</v>
      </c>
      <c r="ER19" s="397">
        <f t="shared" si="175"/>
        <v>1.2680915619157978E-6</v>
      </c>
      <c r="ES19" s="397">
        <f t="shared" si="175"/>
        <v>1.0144732495326383E-6</v>
      </c>
      <c r="ET19" s="397">
        <f t="shared" si="175"/>
        <v>8.1157859962611063E-7</v>
      </c>
      <c r="EU19" s="402">
        <f t="shared" si="175"/>
        <v>6.4926287970088852E-7</v>
      </c>
      <c r="EV19" s="397">
        <f t="shared" si="175"/>
        <v>5.1941030376071082E-7</v>
      </c>
      <c r="EW19" s="397">
        <f t="shared" si="175"/>
        <v>4.1552824300856869E-7</v>
      </c>
      <c r="EX19" s="397">
        <f t="shared" si="175"/>
        <v>3.3242259440685496E-7</v>
      </c>
      <c r="EY19" s="397">
        <f t="shared" si="175"/>
        <v>2.6593807552548396E-7</v>
      </c>
      <c r="EZ19" s="397">
        <f t="shared" si="175"/>
        <v>2.1275046042038719E-7</v>
      </c>
      <c r="FA19" s="397">
        <f t="shared" si="175"/>
        <v>1.7020036833630976E-7</v>
      </c>
      <c r="FB19" s="397">
        <f t="shared" si="175"/>
        <v>1.3616029466904782E-7</v>
      </c>
      <c r="FC19" s="397">
        <f t="shared" si="175"/>
        <v>1.0892823573523827E-7</v>
      </c>
      <c r="FD19" s="397">
        <f t="shared" si="175"/>
        <v>8.7142588588190626E-8</v>
      </c>
      <c r="FE19" s="397">
        <f t="shared" si="175"/>
        <v>6.9714070870552498E-8</v>
      </c>
      <c r="FF19" s="397">
        <f t="shared" si="175"/>
        <v>5.5771256696442003E-8</v>
      </c>
      <c r="FG19" s="402">
        <f t="shared" si="175"/>
        <v>4.4617005357153606E-8</v>
      </c>
      <c r="FH19" s="397">
        <f t="shared" si="175"/>
        <v>3.5693604285722889E-8</v>
      </c>
      <c r="FI19" s="397">
        <f t="shared" si="175"/>
        <v>2.8554883428578312E-8</v>
      </c>
      <c r="FJ19" s="397">
        <f t="shared" si="175"/>
        <v>2.2843906742862651E-8</v>
      </c>
      <c r="FK19" s="397">
        <f t="shared" si="175"/>
        <v>1.8275125394290121E-8</v>
      </c>
      <c r="FL19" s="397">
        <f t="shared" si="175"/>
        <v>1.4620100315432098E-8</v>
      </c>
      <c r="FM19" s="397">
        <f t="shared" si="175"/>
        <v>1.169608025234568E-8</v>
      </c>
      <c r="FN19" s="397">
        <f t="shared" si="175"/>
        <v>9.356864201876544E-9</v>
      </c>
      <c r="FO19" s="397">
        <f t="shared" si="175"/>
        <v>7.4854913615012359E-9</v>
      </c>
      <c r="FP19" s="397">
        <f t="shared" si="175"/>
        <v>5.9883930892009892E-9</v>
      </c>
      <c r="FQ19" s="397">
        <f t="shared" si="175"/>
        <v>4.7907144713607917E-9</v>
      </c>
      <c r="FR19" s="397">
        <f t="shared" si="175"/>
        <v>3.8325715770886333E-9</v>
      </c>
      <c r="FS19" s="402">
        <f t="shared" si="175"/>
        <v>3.0660572616709068E-9</v>
      </c>
      <c r="FT19" s="397">
        <f t="shared" si="175"/>
        <v>2.4528458093367257E-9</v>
      </c>
      <c r="FU19" s="397">
        <f t="shared" si="175"/>
        <v>1.9622766474693804E-9</v>
      </c>
      <c r="FV19" s="397">
        <f t="shared" si="175"/>
        <v>1.5698213179755044E-9</v>
      </c>
      <c r="FW19" s="397">
        <f t="shared" si="175"/>
        <v>1.2558570543804035E-9</v>
      </c>
      <c r="FX19" s="397">
        <f t="shared" si="175"/>
        <v>1.0046856435043229E-9</v>
      </c>
      <c r="FY19" s="397">
        <f t="shared" si="175"/>
        <v>8.0374851480345842E-10</v>
      </c>
      <c r="FZ19" s="397">
        <f t="shared" si="175"/>
        <v>6.4299881184276673E-10</v>
      </c>
      <c r="GA19" s="397">
        <f t="shared" si="175"/>
        <v>5.1439904947421341E-10</v>
      </c>
      <c r="GB19" s="397">
        <f t="shared" si="175"/>
        <v>4.1151923957937077E-10</v>
      </c>
      <c r="GC19" s="397">
        <f t="shared" si="175"/>
        <v>3.2921539166349662E-10</v>
      </c>
      <c r="GD19" s="397">
        <f t="shared" si="175"/>
        <v>2.6337231333079731E-10</v>
      </c>
      <c r="GE19" s="402">
        <f t="shared" si="175"/>
        <v>2.1069785066463786E-10</v>
      </c>
      <c r="GF19" s="392">
        <f t="shared" si="176"/>
        <v>2099529.4124999978</v>
      </c>
    </row>
    <row r="20" spans="1:189" s="393" customFormat="1" ht="22" hidden="1" customHeight="1">
      <c r="B20" s="394">
        <f t="shared" si="180"/>
        <v>5</v>
      </c>
      <c r="C20" s="394"/>
      <c r="D20" s="394"/>
      <c r="E20" s="394"/>
      <c r="F20" s="394">
        <v>1</v>
      </c>
      <c r="G20" s="412" t="str">
        <f>$G$356</f>
        <v>Even Performing Title / App</v>
      </c>
      <c r="H20" s="396"/>
      <c r="I20" s="397"/>
      <c r="J20" s="397"/>
      <c r="K20" s="397"/>
      <c r="L20" s="397"/>
      <c r="M20" s="397"/>
      <c r="N20" s="397"/>
      <c r="O20" s="397"/>
      <c r="P20" s="397"/>
      <c r="Q20" s="398"/>
      <c r="R20" s="397"/>
      <c r="S20" s="402"/>
      <c r="T20" s="397"/>
      <c r="U20" s="397"/>
      <c r="V20" s="397"/>
      <c r="W20" s="397"/>
      <c r="X20" s="397"/>
      <c r="Y20" s="397"/>
      <c r="Z20" s="397"/>
      <c r="AA20" s="397"/>
      <c r="AB20" s="413">
        <f t="shared" ref="AB20:AY20" si="182">$B$9*Q$356</f>
        <v>2335.9375000000005</v>
      </c>
      <c r="AC20" s="413">
        <f t="shared" si="182"/>
        <v>9343.7500000000018</v>
      </c>
      <c r="AD20" s="413">
        <f t="shared" si="182"/>
        <v>23359.375</v>
      </c>
      <c r="AE20" s="414">
        <f t="shared" si="182"/>
        <v>35039.0625</v>
      </c>
      <c r="AF20" s="413">
        <f t="shared" si="182"/>
        <v>46718.75</v>
      </c>
      <c r="AG20" s="413">
        <f t="shared" si="182"/>
        <v>44382.8125</v>
      </c>
      <c r="AH20" s="413">
        <f t="shared" si="182"/>
        <v>42046.875</v>
      </c>
      <c r="AI20" s="413">
        <f t="shared" si="182"/>
        <v>39710.9375</v>
      </c>
      <c r="AJ20" s="413">
        <f t="shared" si="182"/>
        <v>37375.000000000007</v>
      </c>
      <c r="AK20" s="413">
        <f t="shared" si="182"/>
        <v>35039.0625</v>
      </c>
      <c r="AL20" s="413">
        <f t="shared" si="182"/>
        <v>32703.125</v>
      </c>
      <c r="AM20" s="413">
        <f t="shared" si="182"/>
        <v>30367.1875</v>
      </c>
      <c r="AN20" s="413">
        <f t="shared" si="182"/>
        <v>28031.25</v>
      </c>
      <c r="AO20" s="413">
        <f t="shared" si="182"/>
        <v>25695.312500000004</v>
      </c>
      <c r="AP20" s="413">
        <f t="shared" si="182"/>
        <v>23359.374999999975</v>
      </c>
      <c r="AQ20" s="414">
        <f t="shared" si="182"/>
        <v>21023.437499999975</v>
      </c>
      <c r="AR20" s="413">
        <f t="shared" si="182"/>
        <v>18687.500000000004</v>
      </c>
      <c r="AS20" s="413">
        <f t="shared" si="182"/>
        <v>16351.5625</v>
      </c>
      <c r="AT20" s="413">
        <f t="shared" si="182"/>
        <v>14015.625</v>
      </c>
      <c r="AU20" s="413">
        <f t="shared" si="182"/>
        <v>11679.6875</v>
      </c>
      <c r="AV20" s="413">
        <f t="shared" si="182"/>
        <v>9343.7500000000018</v>
      </c>
      <c r="AW20" s="413">
        <f t="shared" si="182"/>
        <v>7007.8125</v>
      </c>
      <c r="AX20" s="413">
        <f t="shared" si="182"/>
        <v>4671.8750000000009</v>
      </c>
      <c r="AY20" s="413">
        <f t="shared" si="182"/>
        <v>2335.9375000000005</v>
      </c>
      <c r="AZ20" s="397">
        <f>AY20*0.8</f>
        <v>1868.7500000000005</v>
      </c>
      <c r="BA20" s="397">
        <f t="shared" si="172"/>
        <v>1495.0000000000005</v>
      </c>
      <c r="BB20" s="397">
        <f t="shared" si="172"/>
        <v>1196.0000000000005</v>
      </c>
      <c r="BC20" s="402">
        <f t="shared" si="172"/>
        <v>956.80000000000041</v>
      </c>
      <c r="BD20" s="397">
        <f t="shared" si="172"/>
        <v>765.4400000000004</v>
      </c>
      <c r="BE20" s="397">
        <f t="shared" si="172"/>
        <v>612.35200000000032</v>
      </c>
      <c r="BF20" s="397">
        <f t="shared" si="172"/>
        <v>489.88160000000028</v>
      </c>
      <c r="BG20" s="397">
        <f t="shared" si="172"/>
        <v>391.90528000000023</v>
      </c>
      <c r="BH20" s="397">
        <f t="shared" si="172"/>
        <v>313.52422400000023</v>
      </c>
      <c r="BI20" s="397">
        <f t="shared" si="172"/>
        <v>250.81937920000018</v>
      </c>
      <c r="BJ20" s="397">
        <f t="shared" si="172"/>
        <v>200.65550336000015</v>
      </c>
      <c r="BK20" s="397">
        <f t="shared" ref="BK20:BZ34" si="183">BJ20*0.8</f>
        <v>160.52440268800012</v>
      </c>
      <c r="BL20" s="397">
        <f t="shared" si="183"/>
        <v>128.4195221504001</v>
      </c>
      <c r="BM20" s="397">
        <f t="shared" si="183"/>
        <v>102.73561772032008</v>
      </c>
      <c r="BN20" s="397">
        <f t="shared" si="183"/>
        <v>82.188494176256071</v>
      </c>
      <c r="BO20" s="402">
        <f t="shared" si="183"/>
        <v>65.75079534100486</v>
      </c>
      <c r="BP20" s="399">
        <f t="shared" si="183"/>
        <v>52.600636272803889</v>
      </c>
      <c r="BQ20" s="399">
        <f t="shared" si="183"/>
        <v>42.080509018243113</v>
      </c>
      <c r="BR20" s="399">
        <f t="shared" si="183"/>
        <v>33.66440721459449</v>
      </c>
      <c r="BS20" s="399">
        <f t="shared" si="183"/>
        <v>26.931525771675595</v>
      </c>
      <c r="BT20" s="399">
        <f t="shared" si="183"/>
        <v>21.545220617340476</v>
      </c>
      <c r="BU20" s="399">
        <f t="shared" si="183"/>
        <v>17.236176493872382</v>
      </c>
      <c r="BV20" s="399">
        <f t="shared" si="183"/>
        <v>13.788941195097905</v>
      </c>
      <c r="BW20" s="399">
        <f t="shared" si="183"/>
        <v>11.031152956078325</v>
      </c>
      <c r="BX20" s="399">
        <f t="shared" si="183"/>
        <v>8.82492236486266</v>
      </c>
      <c r="BY20" s="399">
        <f t="shared" si="183"/>
        <v>7.0599378918901285</v>
      </c>
      <c r="BZ20" s="399">
        <f t="shared" si="183"/>
        <v>5.6479503135121032</v>
      </c>
      <c r="CA20" s="415">
        <f t="shared" ref="CA20:CP35" si="184">BZ20*0.8</f>
        <v>4.5183602508096827</v>
      </c>
      <c r="CB20" s="399">
        <f t="shared" si="184"/>
        <v>3.6146882006477465</v>
      </c>
      <c r="CC20" s="399">
        <f t="shared" si="184"/>
        <v>2.8917505605181972</v>
      </c>
      <c r="CD20" s="399">
        <f t="shared" si="184"/>
        <v>2.3134004484145581</v>
      </c>
      <c r="CE20" s="399">
        <f t="shared" si="184"/>
        <v>1.8507203587316465</v>
      </c>
      <c r="CF20" s="399">
        <f t="shared" si="184"/>
        <v>1.4805762869853174</v>
      </c>
      <c r="CG20" s="399">
        <f t="shared" si="184"/>
        <v>1.1844610295882541</v>
      </c>
      <c r="CH20" s="399">
        <f t="shared" si="184"/>
        <v>0.94756882367060324</v>
      </c>
      <c r="CI20" s="399">
        <f t="shared" si="184"/>
        <v>0.75805505893648262</v>
      </c>
      <c r="CJ20" s="399">
        <f t="shared" si="184"/>
        <v>0.60644404714918609</v>
      </c>
      <c r="CK20" s="399">
        <f t="shared" si="184"/>
        <v>0.48515523771934888</v>
      </c>
      <c r="CL20" s="399">
        <f t="shared" si="184"/>
        <v>0.38812419017547911</v>
      </c>
      <c r="CM20" s="415">
        <f t="shared" si="184"/>
        <v>0.31049935214038332</v>
      </c>
      <c r="CN20" s="397">
        <f t="shared" si="184"/>
        <v>0.24839948171230666</v>
      </c>
      <c r="CO20" s="397">
        <f t="shared" si="184"/>
        <v>0.19871958536984535</v>
      </c>
      <c r="CP20" s="397">
        <f t="shared" si="184"/>
        <v>0.15897566829587628</v>
      </c>
      <c r="CQ20" s="397">
        <f t="shared" ref="CQ20:DF38" si="185">CP20*0.8</f>
        <v>0.12718053463670104</v>
      </c>
      <c r="CR20" s="397">
        <f t="shared" si="185"/>
        <v>0.10174442770936083</v>
      </c>
      <c r="CS20" s="397">
        <f t="shared" si="185"/>
        <v>8.1395542167488677E-2</v>
      </c>
      <c r="CT20" s="397">
        <f t="shared" si="185"/>
        <v>6.5116433733990939E-2</v>
      </c>
      <c r="CU20" s="397">
        <f t="shared" si="185"/>
        <v>5.2093146987192751E-2</v>
      </c>
      <c r="CV20" s="397">
        <f t="shared" si="185"/>
        <v>4.1674517589754205E-2</v>
      </c>
      <c r="CW20" s="397">
        <f t="shared" si="185"/>
        <v>3.3339614071803365E-2</v>
      </c>
      <c r="CX20" s="397">
        <f t="shared" si="185"/>
        <v>2.6671691257442693E-2</v>
      </c>
      <c r="CY20" s="402">
        <f t="shared" si="185"/>
        <v>2.1337353005954157E-2</v>
      </c>
      <c r="CZ20" s="397">
        <f t="shared" si="185"/>
        <v>1.7069882404763325E-2</v>
      </c>
      <c r="DA20" s="397">
        <f t="shared" si="185"/>
        <v>1.3655905923810661E-2</v>
      </c>
      <c r="DB20" s="397">
        <f t="shared" si="185"/>
        <v>1.0924724739048529E-2</v>
      </c>
      <c r="DC20" s="397">
        <f t="shared" si="173"/>
        <v>8.7397797912388241E-3</v>
      </c>
      <c r="DD20" s="397">
        <f t="shared" si="173"/>
        <v>6.9918238329910593E-3</v>
      </c>
      <c r="DE20" s="397">
        <f t="shared" si="173"/>
        <v>5.5934590663928481E-3</v>
      </c>
      <c r="DF20" s="397">
        <f t="shared" si="173"/>
        <v>4.4747672531142788E-3</v>
      </c>
      <c r="DG20" s="397">
        <f t="shared" si="173"/>
        <v>3.5798138024914234E-3</v>
      </c>
      <c r="DH20" s="397">
        <f t="shared" si="173"/>
        <v>2.8638510419931387E-3</v>
      </c>
      <c r="DI20" s="397">
        <f t="shared" si="173"/>
        <v>2.2910808335945112E-3</v>
      </c>
      <c r="DJ20" s="397">
        <f t="shared" si="173"/>
        <v>1.832864666875609E-3</v>
      </c>
      <c r="DK20" s="402">
        <f t="shared" si="173"/>
        <v>1.4662917335004873E-3</v>
      </c>
      <c r="DL20" s="397">
        <f t="shared" si="173"/>
        <v>1.1730333868003899E-3</v>
      </c>
      <c r="DM20" s="397">
        <f t="shared" si="173"/>
        <v>9.3842670944031196E-4</v>
      </c>
      <c r="DN20" s="397">
        <f t="shared" si="173"/>
        <v>7.5074136755224957E-4</v>
      </c>
      <c r="DO20" s="397">
        <f t="shared" si="173"/>
        <v>6.005930940417997E-4</v>
      </c>
      <c r="DP20" s="397">
        <f t="shared" si="173"/>
        <v>4.8047447523343978E-4</v>
      </c>
      <c r="DQ20" s="397">
        <f t="shared" si="173"/>
        <v>3.8437958018675185E-4</v>
      </c>
      <c r="DR20" s="397">
        <f t="shared" si="173"/>
        <v>3.0750366414940148E-4</v>
      </c>
      <c r="DS20" s="397">
        <f t="shared" si="174"/>
        <v>2.4600293131952117E-4</v>
      </c>
      <c r="DT20" s="397">
        <f t="shared" si="174"/>
        <v>1.9680234505561694E-4</v>
      </c>
      <c r="DU20" s="397">
        <f t="shared" si="174"/>
        <v>1.5744187604449357E-4</v>
      </c>
      <c r="DV20" s="397">
        <f t="shared" si="174"/>
        <v>1.2595350083559486E-4</v>
      </c>
      <c r="DW20" s="402">
        <f t="shared" si="174"/>
        <v>1.0076280066847589E-4</v>
      </c>
      <c r="DX20" s="397">
        <f t="shared" si="174"/>
        <v>8.0610240534780721E-5</v>
      </c>
      <c r="DY20" s="397">
        <f t="shared" si="174"/>
        <v>6.448819242782458E-5</v>
      </c>
      <c r="DZ20" s="397">
        <f t="shared" si="174"/>
        <v>5.1590553942259669E-5</v>
      </c>
      <c r="EA20" s="397">
        <f t="shared" si="174"/>
        <v>4.1272443153807738E-5</v>
      </c>
      <c r="EB20" s="397">
        <f t="shared" si="174"/>
        <v>3.3017954523046195E-5</v>
      </c>
      <c r="EC20" s="397">
        <f t="shared" si="174"/>
        <v>2.6414363618436957E-5</v>
      </c>
      <c r="ED20" s="397">
        <f t="shared" si="174"/>
        <v>2.1131490894749568E-5</v>
      </c>
      <c r="EE20" s="397">
        <f t="shared" si="174"/>
        <v>1.6905192715799656E-5</v>
      </c>
      <c r="EF20" s="397">
        <f t="shared" si="174"/>
        <v>1.3524154172639725E-5</v>
      </c>
      <c r="EG20" s="398">
        <f t="shared" si="174"/>
        <v>1.0819323338111781E-5</v>
      </c>
      <c r="EH20" s="397">
        <f t="shared" si="174"/>
        <v>8.6554586704894247E-6</v>
      </c>
      <c r="EI20" s="402">
        <f t="shared" si="175"/>
        <v>6.9243669363915398E-6</v>
      </c>
      <c r="EJ20" s="397">
        <f t="shared" si="175"/>
        <v>5.5394935491132325E-6</v>
      </c>
      <c r="EK20" s="397">
        <f t="shared" si="175"/>
        <v>4.4315948392905862E-6</v>
      </c>
      <c r="EL20" s="397">
        <f t="shared" si="175"/>
        <v>3.5452758714324692E-6</v>
      </c>
      <c r="EM20" s="397">
        <f t="shared" si="175"/>
        <v>2.8362206971459756E-6</v>
      </c>
      <c r="EN20" s="397">
        <f t="shared" si="175"/>
        <v>2.2689765577167807E-6</v>
      </c>
      <c r="EO20" s="397">
        <f t="shared" si="175"/>
        <v>1.8151812461734246E-6</v>
      </c>
      <c r="EP20" s="397">
        <f t="shared" si="175"/>
        <v>1.4521449969387397E-6</v>
      </c>
      <c r="EQ20" s="397">
        <f t="shared" si="175"/>
        <v>1.1617159975509919E-6</v>
      </c>
      <c r="ER20" s="397">
        <f t="shared" si="175"/>
        <v>9.2937279804079358E-7</v>
      </c>
      <c r="ES20" s="397">
        <f t="shared" si="175"/>
        <v>7.4349823843263491E-7</v>
      </c>
      <c r="ET20" s="397">
        <f t="shared" si="175"/>
        <v>5.9479859074610799E-7</v>
      </c>
      <c r="EU20" s="402">
        <f t="shared" si="175"/>
        <v>4.7583887259688643E-7</v>
      </c>
      <c r="EV20" s="397">
        <f t="shared" si="175"/>
        <v>3.8067109807750917E-7</v>
      </c>
      <c r="EW20" s="397">
        <f t="shared" si="175"/>
        <v>3.0453687846200735E-7</v>
      </c>
      <c r="EX20" s="397">
        <f t="shared" si="175"/>
        <v>2.4362950276960589E-7</v>
      </c>
      <c r="EY20" s="397">
        <f t="shared" si="175"/>
        <v>1.9490360221568473E-7</v>
      </c>
      <c r="EZ20" s="397">
        <f t="shared" si="175"/>
        <v>1.5592288177254779E-7</v>
      </c>
      <c r="FA20" s="397">
        <f t="shared" si="175"/>
        <v>1.2473830541803824E-7</v>
      </c>
      <c r="FB20" s="397">
        <f t="shared" si="175"/>
        <v>9.9790644334430606E-8</v>
      </c>
      <c r="FC20" s="397">
        <f t="shared" si="175"/>
        <v>7.983251546754449E-8</v>
      </c>
      <c r="FD20" s="397">
        <f t="shared" si="175"/>
        <v>6.386601237403559E-8</v>
      </c>
      <c r="FE20" s="397">
        <f t="shared" si="175"/>
        <v>5.1092809899228476E-8</v>
      </c>
      <c r="FF20" s="397">
        <f t="shared" si="175"/>
        <v>4.0874247919382785E-8</v>
      </c>
      <c r="FG20" s="402">
        <f t="shared" si="175"/>
        <v>3.2699398335506232E-8</v>
      </c>
      <c r="FH20" s="397">
        <f t="shared" si="175"/>
        <v>2.6159518668404987E-8</v>
      </c>
      <c r="FI20" s="397">
        <f t="shared" si="175"/>
        <v>2.0927614934723992E-8</v>
      </c>
      <c r="FJ20" s="397">
        <f t="shared" si="175"/>
        <v>1.6742091947779193E-8</v>
      </c>
      <c r="FK20" s="397">
        <f t="shared" si="175"/>
        <v>1.3393673558223355E-8</v>
      </c>
      <c r="FL20" s="397">
        <f t="shared" si="175"/>
        <v>1.0714938846578685E-8</v>
      </c>
      <c r="FM20" s="397">
        <f t="shared" si="175"/>
        <v>8.5719510772629489E-9</v>
      </c>
      <c r="FN20" s="397">
        <f t="shared" si="175"/>
        <v>6.8575608618103598E-9</v>
      </c>
      <c r="FO20" s="397">
        <f t="shared" si="175"/>
        <v>5.4860486894482882E-9</v>
      </c>
      <c r="FP20" s="397">
        <f t="shared" si="175"/>
        <v>4.3888389515586304E-9</v>
      </c>
      <c r="FQ20" s="397">
        <f t="shared" si="175"/>
        <v>3.5110711612469046E-9</v>
      </c>
      <c r="FR20" s="397">
        <f t="shared" si="175"/>
        <v>2.808856928997524E-9</v>
      </c>
      <c r="FS20" s="402">
        <f t="shared" si="175"/>
        <v>2.2470855431980196E-9</v>
      </c>
      <c r="FT20" s="397">
        <f t="shared" si="175"/>
        <v>1.7976684345584156E-9</v>
      </c>
      <c r="FU20" s="397">
        <f t="shared" si="175"/>
        <v>1.4381347476467325E-9</v>
      </c>
      <c r="FV20" s="397">
        <f t="shared" si="175"/>
        <v>1.1505077981173861E-9</v>
      </c>
      <c r="FW20" s="397">
        <f t="shared" si="175"/>
        <v>9.2040623849390886E-10</v>
      </c>
      <c r="FX20" s="397">
        <f t="shared" si="175"/>
        <v>7.3632499079512715E-10</v>
      </c>
      <c r="FY20" s="397">
        <f t="shared" si="175"/>
        <v>5.8905999263610176E-10</v>
      </c>
      <c r="FZ20" s="397">
        <f t="shared" si="175"/>
        <v>4.7124799410888139E-10</v>
      </c>
      <c r="GA20" s="397">
        <f t="shared" si="175"/>
        <v>3.7699839528710511E-10</v>
      </c>
      <c r="GB20" s="397">
        <f t="shared" si="175"/>
        <v>3.015987162296841E-10</v>
      </c>
      <c r="GC20" s="397">
        <f t="shared" si="175"/>
        <v>2.4127897298374731E-10</v>
      </c>
      <c r="GD20" s="397">
        <f t="shared" si="175"/>
        <v>1.9302317838699785E-10</v>
      </c>
      <c r="GE20" s="402">
        <f t="shared" si="175"/>
        <v>1.544185427095983E-10</v>
      </c>
      <c r="GF20" s="416">
        <f t="shared" si="176"/>
        <v>569968.74999999895</v>
      </c>
    </row>
    <row r="21" spans="1:189" s="393" customFormat="1" ht="22" hidden="1" customHeight="1" thickBot="1">
      <c r="B21" s="394">
        <f t="shared" si="180"/>
        <v>6</v>
      </c>
      <c r="C21" s="394"/>
      <c r="D21" s="394">
        <v>1</v>
      </c>
      <c r="E21" s="394"/>
      <c r="F21" s="394"/>
      <c r="G21" s="395" t="str">
        <f>$G$354</f>
        <v>Avg Performing  Title / App</v>
      </c>
      <c r="H21" s="396"/>
      <c r="I21" s="397"/>
      <c r="J21" s="397"/>
      <c r="K21" s="397"/>
      <c r="L21" s="397"/>
      <c r="M21" s="397"/>
      <c r="N21" s="397"/>
      <c r="O21" s="397"/>
      <c r="P21" s="397"/>
      <c r="Q21" s="398"/>
      <c r="R21" s="397"/>
      <c r="S21" s="402"/>
      <c r="T21" s="397"/>
      <c r="U21" s="397"/>
      <c r="V21" s="397"/>
      <c r="W21" s="397"/>
      <c r="X21" s="397"/>
      <c r="Y21" s="397"/>
      <c r="Z21" s="397"/>
      <c r="AA21" s="397"/>
      <c r="AB21" s="397"/>
      <c r="AC21" s="397"/>
      <c r="AD21" s="401">
        <f t="shared" ref="AD21:BA21" si="186">$B$9*Q$354</f>
        <v>23344.424999999999</v>
      </c>
      <c r="AE21" s="400">
        <f t="shared" si="186"/>
        <v>75179.8125</v>
      </c>
      <c r="AF21" s="401">
        <f t="shared" si="186"/>
        <v>213463.57499999998</v>
      </c>
      <c r="AG21" s="401">
        <f t="shared" si="186"/>
        <v>417721.6875</v>
      </c>
      <c r="AH21" s="401">
        <f t="shared" si="186"/>
        <v>510202.38749999995</v>
      </c>
      <c r="AI21" s="401">
        <f t="shared" si="186"/>
        <v>496444.64999999997</v>
      </c>
      <c r="AJ21" s="401">
        <f t="shared" si="186"/>
        <v>505224.03749999998</v>
      </c>
      <c r="AK21" s="401">
        <f t="shared" si="186"/>
        <v>495940.08749999997</v>
      </c>
      <c r="AL21" s="401">
        <f t="shared" si="186"/>
        <v>335455.57500000001</v>
      </c>
      <c r="AM21" s="401">
        <f t="shared" si="186"/>
        <v>364069.875</v>
      </c>
      <c r="AN21" s="401">
        <f t="shared" si="186"/>
        <v>279841.57500000001</v>
      </c>
      <c r="AO21" s="401">
        <f t="shared" si="186"/>
        <v>238590.78749999998</v>
      </c>
      <c r="AP21" s="401">
        <f t="shared" si="186"/>
        <v>308814.67499999999</v>
      </c>
      <c r="AQ21" s="400">
        <f t="shared" si="186"/>
        <v>273585</v>
      </c>
      <c r="AR21" s="401">
        <f t="shared" si="186"/>
        <v>237267.71249999999</v>
      </c>
      <c r="AS21" s="401">
        <f t="shared" si="186"/>
        <v>178615.125</v>
      </c>
      <c r="AT21" s="401">
        <f t="shared" si="186"/>
        <v>165844.08749999999</v>
      </c>
      <c r="AU21" s="401">
        <f t="shared" si="186"/>
        <v>185342.625</v>
      </c>
      <c r="AV21" s="401">
        <f t="shared" si="186"/>
        <v>165877.72500000001</v>
      </c>
      <c r="AW21" s="401">
        <f t="shared" si="186"/>
        <v>128921.325</v>
      </c>
      <c r="AX21" s="401">
        <f t="shared" si="186"/>
        <v>95799.599999999991</v>
      </c>
      <c r="AY21" s="401">
        <f t="shared" si="186"/>
        <v>55995.224999999999</v>
      </c>
      <c r="AZ21" s="401">
        <f t="shared" si="186"/>
        <v>49009.837499999994</v>
      </c>
      <c r="BA21" s="401">
        <f t="shared" si="186"/>
        <v>27055.762499999997</v>
      </c>
      <c r="BB21" s="397">
        <f>BA21*0.8</f>
        <v>21644.61</v>
      </c>
      <c r="BC21" s="402">
        <f t="shared" ref="BC21:BR29" si="187">BB21*0.8</f>
        <v>17315.688000000002</v>
      </c>
      <c r="BD21" s="397">
        <f t="shared" si="187"/>
        <v>13852.550400000002</v>
      </c>
      <c r="BE21" s="397">
        <f t="shared" si="187"/>
        <v>11082.040320000002</v>
      </c>
      <c r="BF21" s="397">
        <f t="shared" si="187"/>
        <v>8865.6322560000026</v>
      </c>
      <c r="BG21" s="397">
        <f t="shared" si="187"/>
        <v>7092.5058048000028</v>
      </c>
      <c r="BH21" s="397">
        <f t="shared" si="187"/>
        <v>5674.0046438400022</v>
      </c>
      <c r="BI21" s="397">
        <f t="shared" si="187"/>
        <v>4539.2037150720016</v>
      </c>
      <c r="BJ21" s="397">
        <f t="shared" si="187"/>
        <v>3631.3629720576014</v>
      </c>
      <c r="BK21" s="397">
        <f t="shared" si="187"/>
        <v>2905.0903776460814</v>
      </c>
      <c r="BL21" s="397">
        <f t="shared" si="187"/>
        <v>2324.0723021168651</v>
      </c>
      <c r="BM21" s="397">
        <f t="shared" si="187"/>
        <v>1859.2578416934921</v>
      </c>
      <c r="BN21" s="397">
        <f t="shared" si="187"/>
        <v>1487.4062733547937</v>
      </c>
      <c r="BO21" s="402">
        <f t="shared" si="187"/>
        <v>1189.9250186838351</v>
      </c>
      <c r="BP21" s="399">
        <f t="shared" si="187"/>
        <v>951.94001494706811</v>
      </c>
      <c r="BQ21" s="399">
        <f t="shared" si="187"/>
        <v>761.55201195765449</v>
      </c>
      <c r="BR21" s="399">
        <f t="shared" si="187"/>
        <v>609.24160956612366</v>
      </c>
      <c r="BS21" s="399">
        <f t="shared" si="183"/>
        <v>487.39328765289895</v>
      </c>
      <c r="BT21" s="399">
        <f t="shared" si="183"/>
        <v>389.91463012231918</v>
      </c>
      <c r="BU21" s="399">
        <f t="shared" si="183"/>
        <v>311.93170409785535</v>
      </c>
      <c r="BV21" s="399">
        <f t="shared" si="183"/>
        <v>249.5453632782843</v>
      </c>
      <c r="BW21" s="399">
        <f t="shared" si="183"/>
        <v>199.63629062262746</v>
      </c>
      <c r="BX21" s="399">
        <f t="shared" si="183"/>
        <v>159.70903249810198</v>
      </c>
      <c r="BY21" s="399">
        <f t="shared" si="183"/>
        <v>127.76722599848159</v>
      </c>
      <c r="BZ21" s="399">
        <f t="shared" si="183"/>
        <v>102.21378079878528</v>
      </c>
      <c r="CA21" s="415">
        <f t="shared" si="184"/>
        <v>81.771024639028226</v>
      </c>
      <c r="CB21" s="399">
        <f t="shared" si="184"/>
        <v>65.416819711222587</v>
      </c>
      <c r="CC21" s="399">
        <f t="shared" si="184"/>
        <v>52.33345576897807</v>
      </c>
      <c r="CD21" s="399">
        <f t="shared" si="184"/>
        <v>41.866764615182461</v>
      </c>
      <c r="CE21" s="399">
        <f t="shared" si="184"/>
        <v>33.493411692145969</v>
      </c>
      <c r="CF21" s="399">
        <f t="shared" si="184"/>
        <v>26.794729353716775</v>
      </c>
      <c r="CG21" s="399">
        <f t="shared" si="184"/>
        <v>21.43578348297342</v>
      </c>
      <c r="CH21" s="399">
        <f t="shared" si="184"/>
        <v>17.148626786378738</v>
      </c>
      <c r="CI21" s="399">
        <f t="shared" si="184"/>
        <v>13.718901429102992</v>
      </c>
      <c r="CJ21" s="399">
        <f t="shared" si="184"/>
        <v>10.975121143282394</v>
      </c>
      <c r="CK21" s="399">
        <f t="shared" si="184"/>
        <v>8.7800969146259149</v>
      </c>
      <c r="CL21" s="399">
        <f t="shared" si="184"/>
        <v>7.0240775317007325</v>
      </c>
      <c r="CM21" s="415">
        <f t="shared" si="184"/>
        <v>5.6192620253605865</v>
      </c>
      <c r="CN21" s="397">
        <f t="shared" si="184"/>
        <v>4.495409620288469</v>
      </c>
      <c r="CO21" s="397">
        <f t="shared" si="184"/>
        <v>3.5963276962307753</v>
      </c>
      <c r="CP21" s="397">
        <f t="shared" si="184"/>
        <v>2.8770621569846204</v>
      </c>
      <c r="CQ21" s="397">
        <f t="shared" si="185"/>
        <v>2.3016497255876964</v>
      </c>
      <c r="CR21" s="397">
        <f t="shared" si="185"/>
        <v>1.8413197804701573</v>
      </c>
      <c r="CS21" s="397">
        <f t="shared" si="185"/>
        <v>1.473055824376126</v>
      </c>
      <c r="CT21" s="397">
        <f t="shared" si="185"/>
        <v>1.1784446595009008</v>
      </c>
      <c r="CU21" s="397">
        <f t="shared" si="185"/>
        <v>0.94275572760072068</v>
      </c>
      <c r="CV21" s="397">
        <f t="shared" si="185"/>
        <v>0.75420458208057661</v>
      </c>
      <c r="CW21" s="397">
        <f t="shared" si="185"/>
        <v>0.60336366566446131</v>
      </c>
      <c r="CX21" s="397">
        <f t="shared" si="185"/>
        <v>0.48269093253156908</v>
      </c>
      <c r="CY21" s="402">
        <f t="shared" si="185"/>
        <v>0.38615274602525529</v>
      </c>
      <c r="CZ21" s="397">
        <f t="shared" si="185"/>
        <v>0.30892219682020428</v>
      </c>
      <c r="DA21" s="397">
        <f t="shared" si="185"/>
        <v>0.24713775745616343</v>
      </c>
      <c r="DB21" s="397">
        <f t="shared" si="185"/>
        <v>0.19771020596493075</v>
      </c>
      <c r="DC21" s="397">
        <f t="shared" si="173"/>
        <v>0.15816816477194462</v>
      </c>
      <c r="DD21" s="397">
        <f t="shared" si="173"/>
        <v>0.1265345318175557</v>
      </c>
      <c r="DE21" s="397">
        <f t="shared" si="173"/>
        <v>0.10122762545404457</v>
      </c>
      <c r="DF21" s="397">
        <f t="shared" si="173"/>
        <v>8.0982100363235665E-2</v>
      </c>
      <c r="DG21" s="397">
        <f t="shared" si="173"/>
        <v>6.4785680290588538E-2</v>
      </c>
      <c r="DH21" s="397">
        <f t="shared" si="173"/>
        <v>5.1828544232470831E-2</v>
      </c>
      <c r="DI21" s="397">
        <f t="shared" si="173"/>
        <v>4.1462835385976671E-2</v>
      </c>
      <c r="DJ21" s="397">
        <f t="shared" si="173"/>
        <v>3.3170268308781337E-2</v>
      </c>
      <c r="DK21" s="402">
        <f t="shared" si="173"/>
        <v>2.6536214647025071E-2</v>
      </c>
      <c r="DL21" s="397">
        <f t="shared" si="173"/>
        <v>2.122897171762006E-2</v>
      </c>
      <c r="DM21" s="397">
        <f t="shared" si="173"/>
        <v>1.6983177374096048E-2</v>
      </c>
      <c r="DN21" s="397">
        <f t="shared" si="173"/>
        <v>1.3586541899276839E-2</v>
      </c>
      <c r="DO21" s="397">
        <f t="shared" si="173"/>
        <v>1.0869233519421472E-2</v>
      </c>
      <c r="DP21" s="397">
        <f t="shared" si="173"/>
        <v>8.6953868155371771E-3</v>
      </c>
      <c r="DQ21" s="397">
        <f t="shared" si="173"/>
        <v>6.956309452429742E-3</v>
      </c>
      <c r="DR21" s="397">
        <f t="shared" si="173"/>
        <v>5.5650475619437936E-3</v>
      </c>
      <c r="DS21" s="397">
        <f t="shared" si="174"/>
        <v>4.4520380495550347E-3</v>
      </c>
      <c r="DT21" s="397">
        <f t="shared" si="174"/>
        <v>3.5616304396440279E-3</v>
      </c>
      <c r="DU21" s="397">
        <f t="shared" si="174"/>
        <v>2.8493043517152225E-3</v>
      </c>
      <c r="DV21" s="397">
        <f t="shared" si="174"/>
        <v>2.2794434813721781E-3</v>
      </c>
      <c r="DW21" s="402">
        <f t="shared" si="174"/>
        <v>1.8235547850977427E-3</v>
      </c>
      <c r="DX21" s="397">
        <f t="shared" si="174"/>
        <v>1.4588438280781942E-3</v>
      </c>
      <c r="DY21" s="397">
        <f t="shared" si="174"/>
        <v>1.1670750624625554E-3</v>
      </c>
      <c r="DZ21" s="397">
        <f t="shared" si="174"/>
        <v>9.3366004997004438E-4</v>
      </c>
      <c r="EA21" s="397">
        <f t="shared" si="174"/>
        <v>7.469280399760355E-4</v>
      </c>
      <c r="EB21" s="397">
        <f t="shared" si="174"/>
        <v>5.9754243198082845E-4</v>
      </c>
      <c r="EC21" s="397">
        <f t="shared" si="174"/>
        <v>4.7803394558466276E-4</v>
      </c>
      <c r="ED21" s="397">
        <f t="shared" si="174"/>
        <v>3.8242715646773023E-4</v>
      </c>
      <c r="EE21" s="397">
        <f t="shared" si="174"/>
        <v>3.0594172517418421E-4</v>
      </c>
      <c r="EF21" s="397">
        <f t="shared" si="174"/>
        <v>2.4475338013934736E-4</v>
      </c>
      <c r="EG21" s="398">
        <f t="shared" si="174"/>
        <v>1.9580270411147791E-4</v>
      </c>
      <c r="EH21" s="397">
        <f t="shared" si="174"/>
        <v>1.5664216328918233E-4</v>
      </c>
      <c r="EI21" s="402">
        <f t="shared" si="175"/>
        <v>1.2531373063134587E-4</v>
      </c>
      <c r="EJ21" s="397">
        <f t="shared" si="175"/>
        <v>1.002509845050767E-4</v>
      </c>
      <c r="EK21" s="397">
        <f t="shared" si="175"/>
        <v>8.0200787604061367E-5</v>
      </c>
      <c r="EL21" s="397">
        <f t="shared" si="175"/>
        <v>6.4160630083249094E-5</v>
      </c>
      <c r="EM21" s="397">
        <f t="shared" si="175"/>
        <v>5.1328504066599279E-5</v>
      </c>
      <c r="EN21" s="397">
        <f t="shared" si="175"/>
        <v>4.1062803253279423E-5</v>
      </c>
      <c r="EO21" s="397">
        <f t="shared" si="175"/>
        <v>3.2850242602623543E-5</v>
      </c>
      <c r="EP21" s="397">
        <f t="shared" si="175"/>
        <v>2.6280194082098834E-5</v>
      </c>
      <c r="EQ21" s="397">
        <f t="shared" si="175"/>
        <v>2.1024155265679068E-5</v>
      </c>
      <c r="ER21" s="397">
        <f t="shared" si="175"/>
        <v>1.6819324212543256E-5</v>
      </c>
      <c r="ES21" s="397">
        <f t="shared" ref="ES21:FH36" si="188">ER21*0.8</f>
        <v>1.3455459370034605E-5</v>
      </c>
      <c r="ET21" s="397">
        <f t="shared" si="188"/>
        <v>1.0764367496027684E-5</v>
      </c>
      <c r="EU21" s="402">
        <f t="shared" si="188"/>
        <v>8.6114939968221483E-6</v>
      </c>
      <c r="EV21" s="397">
        <f t="shared" si="188"/>
        <v>6.8891951974577191E-6</v>
      </c>
      <c r="EW21" s="397">
        <f t="shared" si="188"/>
        <v>5.5113561579661753E-6</v>
      </c>
      <c r="EX21" s="397">
        <f t="shared" si="188"/>
        <v>4.4090849263729406E-6</v>
      </c>
      <c r="EY21" s="397">
        <f t="shared" si="188"/>
        <v>3.5272679410983525E-6</v>
      </c>
      <c r="EZ21" s="397">
        <f t="shared" si="188"/>
        <v>2.8218143528786821E-6</v>
      </c>
      <c r="FA21" s="397">
        <f t="shared" si="188"/>
        <v>2.2574514823029459E-6</v>
      </c>
      <c r="FB21" s="397">
        <f t="shared" si="188"/>
        <v>1.8059611858423568E-6</v>
      </c>
      <c r="FC21" s="397">
        <f t="shared" si="188"/>
        <v>1.4447689486738856E-6</v>
      </c>
      <c r="FD21" s="397">
        <f t="shared" si="188"/>
        <v>1.1558151589391085E-6</v>
      </c>
      <c r="FE21" s="397">
        <f t="shared" si="188"/>
        <v>9.2465212715128686E-7</v>
      </c>
      <c r="FF21" s="397">
        <f t="shared" si="188"/>
        <v>7.3972170172102953E-7</v>
      </c>
      <c r="FG21" s="402">
        <f t="shared" si="188"/>
        <v>5.9177736137682371E-7</v>
      </c>
      <c r="FH21" s="397">
        <f t="shared" si="188"/>
        <v>4.7342188910145897E-7</v>
      </c>
      <c r="FI21" s="397">
        <f t="shared" ref="FI21:FX36" si="189">FH21*0.8</f>
        <v>3.7873751128116717E-7</v>
      </c>
      <c r="FJ21" s="397">
        <f t="shared" si="189"/>
        <v>3.0299000902493376E-7</v>
      </c>
      <c r="FK21" s="397">
        <f t="shared" si="189"/>
        <v>2.42392007219947E-7</v>
      </c>
      <c r="FL21" s="397">
        <f t="shared" si="189"/>
        <v>1.9391360577595761E-7</v>
      </c>
      <c r="FM21" s="397">
        <f t="shared" si="189"/>
        <v>1.5513088462076611E-7</v>
      </c>
      <c r="FN21" s="397">
        <f t="shared" si="189"/>
        <v>1.241047076966129E-7</v>
      </c>
      <c r="FO21" s="397">
        <f t="shared" si="189"/>
        <v>9.9283766157290328E-8</v>
      </c>
      <c r="FP21" s="397">
        <f t="shared" si="189"/>
        <v>7.9427012925832268E-8</v>
      </c>
      <c r="FQ21" s="397">
        <f t="shared" si="189"/>
        <v>6.3541610340665814E-8</v>
      </c>
      <c r="FR21" s="397">
        <f t="shared" si="189"/>
        <v>5.0833288272532654E-8</v>
      </c>
      <c r="FS21" s="402">
        <f t="shared" si="189"/>
        <v>4.0666630618026126E-8</v>
      </c>
      <c r="FT21" s="397">
        <f t="shared" si="189"/>
        <v>3.2533304494420902E-8</v>
      </c>
      <c r="FU21" s="397">
        <f t="shared" si="189"/>
        <v>2.6026643595536723E-8</v>
      </c>
      <c r="FV21" s="397">
        <f t="shared" si="189"/>
        <v>2.082131487642938E-8</v>
      </c>
      <c r="FW21" s="397">
        <f t="shared" si="189"/>
        <v>1.6657051901143504E-8</v>
      </c>
      <c r="FX21" s="397">
        <f t="shared" si="189"/>
        <v>1.3325641520914805E-8</v>
      </c>
      <c r="FY21" s="397">
        <f t="shared" ref="FY21:GE57" si="190">FX21*0.8</f>
        <v>1.0660513216731844E-8</v>
      </c>
      <c r="FZ21" s="397">
        <f t="shared" si="190"/>
        <v>8.5284105733854759E-9</v>
      </c>
      <c r="GA21" s="397">
        <f t="shared" si="190"/>
        <v>6.8227284587083809E-9</v>
      </c>
      <c r="GB21" s="397">
        <f t="shared" si="190"/>
        <v>5.4581827669667047E-9</v>
      </c>
      <c r="GC21" s="397">
        <f t="shared" si="190"/>
        <v>4.3665462135733643E-9</v>
      </c>
      <c r="GD21" s="397">
        <f t="shared" si="190"/>
        <v>3.4932369708586914E-9</v>
      </c>
      <c r="GE21" s="402">
        <f t="shared" si="190"/>
        <v>2.7945895766869532E-9</v>
      </c>
      <c r="GF21" s="403">
        <f t="shared" si="176"/>
        <v>5935830.2249999922</v>
      </c>
    </row>
    <row r="22" spans="1:189" s="393" customFormat="1" ht="22" hidden="1" customHeight="1" thickTop="1">
      <c r="A22" s="382" t="s">
        <v>394</v>
      </c>
      <c r="B22" s="383">
        <f t="shared" si="180"/>
        <v>7</v>
      </c>
      <c r="C22" s="383"/>
      <c r="D22" s="383">
        <v>1</v>
      </c>
      <c r="E22" s="383"/>
      <c r="F22" s="383"/>
      <c r="G22" s="417" t="str">
        <f>$G$354</f>
        <v>Avg Performing  Title / App</v>
      </c>
      <c r="H22" s="396"/>
      <c r="I22" s="397"/>
      <c r="J22" s="397"/>
      <c r="K22" s="397"/>
      <c r="L22" s="397"/>
      <c r="M22" s="397"/>
      <c r="N22" s="397"/>
      <c r="O22" s="397"/>
      <c r="P22" s="397"/>
      <c r="Q22" s="398"/>
      <c r="R22" s="397"/>
      <c r="S22" s="402"/>
      <c r="T22" s="397"/>
      <c r="U22" s="397"/>
      <c r="V22" s="397"/>
      <c r="W22" s="397"/>
      <c r="X22" s="397"/>
      <c r="Y22" s="397"/>
      <c r="Z22" s="397"/>
      <c r="AA22" s="397"/>
      <c r="AB22" s="397"/>
      <c r="AC22" s="397"/>
      <c r="AD22" s="397"/>
      <c r="AE22" s="402"/>
      <c r="AF22" s="401">
        <f t="shared" ref="AF22:BC22" si="191">$B$9*Q$354</f>
        <v>23344.424999999999</v>
      </c>
      <c r="AG22" s="401">
        <f t="shared" si="191"/>
        <v>75179.8125</v>
      </c>
      <c r="AH22" s="401">
        <f t="shared" si="191"/>
        <v>213463.57499999998</v>
      </c>
      <c r="AI22" s="401">
        <f t="shared" si="191"/>
        <v>417721.6875</v>
      </c>
      <c r="AJ22" s="401">
        <f t="shared" si="191"/>
        <v>510202.38749999995</v>
      </c>
      <c r="AK22" s="401">
        <f t="shared" si="191"/>
        <v>496444.64999999997</v>
      </c>
      <c r="AL22" s="401">
        <f t="shared" si="191"/>
        <v>505224.03749999998</v>
      </c>
      <c r="AM22" s="401">
        <f t="shared" si="191"/>
        <v>495940.08749999997</v>
      </c>
      <c r="AN22" s="401">
        <f t="shared" si="191"/>
        <v>335455.57500000001</v>
      </c>
      <c r="AO22" s="401">
        <f t="shared" si="191"/>
        <v>364069.875</v>
      </c>
      <c r="AP22" s="401">
        <f t="shared" si="191"/>
        <v>279841.57500000001</v>
      </c>
      <c r="AQ22" s="400">
        <f t="shared" si="191"/>
        <v>238590.78749999998</v>
      </c>
      <c r="AR22" s="401">
        <f t="shared" si="191"/>
        <v>308814.67499999999</v>
      </c>
      <c r="AS22" s="401">
        <f t="shared" si="191"/>
        <v>273585</v>
      </c>
      <c r="AT22" s="401">
        <f t="shared" si="191"/>
        <v>237267.71249999999</v>
      </c>
      <c r="AU22" s="401">
        <f t="shared" si="191"/>
        <v>178615.125</v>
      </c>
      <c r="AV22" s="401">
        <f t="shared" si="191"/>
        <v>165844.08749999999</v>
      </c>
      <c r="AW22" s="401">
        <f t="shared" si="191"/>
        <v>185342.625</v>
      </c>
      <c r="AX22" s="401">
        <f t="shared" si="191"/>
        <v>165877.72500000001</v>
      </c>
      <c r="AY22" s="401">
        <f t="shared" si="191"/>
        <v>128921.325</v>
      </c>
      <c r="AZ22" s="401">
        <f t="shared" si="191"/>
        <v>95799.599999999991</v>
      </c>
      <c r="BA22" s="401">
        <f t="shared" si="191"/>
        <v>55995.224999999999</v>
      </c>
      <c r="BB22" s="401">
        <f t="shared" si="191"/>
        <v>49009.837499999994</v>
      </c>
      <c r="BC22" s="400">
        <f t="shared" si="191"/>
        <v>27055.762499999997</v>
      </c>
      <c r="BD22" s="397">
        <f>BC22*0.8</f>
        <v>21644.61</v>
      </c>
      <c r="BE22" s="397">
        <f t="shared" si="187"/>
        <v>17315.688000000002</v>
      </c>
      <c r="BF22" s="397">
        <f t="shared" si="187"/>
        <v>13852.550400000002</v>
      </c>
      <c r="BG22" s="397">
        <f t="shared" si="187"/>
        <v>11082.040320000002</v>
      </c>
      <c r="BH22" s="397">
        <f t="shared" si="187"/>
        <v>8865.6322560000026</v>
      </c>
      <c r="BI22" s="397">
        <f t="shared" si="187"/>
        <v>7092.5058048000028</v>
      </c>
      <c r="BJ22" s="397">
        <f t="shared" si="187"/>
        <v>5674.0046438400022</v>
      </c>
      <c r="BK22" s="397">
        <f t="shared" si="187"/>
        <v>4539.2037150720016</v>
      </c>
      <c r="BL22" s="397">
        <f t="shared" si="187"/>
        <v>3631.3629720576014</v>
      </c>
      <c r="BM22" s="397">
        <f t="shared" si="187"/>
        <v>2905.0903776460814</v>
      </c>
      <c r="BN22" s="397">
        <f t="shared" si="187"/>
        <v>2324.0723021168651</v>
      </c>
      <c r="BO22" s="402">
        <f t="shared" si="187"/>
        <v>1859.2578416934921</v>
      </c>
      <c r="BP22" s="399">
        <f t="shared" si="187"/>
        <v>1487.4062733547937</v>
      </c>
      <c r="BQ22" s="399">
        <f t="shared" si="187"/>
        <v>1189.9250186838351</v>
      </c>
      <c r="BR22" s="399">
        <f t="shared" si="187"/>
        <v>951.94001494706811</v>
      </c>
      <c r="BS22" s="399">
        <f t="shared" si="183"/>
        <v>761.55201195765449</v>
      </c>
      <c r="BT22" s="399">
        <f t="shared" si="183"/>
        <v>609.24160956612366</v>
      </c>
      <c r="BU22" s="399">
        <f t="shared" si="183"/>
        <v>487.39328765289895</v>
      </c>
      <c r="BV22" s="399">
        <f t="shared" si="183"/>
        <v>389.91463012231918</v>
      </c>
      <c r="BW22" s="399">
        <f t="shared" si="183"/>
        <v>311.93170409785535</v>
      </c>
      <c r="BX22" s="399">
        <f t="shared" si="183"/>
        <v>249.5453632782843</v>
      </c>
      <c r="BY22" s="399">
        <f t="shared" si="183"/>
        <v>199.63629062262746</v>
      </c>
      <c r="BZ22" s="399">
        <f t="shared" si="183"/>
        <v>159.70903249810198</v>
      </c>
      <c r="CA22" s="415">
        <f t="shared" si="184"/>
        <v>127.76722599848159</v>
      </c>
      <c r="CB22" s="399">
        <f t="shared" si="184"/>
        <v>102.21378079878528</v>
      </c>
      <c r="CC22" s="399">
        <f t="shared" si="184"/>
        <v>81.771024639028226</v>
      </c>
      <c r="CD22" s="399">
        <f t="shared" si="184"/>
        <v>65.416819711222587</v>
      </c>
      <c r="CE22" s="399">
        <f t="shared" si="184"/>
        <v>52.33345576897807</v>
      </c>
      <c r="CF22" s="399">
        <f t="shared" si="184"/>
        <v>41.866764615182461</v>
      </c>
      <c r="CG22" s="399">
        <f t="shared" si="184"/>
        <v>33.493411692145969</v>
      </c>
      <c r="CH22" s="399">
        <f t="shared" si="184"/>
        <v>26.794729353716775</v>
      </c>
      <c r="CI22" s="399">
        <f t="shared" si="184"/>
        <v>21.43578348297342</v>
      </c>
      <c r="CJ22" s="399">
        <f t="shared" si="184"/>
        <v>17.148626786378738</v>
      </c>
      <c r="CK22" s="399">
        <f t="shared" si="184"/>
        <v>13.718901429102992</v>
      </c>
      <c r="CL22" s="399">
        <f t="shared" si="184"/>
        <v>10.975121143282394</v>
      </c>
      <c r="CM22" s="415">
        <f t="shared" si="184"/>
        <v>8.7800969146259149</v>
      </c>
      <c r="CN22" s="397">
        <f t="shared" si="184"/>
        <v>7.0240775317007325</v>
      </c>
      <c r="CO22" s="397">
        <f t="shared" si="184"/>
        <v>5.6192620253605865</v>
      </c>
      <c r="CP22" s="397">
        <f t="shared" si="184"/>
        <v>4.495409620288469</v>
      </c>
      <c r="CQ22" s="397">
        <f t="shared" si="185"/>
        <v>3.5963276962307753</v>
      </c>
      <c r="CR22" s="397">
        <f t="shared" si="185"/>
        <v>2.8770621569846204</v>
      </c>
      <c r="CS22" s="397">
        <f t="shared" si="185"/>
        <v>2.3016497255876964</v>
      </c>
      <c r="CT22" s="397">
        <f t="shared" si="185"/>
        <v>1.8413197804701573</v>
      </c>
      <c r="CU22" s="397">
        <f t="shared" si="185"/>
        <v>1.473055824376126</v>
      </c>
      <c r="CV22" s="397">
        <f t="shared" si="185"/>
        <v>1.1784446595009008</v>
      </c>
      <c r="CW22" s="397">
        <f t="shared" si="185"/>
        <v>0.94275572760072068</v>
      </c>
      <c r="CX22" s="397">
        <f t="shared" si="185"/>
        <v>0.75420458208057661</v>
      </c>
      <c r="CY22" s="402">
        <f t="shared" si="185"/>
        <v>0.60336366566446131</v>
      </c>
      <c r="CZ22" s="397">
        <f t="shared" si="185"/>
        <v>0.48269093253156908</v>
      </c>
      <c r="DA22" s="397">
        <f t="shared" si="185"/>
        <v>0.38615274602525529</v>
      </c>
      <c r="DB22" s="397">
        <f t="shared" si="185"/>
        <v>0.30892219682020428</v>
      </c>
      <c r="DC22" s="397">
        <f t="shared" si="173"/>
        <v>0.24713775745616343</v>
      </c>
      <c r="DD22" s="397">
        <f t="shared" si="173"/>
        <v>0.19771020596493075</v>
      </c>
      <c r="DE22" s="397">
        <f t="shared" si="173"/>
        <v>0.15816816477194462</v>
      </c>
      <c r="DF22" s="397">
        <f t="shared" si="173"/>
        <v>0.1265345318175557</v>
      </c>
      <c r="DG22" s="397">
        <f t="shared" si="173"/>
        <v>0.10122762545404457</v>
      </c>
      <c r="DH22" s="397">
        <f t="shared" si="173"/>
        <v>8.0982100363235665E-2</v>
      </c>
      <c r="DI22" s="397">
        <f t="shared" si="173"/>
        <v>6.4785680290588538E-2</v>
      </c>
      <c r="DJ22" s="397">
        <f t="shared" si="173"/>
        <v>5.1828544232470831E-2</v>
      </c>
      <c r="DK22" s="402">
        <f t="shared" si="173"/>
        <v>4.1462835385976671E-2</v>
      </c>
      <c r="DL22" s="397">
        <f t="shared" si="173"/>
        <v>3.3170268308781337E-2</v>
      </c>
      <c r="DM22" s="397">
        <f t="shared" si="173"/>
        <v>2.6536214647025071E-2</v>
      </c>
      <c r="DN22" s="397">
        <f t="shared" si="173"/>
        <v>2.122897171762006E-2</v>
      </c>
      <c r="DO22" s="397">
        <f t="shared" si="173"/>
        <v>1.6983177374096048E-2</v>
      </c>
      <c r="DP22" s="397">
        <f t="shared" si="173"/>
        <v>1.3586541899276839E-2</v>
      </c>
      <c r="DQ22" s="397">
        <f t="shared" si="173"/>
        <v>1.0869233519421472E-2</v>
      </c>
      <c r="DR22" s="397">
        <f t="shared" si="173"/>
        <v>8.6953868155371771E-3</v>
      </c>
      <c r="DS22" s="397">
        <f t="shared" si="174"/>
        <v>6.956309452429742E-3</v>
      </c>
      <c r="DT22" s="397">
        <f t="shared" si="174"/>
        <v>5.5650475619437936E-3</v>
      </c>
      <c r="DU22" s="397">
        <f t="shared" si="174"/>
        <v>4.4520380495550347E-3</v>
      </c>
      <c r="DV22" s="397">
        <f t="shared" si="174"/>
        <v>3.5616304396440279E-3</v>
      </c>
      <c r="DW22" s="402">
        <f t="shared" si="174"/>
        <v>2.8493043517152225E-3</v>
      </c>
      <c r="DX22" s="397">
        <f t="shared" si="174"/>
        <v>2.2794434813721781E-3</v>
      </c>
      <c r="DY22" s="397">
        <f t="shared" si="174"/>
        <v>1.8235547850977427E-3</v>
      </c>
      <c r="DZ22" s="397">
        <f t="shared" si="174"/>
        <v>1.4588438280781942E-3</v>
      </c>
      <c r="EA22" s="397">
        <f t="shared" si="174"/>
        <v>1.1670750624625554E-3</v>
      </c>
      <c r="EB22" s="397">
        <f t="shared" si="174"/>
        <v>9.3366004997004438E-4</v>
      </c>
      <c r="EC22" s="397">
        <f t="shared" si="174"/>
        <v>7.469280399760355E-4</v>
      </c>
      <c r="ED22" s="397">
        <f t="shared" si="174"/>
        <v>5.9754243198082845E-4</v>
      </c>
      <c r="EE22" s="397">
        <f t="shared" si="174"/>
        <v>4.7803394558466276E-4</v>
      </c>
      <c r="EF22" s="397">
        <f t="shared" si="174"/>
        <v>3.8242715646773023E-4</v>
      </c>
      <c r="EG22" s="398">
        <f t="shared" si="174"/>
        <v>3.0594172517418421E-4</v>
      </c>
      <c r="EH22" s="397">
        <f t="shared" si="174"/>
        <v>2.4475338013934736E-4</v>
      </c>
      <c r="EI22" s="402">
        <f t="shared" ref="EI22:EX43" si="192">EH22*0.8</f>
        <v>1.9580270411147791E-4</v>
      </c>
      <c r="EJ22" s="397">
        <f t="shared" si="192"/>
        <v>1.5664216328918233E-4</v>
      </c>
      <c r="EK22" s="397">
        <f t="shared" si="192"/>
        <v>1.2531373063134587E-4</v>
      </c>
      <c r="EL22" s="397">
        <f t="shared" si="192"/>
        <v>1.002509845050767E-4</v>
      </c>
      <c r="EM22" s="397">
        <f t="shared" si="192"/>
        <v>8.0200787604061367E-5</v>
      </c>
      <c r="EN22" s="397">
        <f t="shared" si="192"/>
        <v>6.4160630083249094E-5</v>
      </c>
      <c r="EO22" s="397">
        <f t="shared" si="192"/>
        <v>5.1328504066599279E-5</v>
      </c>
      <c r="EP22" s="397">
        <f t="shared" si="192"/>
        <v>4.1062803253279423E-5</v>
      </c>
      <c r="EQ22" s="397">
        <f t="shared" si="192"/>
        <v>3.2850242602623543E-5</v>
      </c>
      <c r="ER22" s="397">
        <f t="shared" si="192"/>
        <v>2.6280194082098834E-5</v>
      </c>
      <c r="ES22" s="397">
        <f t="shared" si="188"/>
        <v>2.1024155265679068E-5</v>
      </c>
      <c r="ET22" s="397">
        <f t="shared" si="188"/>
        <v>1.6819324212543256E-5</v>
      </c>
      <c r="EU22" s="402">
        <f t="shared" si="188"/>
        <v>1.3455459370034605E-5</v>
      </c>
      <c r="EV22" s="397">
        <f t="shared" si="188"/>
        <v>1.0764367496027684E-5</v>
      </c>
      <c r="EW22" s="397">
        <f t="shared" si="188"/>
        <v>8.6114939968221483E-6</v>
      </c>
      <c r="EX22" s="397">
        <f t="shared" si="188"/>
        <v>6.8891951974577191E-6</v>
      </c>
      <c r="EY22" s="397">
        <f t="shared" si="188"/>
        <v>5.5113561579661753E-6</v>
      </c>
      <c r="EZ22" s="397">
        <f t="shared" si="188"/>
        <v>4.4090849263729406E-6</v>
      </c>
      <c r="FA22" s="397">
        <f t="shared" si="188"/>
        <v>3.5272679410983525E-6</v>
      </c>
      <c r="FB22" s="397">
        <f t="shared" si="188"/>
        <v>2.8218143528786821E-6</v>
      </c>
      <c r="FC22" s="397">
        <f t="shared" si="188"/>
        <v>2.2574514823029459E-6</v>
      </c>
      <c r="FD22" s="397">
        <f t="shared" si="188"/>
        <v>1.8059611858423568E-6</v>
      </c>
      <c r="FE22" s="397">
        <f t="shared" si="188"/>
        <v>1.4447689486738856E-6</v>
      </c>
      <c r="FF22" s="397">
        <f t="shared" si="188"/>
        <v>1.1558151589391085E-6</v>
      </c>
      <c r="FG22" s="402">
        <f t="shared" si="188"/>
        <v>9.2465212715128686E-7</v>
      </c>
      <c r="FH22" s="397">
        <f t="shared" si="188"/>
        <v>7.3972170172102953E-7</v>
      </c>
      <c r="FI22" s="397">
        <f t="shared" si="189"/>
        <v>5.9177736137682371E-7</v>
      </c>
      <c r="FJ22" s="397">
        <f t="shared" si="189"/>
        <v>4.7342188910145897E-7</v>
      </c>
      <c r="FK22" s="397">
        <f t="shared" si="189"/>
        <v>3.7873751128116717E-7</v>
      </c>
      <c r="FL22" s="397">
        <f t="shared" si="189"/>
        <v>3.0299000902493376E-7</v>
      </c>
      <c r="FM22" s="397">
        <f t="shared" si="189"/>
        <v>2.42392007219947E-7</v>
      </c>
      <c r="FN22" s="397">
        <f t="shared" si="189"/>
        <v>1.9391360577595761E-7</v>
      </c>
      <c r="FO22" s="397">
        <f t="shared" si="189"/>
        <v>1.5513088462076611E-7</v>
      </c>
      <c r="FP22" s="397">
        <f t="shared" si="189"/>
        <v>1.241047076966129E-7</v>
      </c>
      <c r="FQ22" s="397">
        <f t="shared" si="189"/>
        <v>9.9283766157290328E-8</v>
      </c>
      <c r="FR22" s="397">
        <f t="shared" si="189"/>
        <v>7.9427012925832268E-8</v>
      </c>
      <c r="FS22" s="402">
        <f t="shared" si="189"/>
        <v>6.3541610340665814E-8</v>
      </c>
      <c r="FT22" s="397">
        <f t="shared" si="189"/>
        <v>5.0833288272532654E-8</v>
      </c>
      <c r="FU22" s="397">
        <f t="shared" si="189"/>
        <v>4.0666630618026126E-8</v>
      </c>
      <c r="FV22" s="397">
        <f t="shared" si="189"/>
        <v>3.2533304494420902E-8</v>
      </c>
      <c r="FW22" s="397">
        <f t="shared" si="189"/>
        <v>2.6026643595536723E-8</v>
      </c>
      <c r="FX22" s="397">
        <f t="shared" si="189"/>
        <v>2.082131487642938E-8</v>
      </c>
      <c r="FY22" s="397">
        <f t="shared" si="190"/>
        <v>1.6657051901143504E-8</v>
      </c>
      <c r="FZ22" s="397">
        <f t="shared" si="190"/>
        <v>1.3325641520914805E-8</v>
      </c>
      <c r="GA22" s="397">
        <f t="shared" si="190"/>
        <v>1.0660513216731844E-8</v>
      </c>
      <c r="GB22" s="397">
        <f t="shared" si="190"/>
        <v>8.5284105733854759E-9</v>
      </c>
      <c r="GC22" s="397">
        <f t="shared" si="190"/>
        <v>6.8227284587083809E-9</v>
      </c>
      <c r="GD22" s="397">
        <f t="shared" si="190"/>
        <v>5.4581827669667047E-9</v>
      </c>
      <c r="GE22" s="402">
        <f t="shared" si="190"/>
        <v>4.3665462135733643E-9</v>
      </c>
      <c r="GF22" s="403">
        <f t="shared" si="176"/>
        <v>5935830.2249999857</v>
      </c>
    </row>
    <row r="23" spans="1:189" s="393" customFormat="1" ht="22" hidden="1" customHeight="1">
      <c r="B23" s="394">
        <f t="shared" si="180"/>
        <v>8</v>
      </c>
      <c r="C23" s="394"/>
      <c r="D23" s="394"/>
      <c r="E23" s="394">
        <v>1</v>
      </c>
      <c r="F23" s="394"/>
      <c r="G23" s="409" t="str">
        <f>$G$355</f>
        <v>Low Performing  Title / App</v>
      </c>
      <c r="H23" s="396"/>
      <c r="I23" s="397"/>
      <c r="J23" s="397"/>
      <c r="K23" s="397"/>
      <c r="L23" s="397"/>
      <c r="M23" s="397"/>
      <c r="N23" s="397"/>
      <c r="O23" s="397"/>
      <c r="P23" s="397"/>
      <c r="Q23" s="398"/>
      <c r="R23" s="397"/>
      <c r="S23" s="402"/>
      <c r="T23" s="397"/>
      <c r="U23" s="397"/>
      <c r="V23" s="397"/>
      <c r="W23" s="397"/>
      <c r="X23" s="397"/>
      <c r="Y23" s="397"/>
      <c r="Z23" s="397"/>
      <c r="AA23" s="397"/>
      <c r="AB23" s="397"/>
      <c r="AC23" s="397"/>
      <c r="AD23" s="397"/>
      <c r="AE23" s="402"/>
      <c r="AF23" s="397"/>
      <c r="AG23" s="410">
        <f t="shared" ref="AG23:BD23" si="193">$B$9*Q$355</f>
        <v>10965.824999999999</v>
      </c>
      <c r="AH23" s="410">
        <f t="shared" si="193"/>
        <v>40421.0625</v>
      </c>
      <c r="AI23" s="410">
        <f t="shared" si="193"/>
        <v>74204.324999999997</v>
      </c>
      <c r="AJ23" s="410">
        <f t="shared" si="193"/>
        <v>136792.5</v>
      </c>
      <c r="AK23" s="410">
        <f t="shared" si="193"/>
        <v>224799.41249999998</v>
      </c>
      <c r="AL23" s="410">
        <f t="shared" si="193"/>
        <v>153499.125</v>
      </c>
      <c r="AM23" s="410">
        <f t="shared" si="193"/>
        <v>131500.19999999998</v>
      </c>
      <c r="AN23" s="410">
        <f t="shared" si="193"/>
        <v>145650.375</v>
      </c>
      <c r="AO23" s="410">
        <f t="shared" si="193"/>
        <v>117574.27499999999</v>
      </c>
      <c r="AP23" s="410">
        <f t="shared" si="193"/>
        <v>116755.7625</v>
      </c>
      <c r="AQ23" s="411">
        <f t="shared" si="193"/>
        <v>111205.575</v>
      </c>
      <c r="AR23" s="410">
        <f t="shared" si="193"/>
        <v>102796.2</v>
      </c>
      <c r="AS23" s="410">
        <f t="shared" si="193"/>
        <v>90664.274999999994</v>
      </c>
      <c r="AT23" s="410">
        <f t="shared" si="193"/>
        <v>106429.04999999999</v>
      </c>
      <c r="AU23" s="410">
        <f t="shared" si="193"/>
        <v>83634.037499999991</v>
      </c>
      <c r="AV23" s="410">
        <f t="shared" si="193"/>
        <v>71558.175000000003</v>
      </c>
      <c r="AW23" s="410">
        <f t="shared" si="193"/>
        <v>70762.087499999994</v>
      </c>
      <c r="AX23" s="410">
        <f t="shared" si="193"/>
        <v>76144.087499999994</v>
      </c>
      <c r="AY23" s="410">
        <f t="shared" si="193"/>
        <v>55199.137499999997</v>
      </c>
      <c r="AZ23" s="410">
        <f t="shared" si="193"/>
        <v>55457.024999999994</v>
      </c>
      <c r="BA23" s="410">
        <f t="shared" si="193"/>
        <v>39681.037499999999</v>
      </c>
      <c r="BB23" s="410">
        <f t="shared" si="193"/>
        <v>27223.949999999997</v>
      </c>
      <c r="BC23" s="411">
        <f t="shared" si="193"/>
        <v>17704.537499999999</v>
      </c>
      <c r="BD23" s="410">
        <f t="shared" si="193"/>
        <v>7781.4749999999995</v>
      </c>
      <c r="BE23" s="397">
        <f>BD23*0.8</f>
        <v>6225.18</v>
      </c>
      <c r="BF23" s="397">
        <f t="shared" si="187"/>
        <v>4980.1440000000002</v>
      </c>
      <c r="BG23" s="397">
        <f t="shared" si="187"/>
        <v>3984.1152000000002</v>
      </c>
      <c r="BH23" s="397">
        <f t="shared" si="187"/>
        <v>3187.2921600000004</v>
      </c>
      <c r="BI23" s="397">
        <f t="shared" si="187"/>
        <v>2549.8337280000005</v>
      </c>
      <c r="BJ23" s="397">
        <f t="shared" si="187"/>
        <v>2039.8669824000006</v>
      </c>
      <c r="BK23" s="397">
        <f t="shared" si="187"/>
        <v>1631.8935859200005</v>
      </c>
      <c r="BL23" s="397">
        <f t="shared" si="187"/>
        <v>1305.5148687360006</v>
      </c>
      <c r="BM23" s="397">
        <f t="shared" si="187"/>
        <v>1044.4118949888004</v>
      </c>
      <c r="BN23" s="397">
        <f t="shared" si="187"/>
        <v>835.5295159910404</v>
      </c>
      <c r="BO23" s="402">
        <f t="shared" si="187"/>
        <v>668.42361279283239</v>
      </c>
      <c r="BP23" s="399">
        <f t="shared" si="187"/>
        <v>534.73889023426591</v>
      </c>
      <c r="BQ23" s="399">
        <f t="shared" si="187"/>
        <v>427.79111218741275</v>
      </c>
      <c r="BR23" s="399">
        <f t="shared" si="187"/>
        <v>342.23288974993022</v>
      </c>
      <c r="BS23" s="399">
        <f t="shared" si="183"/>
        <v>273.7863117999442</v>
      </c>
      <c r="BT23" s="399">
        <f t="shared" si="183"/>
        <v>219.02904943995537</v>
      </c>
      <c r="BU23" s="399">
        <f t="shared" si="183"/>
        <v>175.2232395519643</v>
      </c>
      <c r="BV23" s="399">
        <f t="shared" si="183"/>
        <v>140.17859164157144</v>
      </c>
      <c r="BW23" s="399">
        <f t="shared" si="183"/>
        <v>112.14287331325716</v>
      </c>
      <c r="BX23" s="399">
        <f t="shared" si="183"/>
        <v>89.714298650605727</v>
      </c>
      <c r="BY23" s="399">
        <f t="shared" si="183"/>
        <v>71.771438920484584</v>
      </c>
      <c r="BZ23" s="399">
        <f t="shared" si="183"/>
        <v>57.417151136387673</v>
      </c>
      <c r="CA23" s="415">
        <f t="shared" si="184"/>
        <v>45.933720909110143</v>
      </c>
      <c r="CB23" s="399">
        <f t="shared" si="184"/>
        <v>36.746976727288114</v>
      </c>
      <c r="CC23" s="399">
        <f t="shared" si="184"/>
        <v>29.397581381830491</v>
      </c>
      <c r="CD23" s="399">
        <f t="shared" si="184"/>
        <v>23.518065105464395</v>
      </c>
      <c r="CE23" s="399">
        <f t="shared" si="184"/>
        <v>18.814452084371517</v>
      </c>
      <c r="CF23" s="399">
        <f t="shared" si="184"/>
        <v>15.051561667497214</v>
      </c>
      <c r="CG23" s="399">
        <f t="shared" si="184"/>
        <v>12.041249333997772</v>
      </c>
      <c r="CH23" s="399">
        <f t="shared" si="184"/>
        <v>9.6329994671982178</v>
      </c>
      <c r="CI23" s="399">
        <f t="shared" si="184"/>
        <v>7.7063995737585742</v>
      </c>
      <c r="CJ23" s="399">
        <f t="shared" si="184"/>
        <v>6.1651196590068595</v>
      </c>
      <c r="CK23" s="399">
        <f t="shared" si="184"/>
        <v>4.9320957272054882</v>
      </c>
      <c r="CL23" s="399">
        <f t="shared" si="184"/>
        <v>3.9456765817643906</v>
      </c>
      <c r="CM23" s="415">
        <f t="shared" si="184"/>
        <v>3.1565412654115126</v>
      </c>
      <c r="CN23" s="397">
        <f t="shared" si="184"/>
        <v>2.5252330123292102</v>
      </c>
      <c r="CO23" s="397">
        <f t="shared" si="184"/>
        <v>2.0201864098633684</v>
      </c>
      <c r="CP23" s="397">
        <f t="shared" si="184"/>
        <v>1.6161491278906948</v>
      </c>
      <c r="CQ23" s="397">
        <f t="shared" si="185"/>
        <v>1.2929193023125558</v>
      </c>
      <c r="CR23" s="397">
        <f t="shared" si="185"/>
        <v>1.0343354418500448</v>
      </c>
      <c r="CS23" s="397">
        <f t="shared" si="185"/>
        <v>0.82746835348003589</v>
      </c>
      <c r="CT23" s="397">
        <f t="shared" si="185"/>
        <v>0.66197468278402871</v>
      </c>
      <c r="CU23" s="397">
        <f t="shared" si="185"/>
        <v>0.52957974622722304</v>
      </c>
      <c r="CV23" s="397">
        <f t="shared" si="185"/>
        <v>0.42366379698177847</v>
      </c>
      <c r="CW23" s="397">
        <f t="shared" si="185"/>
        <v>0.33893103758542281</v>
      </c>
      <c r="CX23" s="397">
        <f t="shared" si="185"/>
        <v>0.27114483006833828</v>
      </c>
      <c r="CY23" s="402">
        <f t="shared" si="185"/>
        <v>0.21691586405467064</v>
      </c>
      <c r="CZ23" s="397">
        <f t="shared" si="185"/>
        <v>0.17353269124373652</v>
      </c>
      <c r="DA23" s="397">
        <f t="shared" si="185"/>
        <v>0.13882615299498921</v>
      </c>
      <c r="DB23" s="397">
        <f t="shared" si="185"/>
        <v>0.11106092239599137</v>
      </c>
      <c r="DC23" s="397">
        <f t="shared" si="173"/>
        <v>8.8848737916793097E-2</v>
      </c>
      <c r="DD23" s="397">
        <f t="shared" si="173"/>
        <v>7.1078990333434483E-2</v>
      </c>
      <c r="DE23" s="397">
        <f t="shared" si="173"/>
        <v>5.6863192266747589E-2</v>
      </c>
      <c r="DF23" s="397">
        <f t="shared" si="173"/>
        <v>4.5490553813398074E-2</v>
      </c>
      <c r="DG23" s="397">
        <f t="shared" si="173"/>
        <v>3.6392443050718461E-2</v>
      </c>
      <c r="DH23" s="397">
        <f t="shared" si="173"/>
        <v>2.9113954440574769E-2</v>
      </c>
      <c r="DI23" s="397">
        <f t="shared" si="173"/>
        <v>2.3291163552459818E-2</v>
      </c>
      <c r="DJ23" s="397">
        <f t="shared" si="173"/>
        <v>1.8632930841967855E-2</v>
      </c>
      <c r="DK23" s="402">
        <f t="shared" si="173"/>
        <v>1.4906344673574285E-2</v>
      </c>
      <c r="DL23" s="397">
        <f t="shared" si="173"/>
        <v>1.1925075738859429E-2</v>
      </c>
      <c r="DM23" s="397">
        <f t="shared" si="173"/>
        <v>9.540060591087543E-3</v>
      </c>
      <c r="DN23" s="397">
        <f t="shared" si="173"/>
        <v>7.6320484728700346E-3</v>
      </c>
      <c r="DO23" s="397">
        <f t="shared" si="173"/>
        <v>6.1056387782960284E-3</v>
      </c>
      <c r="DP23" s="397">
        <f t="shared" si="173"/>
        <v>4.8845110226368232E-3</v>
      </c>
      <c r="DQ23" s="397">
        <f t="shared" si="173"/>
        <v>3.9076088181094586E-3</v>
      </c>
      <c r="DR23" s="397">
        <f t="shared" si="173"/>
        <v>3.1260870544875669E-3</v>
      </c>
      <c r="DS23" s="397">
        <f t="shared" si="174"/>
        <v>2.5008696435900538E-3</v>
      </c>
      <c r="DT23" s="397">
        <f t="shared" si="174"/>
        <v>2.0006957148720433E-3</v>
      </c>
      <c r="DU23" s="397">
        <f t="shared" si="174"/>
        <v>1.6005565718976347E-3</v>
      </c>
      <c r="DV23" s="397">
        <f t="shared" si="174"/>
        <v>1.2804452575181078E-3</v>
      </c>
      <c r="DW23" s="402">
        <f t="shared" si="174"/>
        <v>1.0243562060144862E-3</v>
      </c>
      <c r="DX23" s="397">
        <f t="shared" si="174"/>
        <v>8.1948496481158901E-4</v>
      </c>
      <c r="DY23" s="397">
        <f t="shared" si="174"/>
        <v>6.5558797184927121E-4</v>
      </c>
      <c r="DZ23" s="397">
        <f t="shared" si="174"/>
        <v>5.2447037747941694E-4</v>
      </c>
      <c r="EA23" s="397">
        <f t="shared" si="174"/>
        <v>4.1957630198353357E-4</v>
      </c>
      <c r="EB23" s="397">
        <f t="shared" si="174"/>
        <v>3.3566104158682687E-4</v>
      </c>
      <c r="EC23" s="397">
        <f t="shared" si="174"/>
        <v>2.6852883326946149E-4</v>
      </c>
      <c r="ED23" s="397">
        <f t="shared" si="174"/>
        <v>2.1482306661556921E-4</v>
      </c>
      <c r="EE23" s="397">
        <f t="shared" si="174"/>
        <v>1.7185845329245538E-4</v>
      </c>
      <c r="EF23" s="397">
        <f t="shared" si="174"/>
        <v>1.3748676263396431E-4</v>
      </c>
      <c r="EG23" s="398">
        <f t="shared" si="174"/>
        <v>1.0998941010717146E-4</v>
      </c>
      <c r="EH23" s="397">
        <f t="shared" si="174"/>
        <v>8.7991528085737172E-5</v>
      </c>
      <c r="EI23" s="402">
        <f t="shared" si="192"/>
        <v>7.0393222468589735E-5</v>
      </c>
      <c r="EJ23" s="397">
        <f t="shared" si="192"/>
        <v>5.6314577974871789E-5</v>
      </c>
      <c r="EK23" s="397">
        <f t="shared" si="192"/>
        <v>4.5051662379897432E-5</v>
      </c>
      <c r="EL23" s="397">
        <f t="shared" si="192"/>
        <v>3.6041329903917948E-5</v>
      </c>
      <c r="EM23" s="397">
        <f t="shared" si="192"/>
        <v>2.883306392313436E-5</v>
      </c>
      <c r="EN23" s="397">
        <f t="shared" si="192"/>
        <v>2.3066451138507491E-5</v>
      </c>
      <c r="EO23" s="397">
        <f t="shared" si="192"/>
        <v>1.8453160910805996E-5</v>
      </c>
      <c r="EP23" s="397">
        <f t="shared" si="192"/>
        <v>1.4762528728644797E-5</v>
      </c>
      <c r="EQ23" s="397">
        <f t="shared" si="192"/>
        <v>1.1810022982915838E-5</v>
      </c>
      <c r="ER23" s="397">
        <f t="shared" si="192"/>
        <v>9.4480183863326718E-6</v>
      </c>
      <c r="ES23" s="397">
        <f t="shared" si="188"/>
        <v>7.5584147090661374E-6</v>
      </c>
      <c r="ET23" s="397">
        <f t="shared" si="188"/>
        <v>6.0467317672529103E-6</v>
      </c>
      <c r="EU23" s="402">
        <f t="shared" si="188"/>
        <v>4.8373854138023282E-6</v>
      </c>
      <c r="EV23" s="397">
        <f t="shared" si="188"/>
        <v>3.8699083310418627E-6</v>
      </c>
      <c r="EW23" s="397">
        <f t="shared" si="188"/>
        <v>3.0959266648334902E-6</v>
      </c>
      <c r="EX23" s="397">
        <f t="shared" si="188"/>
        <v>2.4767413318667922E-6</v>
      </c>
      <c r="EY23" s="397">
        <f t="shared" si="188"/>
        <v>1.9813930654934339E-6</v>
      </c>
      <c r="EZ23" s="397">
        <f t="shared" si="188"/>
        <v>1.5851144523947472E-6</v>
      </c>
      <c r="FA23" s="397">
        <f t="shared" si="188"/>
        <v>1.2680915619157978E-6</v>
      </c>
      <c r="FB23" s="397">
        <f t="shared" si="188"/>
        <v>1.0144732495326383E-6</v>
      </c>
      <c r="FC23" s="397">
        <f t="shared" si="188"/>
        <v>8.1157859962611063E-7</v>
      </c>
      <c r="FD23" s="397">
        <f t="shared" si="188"/>
        <v>6.4926287970088852E-7</v>
      </c>
      <c r="FE23" s="397">
        <f t="shared" si="188"/>
        <v>5.1941030376071082E-7</v>
      </c>
      <c r="FF23" s="397">
        <f t="shared" si="188"/>
        <v>4.1552824300856869E-7</v>
      </c>
      <c r="FG23" s="402">
        <f t="shared" si="188"/>
        <v>3.3242259440685496E-7</v>
      </c>
      <c r="FH23" s="397">
        <f t="shared" si="188"/>
        <v>2.6593807552548396E-7</v>
      </c>
      <c r="FI23" s="397">
        <f t="shared" si="189"/>
        <v>2.1275046042038719E-7</v>
      </c>
      <c r="FJ23" s="397">
        <f t="shared" si="189"/>
        <v>1.7020036833630976E-7</v>
      </c>
      <c r="FK23" s="397">
        <f t="shared" si="189"/>
        <v>1.3616029466904782E-7</v>
      </c>
      <c r="FL23" s="397">
        <f t="shared" si="189"/>
        <v>1.0892823573523827E-7</v>
      </c>
      <c r="FM23" s="397">
        <f t="shared" si="189"/>
        <v>8.7142588588190626E-8</v>
      </c>
      <c r="FN23" s="397">
        <f t="shared" si="189"/>
        <v>6.9714070870552498E-8</v>
      </c>
      <c r="FO23" s="397">
        <f t="shared" si="189"/>
        <v>5.5771256696442003E-8</v>
      </c>
      <c r="FP23" s="397">
        <f t="shared" si="189"/>
        <v>4.4617005357153606E-8</v>
      </c>
      <c r="FQ23" s="397">
        <f t="shared" si="189"/>
        <v>3.5693604285722889E-8</v>
      </c>
      <c r="FR23" s="397">
        <f t="shared" si="189"/>
        <v>2.8554883428578312E-8</v>
      </c>
      <c r="FS23" s="402">
        <f t="shared" si="189"/>
        <v>2.2843906742862651E-8</v>
      </c>
      <c r="FT23" s="397">
        <f t="shared" si="189"/>
        <v>1.8275125394290121E-8</v>
      </c>
      <c r="FU23" s="397">
        <f t="shared" si="189"/>
        <v>1.4620100315432098E-8</v>
      </c>
      <c r="FV23" s="397">
        <f t="shared" si="189"/>
        <v>1.169608025234568E-8</v>
      </c>
      <c r="FW23" s="397">
        <f t="shared" si="189"/>
        <v>9.356864201876544E-9</v>
      </c>
      <c r="FX23" s="397">
        <f t="shared" si="189"/>
        <v>7.4854913615012359E-9</v>
      </c>
      <c r="FY23" s="397">
        <f t="shared" si="190"/>
        <v>5.9883930892009892E-9</v>
      </c>
      <c r="FZ23" s="397">
        <f t="shared" si="190"/>
        <v>4.7907144713607917E-9</v>
      </c>
      <c r="GA23" s="397">
        <f t="shared" si="190"/>
        <v>3.8325715770886333E-9</v>
      </c>
      <c r="GB23" s="397">
        <f t="shared" si="190"/>
        <v>3.0660572616709068E-9</v>
      </c>
      <c r="GC23" s="397">
        <f t="shared" si="190"/>
        <v>2.4528458093367257E-9</v>
      </c>
      <c r="GD23" s="397">
        <f t="shared" si="190"/>
        <v>1.9622766474693804E-9</v>
      </c>
      <c r="GE23" s="402">
        <f t="shared" si="190"/>
        <v>1.5698213179755044E-9</v>
      </c>
      <c r="GF23" s="392">
        <f t="shared" si="176"/>
        <v>2099529.4124999922</v>
      </c>
    </row>
    <row r="24" spans="1:189" s="393" customFormat="1" ht="22" hidden="1" customHeight="1">
      <c r="B24" s="394">
        <f t="shared" si="180"/>
        <v>9</v>
      </c>
      <c r="C24" s="394">
        <v>1</v>
      </c>
      <c r="D24" s="394"/>
      <c r="E24" s="394"/>
      <c r="F24" s="394"/>
      <c r="G24" s="404" t="str">
        <f>$G$353</f>
        <v>High Performing Title / App</v>
      </c>
      <c r="H24" s="396"/>
      <c r="I24" s="397"/>
      <c r="J24" s="397"/>
      <c r="K24" s="397"/>
      <c r="L24" s="397"/>
      <c r="M24" s="397"/>
      <c r="N24" s="397"/>
      <c r="O24" s="397"/>
      <c r="P24" s="397"/>
      <c r="Q24" s="398"/>
      <c r="R24" s="397"/>
      <c r="S24" s="402"/>
      <c r="T24" s="397"/>
      <c r="U24" s="397"/>
      <c r="V24" s="397"/>
      <c r="W24" s="397"/>
      <c r="X24" s="397"/>
      <c r="Y24" s="397"/>
      <c r="Z24" s="397"/>
      <c r="AA24" s="397"/>
      <c r="AB24" s="397"/>
      <c r="AC24" s="397"/>
      <c r="AD24" s="397"/>
      <c r="AE24" s="402"/>
      <c r="AF24" s="397"/>
      <c r="AG24" s="397"/>
      <c r="AH24" s="397"/>
      <c r="AI24" s="397"/>
      <c r="AJ24" s="405">
        <f t="shared" ref="AJ24:BG24" si="194">$B$9*Q$353</f>
        <v>216978.69374999998</v>
      </c>
      <c r="AK24" s="405">
        <f t="shared" si="194"/>
        <v>724467.65625</v>
      </c>
      <c r="AL24" s="405">
        <f t="shared" si="194"/>
        <v>1376160.58125</v>
      </c>
      <c r="AM24" s="405">
        <f t="shared" si="194"/>
        <v>2329951.8937499998</v>
      </c>
      <c r="AN24" s="405">
        <f t="shared" si="194"/>
        <v>2894254.59375</v>
      </c>
      <c r="AO24" s="405">
        <f t="shared" si="194"/>
        <v>3393771.46875</v>
      </c>
      <c r="AP24" s="405">
        <f t="shared" si="194"/>
        <v>2796016.2749999999</v>
      </c>
      <c r="AQ24" s="406">
        <f t="shared" si="194"/>
        <v>2389978.0124999997</v>
      </c>
      <c r="AR24" s="405">
        <f t="shared" si="194"/>
        <v>3074736.5999999996</v>
      </c>
      <c r="AS24" s="405">
        <f t="shared" si="194"/>
        <v>2535998.4</v>
      </c>
      <c r="AT24" s="405">
        <f t="shared" si="194"/>
        <v>2199253.3874999997</v>
      </c>
      <c r="AU24" s="405">
        <f t="shared" si="194"/>
        <v>2769980.85</v>
      </c>
      <c r="AV24" s="405">
        <f t="shared" si="194"/>
        <v>2434968.1687499997</v>
      </c>
      <c r="AW24" s="405">
        <f t="shared" si="194"/>
        <v>2279546.1</v>
      </c>
      <c r="AX24" s="405">
        <f t="shared" si="194"/>
        <v>1459329.3</v>
      </c>
      <c r="AY24" s="405">
        <f t="shared" si="194"/>
        <v>1644554.1937499999</v>
      </c>
      <c r="AZ24" s="405">
        <f t="shared" si="194"/>
        <v>1368625.78125</v>
      </c>
      <c r="BA24" s="405">
        <f t="shared" si="194"/>
        <v>1435026.20625</v>
      </c>
      <c r="BB24" s="405">
        <f t="shared" si="194"/>
        <v>791086.72499999998</v>
      </c>
      <c r="BC24" s="406">
        <f t="shared" si="194"/>
        <v>705176.54999999993</v>
      </c>
      <c r="BD24" s="405">
        <f t="shared" si="194"/>
        <v>550393.59375</v>
      </c>
      <c r="BE24" s="405">
        <f t="shared" si="194"/>
        <v>603389.47499999998</v>
      </c>
      <c r="BF24" s="405">
        <f t="shared" si="194"/>
        <v>382004.26874999999</v>
      </c>
      <c r="BG24" s="405">
        <f t="shared" si="194"/>
        <v>213648.58124999999</v>
      </c>
      <c r="BH24" s="397">
        <f>BG24*0.8</f>
        <v>170918.86499999999</v>
      </c>
      <c r="BI24" s="397">
        <f t="shared" si="187"/>
        <v>136735.092</v>
      </c>
      <c r="BJ24" s="397">
        <f t="shared" si="187"/>
        <v>109388.0736</v>
      </c>
      <c r="BK24" s="397">
        <f t="shared" si="187"/>
        <v>87510.458880000006</v>
      </c>
      <c r="BL24" s="397">
        <f t="shared" si="187"/>
        <v>70008.367104000004</v>
      </c>
      <c r="BM24" s="397">
        <f t="shared" si="187"/>
        <v>56006.693683200006</v>
      </c>
      <c r="BN24" s="397">
        <f t="shared" si="187"/>
        <v>44805.354946560008</v>
      </c>
      <c r="BO24" s="402">
        <f t="shared" si="187"/>
        <v>35844.283957248008</v>
      </c>
      <c r="BP24" s="399">
        <f t="shared" si="187"/>
        <v>28675.427165798406</v>
      </c>
      <c r="BQ24" s="399">
        <f t="shared" si="187"/>
        <v>22940.341732638728</v>
      </c>
      <c r="BR24" s="399">
        <f t="shared" si="187"/>
        <v>18352.273386110985</v>
      </c>
      <c r="BS24" s="399">
        <f t="shared" si="183"/>
        <v>14681.818708888788</v>
      </c>
      <c r="BT24" s="399">
        <f t="shared" si="183"/>
        <v>11745.454967111031</v>
      </c>
      <c r="BU24" s="399">
        <f t="shared" si="183"/>
        <v>9396.3639736888254</v>
      </c>
      <c r="BV24" s="399">
        <f t="shared" si="183"/>
        <v>7517.091178951061</v>
      </c>
      <c r="BW24" s="399">
        <f t="shared" si="183"/>
        <v>6013.6729431608492</v>
      </c>
      <c r="BX24" s="399">
        <f t="shared" si="183"/>
        <v>4810.9383545286792</v>
      </c>
      <c r="BY24" s="399">
        <f t="shared" si="183"/>
        <v>3848.7506836229436</v>
      </c>
      <c r="BZ24" s="399">
        <f t="shared" si="183"/>
        <v>3079.000546898355</v>
      </c>
      <c r="CA24" s="415">
        <f t="shared" si="184"/>
        <v>2463.2004375186843</v>
      </c>
      <c r="CB24" s="399">
        <f t="shared" si="184"/>
        <v>1970.5603500149475</v>
      </c>
      <c r="CC24" s="399">
        <f t="shared" si="184"/>
        <v>1576.4482800119581</v>
      </c>
      <c r="CD24" s="399">
        <f t="shared" si="184"/>
        <v>1261.1586240095667</v>
      </c>
      <c r="CE24" s="399">
        <f t="shared" si="184"/>
        <v>1008.9268992076534</v>
      </c>
      <c r="CF24" s="399">
        <f t="shared" si="184"/>
        <v>807.14151936612279</v>
      </c>
      <c r="CG24" s="399">
        <f t="shared" si="184"/>
        <v>645.71321549289826</v>
      </c>
      <c r="CH24" s="399">
        <f t="shared" si="184"/>
        <v>516.57057239431867</v>
      </c>
      <c r="CI24" s="399">
        <f t="shared" si="184"/>
        <v>413.25645791545497</v>
      </c>
      <c r="CJ24" s="399">
        <f t="shared" si="184"/>
        <v>330.60516633236398</v>
      </c>
      <c r="CK24" s="399">
        <f t="shared" si="184"/>
        <v>264.48413306589117</v>
      </c>
      <c r="CL24" s="399">
        <f t="shared" si="184"/>
        <v>211.58730645271294</v>
      </c>
      <c r="CM24" s="415">
        <f t="shared" si="184"/>
        <v>169.26984516217036</v>
      </c>
      <c r="CN24" s="397">
        <f t="shared" si="184"/>
        <v>135.41587612973629</v>
      </c>
      <c r="CO24" s="397">
        <f t="shared" si="184"/>
        <v>108.33270090378903</v>
      </c>
      <c r="CP24" s="397">
        <f t="shared" si="184"/>
        <v>86.666160723031226</v>
      </c>
      <c r="CQ24" s="397">
        <f t="shared" si="185"/>
        <v>69.332928578424983</v>
      </c>
      <c r="CR24" s="397">
        <f t="shared" si="185"/>
        <v>55.466342862739992</v>
      </c>
      <c r="CS24" s="397">
        <f t="shared" si="185"/>
        <v>44.373074290191994</v>
      </c>
      <c r="CT24" s="397">
        <f t="shared" si="185"/>
        <v>35.498459432153595</v>
      </c>
      <c r="CU24" s="397">
        <f t="shared" si="185"/>
        <v>28.398767545722876</v>
      </c>
      <c r="CV24" s="397">
        <f t="shared" si="185"/>
        <v>22.719014036578301</v>
      </c>
      <c r="CW24" s="397">
        <f t="shared" si="185"/>
        <v>18.17521122926264</v>
      </c>
      <c r="CX24" s="397">
        <f t="shared" si="185"/>
        <v>14.540168983410112</v>
      </c>
      <c r="CY24" s="402">
        <f t="shared" si="185"/>
        <v>11.632135186728091</v>
      </c>
      <c r="CZ24" s="397">
        <f t="shared" si="185"/>
        <v>9.3057081493824736</v>
      </c>
      <c r="DA24" s="397">
        <f t="shared" si="185"/>
        <v>7.4445665195059796</v>
      </c>
      <c r="DB24" s="397">
        <f t="shared" si="185"/>
        <v>5.9556532156047837</v>
      </c>
      <c r="DC24" s="397">
        <f t="shared" si="173"/>
        <v>4.7645225724838269</v>
      </c>
      <c r="DD24" s="397">
        <f t="shared" si="173"/>
        <v>3.8116180579870615</v>
      </c>
      <c r="DE24" s="397">
        <f t="shared" si="173"/>
        <v>3.0492944463896494</v>
      </c>
      <c r="DF24" s="397">
        <f t="shared" si="173"/>
        <v>2.4394355571117199</v>
      </c>
      <c r="DG24" s="397">
        <f t="shared" si="173"/>
        <v>1.9515484456893759</v>
      </c>
      <c r="DH24" s="397">
        <f t="shared" si="173"/>
        <v>1.5612387565515009</v>
      </c>
      <c r="DI24" s="397">
        <f t="shared" si="173"/>
        <v>1.2489910052412008</v>
      </c>
      <c r="DJ24" s="397">
        <f t="shared" si="173"/>
        <v>0.99919280419296064</v>
      </c>
      <c r="DK24" s="402">
        <f t="shared" si="173"/>
        <v>0.79935424335436855</v>
      </c>
      <c r="DL24" s="397">
        <f t="shared" si="173"/>
        <v>0.63948339468349491</v>
      </c>
      <c r="DM24" s="397">
        <f t="shared" si="173"/>
        <v>0.51158671574679593</v>
      </c>
      <c r="DN24" s="397">
        <f t="shared" si="173"/>
        <v>0.40926937259743679</v>
      </c>
      <c r="DO24" s="397">
        <f t="shared" si="173"/>
        <v>0.32741549807794945</v>
      </c>
      <c r="DP24" s="397">
        <f t="shared" si="173"/>
        <v>0.26193239846235955</v>
      </c>
      <c r="DQ24" s="397">
        <f t="shared" si="173"/>
        <v>0.20954591876988765</v>
      </c>
      <c r="DR24" s="397">
        <f t="shared" si="173"/>
        <v>0.16763673501591014</v>
      </c>
      <c r="DS24" s="397">
        <f t="shared" si="174"/>
        <v>0.13410938801272812</v>
      </c>
      <c r="DT24" s="397">
        <f t="shared" si="174"/>
        <v>0.1072875104101825</v>
      </c>
      <c r="DU24" s="397">
        <f t="shared" si="174"/>
        <v>8.583000832814601E-2</v>
      </c>
      <c r="DV24" s="397">
        <f t="shared" si="174"/>
        <v>6.8664006662516805E-2</v>
      </c>
      <c r="DW24" s="402">
        <f t="shared" si="174"/>
        <v>5.4931205330013444E-2</v>
      </c>
      <c r="DX24" s="397">
        <f t="shared" si="174"/>
        <v>4.3944964264010761E-2</v>
      </c>
      <c r="DY24" s="397">
        <f t="shared" si="174"/>
        <v>3.515597141120861E-2</v>
      </c>
      <c r="DZ24" s="397">
        <f t="shared" si="174"/>
        <v>2.8124777128966889E-2</v>
      </c>
      <c r="EA24" s="397">
        <f t="shared" si="174"/>
        <v>2.2499821703173512E-2</v>
      </c>
      <c r="EB24" s="397">
        <f t="shared" si="174"/>
        <v>1.7999857362538809E-2</v>
      </c>
      <c r="EC24" s="397">
        <f t="shared" si="174"/>
        <v>1.4399885890031048E-2</v>
      </c>
      <c r="ED24" s="397">
        <f t="shared" si="174"/>
        <v>1.1519908712024839E-2</v>
      </c>
      <c r="EE24" s="397">
        <f t="shared" si="174"/>
        <v>9.2159269696198715E-3</v>
      </c>
      <c r="EF24" s="397">
        <f t="shared" si="174"/>
        <v>7.3727415756958976E-3</v>
      </c>
      <c r="EG24" s="398">
        <f t="shared" si="174"/>
        <v>5.8981932605567181E-3</v>
      </c>
      <c r="EH24" s="397">
        <f t="shared" si="174"/>
        <v>4.7185546084453746E-3</v>
      </c>
      <c r="EI24" s="402">
        <f t="shared" si="192"/>
        <v>3.7748436867562998E-3</v>
      </c>
      <c r="EJ24" s="397">
        <f t="shared" si="192"/>
        <v>3.0198749494050399E-3</v>
      </c>
      <c r="EK24" s="397">
        <f t="shared" si="192"/>
        <v>2.4158999595240323E-3</v>
      </c>
      <c r="EL24" s="397">
        <f t="shared" si="192"/>
        <v>1.9327199676192259E-3</v>
      </c>
      <c r="EM24" s="397">
        <f t="shared" si="192"/>
        <v>1.5461759740953809E-3</v>
      </c>
      <c r="EN24" s="397">
        <f t="shared" si="192"/>
        <v>1.2369407792763047E-3</v>
      </c>
      <c r="EO24" s="397">
        <f t="shared" si="192"/>
        <v>9.8955262342104383E-4</v>
      </c>
      <c r="EP24" s="397">
        <f t="shared" si="192"/>
        <v>7.9164209873683507E-4</v>
      </c>
      <c r="EQ24" s="397">
        <f t="shared" si="192"/>
        <v>6.333136789894681E-4</v>
      </c>
      <c r="ER24" s="397">
        <f t="shared" si="192"/>
        <v>5.0665094319157452E-4</v>
      </c>
      <c r="ES24" s="397">
        <f t="shared" si="188"/>
        <v>4.0532075455325964E-4</v>
      </c>
      <c r="ET24" s="397">
        <f t="shared" si="188"/>
        <v>3.2425660364260772E-4</v>
      </c>
      <c r="EU24" s="402">
        <f t="shared" si="188"/>
        <v>2.5940528291408619E-4</v>
      </c>
      <c r="EV24" s="397">
        <f t="shared" si="188"/>
        <v>2.0752422633126897E-4</v>
      </c>
      <c r="EW24" s="397">
        <f t="shared" si="188"/>
        <v>1.6601938106501518E-4</v>
      </c>
      <c r="EX24" s="397">
        <f t="shared" si="188"/>
        <v>1.3281550485201216E-4</v>
      </c>
      <c r="EY24" s="397">
        <f t="shared" si="188"/>
        <v>1.0625240388160973E-4</v>
      </c>
      <c r="EZ24" s="397">
        <f t="shared" si="188"/>
        <v>8.5001923105287787E-5</v>
      </c>
      <c r="FA24" s="397">
        <f t="shared" si="188"/>
        <v>6.800153848423023E-5</v>
      </c>
      <c r="FB24" s="397">
        <f t="shared" si="188"/>
        <v>5.4401230787384188E-5</v>
      </c>
      <c r="FC24" s="397">
        <f t="shared" si="188"/>
        <v>4.3520984629907356E-5</v>
      </c>
      <c r="FD24" s="397">
        <f t="shared" si="188"/>
        <v>3.4816787703925883E-5</v>
      </c>
      <c r="FE24" s="397">
        <f t="shared" si="188"/>
        <v>2.7853430163140709E-5</v>
      </c>
      <c r="FF24" s="397">
        <f t="shared" si="188"/>
        <v>2.2282744130512567E-5</v>
      </c>
      <c r="FG24" s="402">
        <f t="shared" si="188"/>
        <v>1.7826195304410053E-5</v>
      </c>
      <c r="FH24" s="397">
        <f t="shared" si="188"/>
        <v>1.4260956243528043E-5</v>
      </c>
      <c r="FI24" s="397">
        <f t="shared" si="189"/>
        <v>1.1408764994822436E-5</v>
      </c>
      <c r="FJ24" s="397">
        <f t="shared" si="189"/>
        <v>9.1270119958579483E-6</v>
      </c>
      <c r="FK24" s="397">
        <f t="shared" si="189"/>
        <v>7.3016095966863586E-6</v>
      </c>
      <c r="FL24" s="397">
        <f t="shared" si="189"/>
        <v>5.8412876773490872E-6</v>
      </c>
      <c r="FM24" s="397">
        <f t="shared" si="189"/>
        <v>4.6730301418792701E-6</v>
      </c>
      <c r="FN24" s="397">
        <f t="shared" si="189"/>
        <v>3.7384241135034164E-6</v>
      </c>
      <c r="FO24" s="397">
        <f t="shared" si="189"/>
        <v>2.9907392908027331E-6</v>
      </c>
      <c r="FP24" s="397">
        <f t="shared" si="189"/>
        <v>2.3925914326421865E-6</v>
      </c>
      <c r="FQ24" s="397">
        <f t="shared" si="189"/>
        <v>1.9140731461137491E-6</v>
      </c>
      <c r="FR24" s="397">
        <f t="shared" si="189"/>
        <v>1.5312585168909994E-6</v>
      </c>
      <c r="FS24" s="402">
        <f t="shared" si="189"/>
        <v>1.2250068135127996E-6</v>
      </c>
      <c r="FT24" s="397">
        <f t="shared" si="189"/>
        <v>9.8000545081023975E-7</v>
      </c>
      <c r="FU24" s="397">
        <f t="shared" si="189"/>
        <v>7.8400436064819182E-7</v>
      </c>
      <c r="FV24" s="397">
        <f t="shared" si="189"/>
        <v>6.2720348851855352E-7</v>
      </c>
      <c r="FW24" s="397">
        <f t="shared" si="189"/>
        <v>5.0176279081484286E-7</v>
      </c>
      <c r="FX24" s="397">
        <f t="shared" si="189"/>
        <v>4.0141023265187432E-7</v>
      </c>
      <c r="FY24" s="397">
        <f t="shared" si="190"/>
        <v>3.2112818612149947E-7</v>
      </c>
      <c r="FZ24" s="397">
        <f t="shared" si="190"/>
        <v>2.5690254889719959E-7</v>
      </c>
      <c r="GA24" s="397">
        <f t="shared" si="190"/>
        <v>2.055220391177597E-7</v>
      </c>
      <c r="GB24" s="397">
        <f t="shared" si="190"/>
        <v>1.6441763129420776E-7</v>
      </c>
      <c r="GC24" s="397">
        <f t="shared" si="190"/>
        <v>1.3153410503536622E-7</v>
      </c>
      <c r="GD24" s="397">
        <f t="shared" si="190"/>
        <v>1.0522728402829298E-7</v>
      </c>
      <c r="GE24" s="402">
        <f t="shared" si="190"/>
        <v>8.4181827222634391E-8</v>
      </c>
      <c r="GF24" s="407">
        <f t="shared" si="176"/>
        <v>41423891.681249663</v>
      </c>
      <c r="GG24" s="408">
        <f>(GF24*$B$13)*$B$12</f>
        <v>186407512.56562349</v>
      </c>
    </row>
    <row r="25" spans="1:189" s="393" customFormat="1" ht="22" hidden="1" customHeight="1">
      <c r="B25" s="394">
        <f t="shared" si="180"/>
        <v>10</v>
      </c>
      <c r="C25" s="394"/>
      <c r="D25" s="394"/>
      <c r="E25" s="394"/>
      <c r="F25" s="394">
        <v>1</v>
      </c>
      <c r="G25" s="412" t="str">
        <f>$G$356</f>
        <v>Even Performing Title / App</v>
      </c>
      <c r="H25" s="396"/>
      <c r="I25" s="397"/>
      <c r="J25" s="397"/>
      <c r="K25" s="397"/>
      <c r="L25" s="397"/>
      <c r="M25" s="397"/>
      <c r="N25" s="397"/>
      <c r="O25" s="397"/>
      <c r="P25" s="397"/>
      <c r="Q25" s="398"/>
      <c r="R25" s="397"/>
      <c r="S25" s="402"/>
      <c r="T25" s="397"/>
      <c r="U25" s="397"/>
      <c r="V25" s="397"/>
      <c r="W25" s="397"/>
      <c r="X25" s="397"/>
      <c r="Y25" s="397"/>
      <c r="Z25" s="397"/>
      <c r="AA25" s="397"/>
      <c r="AB25" s="397"/>
      <c r="AC25" s="397"/>
      <c r="AD25" s="397"/>
      <c r="AE25" s="402"/>
      <c r="AF25" s="397"/>
      <c r="AG25" s="397"/>
      <c r="AH25" s="397"/>
      <c r="AI25" s="397"/>
      <c r="AJ25" s="397"/>
      <c r="AK25" s="413">
        <f t="shared" ref="AK25:BH25" si="195">$B$9*Q$356</f>
        <v>2335.9375000000005</v>
      </c>
      <c r="AL25" s="413">
        <f t="shared" si="195"/>
        <v>9343.7500000000018</v>
      </c>
      <c r="AM25" s="413">
        <f t="shared" si="195"/>
        <v>23359.375</v>
      </c>
      <c r="AN25" s="413">
        <f t="shared" si="195"/>
        <v>35039.0625</v>
      </c>
      <c r="AO25" s="413">
        <f t="shared" si="195"/>
        <v>46718.75</v>
      </c>
      <c r="AP25" s="413">
        <f t="shared" si="195"/>
        <v>44382.8125</v>
      </c>
      <c r="AQ25" s="414">
        <f t="shared" si="195"/>
        <v>42046.875</v>
      </c>
      <c r="AR25" s="413">
        <f t="shared" si="195"/>
        <v>39710.9375</v>
      </c>
      <c r="AS25" s="413">
        <f t="shared" si="195"/>
        <v>37375.000000000007</v>
      </c>
      <c r="AT25" s="413">
        <f t="shared" si="195"/>
        <v>35039.0625</v>
      </c>
      <c r="AU25" s="413">
        <f t="shared" si="195"/>
        <v>32703.125</v>
      </c>
      <c r="AV25" s="413">
        <f t="shared" si="195"/>
        <v>30367.1875</v>
      </c>
      <c r="AW25" s="413">
        <f t="shared" si="195"/>
        <v>28031.25</v>
      </c>
      <c r="AX25" s="413">
        <f t="shared" si="195"/>
        <v>25695.312500000004</v>
      </c>
      <c r="AY25" s="413">
        <f t="shared" si="195"/>
        <v>23359.374999999975</v>
      </c>
      <c r="AZ25" s="413">
        <f t="shared" si="195"/>
        <v>21023.437499999975</v>
      </c>
      <c r="BA25" s="413">
        <f t="shared" si="195"/>
        <v>18687.500000000004</v>
      </c>
      <c r="BB25" s="413">
        <f t="shared" si="195"/>
        <v>16351.5625</v>
      </c>
      <c r="BC25" s="414">
        <f t="shared" si="195"/>
        <v>14015.625</v>
      </c>
      <c r="BD25" s="413">
        <f t="shared" si="195"/>
        <v>11679.6875</v>
      </c>
      <c r="BE25" s="413">
        <f t="shared" si="195"/>
        <v>9343.7500000000018</v>
      </c>
      <c r="BF25" s="413">
        <f t="shared" si="195"/>
        <v>7007.8125</v>
      </c>
      <c r="BG25" s="413">
        <f t="shared" si="195"/>
        <v>4671.8750000000009</v>
      </c>
      <c r="BH25" s="413">
        <f t="shared" si="195"/>
        <v>2335.9375000000005</v>
      </c>
      <c r="BI25" s="397">
        <f>BH25*0.8</f>
        <v>1868.7500000000005</v>
      </c>
      <c r="BJ25" s="397">
        <f t="shared" si="187"/>
        <v>1495.0000000000005</v>
      </c>
      <c r="BK25" s="397">
        <f t="shared" si="187"/>
        <v>1196.0000000000005</v>
      </c>
      <c r="BL25" s="397">
        <f t="shared" si="187"/>
        <v>956.80000000000041</v>
      </c>
      <c r="BM25" s="397">
        <f t="shared" si="187"/>
        <v>765.4400000000004</v>
      </c>
      <c r="BN25" s="397">
        <f t="shared" si="187"/>
        <v>612.35200000000032</v>
      </c>
      <c r="BO25" s="402">
        <f t="shared" si="187"/>
        <v>489.88160000000028</v>
      </c>
      <c r="BP25" s="399">
        <f t="shared" si="187"/>
        <v>391.90528000000023</v>
      </c>
      <c r="BQ25" s="399">
        <f t="shared" si="187"/>
        <v>313.52422400000023</v>
      </c>
      <c r="BR25" s="399">
        <f t="shared" si="187"/>
        <v>250.81937920000018</v>
      </c>
      <c r="BS25" s="399">
        <f t="shared" si="183"/>
        <v>200.65550336000015</v>
      </c>
      <c r="BT25" s="399">
        <f t="shared" si="183"/>
        <v>160.52440268800012</v>
      </c>
      <c r="BU25" s="399">
        <f t="shared" si="183"/>
        <v>128.4195221504001</v>
      </c>
      <c r="BV25" s="399">
        <f t="shared" si="183"/>
        <v>102.73561772032008</v>
      </c>
      <c r="BW25" s="399">
        <f t="shared" si="183"/>
        <v>82.188494176256071</v>
      </c>
      <c r="BX25" s="399">
        <f t="shared" si="183"/>
        <v>65.75079534100486</v>
      </c>
      <c r="BY25" s="399">
        <f t="shared" si="183"/>
        <v>52.600636272803889</v>
      </c>
      <c r="BZ25" s="399">
        <f t="shared" si="183"/>
        <v>42.080509018243113</v>
      </c>
      <c r="CA25" s="415">
        <f t="shared" si="184"/>
        <v>33.66440721459449</v>
      </c>
      <c r="CB25" s="399">
        <f t="shared" si="184"/>
        <v>26.931525771675595</v>
      </c>
      <c r="CC25" s="399">
        <f t="shared" si="184"/>
        <v>21.545220617340476</v>
      </c>
      <c r="CD25" s="399">
        <f t="shared" si="184"/>
        <v>17.236176493872382</v>
      </c>
      <c r="CE25" s="399">
        <f t="shared" si="184"/>
        <v>13.788941195097905</v>
      </c>
      <c r="CF25" s="399">
        <f t="shared" si="184"/>
        <v>11.031152956078325</v>
      </c>
      <c r="CG25" s="399">
        <f t="shared" si="184"/>
        <v>8.82492236486266</v>
      </c>
      <c r="CH25" s="399">
        <f t="shared" si="184"/>
        <v>7.0599378918901285</v>
      </c>
      <c r="CI25" s="399">
        <f t="shared" si="184"/>
        <v>5.6479503135121032</v>
      </c>
      <c r="CJ25" s="399">
        <f t="shared" si="184"/>
        <v>4.5183602508096827</v>
      </c>
      <c r="CK25" s="399">
        <f t="shared" si="184"/>
        <v>3.6146882006477465</v>
      </c>
      <c r="CL25" s="399">
        <f t="shared" si="184"/>
        <v>2.8917505605181972</v>
      </c>
      <c r="CM25" s="415">
        <f t="shared" si="184"/>
        <v>2.3134004484145581</v>
      </c>
      <c r="CN25" s="397">
        <f t="shared" si="184"/>
        <v>1.8507203587316465</v>
      </c>
      <c r="CO25" s="397">
        <f t="shared" si="184"/>
        <v>1.4805762869853174</v>
      </c>
      <c r="CP25" s="397">
        <f t="shared" si="184"/>
        <v>1.1844610295882541</v>
      </c>
      <c r="CQ25" s="397">
        <f t="shared" si="185"/>
        <v>0.94756882367060324</v>
      </c>
      <c r="CR25" s="397">
        <f t="shared" si="185"/>
        <v>0.75805505893648262</v>
      </c>
      <c r="CS25" s="397">
        <f t="shared" si="185"/>
        <v>0.60644404714918609</v>
      </c>
      <c r="CT25" s="397">
        <f t="shared" si="185"/>
        <v>0.48515523771934888</v>
      </c>
      <c r="CU25" s="397">
        <f t="shared" si="185"/>
        <v>0.38812419017547911</v>
      </c>
      <c r="CV25" s="397">
        <f t="shared" si="185"/>
        <v>0.31049935214038332</v>
      </c>
      <c r="CW25" s="397">
        <f t="shared" si="185"/>
        <v>0.24839948171230666</v>
      </c>
      <c r="CX25" s="397">
        <f t="shared" si="185"/>
        <v>0.19871958536984535</v>
      </c>
      <c r="CY25" s="402">
        <f t="shared" si="185"/>
        <v>0.15897566829587628</v>
      </c>
      <c r="CZ25" s="397">
        <f t="shared" si="185"/>
        <v>0.12718053463670104</v>
      </c>
      <c r="DA25" s="397">
        <f t="shared" si="185"/>
        <v>0.10174442770936083</v>
      </c>
      <c r="DB25" s="397">
        <f t="shared" si="185"/>
        <v>8.1395542167488677E-2</v>
      </c>
      <c r="DC25" s="397">
        <f t="shared" si="173"/>
        <v>6.5116433733990939E-2</v>
      </c>
      <c r="DD25" s="397">
        <f t="shared" si="173"/>
        <v>5.2093146987192751E-2</v>
      </c>
      <c r="DE25" s="397">
        <f t="shared" si="173"/>
        <v>4.1674517589754205E-2</v>
      </c>
      <c r="DF25" s="397">
        <f t="shared" si="173"/>
        <v>3.3339614071803365E-2</v>
      </c>
      <c r="DG25" s="397">
        <f t="shared" si="173"/>
        <v>2.6671691257442693E-2</v>
      </c>
      <c r="DH25" s="397">
        <f t="shared" si="173"/>
        <v>2.1337353005954157E-2</v>
      </c>
      <c r="DI25" s="397">
        <f t="shared" si="173"/>
        <v>1.7069882404763325E-2</v>
      </c>
      <c r="DJ25" s="397">
        <f t="shared" si="173"/>
        <v>1.3655905923810661E-2</v>
      </c>
      <c r="DK25" s="402">
        <f t="shared" si="173"/>
        <v>1.0924724739048529E-2</v>
      </c>
      <c r="DL25" s="397">
        <f t="shared" si="173"/>
        <v>8.7397797912388241E-3</v>
      </c>
      <c r="DM25" s="397">
        <f t="shared" si="173"/>
        <v>6.9918238329910593E-3</v>
      </c>
      <c r="DN25" s="397">
        <f t="shared" si="173"/>
        <v>5.5934590663928481E-3</v>
      </c>
      <c r="DO25" s="397">
        <f t="shared" si="173"/>
        <v>4.4747672531142788E-3</v>
      </c>
      <c r="DP25" s="397">
        <f t="shared" si="173"/>
        <v>3.5798138024914234E-3</v>
      </c>
      <c r="DQ25" s="397">
        <f t="shared" si="173"/>
        <v>2.8638510419931387E-3</v>
      </c>
      <c r="DR25" s="397">
        <f t="shared" si="173"/>
        <v>2.2910808335945112E-3</v>
      </c>
      <c r="DS25" s="397">
        <f t="shared" si="174"/>
        <v>1.832864666875609E-3</v>
      </c>
      <c r="DT25" s="397">
        <f t="shared" si="174"/>
        <v>1.4662917335004873E-3</v>
      </c>
      <c r="DU25" s="397">
        <f t="shared" si="174"/>
        <v>1.1730333868003899E-3</v>
      </c>
      <c r="DV25" s="397">
        <f t="shared" si="174"/>
        <v>9.3842670944031196E-4</v>
      </c>
      <c r="DW25" s="402">
        <f t="shared" si="174"/>
        <v>7.5074136755224957E-4</v>
      </c>
      <c r="DX25" s="397">
        <f t="shared" si="174"/>
        <v>6.005930940417997E-4</v>
      </c>
      <c r="DY25" s="397">
        <f t="shared" si="174"/>
        <v>4.8047447523343978E-4</v>
      </c>
      <c r="DZ25" s="397">
        <f t="shared" si="174"/>
        <v>3.8437958018675185E-4</v>
      </c>
      <c r="EA25" s="397">
        <f t="shared" si="174"/>
        <v>3.0750366414940148E-4</v>
      </c>
      <c r="EB25" s="397">
        <f t="shared" si="174"/>
        <v>2.4600293131952117E-4</v>
      </c>
      <c r="EC25" s="397">
        <f t="shared" si="174"/>
        <v>1.9680234505561694E-4</v>
      </c>
      <c r="ED25" s="397">
        <f t="shared" si="174"/>
        <v>1.5744187604449357E-4</v>
      </c>
      <c r="EE25" s="397">
        <f t="shared" si="174"/>
        <v>1.2595350083559486E-4</v>
      </c>
      <c r="EF25" s="397">
        <f t="shared" si="174"/>
        <v>1.0076280066847589E-4</v>
      </c>
      <c r="EG25" s="398">
        <f t="shared" si="174"/>
        <v>8.0610240534780721E-5</v>
      </c>
      <c r="EH25" s="397">
        <f t="shared" si="174"/>
        <v>6.448819242782458E-5</v>
      </c>
      <c r="EI25" s="402">
        <f t="shared" si="192"/>
        <v>5.1590553942259669E-5</v>
      </c>
      <c r="EJ25" s="397">
        <f t="shared" si="192"/>
        <v>4.1272443153807738E-5</v>
      </c>
      <c r="EK25" s="397">
        <f t="shared" si="192"/>
        <v>3.3017954523046195E-5</v>
      </c>
      <c r="EL25" s="397">
        <f t="shared" si="192"/>
        <v>2.6414363618436957E-5</v>
      </c>
      <c r="EM25" s="397">
        <f t="shared" si="192"/>
        <v>2.1131490894749568E-5</v>
      </c>
      <c r="EN25" s="397">
        <f t="shared" si="192"/>
        <v>1.6905192715799656E-5</v>
      </c>
      <c r="EO25" s="397">
        <f t="shared" si="192"/>
        <v>1.3524154172639725E-5</v>
      </c>
      <c r="EP25" s="397">
        <f t="shared" si="192"/>
        <v>1.0819323338111781E-5</v>
      </c>
      <c r="EQ25" s="397">
        <f t="shared" si="192"/>
        <v>8.6554586704894247E-6</v>
      </c>
      <c r="ER25" s="397">
        <f t="shared" si="192"/>
        <v>6.9243669363915398E-6</v>
      </c>
      <c r="ES25" s="397">
        <f t="shared" si="188"/>
        <v>5.5394935491132325E-6</v>
      </c>
      <c r="ET25" s="397">
        <f t="shared" si="188"/>
        <v>4.4315948392905862E-6</v>
      </c>
      <c r="EU25" s="402">
        <f t="shared" si="188"/>
        <v>3.5452758714324692E-6</v>
      </c>
      <c r="EV25" s="397">
        <f t="shared" si="188"/>
        <v>2.8362206971459756E-6</v>
      </c>
      <c r="EW25" s="397">
        <f t="shared" si="188"/>
        <v>2.2689765577167807E-6</v>
      </c>
      <c r="EX25" s="397">
        <f t="shared" si="188"/>
        <v>1.8151812461734246E-6</v>
      </c>
      <c r="EY25" s="397">
        <f t="shared" si="188"/>
        <v>1.4521449969387397E-6</v>
      </c>
      <c r="EZ25" s="397">
        <f t="shared" si="188"/>
        <v>1.1617159975509919E-6</v>
      </c>
      <c r="FA25" s="397">
        <f t="shared" si="188"/>
        <v>9.2937279804079358E-7</v>
      </c>
      <c r="FB25" s="397">
        <f t="shared" si="188"/>
        <v>7.4349823843263491E-7</v>
      </c>
      <c r="FC25" s="397">
        <f t="shared" si="188"/>
        <v>5.9479859074610799E-7</v>
      </c>
      <c r="FD25" s="397">
        <f t="shared" si="188"/>
        <v>4.7583887259688643E-7</v>
      </c>
      <c r="FE25" s="397">
        <f t="shared" si="188"/>
        <v>3.8067109807750917E-7</v>
      </c>
      <c r="FF25" s="397">
        <f t="shared" si="188"/>
        <v>3.0453687846200735E-7</v>
      </c>
      <c r="FG25" s="402">
        <f t="shared" si="188"/>
        <v>2.4362950276960589E-7</v>
      </c>
      <c r="FH25" s="397">
        <f t="shared" si="188"/>
        <v>1.9490360221568473E-7</v>
      </c>
      <c r="FI25" s="397">
        <f t="shared" si="189"/>
        <v>1.5592288177254779E-7</v>
      </c>
      <c r="FJ25" s="397">
        <f t="shared" si="189"/>
        <v>1.2473830541803824E-7</v>
      </c>
      <c r="FK25" s="397">
        <f t="shared" si="189"/>
        <v>9.9790644334430606E-8</v>
      </c>
      <c r="FL25" s="397">
        <f t="shared" si="189"/>
        <v>7.983251546754449E-8</v>
      </c>
      <c r="FM25" s="397">
        <f t="shared" si="189"/>
        <v>6.386601237403559E-8</v>
      </c>
      <c r="FN25" s="397">
        <f t="shared" si="189"/>
        <v>5.1092809899228476E-8</v>
      </c>
      <c r="FO25" s="397">
        <f t="shared" si="189"/>
        <v>4.0874247919382785E-8</v>
      </c>
      <c r="FP25" s="397">
        <f t="shared" si="189"/>
        <v>3.2699398335506232E-8</v>
      </c>
      <c r="FQ25" s="397">
        <f t="shared" si="189"/>
        <v>2.6159518668404987E-8</v>
      </c>
      <c r="FR25" s="397">
        <f t="shared" si="189"/>
        <v>2.0927614934723992E-8</v>
      </c>
      <c r="FS25" s="402">
        <f t="shared" si="189"/>
        <v>1.6742091947779193E-8</v>
      </c>
      <c r="FT25" s="397">
        <f t="shared" si="189"/>
        <v>1.3393673558223355E-8</v>
      </c>
      <c r="FU25" s="397">
        <f t="shared" si="189"/>
        <v>1.0714938846578685E-8</v>
      </c>
      <c r="FV25" s="397">
        <f t="shared" si="189"/>
        <v>8.5719510772629489E-9</v>
      </c>
      <c r="FW25" s="397">
        <f t="shared" si="189"/>
        <v>6.8575608618103598E-9</v>
      </c>
      <c r="FX25" s="397">
        <f t="shared" si="189"/>
        <v>5.4860486894482882E-9</v>
      </c>
      <c r="FY25" s="397">
        <f t="shared" si="190"/>
        <v>4.3888389515586304E-9</v>
      </c>
      <c r="FZ25" s="397">
        <f t="shared" si="190"/>
        <v>3.5110711612469046E-9</v>
      </c>
      <c r="GA25" s="397">
        <f t="shared" si="190"/>
        <v>2.808856928997524E-9</v>
      </c>
      <c r="GB25" s="397">
        <f t="shared" si="190"/>
        <v>2.2470855431980196E-9</v>
      </c>
      <c r="GC25" s="397">
        <f t="shared" si="190"/>
        <v>1.7976684345584156E-9</v>
      </c>
      <c r="GD25" s="397">
        <f t="shared" si="190"/>
        <v>1.4381347476467325E-9</v>
      </c>
      <c r="GE25" s="402">
        <f t="shared" si="190"/>
        <v>1.1505077981173861E-9</v>
      </c>
      <c r="GF25" s="416">
        <f t="shared" si="176"/>
        <v>569968.74999999499</v>
      </c>
    </row>
    <row r="26" spans="1:189" s="393" customFormat="1" ht="22" hidden="1" customHeight="1">
      <c r="B26" s="394">
        <f t="shared" si="180"/>
        <v>11</v>
      </c>
      <c r="C26" s="394"/>
      <c r="D26" s="394">
        <v>1</v>
      </c>
      <c r="E26" s="394"/>
      <c r="F26" s="394"/>
      <c r="G26" s="418" t="str">
        <f>$G$354</f>
        <v>Avg Performing  Title / App</v>
      </c>
      <c r="H26" s="396"/>
      <c r="I26" s="397"/>
      <c r="J26" s="397"/>
      <c r="K26" s="397"/>
      <c r="L26" s="397"/>
      <c r="M26" s="397"/>
      <c r="N26" s="397"/>
      <c r="O26" s="397"/>
      <c r="P26" s="397"/>
      <c r="Q26" s="398"/>
      <c r="R26" s="397"/>
      <c r="S26" s="402"/>
      <c r="T26" s="397"/>
      <c r="U26" s="397"/>
      <c r="V26" s="397"/>
      <c r="W26" s="397"/>
      <c r="X26" s="397"/>
      <c r="Y26" s="397"/>
      <c r="Z26" s="397"/>
      <c r="AA26" s="397"/>
      <c r="AB26" s="397"/>
      <c r="AC26" s="397"/>
      <c r="AD26" s="397"/>
      <c r="AE26" s="402"/>
      <c r="AF26" s="397"/>
      <c r="AG26" s="397"/>
      <c r="AH26" s="397"/>
      <c r="AI26" s="397"/>
      <c r="AJ26" s="397"/>
      <c r="AK26" s="397"/>
      <c r="AL26" s="397"/>
      <c r="AM26" s="397"/>
      <c r="AN26" s="401">
        <f t="shared" ref="AN26:BK26" si="196">$B$9*Q$354</f>
        <v>23344.424999999999</v>
      </c>
      <c r="AO26" s="401">
        <f t="shared" si="196"/>
        <v>75179.8125</v>
      </c>
      <c r="AP26" s="401">
        <f t="shared" si="196"/>
        <v>213463.57499999998</v>
      </c>
      <c r="AQ26" s="400">
        <f t="shared" si="196"/>
        <v>417721.6875</v>
      </c>
      <c r="AR26" s="401">
        <f t="shared" si="196"/>
        <v>510202.38749999995</v>
      </c>
      <c r="AS26" s="401">
        <f t="shared" si="196"/>
        <v>496444.64999999997</v>
      </c>
      <c r="AT26" s="401">
        <f t="shared" si="196"/>
        <v>505224.03749999998</v>
      </c>
      <c r="AU26" s="401">
        <f t="shared" si="196"/>
        <v>495940.08749999997</v>
      </c>
      <c r="AV26" s="401">
        <f t="shared" si="196"/>
        <v>335455.57500000001</v>
      </c>
      <c r="AW26" s="401">
        <f t="shared" si="196"/>
        <v>364069.875</v>
      </c>
      <c r="AX26" s="401">
        <f t="shared" si="196"/>
        <v>279841.57500000001</v>
      </c>
      <c r="AY26" s="401">
        <f t="shared" si="196"/>
        <v>238590.78749999998</v>
      </c>
      <c r="AZ26" s="401">
        <f t="shared" si="196"/>
        <v>308814.67499999999</v>
      </c>
      <c r="BA26" s="401">
        <f t="shared" si="196"/>
        <v>273585</v>
      </c>
      <c r="BB26" s="401">
        <f t="shared" si="196"/>
        <v>237267.71249999999</v>
      </c>
      <c r="BC26" s="400">
        <f t="shared" si="196"/>
        <v>178615.125</v>
      </c>
      <c r="BD26" s="401">
        <f t="shared" si="196"/>
        <v>165844.08749999999</v>
      </c>
      <c r="BE26" s="401">
        <f t="shared" si="196"/>
        <v>185342.625</v>
      </c>
      <c r="BF26" s="401">
        <f t="shared" si="196"/>
        <v>165877.72500000001</v>
      </c>
      <c r="BG26" s="401">
        <f t="shared" si="196"/>
        <v>128921.325</v>
      </c>
      <c r="BH26" s="401">
        <f t="shared" si="196"/>
        <v>95799.599999999991</v>
      </c>
      <c r="BI26" s="401">
        <f t="shared" si="196"/>
        <v>55995.224999999999</v>
      </c>
      <c r="BJ26" s="401">
        <f t="shared" si="196"/>
        <v>49009.837499999994</v>
      </c>
      <c r="BK26" s="401">
        <f t="shared" si="196"/>
        <v>27055.762499999997</v>
      </c>
      <c r="BL26" s="397">
        <f>BK26*0.8</f>
        <v>21644.61</v>
      </c>
      <c r="BM26" s="397">
        <f t="shared" si="187"/>
        <v>17315.688000000002</v>
      </c>
      <c r="BN26" s="397">
        <f t="shared" si="187"/>
        <v>13852.550400000002</v>
      </c>
      <c r="BO26" s="402">
        <f t="shared" si="187"/>
        <v>11082.040320000002</v>
      </c>
      <c r="BP26" s="399">
        <f t="shared" si="187"/>
        <v>8865.6322560000026</v>
      </c>
      <c r="BQ26" s="399">
        <f t="shared" si="187"/>
        <v>7092.5058048000028</v>
      </c>
      <c r="BR26" s="399">
        <f t="shared" si="187"/>
        <v>5674.0046438400022</v>
      </c>
      <c r="BS26" s="399">
        <f t="shared" si="183"/>
        <v>4539.2037150720016</v>
      </c>
      <c r="BT26" s="399">
        <f t="shared" si="183"/>
        <v>3631.3629720576014</v>
      </c>
      <c r="BU26" s="399">
        <f t="shared" si="183"/>
        <v>2905.0903776460814</v>
      </c>
      <c r="BV26" s="399">
        <f t="shared" si="183"/>
        <v>2324.0723021168651</v>
      </c>
      <c r="BW26" s="399">
        <f t="shared" si="183"/>
        <v>1859.2578416934921</v>
      </c>
      <c r="BX26" s="399">
        <f t="shared" si="183"/>
        <v>1487.4062733547937</v>
      </c>
      <c r="BY26" s="399">
        <f t="shared" si="183"/>
        <v>1189.9250186838351</v>
      </c>
      <c r="BZ26" s="399">
        <f t="shared" si="183"/>
        <v>951.94001494706811</v>
      </c>
      <c r="CA26" s="415">
        <f t="shared" si="184"/>
        <v>761.55201195765449</v>
      </c>
      <c r="CB26" s="399">
        <f t="shared" si="184"/>
        <v>609.24160956612366</v>
      </c>
      <c r="CC26" s="399">
        <f t="shared" si="184"/>
        <v>487.39328765289895</v>
      </c>
      <c r="CD26" s="399">
        <f t="shared" si="184"/>
        <v>389.91463012231918</v>
      </c>
      <c r="CE26" s="399">
        <f t="shared" si="184"/>
        <v>311.93170409785535</v>
      </c>
      <c r="CF26" s="399">
        <f t="shared" si="184"/>
        <v>249.5453632782843</v>
      </c>
      <c r="CG26" s="399">
        <f t="shared" si="184"/>
        <v>199.63629062262746</v>
      </c>
      <c r="CH26" s="399">
        <f t="shared" si="184"/>
        <v>159.70903249810198</v>
      </c>
      <c r="CI26" s="399">
        <f t="shared" si="184"/>
        <v>127.76722599848159</v>
      </c>
      <c r="CJ26" s="399">
        <f t="shared" si="184"/>
        <v>102.21378079878528</v>
      </c>
      <c r="CK26" s="399">
        <f t="shared" si="184"/>
        <v>81.771024639028226</v>
      </c>
      <c r="CL26" s="399">
        <f t="shared" si="184"/>
        <v>65.416819711222587</v>
      </c>
      <c r="CM26" s="415">
        <f t="shared" si="184"/>
        <v>52.33345576897807</v>
      </c>
      <c r="CN26" s="397">
        <f t="shared" si="184"/>
        <v>41.866764615182461</v>
      </c>
      <c r="CO26" s="397">
        <f t="shared" si="184"/>
        <v>33.493411692145969</v>
      </c>
      <c r="CP26" s="397">
        <f t="shared" si="184"/>
        <v>26.794729353716775</v>
      </c>
      <c r="CQ26" s="397">
        <f t="shared" si="185"/>
        <v>21.43578348297342</v>
      </c>
      <c r="CR26" s="397">
        <f t="shared" si="185"/>
        <v>17.148626786378738</v>
      </c>
      <c r="CS26" s="397">
        <f t="shared" si="185"/>
        <v>13.718901429102992</v>
      </c>
      <c r="CT26" s="397">
        <f t="shared" si="185"/>
        <v>10.975121143282394</v>
      </c>
      <c r="CU26" s="397">
        <f t="shared" si="185"/>
        <v>8.7800969146259149</v>
      </c>
      <c r="CV26" s="397">
        <f t="shared" si="185"/>
        <v>7.0240775317007325</v>
      </c>
      <c r="CW26" s="397">
        <f t="shared" si="185"/>
        <v>5.6192620253605865</v>
      </c>
      <c r="CX26" s="397">
        <f t="shared" si="185"/>
        <v>4.495409620288469</v>
      </c>
      <c r="CY26" s="402">
        <f t="shared" si="185"/>
        <v>3.5963276962307753</v>
      </c>
      <c r="CZ26" s="397">
        <f t="shared" si="185"/>
        <v>2.8770621569846204</v>
      </c>
      <c r="DA26" s="397">
        <f t="shared" si="185"/>
        <v>2.3016497255876964</v>
      </c>
      <c r="DB26" s="397">
        <f t="shared" si="185"/>
        <v>1.8413197804701573</v>
      </c>
      <c r="DC26" s="397">
        <f t="shared" si="173"/>
        <v>1.473055824376126</v>
      </c>
      <c r="DD26" s="397">
        <f t="shared" si="173"/>
        <v>1.1784446595009008</v>
      </c>
      <c r="DE26" s="397">
        <f t="shared" si="173"/>
        <v>0.94275572760072068</v>
      </c>
      <c r="DF26" s="397">
        <f t="shared" si="173"/>
        <v>0.75420458208057661</v>
      </c>
      <c r="DG26" s="397">
        <f t="shared" si="173"/>
        <v>0.60336366566446131</v>
      </c>
      <c r="DH26" s="397">
        <f t="shared" si="173"/>
        <v>0.48269093253156908</v>
      </c>
      <c r="DI26" s="397">
        <f t="shared" si="173"/>
        <v>0.38615274602525529</v>
      </c>
      <c r="DJ26" s="397">
        <f t="shared" si="173"/>
        <v>0.30892219682020428</v>
      </c>
      <c r="DK26" s="402">
        <f t="shared" si="173"/>
        <v>0.24713775745616343</v>
      </c>
      <c r="DL26" s="397">
        <f t="shared" si="173"/>
        <v>0.19771020596493075</v>
      </c>
      <c r="DM26" s="397">
        <f t="shared" si="173"/>
        <v>0.15816816477194462</v>
      </c>
      <c r="DN26" s="397">
        <f t="shared" si="173"/>
        <v>0.1265345318175557</v>
      </c>
      <c r="DO26" s="397">
        <f t="shared" si="173"/>
        <v>0.10122762545404457</v>
      </c>
      <c r="DP26" s="397">
        <f t="shared" si="173"/>
        <v>8.0982100363235665E-2</v>
      </c>
      <c r="DQ26" s="397">
        <f t="shared" si="173"/>
        <v>6.4785680290588538E-2</v>
      </c>
      <c r="DR26" s="397">
        <f t="shared" si="173"/>
        <v>5.1828544232470831E-2</v>
      </c>
      <c r="DS26" s="397">
        <f t="shared" si="174"/>
        <v>4.1462835385976671E-2</v>
      </c>
      <c r="DT26" s="397">
        <f t="shared" si="174"/>
        <v>3.3170268308781337E-2</v>
      </c>
      <c r="DU26" s="397">
        <f t="shared" si="174"/>
        <v>2.6536214647025071E-2</v>
      </c>
      <c r="DV26" s="397">
        <f t="shared" si="174"/>
        <v>2.122897171762006E-2</v>
      </c>
      <c r="DW26" s="402">
        <f t="shared" si="174"/>
        <v>1.6983177374096048E-2</v>
      </c>
      <c r="DX26" s="397">
        <f t="shared" si="174"/>
        <v>1.3586541899276839E-2</v>
      </c>
      <c r="DY26" s="397">
        <f t="shared" si="174"/>
        <v>1.0869233519421472E-2</v>
      </c>
      <c r="DZ26" s="397">
        <f t="shared" si="174"/>
        <v>8.6953868155371771E-3</v>
      </c>
      <c r="EA26" s="397">
        <f t="shared" si="174"/>
        <v>6.956309452429742E-3</v>
      </c>
      <c r="EB26" s="397">
        <f t="shared" si="174"/>
        <v>5.5650475619437936E-3</v>
      </c>
      <c r="EC26" s="397">
        <f t="shared" si="174"/>
        <v>4.4520380495550347E-3</v>
      </c>
      <c r="ED26" s="397">
        <f t="shared" si="174"/>
        <v>3.5616304396440279E-3</v>
      </c>
      <c r="EE26" s="397">
        <f t="shared" si="174"/>
        <v>2.8493043517152225E-3</v>
      </c>
      <c r="EF26" s="397">
        <f t="shared" si="174"/>
        <v>2.2794434813721781E-3</v>
      </c>
      <c r="EG26" s="398">
        <f t="shared" si="174"/>
        <v>1.8235547850977427E-3</v>
      </c>
      <c r="EH26" s="397">
        <f t="shared" si="174"/>
        <v>1.4588438280781942E-3</v>
      </c>
      <c r="EI26" s="402">
        <f t="shared" si="192"/>
        <v>1.1670750624625554E-3</v>
      </c>
      <c r="EJ26" s="397">
        <f t="shared" si="192"/>
        <v>9.3366004997004438E-4</v>
      </c>
      <c r="EK26" s="397">
        <f t="shared" si="192"/>
        <v>7.469280399760355E-4</v>
      </c>
      <c r="EL26" s="397">
        <f t="shared" si="192"/>
        <v>5.9754243198082845E-4</v>
      </c>
      <c r="EM26" s="397">
        <f t="shared" si="192"/>
        <v>4.7803394558466276E-4</v>
      </c>
      <c r="EN26" s="397">
        <f t="shared" si="192"/>
        <v>3.8242715646773023E-4</v>
      </c>
      <c r="EO26" s="397">
        <f t="shared" si="192"/>
        <v>3.0594172517418421E-4</v>
      </c>
      <c r="EP26" s="397">
        <f t="shared" si="192"/>
        <v>2.4475338013934736E-4</v>
      </c>
      <c r="EQ26" s="397">
        <f t="shared" si="192"/>
        <v>1.9580270411147791E-4</v>
      </c>
      <c r="ER26" s="397">
        <f t="shared" si="192"/>
        <v>1.5664216328918233E-4</v>
      </c>
      <c r="ES26" s="397">
        <f t="shared" si="188"/>
        <v>1.2531373063134587E-4</v>
      </c>
      <c r="ET26" s="397">
        <f t="shared" si="188"/>
        <v>1.002509845050767E-4</v>
      </c>
      <c r="EU26" s="402">
        <f t="shared" si="188"/>
        <v>8.0200787604061367E-5</v>
      </c>
      <c r="EV26" s="397">
        <f t="shared" si="188"/>
        <v>6.4160630083249094E-5</v>
      </c>
      <c r="EW26" s="397">
        <f t="shared" si="188"/>
        <v>5.1328504066599279E-5</v>
      </c>
      <c r="EX26" s="397">
        <f t="shared" si="188"/>
        <v>4.1062803253279423E-5</v>
      </c>
      <c r="EY26" s="397">
        <f t="shared" si="188"/>
        <v>3.2850242602623543E-5</v>
      </c>
      <c r="EZ26" s="397">
        <f t="shared" si="188"/>
        <v>2.6280194082098834E-5</v>
      </c>
      <c r="FA26" s="397">
        <f t="shared" si="188"/>
        <v>2.1024155265679068E-5</v>
      </c>
      <c r="FB26" s="397">
        <f t="shared" si="188"/>
        <v>1.6819324212543256E-5</v>
      </c>
      <c r="FC26" s="397">
        <f t="shared" si="188"/>
        <v>1.3455459370034605E-5</v>
      </c>
      <c r="FD26" s="397">
        <f t="shared" si="188"/>
        <v>1.0764367496027684E-5</v>
      </c>
      <c r="FE26" s="397">
        <f t="shared" si="188"/>
        <v>8.6114939968221483E-6</v>
      </c>
      <c r="FF26" s="397">
        <f t="shared" si="188"/>
        <v>6.8891951974577191E-6</v>
      </c>
      <c r="FG26" s="402">
        <f t="shared" si="188"/>
        <v>5.5113561579661753E-6</v>
      </c>
      <c r="FH26" s="397">
        <f t="shared" si="188"/>
        <v>4.4090849263729406E-6</v>
      </c>
      <c r="FI26" s="397">
        <f t="shared" si="189"/>
        <v>3.5272679410983525E-6</v>
      </c>
      <c r="FJ26" s="397">
        <f t="shared" si="189"/>
        <v>2.8218143528786821E-6</v>
      </c>
      <c r="FK26" s="397">
        <f t="shared" si="189"/>
        <v>2.2574514823029459E-6</v>
      </c>
      <c r="FL26" s="397">
        <f t="shared" si="189"/>
        <v>1.8059611858423568E-6</v>
      </c>
      <c r="FM26" s="397">
        <f t="shared" si="189"/>
        <v>1.4447689486738856E-6</v>
      </c>
      <c r="FN26" s="397">
        <f t="shared" si="189"/>
        <v>1.1558151589391085E-6</v>
      </c>
      <c r="FO26" s="397">
        <f t="shared" si="189"/>
        <v>9.2465212715128686E-7</v>
      </c>
      <c r="FP26" s="397">
        <f t="shared" si="189"/>
        <v>7.3972170172102953E-7</v>
      </c>
      <c r="FQ26" s="397">
        <f t="shared" si="189"/>
        <v>5.9177736137682371E-7</v>
      </c>
      <c r="FR26" s="397">
        <f t="shared" si="189"/>
        <v>4.7342188910145897E-7</v>
      </c>
      <c r="FS26" s="402">
        <f t="shared" si="189"/>
        <v>3.7873751128116717E-7</v>
      </c>
      <c r="FT26" s="397">
        <f t="shared" si="189"/>
        <v>3.0299000902493376E-7</v>
      </c>
      <c r="FU26" s="397">
        <f t="shared" si="189"/>
        <v>2.42392007219947E-7</v>
      </c>
      <c r="FV26" s="397">
        <f t="shared" si="189"/>
        <v>1.9391360577595761E-7</v>
      </c>
      <c r="FW26" s="397">
        <f t="shared" si="189"/>
        <v>1.5513088462076611E-7</v>
      </c>
      <c r="FX26" s="397">
        <f t="shared" si="189"/>
        <v>1.241047076966129E-7</v>
      </c>
      <c r="FY26" s="397">
        <f t="shared" si="190"/>
        <v>9.9283766157290328E-8</v>
      </c>
      <c r="FZ26" s="397">
        <f t="shared" si="190"/>
        <v>7.9427012925832268E-8</v>
      </c>
      <c r="GA26" s="397">
        <f t="shared" si="190"/>
        <v>6.3541610340665814E-8</v>
      </c>
      <c r="GB26" s="397">
        <f t="shared" si="190"/>
        <v>5.0833288272532654E-8</v>
      </c>
      <c r="GC26" s="397">
        <f t="shared" si="190"/>
        <v>4.0666630618026126E-8</v>
      </c>
      <c r="GD26" s="397">
        <f t="shared" si="190"/>
        <v>3.2533304494420902E-8</v>
      </c>
      <c r="GE26" s="402">
        <f t="shared" si="190"/>
        <v>2.6026643595536723E-8</v>
      </c>
      <c r="GF26" s="403">
        <f t="shared" si="176"/>
        <v>5935830.2249999</v>
      </c>
    </row>
    <row r="27" spans="1:189" s="393" customFormat="1" ht="22" hidden="1" customHeight="1" thickBot="1">
      <c r="B27" s="394">
        <f t="shared" si="180"/>
        <v>12</v>
      </c>
      <c r="C27" s="394"/>
      <c r="D27" s="394"/>
      <c r="E27" s="394">
        <v>1</v>
      </c>
      <c r="F27" s="394"/>
      <c r="G27" s="419" t="str">
        <f>$G$355</f>
        <v>Low Performing  Title / App</v>
      </c>
      <c r="H27" s="396"/>
      <c r="I27" s="397"/>
      <c r="J27" s="397"/>
      <c r="K27" s="397"/>
      <c r="L27" s="397"/>
      <c r="M27" s="397"/>
      <c r="N27" s="397"/>
      <c r="O27" s="397"/>
      <c r="P27" s="397"/>
      <c r="Q27" s="398"/>
      <c r="R27" s="397"/>
      <c r="S27" s="402"/>
      <c r="T27" s="397"/>
      <c r="U27" s="397"/>
      <c r="V27" s="397"/>
      <c r="W27" s="397"/>
      <c r="X27" s="397"/>
      <c r="Y27" s="397"/>
      <c r="Z27" s="397"/>
      <c r="AA27" s="397"/>
      <c r="AB27" s="397"/>
      <c r="AC27" s="397"/>
      <c r="AD27" s="397"/>
      <c r="AE27" s="402"/>
      <c r="AF27" s="397"/>
      <c r="AG27" s="397"/>
      <c r="AH27" s="397"/>
      <c r="AI27" s="397"/>
      <c r="AJ27" s="397"/>
      <c r="AK27" s="397"/>
      <c r="AL27" s="397"/>
      <c r="AM27" s="397"/>
      <c r="AN27" s="397"/>
      <c r="AO27" s="410">
        <f t="shared" ref="AO27:BL27" si="197">$B$9*Q$355</f>
        <v>10965.824999999999</v>
      </c>
      <c r="AP27" s="410">
        <f t="shared" si="197"/>
        <v>40421.0625</v>
      </c>
      <c r="AQ27" s="411">
        <f t="shared" si="197"/>
        <v>74204.324999999997</v>
      </c>
      <c r="AR27" s="410">
        <f t="shared" si="197"/>
        <v>136792.5</v>
      </c>
      <c r="AS27" s="410">
        <f t="shared" si="197"/>
        <v>224799.41249999998</v>
      </c>
      <c r="AT27" s="410">
        <f t="shared" si="197"/>
        <v>153499.125</v>
      </c>
      <c r="AU27" s="410">
        <f t="shared" si="197"/>
        <v>131500.19999999998</v>
      </c>
      <c r="AV27" s="410">
        <f t="shared" si="197"/>
        <v>145650.375</v>
      </c>
      <c r="AW27" s="410">
        <f t="shared" si="197"/>
        <v>117574.27499999999</v>
      </c>
      <c r="AX27" s="410">
        <f t="shared" si="197"/>
        <v>116755.7625</v>
      </c>
      <c r="AY27" s="410">
        <f t="shared" si="197"/>
        <v>111205.575</v>
      </c>
      <c r="AZ27" s="410">
        <f t="shared" si="197"/>
        <v>102796.2</v>
      </c>
      <c r="BA27" s="410">
        <f t="shared" si="197"/>
        <v>90664.274999999994</v>
      </c>
      <c r="BB27" s="410">
        <f t="shared" si="197"/>
        <v>106429.04999999999</v>
      </c>
      <c r="BC27" s="411">
        <f t="shared" si="197"/>
        <v>83634.037499999991</v>
      </c>
      <c r="BD27" s="410">
        <f t="shared" si="197"/>
        <v>71558.175000000003</v>
      </c>
      <c r="BE27" s="410">
        <f t="shared" si="197"/>
        <v>70762.087499999994</v>
      </c>
      <c r="BF27" s="410">
        <f t="shared" si="197"/>
        <v>76144.087499999994</v>
      </c>
      <c r="BG27" s="410">
        <f t="shared" si="197"/>
        <v>55199.137499999997</v>
      </c>
      <c r="BH27" s="410">
        <f t="shared" si="197"/>
        <v>55457.024999999994</v>
      </c>
      <c r="BI27" s="410">
        <f t="shared" si="197"/>
        <v>39681.037499999999</v>
      </c>
      <c r="BJ27" s="410">
        <f t="shared" si="197"/>
        <v>27223.949999999997</v>
      </c>
      <c r="BK27" s="410">
        <f t="shared" si="197"/>
        <v>17704.537499999999</v>
      </c>
      <c r="BL27" s="410">
        <f t="shared" si="197"/>
        <v>7781.4749999999995</v>
      </c>
      <c r="BM27" s="397">
        <f>BL27*0.8</f>
        <v>6225.18</v>
      </c>
      <c r="BN27" s="397">
        <f t="shared" si="187"/>
        <v>4980.1440000000002</v>
      </c>
      <c r="BO27" s="402">
        <f t="shared" si="187"/>
        <v>3984.1152000000002</v>
      </c>
      <c r="BP27" s="399">
        <f t="shared" si="187"/>
        <v>3187.2921600000004</v>
      </c>
      <c r="BQ27" s="399">
        <f t="shared" si="187"/>
        <v>2549.8337280000005</v>
      </c>
      <c r="BR27" s="399">
        <f t="shared" si="187"/>
        <v>2039.8669824000006</v>
      </c>
      <c r="BS27" s="399">
        <f t="shared" si="183"/>
        <v>1631.8935859200005</v>
      </c>
      <c r="BT27" s="399">
        <f t="shared" si="183"/>
        <v>1305.5148687360006</v>
      </c>
      <c r="BU27" s="399">
        <f t="shared" si="183"/>
        <v>1044.4118949888004</v>
      </c>
      <c r="BV27" s="399">
        <f t="shared" si="183"/>
        <v>835.5295159910404</v>
      </c>
      <c r="BW27" s="399">
        <f t="shared" si="183"/>
        <v>668.42361279283239</v>
      </c>
      <c r="BX27" s="399">
        <f t="shared" si="183"/>
        <v>534.73889023426591</v>
      </c>
      <c r="BY27" s="399">
        <f t="shared" si="183"/>
        <v>427.79111218741275</v>
      </c>
      <c r="BZ27" s="399">
        <f t="shared" si="183"/>
        <v>342.23288974993022</v>
      </c>
      <c r="CA27" s="415">
        <f t="shared" si="184"/>
        <v>273.7863117999442</v>
      </c>
      <c r="CB27" s="399">
        <f t="shared" si="184"/>
        <v>219.02904943995537</v>
      </c>
      <c r="CC27" s="399">
        <f t="shared" si="184"/>
        <v>175.2232395519643</v>
      </c>
      <c r="CD27" s="399">
        <f t="shared" si="184"/>
        <v>140.17859164157144</v>
      </c>
      <c r="CE27" s="399">
        <f t="shared" si="184"/>
        <v>112.14287331325716</v>
      </c>
      <c r="CF27" s="399">
        <f t="shared" si="184"/>
        <v>89.714298650605727</v>
      </c>
      <c r="CG27" s="399">
        <f t="shared" si="184"/>
        <v>71.771438920484584</v>
      </c>
      <c r="CH27" s="399">
        <f t="shared" si="184"/>
        <v>57.417151136387673</v>
      </c>
      <c r="CI27" s="399">
        <f t="shared" si="184"/>
        <v>45.933720909110143</v>
      </c>
      <c r="CJ27" s="399">
        <f t="shared" si="184"/>
        <v>36.746976727288114</v>
      </c>
      <c r="CK27" s="399">
        <f t="shared" si="184"/>
        <v>29.397581381830491</v>
      </c>
      <c r="CL27" s="399">
        <f t="shared" si="184"/>
        <v>23.518065105464395</v>
      </c>
      <c r="CM27" s="415">
        <f t="shared" si="184"/>
        <v>18.814452084371517</v>
      </c>
      <c r="CN27" s="397">
        <f t="shared" si="184"/>
        <v>15.051561667497214</v>
      </c>
      <c r="CO27" s="397">
        <f t="shared" si="184"/>
        <v>12.041249333997772</v>
      </c>
      <c r="CP27" s="397">
        <f t="shared" si="184"/>
        <v>9.6329994671982178</v>
      </c>
      <c r="CQ27" s="397">
        <f t="shared" si="185"/>
        <v>7.7063995737585742</v>
      </c>
      <c r="CR27" s="397">
        <f t="shared" si="185"/>
        <v>6.1651196590068595</v>
      </c>
      <c r="CS27" s="397">
        <f t="shared" si="185"/>
        <v>4.9320957272054882</v>
      </c>
      <c r="CT27" s="397">
        <f t="shared" si="185"/>
        <v>3.9456765817643906</v>
      </c>
      <c r="CU27" s="397">
        <f t="shared" si="185"/>
        <v>3.1565412654115126</v>
      </c>
      <c r="CV27" s="397">
        <f t="shared" si="185"/>
        <v>2.5252330123292102</v>
      </c>
      <c r="CW27" s="397">
        <f t="shared" si="185"/>
        <v>2.0201864098633684</v>
      </c>
      <c r="CX27" s="397">
        <f t="shared" si="185"/>
        <v>1.6161491278906948</v>
      </c>
      <c r="CY27" s="402">
        <f t="shared" si="185"/>
        <v>1.2929193023125558</v>
      </c>
      <c r="CZ27" s="397">
        <f t="shared" si="185"/>
        <v>1.0343354418500448</v>
      </c>
      <c r="DA27" s="397">
        <f t="shared" si="185"/>
        <v>0.82746835348003589</v>
      </c>
      <c r="DB27" s="397">
        <f t="shared" si="185"/>
        <v>0.66197468278402871</v>
      </c>
      <c r="DC27" s="397">
        <f t="shared" si="173"/>
        <v>0.52957974622722304</v>
      </c>
      <c r="DD27" s="397">
        <f t="shared" si="173"/>
        <v>0.42366379698177847</v>
      </c>
      <c r="DE27" s="397">
        <f t="shared" si="173"/>
        <v>0.33893103758542281</v>
      </c>
      <c r="DF27" s="397">
        <f t="shared" si="173"/>
        <v>0.27114483006833828</v>
      </c>
      <c r="DG27" s="397">
        <f t="shared" si="173"/>
        <v>0.21691586405467064</v>
      </c>
      <c r="DH27" s="397">
        <f t="shared" si="173"/>
        <v>0.17353269124373652</v>
      </c>
      <c r="DI27" s="397">
        <f t="shared" si="173"/>
        <v>0.13882615299498921</v>
      </c>
      <c r="DJ27" s="397">
        <f t="shared" si="173"/>
        <v>0.11106092239599137</v>
      </c>
      <c r="DK27" s="402">
        <f t="shared" si="173"/>
        <v>8.8848737916793097E-2</v>
      </c>
      <c r="DL27" s="397">
        <f t="shared" si="173"/>
        <v>7.1078990333434483E-2</v>
      </c>
      <c r="DM27" s="397">
        <f t="shared" si="173"/>
        <v>5.6863192266747589E-2</v>
      </c>
      <c r="DN27" s="397">
        <f t="shared" si="173"/>
        <v>4.5490553813398074E-2</v>
      </c>
      <c r="DO27" s="397">
        <f t="shared" si="173"/>
        <v>3.6392443050718461E-2</v>
      </c>
      <c r="DP27" s="397">
        <f t="shared" si="173"/>
        <v>2.9113954440574769E-2</v>
      </c>
      <c r="DQ27" s="397">
        <f t="shared" si="173"/>
        <v>2.3291163552459818E-2</v>
      </c>
      <c r="DR27" s="397">
        <f t="shared" si="173"/>
        <v>1.8632930841967855E-2</v>
      </c>
      <c r="DS27" s="397">
        <f t="shared" si="174"/>
        <v>1.4906344673574285E-2</v>
      </c>
      <c r="DT27" s="397">
        <f t="shared" si="174"/>
        <v>1.1925075738859429E-2</v>
      </c>
      <c r="DU27" s="397">
        <f t="shared" si="174"/>
        <v>9.540060591087543E-3</v>
      </c>
      <c r="DV27" s="397">
        <f t="shared" si="174"/>
        <v>7.6320484728700346E-3</v>
      </c>
      <c r="DW27" s="402">
        <f t="shared" si="174"/>
        <v>6.1056387782960284E-3</v>
      </c>
      <c r="DX27" s="397">
        <f t="shared" si="174"/>
        <v>4.8845110226368232E-3</v>
      </c>
      <c r="DY27" s="397">
        <f t="shared" si="174"/>
        <v>3.9076088181094586E-3</v>
      </c>
      <c r="DZ27" s="397">
        <f t="shared" si="174"/>
        <v>3.1260870544875669E-3</v>
      </c>
      <c r="EA27" s="397">
        <f t="shared" si="174"/>
        <v>2.5008696435900538E-3</v>
      </c>
      <c r="EB27" s="397">
        <f t="shared" si="174"/>
        <v>2.0006957148720433E-3</v>
      </c>
      <c r="EC27" s="397">
        <f t="shared" si="174"/>
        <v>1.6005565718976347E-3</v>
      </c>
      <c r="ED27" s="397">
        <f t="shared" si="174"/>
        <v>1.2804452575181078E-3</v>
      </c>
      <c r="EE27" s="397">
        <f t="shared" si="174"/>
        <v>1.0243562060144862E-3</v>
      </c>
      <c r="EF27" s="397">
        <f t="shared" si="174"/>
        <v>8.1948496481158901E-4</v>
      </c>
      <c r="EG27" s="398">
        <f t="shared" si="174"/>
        <v>6.5558797184927121E-4</v>
      </c>
      <c r="EH27" s="397">
        <f t="shared" si="174"/>
        <v>5.2447037747941694E-4</v>
      </c>
      <c r="EI27" s="402">
        <f t="shared" si="192"/>
        <v>4.1957630198353357E-4</v>
      </c>
      <c r="EJ27" s="397">
        <f t="shared" si="192"/>
        <v>3.3566104158682687E-4</v>
      </c>
      <c r="EK27" s="397">
        <f t="shared" si="192"/>
        <v>2.6852883326946149E-4</v>
      </c>
      <c r="EL27" s="397">
        <f t="shared" si="192"/>
        <v>2.1482306661556921E-4</v>
      </c>
      <c r="EM27" s="397">
        <f t="shared" si="192"/>
        <v>1.7185845329245538E-4</v>
      </c>
      <c r="EN27" s="397">
        <f t="shared" si="192"/>
        <v>1.3748676263396431E-4</v>
      </c>
      <c r="EO27" s="397">
        <f t="shared" si="192"/>
        <v>1.0998941010717146E-4</v>
      </c>
      <c r="EP27" s="397">
        <f t="shared" si="192"/>
        <v>8.7991528085737172E-5</v>
      </c>
      <c r="EQ27" s="397">
        <f t="shared" si="192"/>
        <v>7.0393222468589735E-5</v>
      </c>
      <c r="ER27" s="397">
        <f t="shared" si="192"/>
        <v>5.6314577974871789E-5</v>
      </c>
      <c r="ES27" s="397">
        <f t="shared" si="188"/>
        <v>4.5051662379897432E-5</v>
      </c>
      <c r="ET27" s="397">
        <f t="shared" si="188"/>
        <v>3.6041329903917948E-5</v>
      </c>
      <c r="EU27" s="402">
        <f t="shared" si="188"/>
        <v>2.883306392313436E-5</v>
      </c>
      <c r="EV27" s="397">
        <f t="shared" si="188"/>
        <v>2.3066451138507491E-5</v>
      </c>
      <c r="EW27" s="397">
        <f t="shared" si="188"/>
        <v>1.8453160910805996E-5</v>
      </c>
      <c r="EX27" s="397">
        <f t="shared" si="188"/>
        <v>1.4762528728644797E-5</v>
      </c>
      <c r="EY27" s="397">
        <f t="shared" si="188"/>
        <v>1.1810022982915838E-5</v>
      </c>
      <c r="EZ27" s="397">
        <f t="shared" si="188"/>
        <v>9.4480183863326718E-6</v>
      </c>
      <c r="FA27" s="397">
        <f t="shared" si="188"/>
        <v>7.5584147090661374E-6</v>
      </c>
      <c r="FB27" s="397">
        <f t="shared" si="188"/>
        <v>6.0467317672529103E-6</v>
      </c>
      <c r="FC27" s="397">
        <f t="shared" si="188"/>
        <v>4.8373854138023282E-6</v>
      </c>
      <c r="FD27" s="397">
        <f t="shared" si="188"/>
        <v>3.8699083310418627E-6</v>
      </c>
      <c r="FE27" s="397">
        <f t="shared" si="188"/>
        <v>3.0959266648334902E-6</v>
      </c>
      <c r="FF27" s="397">
        <f t="shared" si="188"/>
        <v>2.4767413318667922E-6</v>
      </c>
      <c r="FG27" s="402">
        <f t="shared" si="188"/>
        <v>1.9813930654934339E-6</v>
      </c>
      <c r="FH27" s="397">
        <f t="shared" si="188"/>
        <v>1.5851144523947472E-6</v>
      </c>
      <c r="FI27" s="397">
        <f t="shared" si="189"/>
        <v>1.2680915619157978E-6</v>
      </c>
      <c r="FJ27" s="397">
        <f t="shared" si="189"/>
        <v>1.0144732495326383E-6</v>
      </c>
      <c r="FK27" s="397">
        <f t="shared" si="189"/>
        <v>8.1157859962611063E-7</v>
      </c>
      <c r="FL27" s="397">
        <f t="shared" si="189"/>
        <v>6.4926287970088852E-7</v>
      </c>
      <c r="FM27" s="397">
        <f t="shared" si="189"/>
        <v>5.1941030376071082E-7</v>
      </c>
      <c r="FN27" s="397">
        <f t="shared" si="189"/>
        <v>4.1552824300856869E-7</v>
      </c>
      <c r="FO27" s="397">
        <f t="shared" si="189"/>
        <v>3.3242259440685496E-7</v>
      </c>
      <c r="FP27" s="397">
        <f t="shared" si="189"/>
        <v>2.6593807552548396E-7</v>
      </c>
      <c r="FQ27" s="397">
        <f t="shared" si="189"/>
        <v>2.1275046042038719E-7</v>
      </c>
      <c r="FR27" s="397">
        <f t="shared" si="189"/>
        <v>1.7020036833630976E-7</v>
      </c>
      <c r="FS27" s="402">
        <f t="shared" si="189"/>
        <v>1.3616029466904782E-7</v>
      </c>
      <c r="FT27" s="397">
        <f t="shared" si="189"/>
        <v>1.0892823573523827E-7</v>
      </c>
      <c r="FU27" s="397">
        <f t="shared" si="189"/>
        <v>8.7142588588190626E-8</v>
      </c>
      <c r="FV27" s="397">
        <f t="shared" si="189"/>
        <v>6.9714070870552498E-8</v>
      </c>
      <c r="FW27" s="397">
        <f t="shared" si="189"/>
        <v>5.5771256696442003E-8</v>
      </c>
      <c r="FX27" s="397">
        <f t="shared" si="189"/>
        <v>4.4617005357153606E-8</v>
      </c>
      <c r="FY27" s="397">
        <f t="shared" si="190"/>
        <v>3.5693604285722889E-8</v>
      </c>
      <c r="FZ27" s="397">
        <f t="shared" si="190"/>
        <v>2.8554883428578312E-8</v>
      </c>
      <c r="GA27" s="397">
        <f t="shared" si="190"/>
        <v>2.2843906742862651E-8</v>
      </c>
      <c r="GB27" s="397">
        <f t="shared" si="190"/>
        <v>1.8275125394290121E-8</v>
      </c>
      <c r="GC27" s="397">
        <f t="shared" si="190"/>
        <v>1.4620100315432098E-8</v>
      </c>
      <c r="GD27" s="397">
        <f t="shared" si="190"/>
        <v>1.169608025234568E-8</v>
      </c>
      <c r="GE27" s="402">
        <f t="shared" si="190"/>
        <v>9.356864201876544E-9</v>
      </c>
      <c r="GF27" s="392">
        <f t="shared" si="176"/>
        <v>2099529.4124999614</v>
      </c>
    </row>
    <row r="28" spans="1:189" s="393" customFormat="1" ht="22" hidden="1" customHeight="1" thickTop="1">
      <c r="A28" s="382" t="s">
        <v>393</v>
      </c>
      <c r="B28" s="383">
        <f t="shared" si="180"/>
        <v>13</v>
      </c>
      <c r="C28" s="383"/>
      <c r="D28" s="383">
        <v>1</v>
      </c>
      <c r="E28" s="383"/>
      <c r="F28" s="383"/>
      <c r="G28" s="417" t="str">
        <f>$G$354</f>
        <v>Avg Performing  Title / App</v>
      </c>
      <c r="H28" s="396"/>
      <c r="I28" s="397"/>
      <c r="J28" s="397"/>
      <c r="K28" s="397"/>
      <c r="L28" s="397"/>
      <c r="M28" s="397"/>
      <c r="N28" s="397"/>
      <c r="O28" s="397"/>
      <c r="P28" s="397"/>
      <c r="Q28" s="398"/>
      <c r="R28" s="397"/>
      <c r="S28" s="402"/>
      <c r="T28" s="397"/>
      <c r="U28" s="397"/>
      <c r="V28" s="397"/>
      <c r="W28" s="397"/>
      <c r="X28" s="397"/>
      <c r="Y28" s="397"/>
      <c r="Z28" s="397"/>
      <c r="AA28" s="397"/>
      <c r="AB28" s="397"/>
      <c r="AC28" s="397"/>
      <c r="AD28" s="397"/>
      <c r="AE28" s="402"/>
      <c r="AF28" s="397"/>
      <c r="AG28" s="397"/>
      <c r="AH28" s="397"/>
      <c r="AI28" s="397"/>
      <c r="AJ28" s="397"/>
      <c r="AK28" s="397"/>
      <c r="AL28" s="397"/>
      <c r="AM28" s="397"/>
      <c r="AN28" s="397"/>
      <c r="AO28" s="397"/>
      <c r="AP28" s="397"/>
      <c r="AQ28" s="402"/>
      <c r="AR28" s="401">
        <f t="shared" ref="AR28:BO28" si="198">$B$9*Q$354</f>
        <v>23344.424999999999</v>
      </c>
      <c r="AS28" s="401">
        <f t="shared" si="198"/>
        <v>75179.8125</v>
      </c>
      <c r="AT28" s="401">
        <f t="shared" si="198"/>
        <v>213463.57499999998</v>
      </c>
      <c r="AU28" s="401">
        <f t="shared" si="198"/>
        <v>417721.6875</v>
      </c>
      <c r="AV28" s="401">
        <f t="shared" si="198"/>
        <v>510202.38749999995</v>
      </c>
      <c r="AW28" s="401">
        <f t="shared" si="198"/>
        <v>496444.64999999997</v>
      </c>
      <c r="AX28" s="401">
        <f t="shared" si="198"/>
        <v>505224.03749999998</v>
      </c>
      <c r="AY28" s="401">
        <f t="shared" si="198"/>
        <v>495940.08749999997</v>
      </c>
      <c r="AZ28" s="401">
        <f t="shared" si="198"/>
        <v>335455.57500000001</v>
      </c>
      <c r="BA28" s="401">
        <f t="shared" si="198"/>
        <v>364069.875</v>
      </c>
      <c r="BB28" s="401">
        <f t="shared" si="198"/>
        <v>279841.57500000001</v>
      </c>
      <c r="BC28" s="400">
        <f t="shared" si="198"/>
        <v>238590.78749999998</v>
      </c>
      <c r="BD28" s="401">
        <f t="shared" si="198"/>
        <v>308814.67499999999</v>
      </c>
      <c r="BE28" s="401">
        <f t="shared" si="198"/>
        <v>273585</v>
      </c>
      <c r="BF28" s="401">
        <f t="shared" si="198"/>
        <v>237267.71249999999</v>
      </c>
      <c r="BG28" s="401">
        <f t="shared" si="198"/>
        <v>178615.125</v>
      </c>
      <c r="BH28" s="401">
        <f t="shared" si="198"/>
        <v>165844.08749999999</v>
      </c>
      <c r="BI28" s="401">
        <f t="shared" si="198"/>
        <v>185342.625</v>
      </c>
      <c r="BJ28" s="401">
        <f t="shared" si="198"/>
        <v>165877.72500000001</v>
      </c>
      <c r="BK28" s="401">
        <f t="shared" si="198"/>
        <v>128921.325</v>
      </c>
      <c r="BL28" s="401">
        <f t="shared" si="198"/>
        <v>95799.599999999991</v>
      </c>
      <c r="BM28" s="401">
        <f t="shared" si="198"/>
        <v>55995.224999999999</v>
      </c>
      <c r="BN28" s="401">
        <f t="shared" si="198"/>
        <v>49009.837499999994</v>
      </c>
      <c r="BO28" s="400">
        <f t="shared" si="198"/>
        <v>27055.762499999997</v>
      </c>
      <c r="BP28" s="399">
        <f>BO28*0.8</f>
        <v>21644.61</v>
      </c>
      <c r="BQ28" s="399">
        <f t="shared" si="187"/>
        <v>17315.688000000002</v>
      </c>
      <c r="BR28" s="399">
        <f t="shared" si="187"/>
        <v>13852.550400000002</v>
      </c>
      <c r="BS28" s="399">
        <f t="shared" si="183"/>
        <v>11082.040320000002</v>
      </c>
      <c r="BT28" s="399">
        <f t="shared" si="183"/>
        <v>8865.6322560000026</v>
      </c>
      <c r="BU28" s="399">
        <f t="shared" si="183"/>
        <v>7092.5058048000028</v>
      </c>
      <c r="BV28" s="399">
        <f t="shared" si="183"/>
        <v>5674.0046438400022</v>
      </c>
      <c r="BW28" s="399">
        <f t="shared" si="183"/>
        <v>4539.2037150720016</v>
      </c>
      <c r="BX28" s="399">
        <f t="shared" si="183"/>
        <v>3631.3629720576014</v>
      </c>
      <c r="BY28" s="399">
        <f t="shared" si="183"/>
        <v>2905.0903776460814</v>
      </c>
      <c r="BZ28" s="399">
        <f t="shared" si="183"/>
        <v>2324.0723021168651</v>
      </c>
      <c r="CA28" s="415">
        <f t="shared" si="184"/>
        <v>1859.2578416934921</v>
      </c>
      <c r="CB28" s="399">
        <f t="shared" si="184"/>
        <v>1487.4062733547937</v>
      </c>
      <c r="CC28" s="399">
        <f t="shared" si="184"/>
        <v>1189.9250186838351</v>
      </c>
      <c r="CD28" s="399">
        <f t="shared" si="184"/>
        <v>951.94001494706811</v>
      </c>
      <c r="CE28" s="399">
        <f t="shared" si="184"/>
        <v>761.55201195765449</v>
      </c>
      <c r="CF28" s="399">
        <f t="shared" si="184"/>
        <v>609.24160956612366</v>
      </c>
      <c r="CG28" s="399">
        <f t="shared" si="184"/>
        <v>487.39328765289895</v>
      </c>
      <c r="CH28" s="399">
        <f t="shared" si="184"/>
        <v>389.91463012231918</v>
      </c>
      <c r="CI28" s="399">
        <f t="shared" si="184"/>
        <v>311.93170409785535</v>
      </c>
      <c r="CJ28" s="399">
        <f t="shared" si="184"/>
        <v>249.5453632782843</v>
      </c>
      <c r="CK28" s="399">
        <f t="shared" si="184"/>
        <v>199.63629062262746</v>
      </c>
      <c r="CL28" s="399">
        <f t="shared" si="184"/>
        <v>159.70903249810198</v>
      </c>
      <c r="CM28" s="415">
        <f t="shared" si="184"/>
        <v>127.76722599848159</v>
      </c>
      <c r="CN28" s="397">
        <f t="shared" si="184"/>
        <v>102.21378079878528</v>
      </c>
      <c r="CO28" s="397">
        <f t="shared" si="184"/>
        <v>81.771024639028226</v>
      </c>
      <c r="CP28" s="397">
        <f t="shared" si="184"/>
        <v>65.416819711222587</v>
      </c>
      <c r="CQ28" s="397">
        <f t="shared" si="185"/>
        <v>52.33345576897807</v>
      </c>
      <c r="CR28" s="397">
        <f t="shared" si="185"/>
        <v>41.866764615182461</v>
      </c>
      <c r="CS28" s="397">
        <f t="shared" si="185"/>
        <v>33.493411692145969</v>
      </c>
      <c r="CT28" s="397">
        <f t="shared" si="185"/>
        <v>26.794729353716775</v>
      </c>
      <c r="CU28" s="397">
        <f t="shared" si="185"/>
        <v>21.43578348297342</v>
      </c>
      <c r="CV28" s="397">
        <f t="shared" si="185"/>
        <v>17.148626786378738</v>
      </c>
      <c r="CW28" s="397">
        <f t="shared" si="185"/>
        <v>13.718901429102992</v>
      </c>
      <c r="CX28" s="397">
        <f t="shared" si="185"/>
        <v>10.975121143282394</v>
      </c>
      <c r="CY28" s="402">
        <f t="shared" si="185"/>
        <v>8.7800969146259149</v>
      </c>
      <c r="CZ28" s="397">
        <f t="shared" si="185"/>
        <v>7.0240775317007325</v>
      </c>
      <c r="DA28" s="397">
        <f t="shared" si="185"/>
        <v>5.6192620253605865</v>
      </c>
      <c r="DB28" s="397">
        <f t="shared" si="185"/>
        <v>4.495409620288469</v>
      </c>
      <c r="DC28" s="397">
        <f t="shared" si="173"/>
        <v>3.5963276962307753</v>
      </c>
      <c r="DD28" s="397">
        <f t="shared" si="173"/>
        <v>2.8770621569846204</v>
      </c>
      <c r="DE28" s="397">
        <f t="shared" si="173"/>
        <v>2.3016497255876964</v>
      </c>
      <c r="DF28" s="397">
        <f t="shared" si="173"/>
        <v>1.8413197804701573</v>
      </c>
      <c r="DG28" s="397">
        <f t="shared" si="173"/>
        <v>1.473055824376126</v>
      </c>
      <c r="DH28" s="397">
        <f t="shared" si="173"/>
        <v>1.1784446595009008</v>
      </c>
      <c r="DI28" s="397">
        <f t="shared" si="173"/>
        <v>0.94275572760072068</v>
      </c>
      <c r="DJ28" s="397">
        <f t="shared" si="173"/>
        <v>0.75420458208057661</v>
      </c>
      <c r="DK28" s="402">
        <f t="shared" si="173"/>
        <v>0.60336366566446131</v>
      </c>
      <c r="DL28" s="397">
        <f t="shared" si="173"/>
        <v>0.48269093253156908</v>
      </c>
      <c r="DM28" s="397">
        <f t="shared" si="173"/>
        <v>0.38615274602525529</v>
      </c>
      <c r="DN28" s="397">
        <f t="shared" si="173"/>
        <v>0.30892219682020428</v>
      </c>
      <c r="DO28" s="397">
        <f t="shared" si="173"/>
        <v>0.24713775745616343</v>
      </c>
      <c r="DP28" s="397">
        <f t="shared" si="173"/>
        <v>0.19771020596493075</v>
      </c>
      <c r="DQ28" s="397">
        <f t="shared" si="173"/>
        <v>0.15816816477194462</v>
      </c>
      <c r="DR28" s="397">
        <f t="shared" si="173"/>
        <v>0.1265345318175557</v>
      </c>
      <c r="DS28" s="397">
        <f t="shared" si="174"/>
        <v>0.10122762545404457</v>
      </c>
      <c r="DT28" s="397">
        <f t="shared" si="174"/>
        <v>8.0982100363235665E-2</v>
      </c>
      <c r="DU28" s="397">
        <f t="shared" si="174"/>
        <v>6.4785680290588538E-2</v>
      </c>
      <c r="DV28" s="397">
        <f t="shared" si="174"/>
        <v>5.1828544232470831E-2</v>
      </c>
      <c r="DW28" s="402">
        <f t="shared" si="174"/>
        <v>4.1462835385976671E-2</v>
      </c>
      <c r="DX28" s="397">
        <f t="shared" si="174"/>
        <v>3.3170268308781337E-2</v>
      </c>
      <c r="DY28" s="397">
        <f t="shared" si="174"/>
        <v>2.6536214647025071E-2</v>
      </c>
      <c r="DZ28" s="397">
        <f t="shared" si="174"/>
        <v>2.122897171762006E-2</v>
      </c>
      <c r="EA28" s="397">
        <f t="shared" si="174"/>
        <v>1.6983177374096048E-2</v>
      </c>
      <c r="EB28" s="397">
        <f t="shared" si="174"/>
        <v>1.3586541899276839E-2</v>
      </c>
      <c r="EC28" s="397">
        <f t="shared" si="174"/>
        <v>1.0869233519421472E-2</v>
      </c>
      <c r="ED28" s="397">
        <f t="shared" si="174"/>
        <v>8.6953868155371771E-3</v>
      </c>
      <c r="EE28" s="397">
        <f t="shared" si="174"/>
        <v>6.956309452429742E-3</v>
      </c>
      <c r="EF28" s="397">
        <f t="shared" si="174"/>
        <v>5.5650475619437936E-3</v>
      </c>
      <c r="EG28" s="398">
        <f t="shared" si="174"/>
        <v>4.4520380495550347E-3</v>
      </c>
      <c r="EH28" s="397">
        <f t="shared" si="174"/>
        <v>3.5616304396440279E-3</v>
      </c>
      <c r="EI28" s="402">
        <f t="shared" si="192"/>
        <v>2.8493043517152225E-3</v>
      </c>
      <c r="EJ28" s="397">
        <f t="shared" si="192"/>
        <v>2.2794434813721781E-3</v>
      </c>
      <c r="EK28" s="397">
        <f t="shared" si="192"/>
        <v>1.8235547850977427E-3</v>
      </c>
      <c r="EL28" s="397">
        <f t="shared" si="192"/>
        <v>1.4588438280781942E-3</v>
      </c>
      <c r="EM28" s="397">
        <f t="shared" si="192"/>
        <v>1.1670750624625554E-3</v>
      </c>
      <c r="EN28" s="397">
        <f t="shared" si="192"/>
        <v>9.3366004997004438E-4</v>
      </c>
      <c r="EO28" s="397">
        <f t="shared" si="192"/>
        <v>7.469280399760355E-4</v>
      </c>
      <c r="EP28" s="397">
        <f t="shared" si="192"/>
        <v>5.9754243198082845E-4</v>
      </c>
      <c r="EQ28" s="397">
        <f t="shared" si="192"/>
        <v>4.7803394558466276E-4</v>
      </c>
      <c r="ER28" s="397">
        <f t="shared" si="192"/>
        <v>3.8242715646773023E-4</v>
      </c>
      <c r="ES28" s="397">
        <f t="shared" si="188"/>
        <v>3.0594172517418421E-4</v>
      </c>
      <c r="ET28" s="397">
        <f t="shared" si="188"/>
        <v>2.4475338013934736E-4</v>
      </c>
      <c r="EU28" s="402">
        <f t="shared" si="188"/>
        <v>1.9580270411147791E-4</v>
      </c>
      <c r="EV28" s="397">
        <f t="shared" si="188"/>
        <v>1.5664216328918233E-4</v>
      </c>
      <c r="EW28" s="397">
        <f t="shared" si="188"/>
        <v>1.2531373063134587E-4</v>
      </c>
      <c r="EX28" s="397">
        <f t="shared" si="188"/>
        <v>1.002509845050767E-4</v>
      </c>
      <c r="EY28" s="397">
        <f t="shared" si="188"/>
        <v>8.0200787604061367E-5</v>
      </c>
      <c r="EZ28" s="397">
        <f t="shared" si="188"/>
        <v>6.4160630083249094E-5</v>
      </c>
      <c r="FA28" s="397">
        <f t="shared" si="188"/>
        <v>5.1328504066599279E-5</v>
      </c>
      <c r="FB28" s="397">
        <f t="shared" si="188"/>
        <v>4.1062803253279423E-5</v>
      </c>
      <c r="FC28" s="397">
        <f t="shared" si="188"/>
        <v>3.2850242602623543E-5</v>
      </c>
      <c r="FD28" s="397">
        <f t="shared" si="188"/>
        <v>2.6280194082098834E-5</v>
      </c>
      <c r="FE28" s="397">
        <f t="shared" si="188"/>
        <v>2.1024155265679068E-5</v>
      </c>
      <c r="FF28" s="397">
        <f t="shared" si="188"/>
        <v>1.6819324212543256E-5</v>
      </c>
      <c r="FG28" s="402">
        <f t="shared" si="188"/>
        <v>1.3455459370034605E-5</v>
      </c>
      <c r="FH28" s="397">
        <f t="shared" si="188"/>
        <v>1.0764367496027684E-5</v>
      </c>
      <c r="FI28" s="397">
        <f t="shared" si="189"/>
        <v>8.6114939968221483E-6</v>
      </c>
      <c r="FJ28" s="397">
        <f t="shared" si="189"/>
        <v>6.8891951974577191E-6</v>
      </c>
      <c r="FK28" s="397">
        <f t="shared" si="189"/>
        <v>5.5113561579661753E-6</v>
      </c>
      <c r="FL28" s="397">
        <f t="shared" si="189"/>
        <v>4.4090849263729406E-6</v>
      </c>
      <c r="FM28" s="397">
        <f t="shared" si="189"/>
        <v>3.5272679410983525E-6</v>
      </c>
      <c r="FN28" s="397">
        <f t="shared" si="189"/>
        <v>2.8218143528786821E-6</v>
      </c>
      <c r="FO28" s="397">
        <f t="shared" si="189"/>
        <v>2.2574514823029459E-6</v>
      </c>
      <c r="FP28" s="397">
        <f t="shared" si="189"/>
        <v>1.8059611858423568E-6</v>
      </c>
      <c r="FQ28" s="397">
        <f t="shared" si="189"/>
        <v>1.4447689486738856E-6</v>
      </c>
      <c r="FR28" s="397">
        <f t="shared" si="189"/>
        <v>1.1558151589391085E-6</v>
      </c>
      <c r="FS28" s="402">
        <f t="shared" si="189"/>
        <v>9.2465212715128686E-7</v>
      </c>
      <c r="FT28" s="397">
        <f t="shared" si="189"/>
        <v>7.3972170172102953E-7</v>
      </c>
      <c r="FU28" s="397">
        <f t="shared" si="189"/>
        <v>5.9177736137682371E-7</v>
      </c>
      <c r="FV28" s="397">
        <f t="shared" si="189"/>
        <v>4.7342188910145897E-7</v>
      </c>
      <c r="FW28" s="397">
        <f t="shared" si="189"/>
        <v>3.7873751128116717E-7</v>
      </c>
      <c r="FX28" s="397">
        <f t="shared" si="189"/>
        <v>3.0299000902493376E-7</v>
      </c>
      <c r="FY28" s="397">
        <f t="shared" si="190"/>
        <v>2.42392007219947E-7</v>
      </c>
      <c r="FZ28" s="397">
        <f t="shared" si="190"/>
        <v>1.9391360577595761E-7</v>
      </c>
      <c r="GA28" s="397">
        <f t="shared" si="190"/>
        <v>1.5513088462076611E-7</v>
      </c>
      <c r="GB28" s="397">
        <f t="shared" si="190"/>
        <v>1.241047076966129E-7</v>
      </c>
      <c r="GC28" s="397">
        <f t="shared" si="190"/>
        <v>9.9283766157290328E-8</v>
      </c>
      <c r="GD28" s="397">
        <f t="shared" si="190"/>
        <v>7.9427012925832268E-8</v>
      </c>
      <c r="GE28" s="402">
        <f t="shared" si="190"/>
        <v>6.3541610340665814E-8</v>
      </c>
      <c r="GF28" s="403">
        <f t="shared" si="176"/>
        <v>5935830.2249997491</v>
      </c>
    </row>
    <row r="29" spans="1:189" s="393" customFormat="1" ht="22" hidden="1" customHeight="1">
      <c r="B29" s="394">
        <f t="shared" si="180"/>
        <v>14</v>
      </c>
      <c r="C29" s="394"/>
      <c r="D29" s="394"/>
      <c r="E29" s="394"/>
      <c r="F29" s="394">
        <v>1</v>
      </c>
      <c r="G29" s="412" t="str">
        <f>$G$356</f>
        <v>Even Performing Title / App</v>
      </c>
      <c r="H29" s="396"/>
      <c r="I29" s="397"/>
      <c r="J29" s="397"/>
      <c r="K29" s="397"/>
      <c r="L29" s="397"/>
      <c r="M29" s="397"/>
      <c r="N29" s="397"/>
      <c r="O29" s="397"/>
      <c r="P29" s="397"/>
      <c r="Q29" s="398"/>
      <c r="R29" s="397"/>
      <c r="S29" s="402"/>
      <c r="T29" s="397"/>
      <c r="U29" s="397"/>
      <c r="V29" s="397"/>
      <c r="W29" s="397"/>
      <c r="X29" s="397"/>
      <c r="Y29" s="397"/>
      <c r="Z29" s="397"/>
      <c r="AA29" s="397"/>
      <c r="AB29" s="397"/>
      <c r="AC29" s="397"/>
      <c r="AD29" s="397"/>
      <c r="AE29" s="402"/>
      <c r="AF29" s="397"/>
      <c r="AG29" s="397"/>
      <c r="AH29" s="397"/>
      <c r="AI29" s="397"/>
      <c r="AJ29" s="397"/>
      <c r="AK29" s="397"/>
      <c r="AL29" s="397"/>
      <c r="AM29" s="397"/>
      <c r="AN29" s="397"/>
      <c r="AO29" s="397"/>
      <c r="AP29" s="397"/>
      <c r="AQ29" s="402"/>
      <c r="AR29" s="397"/>
      <c r="AS29" s="413">
        <f t="shared" ref="AS29:BP29" si="199">$B$9*Q356</f>
        <v>2335.9375000000005</v>
      </c>
      <c r="AT29" s="413">
        <f t="shared" si="199"/>
        <v>9343.7500000000018</v>
      </c>
      <c r="AU29" s="413">
        <f t="shared" si="199"/>
        <v>23359.375</v>
      </c>
      <c r="AV29" s="413">
        <f t="shared" si="199"/>
        <v>35039.0625</v>
      </c>
      <c r="AW29" s="413">
        <f t="shared" si="199"/>
        <v>46718.75</v>
      </c>
      <c r="AX29" s="413">
        <f t="shared" si="199"/>
        <v>44382.8125</v>
      </c>
      <c r="AY29" s="413">
        <f t="shared" si="199"/>
        <v>42046.875</v>
      </c>
      <c r="AZ29" s="413">
        <f t="shared" si="199"/>
        <v>39710.9375</v>
      </c>
      <c r="BA29" s="413">
        <f t="shared" si="199"/>
        <v>37375.000000000007</v>
      </c>
      <c r="BB29" s="413">
        <f t="shared" si="199"/>
        <v>35039.0625</v>
      </c>
      <c r="BC29" s="414">
        <f t="shared" si="199"/>
        <v>32703.125</v>
      </c>
      <c r="BD29" s="413">
        <f t="shared" si="199"/>
        <v>30367.1875</v>
      </c>
      <c r="BE29" s="413">
        <f t="shared" si="199"/>
        <v>28031.25</v>
      </c>
      <c r="BF29" s="413">
        <f t="shared" si="199"/>
        <v>25695.312500000004</v>
      </c>
      <c r="BG29" s="413">
        <f t="shared" si="199"/>
        <v>23359.374999999975</v>
      </c>
      <c r="BH29" s="413">
        <f t="shared" si="199"/>
        <v>21023.437499999975</v>
      </c>
      <c r="BI29" s="413">
        <f t="shared" si="199"/>
        <v>18687.500000000004</v>
      </c>
      <c r="BJ29" s="413">
        <f t="shared" si="199"/>
        <v>16351.5625</v>
      </c>
      <c r="BK29" s="413">
        <f t="shared" si="199"/>
        <v>14015.625</v>
      </c>
      <c r="BL29" s="413">
        <f t="shared" si="199"/>
        <v>11679.6875</v>
      </c>
      <c r="BM29" s="413">
        <f t="shared" si="199"/>
        <v>9343.7500000000018</v>
      </c>
      <c r="BN29" s="413">
        <f t="shared" si="199"/>
        <v>7007.8125</v>
      </c>
      <c r="BO29" s="414">
        <f t="shared" si="199"/>
        <v>4671.8750000000009</v>
      </c>
      <c r="BP29" s="413">
        <f t="shared" si="199"/>
        <v>2335.9375000000005</v>
      </c>
      <c r="BQ29" s="399">
        <f>BP29*0.8</f>
        <v>1868.7500000000005</v>
      </c>
      <c r="BR29" s="399">
        <f t="shared" si="187"/>
        <v>1495.0000000000005</v>
      </c>
      <c r="BS29" s="399">
        <f t="shared" si="183"/>
        <v>1196.0000000000005</v>
      </c>
      <c r="BT29" s="399">
        <f t="shared" si="183"/>
        <v>956.80000000000041</v>
      </c>
      <c r="BU29" s="399">
        <f t="shared" si="183"/>
        <v>765.4400000000004</v>
      </c>
      <c r="BV29" s="399">
        <f t="shared" si="183"/>
        <v>612.35200000000032</v>
      </c>
      <c r="BW29" s="399">
        <f t="shared" si="183"/>
        <v>489.88160000000028</v>
      </c>
      <c r="BX29" s="399">
        <f t="shared" si="183"/>
        <v>391.90528000000023</v>
      </c>
      <c r="BY29" s="399">
        <f t="shared" si="183"/>
        <v>313.52422400000023</v>
      </c>
      <c r="BZ29" s="399">
        <f t="shared" si="183"/>
        <v>250.81937920000018</v>
      </c>
      <c r="CA29" s="415">
        <f t="shared" si="184"/>
        <v>200.65550336000015</v>
      </c>
      <c r="CB29" s="399">
        <f t="shared" si="184"/>
        <v>160.52440268800012</v>
      </c>
      <c r="CC29" s="399">
        <f t="shared" si="184"/>
        <v>128.4195221504001</v>
      </c>
      <c r="CD29" s="399">
        <f t="shared" si="184"/>
        <v>102.73561772032008</v>
      </c>
      <c r="CE29" s="399">
        <f t="shared" si="184"/>
        <v>82.188494176256071</v>
      </c>
      <c r="CF29" s="399">
        <f t="shared" si="184"/>
        <v>65.75079534100486</v>
      </c>
      <c r="CG29" s="399">
        <f t="shared" si="184"/>
        <v>52.600636272803889</v>
      </c>
      <c r="CH29" s="399">
        <f t="shared" si="184"/>
        <v>42.080509018243113</v>
      </c>
      <c r="CI29" s="399">
        <f t="shared" si="184"/>
        <v>33.66440721459449</v>
      </c>
      <c r="CJ29" s="399">
        <f t="shared" si="184"/>
        <v>26.931525771675595</v>
      </c>
      <c r="CK29" s="399">
        <f t="shared" si="184"/>
        <v>21.545220617340476</v>
      </c>
      <c r="CL29" s="399">
        <f t="shared" si="184"/>
        <v>17.236176493872382</v>
      </c>
      <c r="CM29" s="415">
        <f t="shared" si="184"/>
        <v>13.788941195097905</v>
      </c>
      <c r="CN29" s="397">
        <f t="shared" si="184"/>
        <v>11.031152956078325</v>
      </c>
      <c r="CO29" s="397">
        <f t="shared" si="184"/>
        <v>8.82492236486266</v>
      </c>
      <c r="CP29" s="397">
        <f t="shared" si="184"/>
        <v>7.0599378918901285</v>
      </c>
      <c r="CQ29" s="397">
        <f t="shared" si="185"/>
        <v>5.6479503135121032</v>
      </c>
      <c r="CR29" s="397">
        <f t="shared" si="185"/>
        <v>4.5183602508096827</v>
      </c>
      <c r="CS29" s="397">
        <f t="shared" si="185"/>
        <v>3.6146882006477465</v>
      </c>
      <c r="CT29" s="397">
        <f t="shared" si="185"/>
        <v>2.8917505605181972</v>
      </c>
      <c r="CU29" s="397">
        <f t="shared" si="185"/>
        <v>2.3134004484145581</v>
      </c>
      <c r="CV29" s="397">
        <f t="shared" si="185"/>
        <v>1.8507203587316465</v>
      </c>
      <c r="CW29" s="397">
        <f t="shared" si="185"/>
        <v>1.4805762869853174</v>
      </c>
      <c r="CX29" s="397">
        <f t="shared" si="185"/>
        <v>1.1844610295882541</v>
      </c>
      <c r="CY29" s="402">
        <f t="shared" si="185"/>
        <v>0.94756882367060324</v>
      </c>
      <c r="CZ29" s="397">
        <f t="shared" si="185"/>
        <v>0.75805505893648262</v>
      </c>
      <c r="DA29" s="397">
        <f t="shared" si="185"/>
        <v>0.60644404714918609</v>
      </c>
      <c r="DB29" s="397">
        <f t="shared" si="185"/>
        <v>0.48515523771934888</v>
      </c>
      <c r="DC29" s="397">
        <f t="shared" si="173"/>
        <v>0.38812419017547911</v>
      </c>
      <c r="DD29" s="397">
        <f t="shared" si="173"/>
        <v>0.31049935214038332</v>
      </c>
      <c r="DE29" s="397">
        <f t="shared" si="173"/>
        <v>0.24839948171230666</v>
      </c>
      <c r="DF29" s="397">
        <f t="shared" si="173"/>
        <v>0.19871958536984535</v>
      </c>
      <c r="DG29" s="397">
        <f t="shared" si="173"/>
        <v>0.15897566829587628</v>
      </c>
      <c r="DH29" s="397">
        <f t="shared" si="173"/>
        <v>0.12718053463670104</v>
      </c>
      <c r="DI29" s="397">
        <f t="shared" si="173"/>
        <v>0.10174442770936083</v>
      </c>
      <c r="DJ29" s="397">
        <f t="shared" si="173"/>
        <v>8.1395542167488677E-2</v>
      </c>
      <c r="DK29" s="402">
        <f t="shared" si="173"/>
        <v>6.5116433733990939E-2</v>
      </c>
      <c r="DL29" s="397">
        <f t="shared" si="173"/>
        <v>5.2093146987192751E-2</v>
      </c>
      <c r="DM29" s="397">
        <f t="shared" si="173"/>
        <v>4.1674517589754205E-2</v>
      </c>
      <c r="DN29" s="397">
        <f t="shared" si="173"/>
        <v>3.3339614071803365E-2</v>
      </c>
      <c r="DO29" s="397">
        <f t="shared" si="173"/>
        <v>2.6671691257442693E-2</v>
      </c>
      <c r="DP29" s="397">
        <f t="shared" si="173"/>
        <v>2.1337353005954157E-2</v>
      </c>
      <c r="DQ29" s="397">
        <f t="shared" si="173"/>
        <v>1.7069882404763325E-2</v>
      </c>
      <c r="DR29" s="397">
        <f t="shared" si="173"/>
        <v>1.3655905923810661E-2</v>
      </c>
      <c r="DS29" s="397">
        <f t="shared" si="174"/>
        <v>1.0924724739048529E-2</v>
      </c>
      <c r="DT29" s="397">
        <f t="shared" si="174"/>
        <v>8.7397797912388241E-3</v>
      </c>
      <c r="DU29" s="397">
        <f t="shared" si="174"/>
        <v>6.9918238329910593E-3</v>
      </c>
      <c r="DV29" s="397">
        <f t="shared" si="174"/>
        <v>5.5934590663928481E-3</v>
      </c>
      <c r="DW29" s="402">
        <f t="shared" si="174"/>
        <v>4.4747672531142788E-3</v>
      </c>
      <c r="DX29" s="397">
        <f t="shared" si="174"/>
        <v>3.5798138024914234E-3</v>
      </c>
      <c r="DY29" s="397">
        <f t="shared" si="174"/>
        <v>2.8638510419931387E-3</v>
      </c>
      <c r="DZ29" s="397">
        <f t="shared" si="174"/>
        <v>2.2910808335945112E-3</v>
      </c>
      <c r="EA29" s="397">
        <f t="shared" si="174"/>
        <v>1.832864666875609E-3</v>
      </c>
      <c r="EB29" s="397">
        <f t="shared" si="174"/>
        <v>1.4662917335004873E-3</v>
      </c>
      <c r="EC29" s="397">
        <f t="shared" si="174"/>
        <v>1.1730333868003899E-3</v>
      </c>
      <c r="ED29" s="397">
        <f t="shared" si="174"/>
        <v>9.3842670944031196E-4</v>
      </c>
      <c r="EE29" s="397">
        <f t="shared" si="174"/>
        <v>7.5074136755224957E-4</v>
      </c>
      <c r="EF29" s="397">
        <f t="shared" si="174"/>
        <v>6.005930940417997E-4</v>
      </c>
      <c r="EG29" s="398">
        <f t="shared" si="174"/>
        <v>4.8047447523343978E-4</v>
      </c>
      <c r="EH29" s="397">
        <f t="shared" si="174"/>
        <v>3.8437958018675185E-4</v>
      </c>
      <c r="EI29" s="402">
        <f t="shared" si="192"/>
        <v>3.0750366414940148E-4</v>
      </c>
      <c r="EJ29" s="397">
        <f t="shared" si="192"/>
        <v>2.4600293131952117E-4</v>
      </c>
      <c r="EK29" s="397">
        <f t="shared" si="192"/>
        <v>1.9680234505561694E-4</v>
      </c>
      <c r="EL29" s="397">
        <f t="shared" si="192"/>
        <v>1.5744187604449357E-4</v>
      </c>
      <c r="EM29" s="397">
        <f t="shared" si="192"/>
        <v>1.2595350083559486E-4</v>
      </c>
      <c r="EN29" s="397">
        <f t="shared" si="192"/>
        <v>1.0076280066847589E-4</v>
      </c>
      <c r="EO29" s="397">
        <f t="shared" si="192"/>
        <v>8.0610240534780721E-5</v>
      </c>
      <c r="EP29" s="397">
        <f t="shared" si="192"/>
        <v>6.448819242782458E-5</v>
      </c>
      <c r="EQ29" s="397">
        <f t="shared" si="192"/>
        <v>5.1590553942259669E-5</v>
      </c>
      <c r="ER29" s="397">
        <f t="shared" si="192"/>
        <v>4.1272443153807738E-5</v>
      </c>
      <c r="ES29" s="397">
        <f t="shared" si="188"/>
        <v>3.3017954523046195E-5</v>
      </c>
      <c r="ET29" s="397">
        <f t="shared" si="188"/>
        <v>2.6414363618436957E-5</v>
      </c>
      <c r="EU29" s="402">
        <f t="shared" si="188"/>
        <v>2.1131490894749568E-5</v>
      </c>
      <c r="EV29" s="397">
        <f t="shared" si="188"/>
        <v>1.6905192715799656E-5</v>
      </c>
      <c r="EW29" s="397">
        <f t="shared" si="188"/>
        <v>1.3524154172639725E-5</v>
      </c>
      <c r="EX29" s="397">
        <f t="shared" si="188"/>
        <v>1.0819323338111781E-5</v>
      </c>
      <c r="EY29" s="397">
        <f t="shared" si="188"/>
        <v>8.6554586704894247E-6</v>
      </c>
      <c r="EZ29" s="397">
        <f t="shared" si="188"/>
        <v>6.9243669363915398E-6</v>
      </c>
      <c r="FA29" s="397">
        <f t="shared" si="188"/>
        <v>5.5394935491132325E-6</v>
      </c>
      <c r="FB29" s="397">
        <f t="shared" si="188"/>
        <v>4.4315948392905862E-6</v>
      </c>
      <c r="FC29" s="397">
        <f t="shared" si="188"/>
        <v>3.5452758714324692E-6</v>
      </c>
      <c r="FD29" s="397">
        <f t="shared" si="188"/>
        <v>2.8362206971459756E-6</v>
      </c>
      <c r="FE29" s="397">
        <f t="shared" si="188"/>
        <v>2.2689765577167807E-6</v>
      </c>
      <c r="FF29" s="397">
        <f t="shared" si="188"/>
        <v>1.8151812461734246E-6</v>
      </c>
      <c r="FG29" s="402">
        <f t="shared" si="188"/>
        <v>1.4521449969387397E-6</v>
      </c>
      <c r="FH29" s="397">
        <f t="shared" si="188"/>
        <v>1.1617159975509919E-6</v>
      </c>
      <c r="FI29" s="397">
        <f t="shared" si="189"/>
        <v>9.2937279804079358E-7</v>
      </c>
      <c r="FJ29" s="397">
        <f t="shared" si="189"/>
        <v>7.4349823843263491E-7</v>
      </c>
      <c r="FK29" s="397">
        <f t="shared" si="189"/>
        <v>5.9479859074610799E-7</v>
      </c>
      <c r="FL29" s="397">
        <f t="shared" si="189"/>
        <v>4.7583887259688643E-7</v>
      </c>
      <c r="FM29" s="397">
        <f t="shared" si="189"/>
        <v>3.8067109807750917E-7</v>
      </c>
      <c r="FN29" s="397">
        <f t="shared" si="189"/>
        <v>3.0453687846200735E-7</v>
      </c>
      <c r="FO29" s="397">
        <f t="shared" si="189"/>
        <v>2.4362950276960589E-7</v>
      </c>
      <c r="FP29" s="397">
        <f t="shared" si="189"/>
        <v>1.9490360221568473E-7</v>
      </c>
      <c r="FQ29" s="397">
        <f t="shared" si="189"/>
        <v>1.5592288177254779E-7</v>
      </c>
      <c r="FR29" s="397">
        <f t="shared" si="189"/>
        <v>1.2473830541803824E-7</v>
      </c>
      <c r="FS29" s="402">
        <f t="shared" si="189"/>
        <v>9.9790644334430606E-8</v>
      </c>
      <c r="FT29" s="397">
        <f t="shared" si="189"/>
        <v>7.983251546754449E-8</v>
      </c>
      <c r="FU29" s="397">
        <f t="shared" si="189"/>
        <v>6.386601237403559E-8</v>
      </c>
      <c r="FV29" s="397">
        <f t="shared" si="189"/>
        <v>5.1092809899228476E-8</v>
      </c>
      <c r="FW29" s="397">
        <f t="shared" si="189"/>
        <v>4.0874247919382785E-8</v>
      </c>
      <c r="FX29" s="397">
        <f t="shared" si="189"/>
        <v>3.2699398335506232E-8</v>
      </c>
      <c r="FY29" s="397">
        <f t="shared" si="190"/>
        <v>2.6159518668404987E-8</v>
      </c>
      <c r="FZ29" s="397">
        <f t="shared" si="190"/>
        <v>2.0927614934723992E-8</v>
      </c>
      <c r="GA29" s="397">
        <f t="shared" si="190"/>
        <v>1.6742091947779193E-8</v>
      </c>
      <c r="GB29" s="397">
        <f t="shared" si="190"/>
        <v>1.3393673558223355E-8</v>
      </c>
      <c r="GC29" s="397">
        <f t="shared" si="190"/>
        <v>1.0714938846578685E-8</v>
      </c>
      <c r="GD29" s="397">
        <f t="shared" si="190"/>
        <v>8.5719510772629489E-9</v>
      </c>
      <c r="GE29" s="402">
        <f t="shared" si="190"/>
        <v>6.8575608618103598E-9</v>
      </c>
      <c r="GF29" s="416">
        <f t="shared" si="176"/>
        <v>569968.74999997229</v>
      </c>
    </row>
    <row r="30" spans="1:189" s="393" customFormat="1" ht="22" hidden="1" customHeight="1">
      <c r="B30" s="394">
        <f t="shared" si="180"/>
        <v>15</v>
      </c>
      <c r="C30" s="394"/>
      <c r="D30" s="394"/>
      <c r="E30" s="394">
        <v>1</v>
      </c>
      <c r="F30" s="394"/>
      <c r="G30" s="409" t="str">
        <f>$G$355</f>
        <v>Low Performing  Title / App</v>
      </c>
      <c r="H30" s="396"/>
      <c r="I30" s="397"/>
      <c r="J30" s="397"/>
      <c r="K30" s="397"/>
      <c r="L30" s="397"/>
      <c r="M30" s="397"/>
      <c r="N30" s="397"/>
      <c r="O30" s="397"/>
      <c r="P30" s="397"/>
      <c r="Q30" s="398"/>
      <c r="R30" s="397"/>
      <c r="S30" s="402"/>
      <c r="T30" s="397"/>
      <c r="U30" s="397"/>
      <c r="V30" s="397"/>
      <c r="W30" s="397"/>
      <c r="X30" s="397"/>
      <c r="Y30" s="397"/>
      <c r="Z30" s="397"/>
      <c r="AA30" s="397"/>
      <c r="AB30" s="397"/>
      <c r="AC30" s="397"/>
      <c r="AD30" s="397"/>
      <c r="AE30" s="402"/>
      <c r="AF30" s="397"/>
      <c r="AG30" s="397"/>
      <c r="AH30" s="397"/>
      <c r="AI30" s="397"/>
      <c r="AJ30" s="397"/>
      <c r="AK30" s="397"/>
      <c r="AL30" s="397"/>
      <c r="AM30" s="397"/>
      <c r="AN30" s="397"/>
      <c r="AO30" s="397"/>
      <c r="AP30" s="397"/>
      <c r="AQ30" s="402"/>
      <c r="AR30" s="397"/>
      <c r="AS30" s="397"/>
      <c r="AT30" s="397"/>
      <c r="AU30" s="410">
        <f t="shared" ref="AU30:BR30" si="200">$B$9*Q$355</f>
        <v>10965.824999999999</v>
      </c>
      <c r="AV30" s="410">
        <f t="shared" si="200"/>
        <v>40421.0625</v>
      </c>
      <c r="AW30" s="410">
        <f t="shared" si="200"/>
        <v>74204.324999999997</v>
      </c>
      <c r="AX30" s="410">
        <f t="shared" si="200"/>
        <v>136792.5</v>
      </c>
      <c r="AY30" s="410">
        <f t="shared" si="200"/>
        <v>224799.41249999998</v>
      </c>
      <c r="AZ30" s="410">
        <f t="shared" si="200"/>
        <v>153499.125</v>
      </c>
      <c r="BA30" s="410">
        <f t="shared" si="200"/>
        <v>131500.19999999998</v>
      </c>
      <c r="BB30" s="410">
        <f t="shared" si="200"/>
        <v>145650.375</v>
      </c>
      <c r="BC30" s="411">
        <f t="shared" si="200"/>
        <v>117574.27499999999</v>
      </c>
      <c r="BD30" s="410">
        <f t="shared" si="200"/>
        <v>116755.7625</v>
      </c>
      <c r="BE30" s="410">
        <f t="shared" si="200"/>
        <v>111205.575</v>
      </c>
      <c r="BF30" s="410">
        <f t="shared" si="200"/>
        <v>102796.2</v>
      </c>
      <c r="BG30" s="410">
        <f t="shared" si="200"/>
        <v>90664.274999999994</v>
      </c>
      <c r="BH30" s="410">
        <f t="shared" si="200"/>
        <v>106429.04999999999</v>
      </c>
      <c r="BI30" s="410">
        <f t="shared" si="200"/>
        <v>83634.037499999991</v>
      </c>
      <c r="BJ30" s="410">
        <f t="shared" si="200"/>
        <v>71558.175000000003</v>
      </c>
      <c r="BK30" s="410">
        <f t="shared" si="200"/>
        <v>70762.087499999994</v>
      </c>
      <c r="BL30" s="410">
        <f t="shared" si="200"/>
        <v>76144.087499999994</v>
      </c>
      <c r="BM30" s="410">
        <f t="shared" si="200"/>
        <v>55199.137499999997</v>
      </c>
      <c r="BN30" s="410">
        <f t="shared" si="200"/>
        <v>55457.024999999994</v>
      </c>
      <c r="BO30" s="411">
        <f t="shared" si="200"/>
        <v>39681.037499999999</v>
      </c>
      <c r="BP30" s="410">
        <f t="shared" si="200"/>
        <v>27223.949999999997</v>
      </c>
      <c r="BQ30" s="410">
        <f t="shared" si="200"/>
        <v>17704.537499999999</v>
      </c>
      <c r="BR30" s="410">
        <f t="shared" si="200"/>
        <v>7781.4749999999995</v>
      </c>
      <c r="BS30" s="399">
        <f>BR30*0.8</f>
        <v>6225.18</v>
      </c>
      <c r="BT30" s="399">
        <f t="shared" si="183"/>
        <v>4980.1440000000002</v>
      </c>
      <c r="BU30" s="399">
        <f t="shared" si="183"/>
        <v>3984.1152000000002</v>
      </c>
      <c r="BV30" s="399">
        <f t="shared" si="183"/>
        <v>3187.2921600000004</v>
      </c>
      <c r="BW30" s="399">
        <f t="shared" si="183"/>
        <v>2549.8337280000005</v>
      </c>
      <c r="BX30" s="399">
        <f t="shared" si="183"/>
        <v>2039.8669824000006</v>
      </c>
      <c r="BY30" s="399">
        <f t="shared" si="183"/>
        <v>1631.8935859200005</v>
      </c>
      <c r="BZ30" s="399">
        <f t="shared" si="183"/>
        <v>1305.5148687360006</v>
      </c>
      <c r="CA30" s="415">
        <f t="shared" si="184"/>
        <v>1044.4118949888004</v>
      </c>
      <c r="CB30" s="399">
        <f t="shared" si="184"/>
        <v>835.5295159910404</v>
      </c>
      <c r="CC30" s="399">
        <f t="shared" si="184"/>
        <v>668.42361279283239</v>
      </c>
      <c r="CD30" s="399">
        <f t="shared" si="184"/>
        <v>534.73889023426591</v>
      </c>
      <c r="CE30" s="399">
        <f t="shared" si="184"/>
        <v>427.79111218741275</v>
      </c>
      <c r="CF30" s="399">
        <f t="shared" si="184"/>
        <v>342.23288974993022</v>
      </c>
      <c r="CG30" s="399">
        <f t="shared" si="184"/>
        <v>273.7863117999442</v>
      </c>
      <c r="CH30" s="399">
        <f t="shared" si="184"/>
        <v>219.02904943995537</v>
      </c>
      <c r="CI30" s="399">
        <f t="shared" si="184"/>
        <v>175.2232395519643</v>
      </c>
      <c r="CJ30" s="399">
        <f t="shared" si="184"/>
        <v>140.17859164157144</v>
      </c>
      <c r="CK30" s="399">
        <f t="shared" si="184"/>
        <v>112.14287331325716</v>
      </c>
      <c r="CL30" s="399">
        <f t="shared" si="184"/>
        <v>89.714298650605727</v>
      </c>
      <c r="CM30" s="415">
        <f t="shared" si="184"/>
        <v>71.771438920484584</v>
      </c>
      <c r="CN30" s="397">
        <f t="shared" si="184"/>
        <v>57.417151136387673</v>
      </c>
      <c r="CO30" s="397">
        <f t="shared" si="184"/>
        <v>45.933720909110143</v>
      </c>
      <c r="CP30" s="397">
        <f t="shared" si="184"/>
        <v>36.746976727288114</v>
      </c>
      <c r="CQ30" s="397">
        <f t="shared" si="185"/>
        <v>29.397581381830491</v>
      </c>
      <c r="CR30" s="397">
        <f t="shared" si="185"/>
        <v>23.518065105464395</v>
      </c>
      <c r="CS30" s="397">
        <f t="shared" si="185"/>
        <v>18.814452084371517</v>
      </c>
      <c r="CT30" s="397">
        <f t="shared" si="185"/>
        <v>15.051561667497214</v>
      </c>
      <c r="CU30" s="397">
        <f t="shared" si="185"/>
        <v>12.041249333997772</v>
      </c>
      <c r="CV30" s="397">
        <f t="shared" si="185"/>
        <v>9.6329994671982178</v>
      </c>
      <c r="CW30" s="397">
        <f t="shared" si="185"/>
        <v>7.7063995737585742</v>
      </c>
      <c r="CX30" s="397">
        <f t="shared" si="185"/>
        <v>6.1651196590068595</v>
      </c>
      <c r="CY30" s="402">
        <f t="shared" si="185"/>
        <v>4.9320957272054882</v>
      </c>
      <c r="CZ30" s="397">
        <f t="shared" si="185"/>
        <v>3.9456765817643906</v>
      </c>
      <c r="DA30" s="397">
        <f t="shared" si="185"/>
        <v>3.1565412654115126</v>
      </c>
      <c r="DB30" s="397">
        <f t="shared" si="185"/>
        <v>2.5252330123292102</v>
      </c>
      <c r="DC30" s="397">
        <f t="shared" si="173"/>
        <v>2.0201864098633684</v>
      </c>
      <c r="DD30" s="397">
        <f t="shared" si="173"/>
        <v>1.6161491278906948</v>
      </c>
      <c r="DE30" s="397">
        <f t="shared" si="173"/>
        <v>1.2929193023125558</v>
      </c>
      <c r="DF30" s="397">
        <f t="shared" si="173"/>
        <v>1.0343354418500448</v>
      </c>
      <c r="DG30" s="397">
        <f t="shared" si="173"/>
        <v>0.82746835348003589</v>
      </c>
      <c r="DH30" s="397">
        <f t="shared" si="173"/>
        <v>0.66197468278402871</v>
      </c>
      <c r="DI30" s="397">
        <f t="shared" si="173"/>
        <v>0.52957974622722304</v>
      </c>
      <c r="DJ30" s="397">
        <f t="shared" si="173"/>
        <v>0.42366379698177847</v>
      </c>
      <c r="DK30" s="402">
        <f t="shared" si="173"/>
        <v>0.33893103758542281</v>
      </c>
      <c r="DL30" s="397">
        <f t="shared" si="173"/>
        <v>0.27114483006833828</v>
      </c>
      <c r="DM30" s="397">
        <f t="shared" si="173"/>
        <v>0.21691586405467064</v>
      </c>
      <c r="DN30" s="397">
        <f t="shared" si="173"/>
        <v>0.17353269124373652</v>
      </c>
      <c r="DO30" s="397">
        <f t="shared" si="173"/>
        <v>0.13882615299498921</v>
      </c>
      <c r="DP30" s="397">
        <f t="shared" si="173"/>
        <v>0.11106092239599137</v>
      </c>
      <c r="DQ30" s="397">
        <f t="shared" si="173"/>
        <v>8.8848737916793097E-2</v>
      </c>
      <c r="DR30" s="397">
        <f t="shared" si="173"/>
        <v>7.1078990333434483E-2</v>
      </c>
      <c r="DS30" s="397">
        <f t="shared" si="174"/>
        <v>5.6863192266747589E-2</v>
      </c>
      <c r="DT30" s="397">
        <f t="shared" si="174"/>
        <v>4.5490553813398074E-2</v>
      </c>
      <c r="DU30" s="397">
        <f t="shared" si="174"/>
        <v>3.6392443050718461E-2</v>
      </c>
      <c r="DV30" s="397">
        <f t="shared" si="174"/>
        <v>2.9113954440574769E-2</v>
      </c>
      <c r="DW30" s="402">
        <f t="shared" si="174"/>
        <v>2.3291163552459818E-2</v>
      </c>
      <c r="DX30" s="397">
        <f t="shared" si="174"/>
        <v>1.8632930841967855E-2</v>
      </c>
      <c r="DY30" s="397">
        <f t="shared" si="174"/>
        <v>1.4906344673574285E-2</v>
      </c>
      <c r="DZ30" s="397">
        <f t="shared" si="174"/>
        <v>1.1925075738859429E-2</v>
      </c>
      <c r="EA30" s="397">
        <f t="shared" si="174"/>
        <v>9.540060591087543E-3</v>
      </c>
      <c r="EB30" s="397">
        <f t="shared" si="174"/>
        <v>7.6320484728700346E-3</v>
      </c>
      <c r="EC30" s="397">
        <f t="shared" si="174"/>
        <v>6.1056387782960284E-3</v>
      </c>
      <c r="ED30" s="397">
        <f t="shared" si="174"/>
        <v>4.8845110226368232E-3</v>
      </c>
      <c r="EE30" s="397">
        <f t="shared" si="174"/>
        <v>3.9076088181094586E-3</v>
      </c>
      <c r="EF30" s="397">
        <f t="shared" si="174"/>
        <v>3.1260870544875669E-3</v>
      </c>
      <c r="EG30" s="398">
        <f t="shared" si="174"/>
        <v>2.5008696435900538E-3</v>
      </c>
      <c r="EH30" s="397">
        <f t="shared" si="174"/>
        <v>2.0006957148720433E-3</v>
      </c>
      <c r="EI30" s="402">
        <f t="shared" si="192"/>
        <v>1.6005565718976347E-3</v>
      </c>
      <c r="EJ30" s="397">
        <f t="shared" si="192"/>
        <v>1.2804452575181078E-3</v>
      </c>
      <c r="EK30" s="397">
        <f t="shared" si="192"/>
        <v>1.0243562060144862E-3</v>
      </c>
      <c r="EL30" s="397">
        <f t="shared" si="192"/>
        <v>8.1948496481158901E-4</v>
      </c>
      <c r="EM30" s="397">
        <f t="shared" si="192"/>
        <v>6.5558797184927121E-4</v>
      </c>
      <c r="EN30" s="397">
        <f t="shared" si="192"/>
        <v>5.2447037747941694E-4</v>
      </c>
      <c r="EO30" s="397">
        <f t="shared" si="192"/>
        <v>4.1957630198353357E-4</v>
      </c>
      <c r="EP30" s="397">
        <f t="shared" si="192"/>
        <v>3.3566104158682687E-4</v>
      </c>
      <c r="EQ30" s="397">
        <f t="shared" si="192"/>
        <v>2.6852883326946149E-4</v>
      </c>
      <c r="ER30" s="397">
        <f t="shared" si="192"/>
        <v>2.1482306661556921E-4</v>
      </c>
      <c r="ES30" s="397">
        <f t="shared" si="188"/>
        <v>1.7185845329245538E-4</v>
      </c>
      <c r="ET30" s="397">
        <f t="shared" si="188"/>
        <v>1.3748676263396431E-4</v>
      </c>
      <c r="EU30" s="402">
        <f t="shared" si="188"/>
        <v>1.0998941010717146E-4</v>
      </c>
      <c r="EV30" s="397">
        <f t="shared" si="188"/>
        <v>8.7991528085737172E-5</v>
      </c>
      <c r="EW30" s="397">
        <f t="shared" si="188"/>
        <v>7.0393222468589735E-5</v>
      </c>
      <c r="EX30" s="397">
        <f t="shared" si="188"/>
        <v>5.6314577974871789E-5</v>
      </c>
      <c r="EY30" s="397">
        <f t="shared" si="188"/>
        <v>4.5051662379897432E-5</v>
      </c>
      <c r="EZ30" s="397">
        <f t="shared" si="188"/>
        <v>3.6041329903917948E-5</v>
      </c>
      <c r="FA30" s="397">
        <f t="shared" si="188"/>
        <v>2.883306392313436E-5</v>
      </c>
      <c r="FB30" s="397">
        <f t="shared" si="188"/>
        <v>2.3066451138507491E-5</v>
      </c>
      <c r="FC30" s="397">
        <f t="shared" si="188"/>
        <v>1.8453160910805996E-5</v>
      </c>
      <c r="FD30" s="397">
        <f t="shared" si="188"/>
        <v>1.4762528728644797E-5</v>
      </c>
      <c r="FE30" s="397">
        <f t="shared" si="188"/>
        <v>1.1810022982915838E-5</v>
      </c>
      <c r="FF30" s="397">
        <f t="shared" si="188"/>
        <v>9.4480183863326718E-6</v>
      </c>
      <c r="FG30" s="402">
        <f t="shared" si="188"/>
        <v>7.5584147090661374E-6</v>
      </c>
      <c r="FH30" s="397">
        <f t="shared" si="188"/>
        <v>6.0467317672529103E-6</v>
      </c>
      <c r="FI30" s="397">
        <f t="shared" si="189"/>
        <v>4.8373854138023282E-6</v>
      </c>
      <c r="FJ30" s="397">
        <f t="shared" si="189"/>
        <v>3.8699083310418627E-6</v>
      </c>
      <c r="FK30" s="397">
        <f t="shared" si="189"/>
        <v>3.0959266648334902E-6</v>
      </c>
      <c r="FL30" s="397">
        <f t="shared" si="189"/>
        <v>2.4767413318667922E-6</v>
      </c>
      <c r="FM30" s="397">
        <f t="shared" si="189"/>
        <v>1.9813930654934339E-6</v>
      </c>
      <c r="FN30" s="397">
        <f t="shared" si="189"/>
        <v>1.5851144523947472E-6</v>
      </c>
      <c r="FO30" s="397">
        <f t="shared" si="189"/>
        <v>1.2680915619157978E-6</v>
      </c>
      <c r="FP30" s="397">
        <f t="shared" si="189"/>
        <v>1.0144732495326383E-6</v>
      </c>
      <c r="FQ30" s="397">
        <f t="shared" si="189"/>
        <v>8.1157859962611063E-7</v>
      </c>
      <c r="FR30" s="397">
        <f t="shared" si="189"/>
        <v>6.4926287970088852E-7</v>
      </c>
      <c r="FS30" s="402">
        <f t="shared" si="189"/>
        <v>5.1941030376071082E-7</v>
      </c>
      <c r="FT30" s="397">
        <f t="shared" si="189"/>
        <v>4.1552824300856869E-7</v>
      </c>
      <c r="FU30" s="397">
        <f t="shared" si="189"/>
        <v>3.3242259440685496E-7</v>
      </c>
      <c r="FV30" s="397">
        <f t="shared" si="189"/>
        <v>2.6593807552548396E-7</v>
      </c>
      <c r="FW30" s="397">
        <f t="shared" si="189"/>
        <v>2.1275046042038719E-7</v>
      </c>
      <c r="FX30" s="397">
        <f t="shared" si="189"/>
        <v>1.7020036833630976E-7</v>
      </c>
      <c r="FY30" s="397">
        <f t="shared" si="190"/>
        <v>1.3616029466904782E-7</v>
      </c>
      <c r="FZ30" s="397">
        <f t="shared" si="190"/>
        <v>1.0892823573523827E-7</v>
      </c>
      <c r="GA30" s="397">
        <f t="shared" si="190"/>
        <v>8.7142588588190626E-8</v>
      </c>
      <c r="GB30" s="397">
        <f t="shared" si="190"/>
        <v>6.9714070870552498E-8</v>
      </c>
      <c r="GC30" s="397">
        <f t="shared" si="190"/>
        <v>5.5771256696442003E-8</v>
      </c>
      <c r="GD30" s="397">
        <f t="shared" si="190"/>
        <v>4.4617005357153606E-8</v>
      </c>
      <c r="GE30" s="402">
        <f t="shared" si="190"/>
        <v>3.5693604285722889E-8</v>
      </c>
      <c r="GF30" s="392">
        <f t="shared" si="176"/>
        <v>2099529.4124998567</v>
      </c>
    </row>
    <row r="31" spans="1:189" s="393" customFormat="1" ht="22" hidden="1" customHeight="1">
      <c r="B31" s="394">
        <f t="shared" si="180"/>
        <v>16</v>
      </c>
      <c r="C31" s="394"/>
      <c r="D31" s="394">
        <v>1</v>
      </c>
      <c r="E31" s="394"/>
      <c r="F31" s="394"/>
      <c r="G31" s="418" t="str">
        <f>$G$354</f>
        <v>Avg Performing  Title / App</v>
      </c>
      <c r="H31" s="396"/>
      <c r="I31" s="397"/>
      <c r="J31" s="397"/>
      <c r="K31" s="397"/>
      <c r="L31" s="397"/>
      <c r="M31" s="397"/>
      <c r="N31" s="397"/>
      <c r="O31" s="397"/>
      <c r="P31" s="397"/>
      <c r="Q31" s="398"/>
      <c r="R31" s="397"/>
      <c r="S31" s="402"/>
      <c r="T31" s="397"/>
      <c r="U31" s="397"/>
      <c r="V31" s="397"/>
      <c r="W31" s="397"/>
      <c r="X31" s="397"/>
      <c r="Y31" s="397"/>
      <c r="Z31" s="397"/>
      <c r="AA31" s="397"/>
      <c r="AB31" s="397"/>
      <c r="AC31" s="397"/>
      <c r="AD31" s="397"/>
      <c r="AE31" s="402"/>
      <c r="AF31" s="397"/>
      <c r="AG31" s="397"/>
      <c r="AH31" s="397"/>
      <c r="AI31" s="397"/>
      <c r="AJ31" s="397"/>
      <c r="AK31" s="397"/>
      <c r="AL31" s="397"/>
      <c r="AM31" s="397"/>
      <c r="AN31" s="397"/>
      <c r="AO31" s="397"/>
      <c r="AP31" s="397"/>
      <c r="AQ31" s="402"/>
      <c r="AR31" s="397"/>
      <c r="AS31" s="397"/>
      <c r="AT31" s="397"/>
      <c r="AU31" s="397"/>
      <c r="AV31" s="401">
        <f t="shared" ref="AV31:BS31" si="201">$B$9*Q$354</f>
        <v>23344.424999999999</v>
      </c>
      <c r="AW31" s="401">
        <f t="shared" si="201"/>
        <v>75179.8125</v>
      </c>
      <c r="AX31" s="401">
        <f t="shared" si="201"/>
        <v>213463.57499999998</v>
      </c>
      <c r="AY31" s="401">
        <f t="shared" si="201"/>
        <v>417721.6875</v>
      </c>
      <c r="AZ31" s="401">
        <f t="shared" si="201"/>
        <v>510202.38749999995</v>
      </c>
      <c r="BA31" s="401">
        <f t="shared" si="201"/>
        <v>496444.64999999997</v>
      </c>
      <c r="BB31" s="401">
        <f t="shared" si="201"/>
        <v>505224.03749999998</v>
      </c>
      <c r="BC31" s="400">
        <f t="shared" si="201"/>
        <v>495940.08749999997</v>
      </c>
      <c r="BD31" s="401">
        <f t="shared" si="201"/>
        <v>335455.57500000001</v>
      </c>
      <c r="BE31" s="401">
        <f t="shared" si="201"/>
        <v>364069.875</v>
      </c>
      <c r="BF31" s="401">
        <f t="shared" si="201"/>
        <v>279841.57500000001</v>
      </c>
      <c r="BG31" s="401">
        <f t="shared" si="201"/>
        <v>238590.78749999998</v>
      </c>
      <c r="BH31" s="401">
        <f t="shared" si="201"/>
        <v>308814.67499999999</v>
      </c>
      <c r="BI31" s="401">
        <f t="shared" si="201"/>
        <v>273585</v>
      </c>
      <c r="BJ31" s="401">
        <f t="shared" si="201"/>
        <v>237267.71249999999</v>
      </c>
      <c r="BK31" s="401">
        <f t="shared" si="201"/>
        <v>178615.125</v>
      </c>
      <c r="BL31" s="401">
        <f t="shared" si="201"/>
        <v>165844.08749999999</v>
      </c>
      <c r="BM31" s="401">
        <f t="shared" si="201"/>
        <v>185342.625</v>
      </c>
      <c r="BN31" s="401">
        <f t="shared" si="201"/>
        <v>165877.72500000001</v>
      </c>
      <c r="BO31" s="400">
        <f t="shared" si="201"/>
        <v>128921.325</v>
      </c>
      <c r="BP31" s="401">
        <f t="shared" si="201"/>
        <v>95799.599999999991</v>
      </c>
      <c r="BQ31" s="401">
        <f t="shared" si="201"/>
        <v>55995.224999999999</v>
      </c>
      <c r="BR31" s="401">
        <f t="shared" si="201"/>
        <v>49009.837499999994</v>
      </c>
      <c r="BS31" s="401">
        <f t="shared" si="201"/>
        <v>27055.762499999997</v>
      </c>
      <c r="BT31" s="399">
        <f>BS31*0.8</f>
        <v>21644.61</v>
      </c>
      <c r="BU31" s="399">
        <f t="shared" si="183"/>
        <v>17315.688000000002</v>
      </c>
      <c r="BV31" s="399">
        <f t="shared" si="183"/>
        <v>13852.550400000002</v>
      </c>
      <c r="BW31" s="399">
        <f t="shared" si="183"/>
        <v>11082.040320000002</v>
      </c>
      <c r="BX31" s="399">
        <f t="shared" si="183"/>
        <v>8865.6322560000026</v>
      </c>
      <c r="BY31" s="399">
        <f t="shared" si="183"/>
        <v>7092.5058048000028</v>
      </c>
      <c r="BZ31" s="399">
        <f t="shared" si="183"/>
        <v>5674.0046438400022</v>
      </c>
      <c r="CA31" s="415">
        <f t="shared" si="184"/>
        <v>4539.2037150720016</v>
      </c>
      <c r="CB31" s="399">
        <f t="shared" si="184"/>
        <v>3631.3629720576014</v>
      </c>
      <c r="CC31" s="399">
        <f t="shared" si="184"/>
        <v>2905.0903776460814</v>
      </c>
      <c r="CD31" s="399">
        <f t="shared" si="184"/>
        <v>2324.0723021168651</v>
      </c>
      <c r="CE31" s="399">
        <f t="shared" si="184"/>
        <v>1859.2578416934921</v>
      </c>
      <c r="CF31" s="399">
        <f t="shared" si="184"/>
        <v>1487.4062733547937</v>
      </c>
      <c r="CG31" s="399">
        <f t="shared" si="184"/>
        <v>1189.9250186838351</v>
      </c>
      <c r="CH31" s="399">
        <f t="shared" si="184"/>
        <v>951.94001494706811</v>
      </c>
      <c r="CI31" s="399">
        <f t="shared" si="184"/>
        <v>761.55201195765449</v>
      </c>
      <c r="CJ31" s="399">
        <f t="shared" si="184"/>
        <v>609.24160956612366</v>
      </c>
      <c r="CK31" s="399">
        <f t="shared" si="184"/>
        <v>487.39328765289895</v>
      </c>
      <c r="CL31" s="399">
        <f t="shared" si="184"/>
        <v>389.91463012231918</v>
      </c>
      <c r="CM31" s="415">
        <f t="shared" si="184"/>
        <v>311.93170409785535</v>
      </c>
      <c r="CN31" s="397">
        <f t="shared" si="184"/>
        <v>249.5453632782843</v>
      </c>
      <c r="CO31" s="397">
        <f t="shared" si="184"/>
        <v>199.63629062262746</v>
      </c>
      <c r="CP31" s="397">
        <f t="shared" si="184"/>
        <v>159.70903249810198</v>
      </c>
      <c r="CQ31" s="397">
        <f t="shared" si="185"/>
        <v>127.76722599848159</v>
      </c>
      <c r="CR31" s="397">
        <f t="shared" si="185"/>
        <v>102.21378079878528</v>
      </c>
      <c r="CS31" s="397">
        <f t="shared" si="185"/>
        <v>81.771024639028226</v>
      </c>
      <c r="CT31" s="397">
        <f t="shared" si="185"/>
        <v>65.416819711222587</v>
      </c>
      <c r="CU31" s="397">
        <f t="shared" si="185"/>
        <v>52.33345576897807</v>
      </c>
      <c r="CV31" s="397">
        <f t="shared" si="185"/>
        <v>41.866764615182461</v>
      </c>
      <c r="CW31" s="397">
        <f t="shared" si="185"/>
        <v>33.493411692145969</v>
      </c>
      <c r="CX31" s="397">
        <f t="shared" si="185"/>
        <v>26.794729353716775</v>
      </c>
      <c r="CY31" s="402">
        <f t="shared" si="185"/>
        <v>21.43578348297342</v>
      </c>
      <c r="CZ31" s="397">
        <f t="shared" si="185"/>
        <v>17.148626786378738</v>
      </c>
      <c r="DA31" s="397">
        <f t="shared" si="185"/>
        <v>13.718901429102992</v>
      </c>
      <c r="DB31" s="397">
        <f t="shared" si="185"/>
        <v>10.975121143282394</v>
      </c>
      <c r="DC31" s="397">
        <f t="shared" si="173"/>
        <v>8.7800969146259149</v>
      </c>
      <c r="DD31" s="397">
        <f t="shared" si="173"/>
        <v>7.0240775317007325</v>
      </c>
      <c r="DE31" s="397">
        <f t="shared" si="173"/>
        <v>5.6192620253605865</v>
      </c>
      <c r="DF31" s="397">
        <f t="shared" si="173"/>
        <v>4.495409620288469</v>
      </c>
      <c r="DG31" s="397">
        <f t="shared" si="173"/>
        <v>3.5963276962307753</v>
      </c>
      <c r="DH31" s="397">
        <f t="shared" si="173"/>
        <v>2.8770621569846204</v>
      </c>
      <c r="DI31" s="397">
        <f t="shared" si="173"/>
        <v>2.3016497255876964</v>
      </c>
      <c r="DJ31" s="397">
        <f t="shared" si="173"/>
        <v>1.8413197804701573</v>
      </c>
      <c r="DK31" s="402">
        <f t="shared" si="173"/>
        <v>1.473055824376126</v>
      </c>
      <c r="DL31" s="397">
        <f t="shared" si="173"/>
        <v>1.1784446595009008</v>
      </c>
      <c r="DM31" s="397">
        <f t="shared" si="173"/>
        <v>0.94275572760072068</v>
      </c>
      <c r="DN31" s="397">
        <f t="shared" si="173"/>
        <v>0.75420458208057661</v>
      </c>
      <c r="DO31" s="397">
        <f t="shared" si="173"/>
        <v>0.60336366566446131</v>
      </c>
      <c r="DP31" s="397">
        <f t="shared" si="173"/>
        <v>0.48269093253156908</v>
      </c>
      <c r="DQ31" s="397">
        <f t="shared" si="173"/>
        <v>0.38615274602525529</v>
      </c>
      <c r="DR31" s="397">
        <f t="shared" ref="DR31:EG47" si="202">DQ31*0.8</f>
        <v>0.30892219682020428</v>
      </c>
      <c r="DS31" s="397">
        <f t="shared" si="174"/>
        <v>0.24713775745616343</v>
      </c>
      <c r="DT31" s="397">
        <f t="shared" si="174"/>
        <v>0.19771020596493075</v>
      </c>
      <c r="DU31" s="397">
        <f t="shared" si="174"/>
        <v>0.15816816477194462</v>
      </c>
      <c r="DV31" s="397">
        <f t="shared" si="174"/>
        <v>0.1265345318175557</v>
      </c>
      <c r="DW31" s="402">
        <f t="shared" si="174"/>
        <v>0.10122762545404457</v>
      </c>
      <c r="DX31" s="397">
        <f t="shared" si="174"/>
        <v>8.0982100363235665E-2</v>
      </c>
      <c r="DY31" s="397">
        <f t="shared" si="174"/>
        <v>6.4785680290588538E-2</v>
      </c>
      <c r="DZ31" s="397">
        <f t="shared" si="174"/>
        <v>5.1828544232470831E-2</v>
      </c>
      <c r="EA31" s="397">
        <f t="shared" si="174"/>
        <v>4.1462835385976671E-2</v>
      </c>
      <c r="EB31" s="397">
        <f t="shared" si="174"/>
        <v>3.3170268308781337E-2</v>
      </c>
      <c r="EC31" s="397">
        <f t="shared" si="174"/>
        <v>2.6536214647025071E-2</v>
      </c>
      <c r="ED31" s="397">
        <f t="shared" si="174"/>
        <v>2.122897171762006E-2</v>
      </c>
      <c r="EE31" s="397">
        <f t="shared" si="174"/>
        <v>1.6983177374096048E-2</v>
      </c>
      <c r="EF31" s="397">
        <f t="shared" si="174"/>
        <v>1.3586541899276839E-2</v>
      </c>
      <c r="EG31" s="398">
        <f t="shared" si="174"/>
        <v>1.0869233519421472E-2</v>
      </c>
      <c r="EH31" s="397">
        <f t="shared" ref="EH31:EQ68" si="203">EG31*0.8</f>
        <v>8.6953868155371771E-3</v>
      </c>
      <c r="EI31" s="402">
        <f t="shared" si="192"/>
        <v>6.956309452429742E-3</v>
      </c>
      <c r="EJ31" s="397">
        <f t="shared" si="192"/>
        <v>5.5650475619437936E-3</v>
      </c>
      <c r="EK31" s="397">
        <f t="shared" si="192"/>
        <v>4.4520380495550347E-3</v>
      </c>
      <c r="EL31" s="397">
        <f t="shared" si="192"/>
        <v>3.5616304396440279E-3</v>
      </c>
      <c r="EM31" s="397">
        <f t="shared" si="192"/>
        <v>2.8493043517152225E-3</v>
      </c>
      <c r="EN31" s="397">
        <f t="shared" si="192"/>
        <v>2.2794434813721781E-3</v>
      </c>
      <c r="EO31" s="397">
        <f t="shared" si="192"/>
        <v>1.8235547850977427E-3</v>
      </c>
      <c r="EP31" s="397">
        <f t="shared" si="192"/>
        <v>1.4588438280781942E-3</v>
      </c>
      <c r="EQ31" s="397">
        <f t="shared" si="192"/>
        <v>1.1670750624625554E-3</v>
      </c>
      <c r="ER31" s="397">
        <f t="shared" si="192"/>
        <v>9.3366004997004438E-4</v>
      </c>
      <c r="ES31" s="397">
        <f t="shared" si="188"/>
        <v>7.469280399760355E-4</v>
      </c>
      <c r="ET31" s="397">
        <f t="shared" si="188"/>
        <v>5.9754243198082845E-4</v>
      </c>
      <c r="EU31" s="402">
        <f t="shared" si="188"/>
        <v>4.7803394558466276E-4</v>
      </c>
      <c r="EV31" s="397">
        <f t="shared" si="188"/>
        <v>3.8242715646773023E-4</v>
      </c>
      <c r="EW31" s="397">
        <f t="shared" si="188"/>
        <v>3.0594172517418421E-4</v>
      </c>
      <c r="EX31" s="397">
        <f t="shared" si="188"/>
        <v>2.4475338013934736E-4</v>
      </c>
      <c r="EY31" s="397">
        <f t="shared" si="188"/>
        <v>1.9580270411147791E-4</v>
      </c>
      <c r="EZ31" s="397">
        <f t="shared" si="188"/>
        <v>1.5664216328918233E-4</v>
      </c>
      <c r="FA31" s="397">
        <f t="shared" si="188"/>
        <v>1.2531373063134587E-4</v>
      </c>
      <c r="FB31" s="397">
        <f t="shared" si="188"/>
        <v>1.002509845050767E-4</v>
      </c>
      <c r="FC31" s="397">
        <f t="shared" si="188"/>
        <v>8.0200787604061367E-5</v>
      </c>
      <c r="FD31" s="397">
        <f t="shared" si="188"/>
        <v>6.4160630083249094E-5</v>
      </c>
      <c r="FE31" s="397">
        <f t="shared" si="188"/>
        <v>5.1328504066599279E-5</v>
      </c>
      <c r="FF31" s="397">
        <f t="shared" si="188"/>
        <v>4.1062803253279423E-5</v>
      </c>
      <c r="FG31" s="402">
        <f t="shared" si="188"/>
        <v>3.2850242602623543E-5</v>
      </c>
      <c r="FH31" s="397">
        <f t="shared" si="188"/>
        <v>2.6280194082098834E-5</v>
      </c>
      <c r="FI31" s="397">
        <f t="shared" si="189"/>
        <v>2.1024155265679068E-5</v>
      </c>
      <c r="FJ31" s="397">
        <f t="shared" si="189"/>
        <v>1.6819324212543256E-5</v>
      </c>
      <c r="FK31" s="397">
        <f t="shared" si="189"/>
        <v>1.3455459370034605E-5</v>
      </c>
      <c r="FL31" s="397">
        <f t="shared" si="189"/>
        <v>1.0764367496027684E-5</v>
      </c>
      <c r="FM31" s="397">
        <f t="shared" si="189"/>
        <v>8.6114939968221483E-6</v>
      </c>
      <c r="FN31" s="397">
        <f t="shared" si="189"/>
        <v>6.8891951974577191E-6</v>
      </c>
      <c r="FO31" s="397">
        <f t="shared" si="189"/>
        <v>5.5113561579661753E-6</v>
      </c>
      <c r="FP31" s="397">
        <f t="shared" si="189"/>
        <v>4.4090849263729406E-6</v>
      </c>
      <c r="FQ31" s="397">
        <f t="shared" si="189"/>
        <v>3.5272679410983525E-6</v>
      </c>
      <c r="FR31" s="397">
        <f t="shared" si="189"/>
        <v>2.8218143528786821E-6</v>
      </c>
      <c r="FS31" s="402">
        <f t="shared" si="189"/>
        <v>2.2574514823029459E-6</v>
      </c>
      <c r="FT31" s="397">
        <f t="shared" si="189"/>
        <v>1.8059611858423568E-6</v>
      </c>
      <c r="FU31" s="397">
        <f t="shared" si="189"/>
        <v>1.4447689486738856E-6</v>
      </c>
      <c r="FV31" s="397">
        <f t="shared" si="189"/>
        <v>1.1558151589391085E-6</v>
      </c>
      <c r="FW31" s="397">
        <f t="shared" si="189"/>
        <v>9.2465212715128686E-7</v>
      </c>
      <c r="FX31" s="397">
        <f t="shared" si="189"/>
        <v>7.3972170172102953E-7</v>
      </c>
      <c r="FY31" s="397">
        <f t="shared" si="190"/>
        <v>5.9177736137682371E-7</v>
      </c>
      <c r="FZ31" s="397">
        <f t="shared" si="190"/>
        <v>4.7342188910145897E-7</v>
      </c>
      <c r="GA31" s="397">
        <f t="shared" si="190"/>
        <v>3.7873751128116717E-7</v>
      </c>
      <c r="GB31" s="397">
        <f t="shared" si="190"/>
        <v>3.0299000902493376E-7</v>
      </c>
      <c r="GC31" s="397">
        <f t="shared" si="190"/>
        <v>2.42392007219947E-7</v>
      </c>
      <c r="GD31" s="397">
        <f t="shared" si="190"/>
        <v>1.9391360577595761E-7</v>
      </c>
      <c r="GE31" s="402">
        <f t="shared" si="190"/>
        <v>1.5513088462076611E-7</v>
      </c>
      <c r="GF31" s="403">
        <f>SUM(G31:H31)</f>
        <v>0</v>
      </c>
    </row>
    <row r="32" spans="1:189" s="393" customFormat="1" ht="22" hidden="1" customHeight="1">
      <c r="B32" s="394">
        <f t="shared" si="180"/>
        <v>17</v>
      </c>
      <c r="C32" s="394"/>
      <c r="D32" s="394"/>
      <c r="E32" s="394"/>
      <c r="F32" s="394">
        <v>1</v>
      </c>
      <c r="G32" s="412" t="str">
        <f>$G$356</f>
        <v>Even Performing Title / App</v>
      </c>
      <c r="H32" s="396"/>
      <c r="I32" s="397"/>
      <c r="J32" s="397"/>
      <c r="K32" s="397"/>
      <c r="L32" s="397"/>
      <c r="M32" s="397"/>
      <c r="N32" s="397"/>
      <c r="O32" s="397"/>
      <c r="P32" s="397"/>
      <c r="Q32" s="398"/>
      <c r="R32" s="397"/>
      <c r="S32" s="402"/>
      <c r="T32" s="397"/>
      <c r="U32" s="397"/>
      <c r="V32" s="397"/>
      <c r="W32" s="397"/>
      <c r="X32" s="397"/>
      <c r="Y32" s="397"/>
      <c r="Z32" s="397"/>
      <c r="AA32" s="397"/>
      <c r="AB32" s="397"/>
      <c r="AC32" s="397"/>
      <c r="AD32" s="397"/>
      <c r="AE32" s="402"/>
      <c r="AF32" s="397"/>
      <c r="AG32" s="397"/>
      <c r="AH32" s="397"/>
      <c r="AI32" s="397"/>
      <c r="AJ32" s="397"/>
      <c r="AK32" s="397"/>
      <c r="AL32" s="397"/>
      <c r="AM32" s="397"/>
      <c r="AN32" s="397"/>
      <c r="AO32" s="397"/>
      <c r="AP32" s="397"/>
      <c r="AQ32" s="402"/>
      <c r="AR32" s="397"/>
      <c r="AS32" s="397"/>
      <c r="AT32" s="397"/>
      <c r="AU32" s="397"/>
      <c r="AV32" s="397"/>
      <c r="AW32" s="413">
        <f t="shared" ref="AW32:BT32" si="204">$B$9*Q$356</f>
        <v>2335.9375000000005</v>
      </c>
      <c r="AX32" s="413">
        <f t="shared" si="204"/>
        <v>9343.7500000000018</v>
      </c>
      <c r="AY32" s="413">
        <f t="shared" si="204"/>
        <v>23359.375</v>
      </c>
      <c r="AZ32" s="413">
        <f t="shared" si="204"/>
        <v>35039.0625</v>
      </c>
      <c r="BA32" s="413">
        <f t="shared" si="204"/>
        <v>46718.75</v>
      </c>
      <c r="BB32" s="413">
        <f t="shared" si="204"/>
        <v>44382.8125</v>
      </c>
      <c r="BC32" s="414">
        <f t="shared" si="204"/>
        <v>42046.875</v>
      </c>
      <c r="BD32" s="413">
        <f t="shared" si="204"/>
        <v>39710.9375</v>
      </c>
      <c r="BE32" s="413">
        <f t="shared" si="204"/>
        <v>37375.000000000007</v>
      </c>
      <c r="BF32" s="413">
        <f t="shared" si="204"/>
        <v>35039.0625</v>
      </c>
      <c r="BG32" s="413">
        <f t="shared" si="204"/>
        <v>32703.125</v>
      </c>
      <c r="BH32" s="413">
        <f t="shared" si="204"/>
        <v>30367.1875</v>
      </c>
      <c r="BI32" s="413">
        <f t="shared" si="204"/>
        <v>28031.25</v>
      </c>
      <c r="BJ32" s="413">
        <f t="shared" si="204"/>
        <v>25695.312500000004</v>
      </c>
      <c r="BK32" s="413">
        <f t="shared" si="204"/>
        <v>23359.374999999975</v>
      </c>
      <c r="BL32" s="413">
        <f t="shared" si="204"/>
        <v>21023.437499999975</v>
      </c>
      <c r="BM32" s="413">
        <f t="shared" si="204"/>
        <v>18687.500000000004</v>
      </c>
      <c r="BN32" s="413">
        <f t="shared" si="204"/>
        <v>16351.5625</v>
      </c>
      <c r="BO32" s="414">
        <f t="shared" si="204"/>
        <v>14015.625</v>
      </c>
      <c r="BP32" s="413">
        <f t="shared" si="204"/>
        <v>11679.6875</v>
      </c>
      <c r="BQ32" s="413">
        <f t="shared" si="204"/>
        <v>9343.7500000000018</v>
      </c>
      <c r="BR32" s="413">
        <f t="shared" si="204"/>
        <v>7007.8125</v>
      </c>
      <c r="BS32" s="413">
        <f t="shared" si="204"/>
        <v>4671.8750000000009</v>
      </c>
      <c r="BT32" s="413">
        <f t="shared" si="204"/>
        <v>2335.9375000000005</v>
      </c>
      <c r="BU32" s="399">
        <f>BT32*0.8</f>
        <v>1868.7500000000005</v>
      </c>
      <c r="BV32" s="399">
        <f t="shared" si="183"/>
        <v>1495.0000000000005</v>
      </c>
      <c r="BW32" s="399">
        <f t="shared" si="183"/>
        <v>1196.0000000000005</v>
      </c>
      <c r="BX32" s="399">
        <f t="shared" si="183"/>
        <v>956.80000000000041</v>
      </c>
      <c r="BY32" s="399">
        <f t="shared" si="183"/>
        <v>765.4400000000004</v>
      </c>
      <c r="BZ32" s="399">
        <f t="shared" si="183"/>
        <v>612.35200000000032</v>
      </c>
      <c r="CA32" s="415">
        <f t="shared" si="184"/>
        <v>489.88160000000028</v>
      </c>
      <c r="CB32" s="399">
        <f t="shared" si="184"/>
        <v>391.90528000000023</v>
      </c>
      <c r="CC32" s="399">
        <f t="shared" si="184"/>
        <v>313.52422400000023</v>
      </c>
      <c r="CD32" s="399">
        <f t="shared" si="184"/>
        <v>250.81937920000018</v>
      </c>
      <c r="CE32" s="399">
        <f t="shared" si="184"/>
        <v>200.65550336000015</v>
      </c>
      <c r="CF32" s="399">
        <f t="shared" si="184"/>
        <v>160.52440268800012</v>
      </c>
      <c r="CG32" s="399">
        <f t="shared" si="184"/>
        <v>128.4195221504001</v>
      </c>
      <c r="CH32" s="399">
        <f t="shared" si="184"/>
        <v>102.73561772032008</v>
      </c>
      <c r="CI32" s="399">
        <f t="shared" si="184"/>
        <v>82.188494176256071</v>
      </c>
      <c r="CJ32" s="399">
        <f t="shared" si="184"/>
        <v>65.75079534100486</v>
      </c>
      <c r="CK32" s="399">
        <f t="shared" si="184"/>
        <v>52.600636272803889</v>
      </c>
      <c r="CL32" s="399">
        <f t="shared" si="184"/>
        <v>42.080509018243113</v>
      </c>
      <c r="CM32" s="415">
        <f t="shared" si="184"/>
        <v>33.66440721459449</v>
      </c>
      <c r="CN32" s="397">
        <f t="shared" si="184"/>
        <v>26.931525771675595</v>
      </c>
      <c r="CO32" s="397">
        <f t="shared" si="184"/>
        <v>21.545220617340476</v>
      </c>
      <c r="CP32" s="397">
        <f t="shared" si="184"/>
        <v>17.236176493872382</v>
      </c>
      <c r="CQ32" s="397">
        <f t="shared" si="185"/>
        <v>13.788941195097905</v>
      </c>
      <c r="CR32" s="397">
        <f t="shared" si="185"/>
        <v>11.031152956078325</v>
      </c>
      <c r="CS32" s="397">
        <f t="shared" si="185"/>
        <v>8.82492236486266</v>
      </c>
      <c r="CT32" s="397">
        <f t="shared" si="185"/>
        <v>7.0599378918901285</v>
      </c>
      <c r="CU32" s="397">
        <f t="shared" si="185"/>
        <v>5.6479503135121032</v>
      </c>
      <c r="CV32" s="397">
        <f t="shared" si="185"/>
        <v>4.5183602508096827</v>
      </c>
      <c r="CW32" s="397">
        <f t="shared" si="185"/>
        <v>3.6146882006477465</v>
      </c>
      <c r="CX32" s="397">
        <f t="shared" si="185"/>
        <v>2.8917505605181972</v>
      </c>
      <c r="CY32" s="402">
        <f t="shared" si="185"/>
        <v>2.3134004484145581</v>
      </c>
      <c r="CZ32" s="397">
        <f t="shared" si="185"/>
        <v>1.8507203587316465</v>
      </c>
      <c r="DA32" s="397">
        <f t="shared" si="185"/>
        <v>1.4805762869853174</v>
      </c>
      <c r="DB32" s="397">
        <f t="shared" si="185"/>
        <v>1.1844610295882541</v>
      </c>
      <c r="DC32" s="397">
        <f t="shared" si="185"/>
        <v>0.94756882367060324</v>
      </c>
      <c r="DD32" s="397">
        <f t="shared" si="185"/>
        <v>0.75805505893648262</v>
      </c>
      <c r="DE32" s="397">
        <f t="shared" si="185"/>
        <v>0.60644404714918609</v>
      </c>
      <c r="DF32" s="397">
        <f t="shared" si="185"/>
        <v>0.48515523771934888</v>
      </c>
      <c r="DG32" s="397">
        <f t="shared" ref="DG32:DV52" si="205">DF32*0.8</f>
        <v>0.38812419017547911</v>
      </c>
      <c r="DH32" s="397">
        <f t="shared" si="205"/>
        <v>0.31049935214038332</v>
      </c>
      <c r="DI32" s="397">
        <f t="shared" si="205"/>
        <v>0.24839948171230666</v>
      </c>
      <c r="DJ32" s="397">
        <f t="shared" si="205"/>
        <v>0.19871958536984535</v>
      </c>
      <c r="DK32" s="402">
        <f t="shared" si="205"/>
        <v>0.15897566829587628</v>
      </c>
      <c r="DL32" s="397">
        <f t="shared" si="205"/>
        <v>0.12718053463670104</v>
      </c>
      <c r="DM32" s="397">
        <f t="shared" si="205"/>
        <v>0.10174442770936083</v>
      </c>
      <c r="DN32" s="397">
        <f t="shared" si="205"/>
        <v>8.1395542167488677E-2</v>
      </c>
      <c r="DO32" s="397">
        <f t="shared" si="205"/>
        <v>6.5116433733990939E-2</v>
      </c>
      <c r="DP32" s="397">
        <f t="shared" si="205"/>
        <v>5.2093146987192751E-2</v>
      </c>
      <c r="DQ32" s="397">
        <f t="shared" si="205"/>
        <v>4.1674517589754205E-2</v>
      </c>
      <c r="DR32" s="397">
        <f t="shared" si="202"/>
        <v>3.3339614071803365E-2</v>
      </c>
      <c r="DS32" s="397">
        <f t="shared" si="202"/>
        <v>2.6671691257442693E-2</v>
      </c>
      <c r="DT32" s="397">
        <f t="shared" si="202"/>
        <v>2.1337353005954157E-2</v>
      </c>
      <c r="DU32" s="397">
        <f t="shared" si="202"/>
        <v>1.7069882404763325E-2</v>
      </c>
      <c r="DV32" s="397">
        <f t="shared" si="202"/>
        <v>1.3655905923810661E-2</v>
      </c>
      <c r="DW32" s="402">
        <f t="shared" si="202"/>
        <v>1.0924724739048529E-2</v>
      </c>
      <c r="DX32" s="397">
        <f t="shared" si="202"/>
        <v>8.7397797912388241E-3</v>
      </c>
      <c r="DY32" s="397">
        <f t="shared" si="202"/>
        <v>6.9918238329910593E-3</v>
      </c>
      <c r="DZ32" s="397">
        <f t="shared" si="202"/>
        <v>5.5934590663928481E-3</v>
      </c>
      <c r="EA32" s="397">
        <f t="shared" si="202"/>
        <v>4.4747672531142788E-3</v>
      </c>
      <c r="EB32" s="397">
        <f t="shared" si="202"/>
        <v>3.5798138024914234E-3</v>
      </c>
      <c r="EC32" s="397">
        <f t="shared" si="202"/>
        <v>2.8638510419931387E-3</v>
      </c>
      <c r="ED32" s="397">
        <f t="shared" si="202"/>
        <v>2.2910808335945112E-3</v>
      </c>
      <c r="EE32" s="397">
        <f t="shared" si="202"/>
        <v>1.832864666875609E-3</v>
      </c>
      <c r="EF32" s="397">
        <f t="shared" si="202"/>
        <v>1.4662917335004873E-3</v>
      </c>
      <c r="EG32" s="398">
        <f t="shared" si="202"/>
        <v>1.1730333868003899E-3</v>
      </c>
      <c r="EH32" s="397">
        <f t="shared" si="203"/>
        <v>9.3842670944031196E-4</v>
      </c>
      <c r="EI32" s="402">
        <f t="shared" si="192"/>
        <v>7.5074136755224957E-4</v>
      </c>
      <c r="EJ32" s="397">
        <f t="shared" si="192"/>
        <v>6.005930940417997E-4</v>
      </c>
      <c r="EK32" s="397">
        <f t="shared" si="192"/>
        <v>4.8047447523343978E-4</v>
      </c>
      <c r="EL32" s="397">
        <f t="shared" si="192"/>
        <v>3.8437958018675185E-4</v>
      </c>
      <c r="EM32" s="397">
        <f t="shared" si="192"/>
        <v>3.0750366414940148E-4</v>
      </c>
      <c r="EN32" s="397">
        <f t="shared" si="192"/>
        <v>2.4600293131952117E-4</v>
      </c>
      <c r="EO32" s="397">
        <f t="shared" si="192"/>
        <v>1.9680234505561694E-4</v>
      </c>
      <c r="EP32" s="397">
        <f t="shared" si="192"/>
        <v>1.5744187604449357E-4</v>
      </c>
      <c r="EQ32" s="397">
        <f t="shared" si="192"/>
        <v>1.2595350083559486E-4</v>
      </c>
      <c r="ER32" s="397">
        <f t="shared" si="192"/>
        <v>1.0076280066847589E-4</v>
      </c>
      <c r="ES32" s="397">
        <f t="shared" si="188"/>
        <v>8.0610240534780721E-5</v>
      </c>
      <c r="ET32" s="397">
        <f t="shared" si="188"/>
        <v>6.448819242782458E-5</v>
      </c>
      <c r="EU32" s="402">
        <f t="shared" si="188"/>
        <v>5.1590553942259669E-5</v>
      </c>
      <c r="EV32" s="397">
        <f t="shared" si="188"/>
        <v>4.1272443153807738E-5</v>
      </c>
      <c r="EW32" s="397">
        <f t="shared" si="188"/>
        <v>3.3017954523046195E-5</v>
      </c>
      <c r="EX32" s="397">
        <f t="shared" si="188"/>
        <v>2.6414363618436957E-5</v>
      </c>
      <c r="EY32" s="397">
        <f t="shared" si="188"/>
        <v>2.1131490894749568E-5</v>
      </c>
      <c r="EZ32" s="397">
        <f t="shared" si="188"/>
        <v>1.6905192715799656E-5</v>
      </c>
      <c r="FA32" s="397">
        <f t="shared" si="188"/>
        <v>1.3524154172639725E-5</v>
      </c>
      <c r="FB32" s="397">
        <f t="shared" si="188"/>
        <v>1.0819323338111781E-5</v>
      </c>
      <c r="FC32" s="397">
        <f t="shared" si="188"/>
        <v>8.6554586704894247E-6</v>
      </c>
      <c r="FD32" s="397">
        <f t="shared" si="188"/>
        <v>6.9243669363915398E-6</v>
      </c>
      <c r="FE32" s="397">
        <f t="shared" si="188"/>
        <v>5.5394935491132325E-6</v>
      </c>
      <c r="FF32" s="397">
        <f t="shared" si="188"/>
        <v>4.4315948392905862E-6</v>
      </c>
      <c r="FG32" s="402">
        <f t="shared" si="188"/>
        <v>3.5452758714324692E-6</v>
      </c>
      <c r="FH32" s="397">
        <f t="shared" si="188"/>
        <v>2.8362206971459756E-6</v>
      </c>
      <c r="FI32" s="397">
        <f t="shared" si="189"/>
        <v>2.2689765577167807E-6</v>
      </c>
      <c r="FJ32" s="397">
        <f t="shared" si="189"/>
        <v>1.8151812461734246E-6</v>
      </c>
      <c r="FK32" s="397">
        <f t="shared" si="189"/>
        <v>1.4521449969387397E-6</v>
      </c>
      <c r="FL32" s="397">
        <f t="shared" si="189"/>
        <v>1.1617159975509919E-6</v>
      </c>
      <c r="FM32" s="397">
        <f t="shared" si="189"/>
        <v>9.2937279804079358E-7</v>
      </c>
      <c r="FN32" s="397">
        <f t="shared" si="189"/>
        <v>7.4349823843263491E-7</v>
      </c>
      <c r="FO32" s="397">
        <f t="shared" si="189"/>
        <v>5.9479859074610799E-7</v>
      </c>
      <c r="FP32" s="397">
        <f t="shared" si="189"/>
        <v>4.7583887259688643E-7</v>
      </c>
      <c r="FQ32" s="397">
        <f t="shared" si="189"/>
        <v>3.8067109807750917E-7</v>
      </c>
      <c r="FR32" s="397">
        <f t="shared" si="189"/>
        <v>3.0453687846200735E-7</v>
      </c>
      <c r="FS32" s="402">
        <f t="shared" si="189"/>
        <v>2.4362950276960589E-7</v>
      </c>
      <c r="FT32" s="397">
        <f t="shared" si="189"/>
        <v>1.9490360221568473E-7</v>
      </c>
      <c r="FU32" s="397">
        <f t="shared" si="189"/>
        <v>1.5592288177254779E-7</v>
      </c>
      <c r="FV32" s="397">
        <f t="shared" si="189"/>
        <v>1.2473830541803824E-7</v>
      </c>
      <c r="FW32" s="397">
        <f t="shared" si="189"/>
        <v>9.9790644334430606E-8</v>
      </c>
      <c r="FX32" s="397">
        <f t="shared" si="189"/>
        <v>7.983251546754449E-8</v>
      </c>
      <c r="FY32" s="397">
        <f t="shared" si="190"/>
        <v>6.386601237403559E-8</v>
      </c>
      <c r="FZ32" s="397">
        <f t="shared" si="190"/>
        <v>5.1092809899228476E-8</v>
      </c>
      <c r="GA32" s="397">
        <f t="shared" si="190"/>
        <v>4.0874247919382785E-8</v>
      </c>
      <c r="GB32" s="397">
        <f t="shared" si="190"/>
        <v>3.2699398335506232E-8</v>
      </c>
      <c r="GC32" s="397">
        <f t="shared" si="190"/>
        <v>2.6159518668404987E-8</v>
      </c>
      <c r="GD32" s="397">
        <f t="shared" si="190"/>
        <v>2.0927614934723992E-8</v>
      </c>
      <c r="GE32" s="402">
        <f t="shared" si="190"/>
        <v>1.6742091947779193E-8</v>
      </c>
      <c r="GF32" s="416">
        <f t="shared" ref="GF32:GF63" si="206">SUM(H32:GE32)</f>
        <v>569968.74999993271</v>
      </c>
    </row>
    <row r="33" spans="1:189" s="393" customFormat="1" ht="23" hidden="1" customHeight="1">
      <c r="B33" s="394">
        <f t="shared" si="180"/>
        <v>18</v>
      </c>
      <c r="C33" s="394"/>
      <c r="D33" s="394"/>
      <c r="E33" s="394">
        <v>1</v>
      </c>
      <c r="F33" s="394"/>
      <c r="G33" s="409" t="str">
        <f>$G$355</f>
        <v>Low Performing  Title / App</v>
      </c>
      <c r="H33" s="396"/>
      <c r="I33" s="397"/>
      <c r="J33" s="397"/>
      <c r="K33" s="397"/>
      <c r="L33" s="397"/>
      <c r="M33" s="397"/>
      <c r="N33" s="397"/>
      <c r="O33" s="397"/>
      <c r="P33" s="397"/>
      <c r="Q33" s="398"/>
      <c r="R33" s="397"/>
      <c r="S33" s="402"/>
      <c r="T33" s="397"/>
      <c r="U33" s="397"/>
      <c r="V33" s="397"/>
      <c r="W33" s="397"/>
      <c r="X33" s="397"/>
      <c r="Y33" s="397"/>
      <c r="Z33" s="397"/>
      <c r="AA33" s="397"/>
      <c r="AB33" s="397"/>
      <c r="AC33" s="397"/>
      <c r="AD33" s="397"/>
      <c r="AE33" s="402"/>
      <c r="AF33" s="397"/>
      <c r="AG33" s="397"/>
      <c r="AH33" s="397"/>
      <c r="AI33" s="397"/>
      <c r="AJ33" s="397"/>
      <c r="AK33" s="397"/>
      <c r="AL33" s="397"/>
      <c r="AM33" s="397"/>
      <c r="AN33" s="397"/>
      <c r="AO33" s="397"/>
      <c r="AP33" s="397"/>
      <c r="AQ33" s="402"/>
      <c r="AR33" s="397"/>
      <c r="AS33" s="397"/>
      <c r="AT33" s="397"/>
      <c r="AU33" s="397"/>
      <c r="AV33" s="397"/>
      <c r="AW33" s="397"/>
      <c r="AX33" s="397"/>
      <c r="AY33" s="397"/>
      <c r="AZ33" s="410">
        <f t="shared" ref="AZ33:BW33" si="207">$B$9*Q$355</f>
        <v>10965.824999999999</v>
      </c>
      <c r="BA33" s="410">
        <f t="shared" si="207"/>
        <v>40421.0625</v>
      </c>
      <c r="BB33" s="410">
        <f t="shared" si="207"/>
        <v>74204.324999999997</v>
      </c>
      <c r="BC33" s="411">
        <f t="shared" si="207"/>
        <v>136792.5</v>
      </c>
      <c r="BD33" s="410">
        <f t="shared" si="207"/>
        <v>224799.41249999998</v>
      </c>
      <c r="BE33" s="410">
        <f t="shared" si="207"/>
        <v>153499.125</v>
      </c>
      <c r="BF33" s="410">
        <f t="shared" si="207"/>
        <v>131500.19999999998</v>
      </c>
      <c r="BG33" s="410">
        <f t="shared" si="207"/>
        <v>145650.375</v>
      </c>
      <c r="BH33" s="410">
        <f t="shared" si="207"/>
        <v>117574.27499999999</v>
      </c>
      <c r="BI33" s="410">
        <f t="shared" si="207"/>
        <v>116755.7625</v>
      </c>
      <c r="BJ33" s="410">
        <f t="shared" si="207"/>
        <v>111205.575</v>
      </c>
      <c r="BK33" s="410">
        <f t="shared" si="207"/>
        <v>102796.2</v>
      </c>
      <c r="BL33" s="410">
        <f t="shared" si="207"/>
        <v>90664.274999999994</v>
      </c>
      <c r="BM33" s="410">
        <f t="shared" si="207"/>
        <v>106429.04999999999</v>
      </c>
      <c r="BN33" s="410">
        <f t="shared" si="207"/>
        <v>83634.037499999991</v>
      </c>
      <c r="BO33" s="411">
        <f t="shared" si="207"/>
        <v>71558.175000000003</v>
      </c>
      <c r="BP33" s="410">
        <f t="shared" si="207"/>
        <v>70762.087499999994</v>
      </c>
      <c r="BQ33" s="410">
        <f t="shared" si="207"/>
        <v>76144.087499999994</v>
      </c>
      <c r="BR33" s="410">
        <f t="shared" si="207"/>
        <v>55199.137499999997</v>
      </c>
      <c r="BS33" s="410">
        <f t="shared" si="207"/>
        <v>55457.024999999994</v>
      </c>
      <c r="BT33" s="410">
        <f t="shared" si="207"/>
        <v>39681.037499999999</v>
      </c>
      <c r="BU33" s="410">
        <f t="shared" si="207"/>
        <v>27223.949999999997</v>
      </c>
      <c r="BV33" s="410">
        <f t="shared" si="207"/>
        <v>17704.537499999999</v>
      </c>
      <c r="BW33" s="410">
        <f t="shared" si="207"/>
        <v>7781.4749999999995</v>
      </c>
      <c r="BX33" s="399">
        <f>BW33*0.8</f>
        <v>6225.18</v>
      </c>
      <c r="BY33" s="399">
        <f t="shared" si="183"/>
        <v>4980.1440000000002</v>
      </c>
      <c r="BZ33" s="399">
        <f t="shared" si="183"/>
        <v>3984.1152000000002</v>
      </c>
      <c r="CA33" s="415">
        <f t="shared" si="184"/>
        <v>3187.2921600000004</v>
      </c>
      <c r="CB33" s="399">
        <f t="shared" si="184"/>
        <v>2549.8337280000005</v>
      </c>
      <c r="CC33" s="399">
        <f t="shared" si="184"/>
        <v>2039.8669824000006</v>
      </c>
      <c r="CD33" s="399">
        <f t="shared" si="184"/>
        <v>1631.8935859200005</v>
      </c>
      <c r="CE33" s="399">
        <f t="shared" si="184"/>
        <v>1305.5148687360006</v>
      </c>
      <c r="CF33" s="399">
        <f t="shared" si="184"/>
        <v>1044.4118949888004</v>
      </c>
      <c r="CG33" s="399">
        <f t="shared" si="184"/>
        <v>835.5295159910404</v>
      </c>
      <c r="CH33" s="399">
        <f t="shared" si="184"/>
        <v>668.42361279283239</v>
      </c>
      <c r="CI33" s="399">
        <f t="shared" si="184"/>
        <v>534.73889023426591</v>
      </c>
      <c r="CJ33" s="399">
        <f t="shared" si="184"/>
        <v>427.79111218741275</v>
      </c>
      <c r="CK33" s="399">
        <f t="shared" si="184"/>
        <v>342.23288974993022</v>
      </c>
      <c r="CL33" s="399">
        <f t="shared" si="184"/>
        <v>273.7863117999442</v>
      </c>
      <c r="CM33" s="415">
        <f t="shared" si="184"/>
        <v>219.02904943995537</v>
      </c>
      <c r="CN33" s="397">
        <f t="shared" si="184"/>
        <v>175.2232395519643</v>
      </c>
      <c r="CO33" s="397">
        <f t="shared" si="184"/>
        <v>140.17859164157144</v>
      </c>
      <c r="CP33" s="397">
        <f t="shared" si="184"/>
        <v>112.14287331325716</v>
      </c>
      <c r="CQ33" s="397">
        <f t="shared" si="185"/>
        <v>89.714298650605727</v>
      </c>
      <c r="CR33" s="397">
        <f t="shared" si="185"/>
        <v>71.771438920484584</v>
      </c>
      <c r="CS33" s="397">
        <f t="shared" si="185"/>
        <v>57.417151136387673</v>
      </c>
      <c r="CT33" s="397">
        <f t="shared" si="185"/>
        <v>45.933720909110143</v>
      </c>
      <c r="CU33" s="397">
        <f t="shared" si="185"/>
        <v>36.746976727288114</v>
      </c>
      <c r="CV33" s="397">
        <f t="shared" si="185"/>
        <v>29.397581381830491</v>
      </c>
      <c r="CW33" s="397">
        <f t="shared" si="185"/>
        <v>23.518065105464395</v>
      </c>
      <c r="CX33" s="397">
        <f t="shared" si="185"/>
        <v>18.814452084371517</v>
      </c>
      <c r="CY33" s="402">
        <f t="shared" si="185"/>
        <v>15.051561667497214</v>
      </c>
      <c r="CZ33" s="397">
        <f t="shared" si="185"/>
        <v>12.041249333997772</v>
      </c>
      <c r="DA33" s="397">
        <f t="shared" si="185"/>
        <v>9.6329994671982178</v>
      </c>
      <c r="DB33" s="397">
        <f t="shared" si="185"/>
        <v>7.7063995737585742</v>
      </c>
      <c r="DC33" s="397">
        <f t="shared" si="185"/>
        <v>6.1651196590068595</v>
      </c>
      <c r="DD33" s="397">
        <f t="shared" si="185"/>
        <v>4.9320957272054882</v>
      </c>
      <c r="DE33" s="397">
        <f t="shared" si="185"/>
        <v>3.9456765817643906</v>
      </c>
      <c r="DF33" s="397">
        <f t="shared" si="185"/>
        <v>3.1565412654115126</v>
      </c>
      <c r="DG33" s="397">
        <f t="shared" si="205"/>
        <v>2.5252330123292102</v>
      </c>
      <c r="DH33" s="397">
        <f t="shared" si="205"/>
        <v>2.0201864098633684</v>
      </c>
      <c r="DI33" s="397">
        <f t="shared" si="205"/>
        <v>1.6161491278906948</v>
      </c>
      <c r="DJ33" s="397">
        <f t="shared" si="205"/>
        <v>1.2929193023125558</v>
      </c>
      <c r="DK33" s="402">
        <f t="shared" si="205"/>
        <v>1.0343354418500448</v>
      </c>
      <c r="DL33" s="397">
        <f t="shared" si="205"/>
        <v>0.82746835348003589</v>
      </c>
      <c r="DM33" s="397">
        <f t="shared" si="205"/>
        <v>0.66197468278402871</v>
      </c>
      <c r="DN33" s="397">
        <f t="shared" si="205"/>
        <v>0.52957974622722304</v>
      </c>
      <c r="DO33" s="397">
        <f t="shared" si="205"/>
        <v>0.42366379698177847</v>
      </c>
      <c r="DP33" s="397">
        <f t="shared" si="205"/>
        <v>0.33893103758542281</v>
      </c>
      <c r="DQ33" s="397">
        <f t="shared" si="205"/>
        <v>0.27114483006833828</v>
      </c>
      <c r="DR33" s="397">
        <f t="shared" si="202"/>
        <v>0.21691586405467064</v>
      </c>
      <c r="DS33" s="397">
        <f t="shared" si="202"/>
        <v>0.17353269124373652</v>
      </c>
      <c r="DT33" s="397">
        <f t="shared" si="202"/>
        <v>0.13882615299498921</v>
      </c>
      <c r="DU33" s="397">
        <f t="shared" si="202"/>
        <v>0.11106092239599137</v>
      </c>
      <c r="DV33" s="397">
        <f t="shared" si="202"/>
        <v>8.8848737916793097E-2</v>
      </c>
      <c r="DW33" s="402">
        <f t="shared" si="202"/>
        <v>7.1078990333434483E-2</v>
      </c>
      <c r="DX33" s="397">
        <f t="shared" si="202"/>
        <v>5.6863192266747589E-2</v>
      </c>
      <c r="DY33" s="397">
        <f t="shared" si="202"/>
        <v>4.5490553813398074E-2</v>
      </c>
      <c r="DZ33" s="397">
        <f t="shared" si="202"/>
        <v>3.6392443050718461E-2</v>
      </c>
      <c r="EA33" s="397">
        <f t="shared" si="202"/>
        <v>2.9113954440574769E-2</v>
      </c>
      <c r="EB33" s="397">
        <f t="shared" si="202"/>
        <v>2.3291163552459818E-2</v>
      </c>
      <c r="EC33" s="397">
        <f t="shared" si="202"/>
        <v>1.8632930841967855E-2</v>
      </c>
      <c r="ED33" s="397">
        <f t="shared" si="202"/>
        <v>1.4906344673574285E-2</v>
      </c>
      <c r="EE33" s="397">
        <f t="shared" si="202"/>
        <v>1.1925075738859429E-2</v>
      </c>
      <c r="EF33" s="397">
        <f t="shared" si="202"/>
        <v>9.540060591087543E-3</v>
      </c>
      <c r="EG33" s="398">
        <f t="shared" si="202"/>
        <v>7.6320484728700346E-3</v>
      </c>
      <c r="EH33" s="397">
        <f t="shared" si="203"/>
        <v>6.1056387782960284E-3</v>
      </c>
      <c r="EI33" s="402">
        <f t="shared" si="192"/>
        <v>4.8845110226368232E-3</v>
      </c>
      <c r="EJ33" s="397">
        <f t="shared" si="192"/>
        <v>3.9076088181094586E-3</v>
      </c>
      <c r="EK33" s="397">
        <f t="shared" si="192"/>
        <v>3.1260870544875669E-3</v>
      </c>
      <c r="EL33" s="397">
        <f t="shared" si="192"/>
        <v>2.5008696435900538E-3</v>
      </c>
      <c r="EM33" s="397">
        <f t="shared" si="192"/>
        <v>2.0006957148720433E-3</v>
      </c>
      <c r="EN33" s="397">
        <f t="shared" si="192"/>
        <v>1.6005565718976347E-3</v>
      </c>
      <c r="EO33" s="397">
        <f t="shared" si="192"/>
        <v>1.2804452575181078E-3</v>
      </c>
      <c r="EP33" s="397">
        <f t="shared" si="192"/>
        <v>1.0243562060144862E-3</v>
      </c>
      <c r="EQ33" s="397">
        <f t="shared" si="192"/>
        <v>8.1948496481158901E-4</v>
      </c>
      <c r="ER33" s="397">
        <f t="shared" si="192"/>
        <v>6.5558797184927121E-4</v>
      </c>
      <c r="ES33" s="397">
        <f t="shared" si="188"/>
        <v>5.2447037747941694E-4</v>
      </c>
      <c r="ET33" s="397">
        <f t="shared" si="188"/>
        <v>4.1957630198353357E-4</v>
      </c>
      <c r="EU33" s="402">
        <f t="shared" si="188"/>
        <v>3.3566104158682687E-4</v>
      </c>
      <c r="EV33" s="397">
        <f t="shared" si="188"/>
        <v>2.6852883326946149E-4</v>
      </c>
      <c r="EW33" s="397">
        <f t="shared" si="188"/>
        <v>2.1482306661556921E-4</v>
      </c>
      <c r="EX33" s="397">
        <f t="shared" si="188"/>
        <v>1.7185845329245538E-4</v>
      </c>
      <c r="EY33" s="397">
        <f t="shared" si="188"/>
        <v>1.3748676263396431E-4</v>
      </c>
      <c r="EZ33" s="397">
        <f t="shared" si="188"/>
        <v>1.0998941010717146E-4</v>
      </c>
      <c r="FA33" s="397">
        <f t="shared" si="188"/>
        <v>8.7991528085737172E-5</v>
      </c>
      <c r="FB33" s="397">
        <f t="shared" si="188"/>
        <v>7.0393222468589735E-5</v>
      </c>
      <c r="FC33" s="397">
        <f t="shared" si="188"/>
        <v>5.6314577974871789E-5</v>
      </c>
      <c r="FD33" s="397">
        <f t="shared" si="188"/>
        <v>4.5051662379897432E-5</v>
      </c>
      <c r="FE33" s="397">
        <f t="shared" si="188"/>
        <v>3.6041329903917948E-5</v>
      </c>
      <c r="FF33" s="397">
        <f t="shared" si="188"/>
        <v>2.883306392313436E-5</v>
      </c>
      <c r="FG33" s="402">
        <f t="shared" si="188"/>
        <v>2.3066451138507491E-5</v>
      </c>
      <c r="FH33" s="397">
        <f t="shared" si="188"/>
        <v>1.8453160910805996E-5</v>
      </c>
      <c r="FI33" s="397">
        <f t="shared" si="189"/>
        <v>1.4762528728644797E-5</v>
      </c>
      <c r="FJ33" s="397">
        <f t="shared" si="189"/>
        <v>1.1810022982915838E-5</v>
      </c>
      <c r="FK33" s="397">
        <f t="shared" si="189"/>
        <v>9.4480183863326718E-6</v>
      </c>
      <c r="FL33" s="397">
        <f t="shared" si="189"/>
        <v>7.5584147090661374E-6</v>
      </c>
      <c r="FM33" s="397">
        <f t="shared" si="189"/>
        <v>6.0467317672529103E-6</v>
      </c>
      <c r="FN33" s="397">
        <f t="shared" si="189"/>
        <v>4.8373854138023282E-6</v>
      </c>
      <c r="FO33" s="397">
        <f t="shared" si="189"/>
        <v>3.8699083310418627E-6</v>
      </c>
      <c r="FP33" s="397">
        <f t="shared" si="189"/>
        <v>3.0959266648334902E-6</v>
      </c>
      <c r="FQ33" s="397">
        <f t="shared" si="189"/>
        <v>2.4767413318667922E-6</v>
      </c>
      <c r="FR33" s="397">
        <f t="shared" si="189"/>
        <v>1.9813930654934339E-6</v>
      </c>
      <c r="FS33" s="402">
        <f t="shared" si="189"/>
        <v>1.5851144523947472E-6</v>
      </c>
      <c r="FT33" s="397">
        <f t="shared" si="189"/>
        <v>1.2680915619157978E-6</v>
      </c>
      <c r="FU33" s="397">
        <f t="shared" si="189"/>
        <v>1.0144732495326383E-6</v>
      </c>
      <c r="FV33" s="397">
        <f t="shared" si="189"/>
        <v>8.1157859962611063E-7</v>
      </c>
      <c r="FW33" s="397">
        <f t="shared" si="189"/>
        <v>6.4926287970088852E-7</v>
      </c>
      <c r="FX33" s="397">
        <f t="shared" si="189"/>
        <v>5.1941030376071082E-7</v>
      </c>
      <c r="FY33" s="397">
        <f t="shared" si="190"/>
        <v>4.1552824300856869E-7</v>
      </c>
      <c r="FZ33" s="397">
        <f t="shared" si="190"/>
        <v>3.3242259440685496E-7</v>
      </c>
      <c r="GA33" s="397">
        <f t="shared" si="190"/>
        <v>2.6593807552548396E-7</v>
      </c>
      <c r="GB33" s="397">
        <f t="shared" si="190"/>
        <v>2.1275046042038719E-7</v>
      </c>
      <c r="GC33" s="397">
        <f t="shared" si="190"/>
        <v>1.7020036833630976E-7</v>
      </c>
      <c r="GD33" s="397">
        <f t="shared" si="190"/>
        <v>1.3616029466904782E-7</v>
      </c>
      <c r="GE33" s="402">
        <f t="shared" si="190"/>
        <v>1.0892823573523827E-7</v>
      </c>
      <c r="GF33" s="392">
        <f t="shared" si="206"/>
        <v>2099529.4124995633</v>
      </c>
    </row>
    <row r="34" spans="1:189" s="393" customFormat="1" ht="22" hidden="1" customHeight="1">
      <c r="B34" s="394">
        <f t="shared" si="180"/>
        <v>19</v>
      </c>
      <c r="C34" s="394"/>
      <c r="D34" s="394">
        <v>1</v>
      </c>
      <c r="E34" s="394"/>
      <c r="F34" s="394"/>
      <c r="G34" s="418" t="str">
        <f>$G$354</f>
        <v>Avg Performing  Title / App</v>
      </c>
      <c r="H34" s="396"/>
      <c r="I34" s="397"/>
      <c r="J34" s="397"/>
      <c r="K34" s="397"/>
      <c r="L34" s="397"/>
      <c r="M34" s="397"/>
      <c r="N34" s="397"/>
      <c r="O34" s="397"/>
      <c r="P34" s="397"/>
      <c r="Q34" s="398"/>
      <c r="R34" s="397"/>
      <c r="S34" s="402"/>
      <c r="T34" s="397"/>
      <c r="U34" s="397"/>
      <c r="V34" s="397"/>
      <c r="W34" s="397"/>
      <c r="X34" s="397"/>
      <c r="Y34" s="397"/>
      <c r="Z34" s="397"/>
      <c r="AA34" s="397"/>
      <c r="AB34" s="397"/>
      <c r="AC34" s="397"/>
      <c r="AD34" s="397"/>
      <c r="AE34" s="402"/>
      <c r="AF34" s="397"/>
      <c r="AG34" s="397"/>
      <c r="AH34" s="397"/>
      <c r="AI34" s="397"/>
      <c r="AJ34" s="397"/>
      <c r="AK34" s="397"/>
      <c r="AL34" s="397"/>
      <c r="AM34" s="397"/>
      <c r="AN34" s="397"/>
      <c r="AO34" s="397"/>
      <c r="AP34" s="397"/>
      <c r="AQ34" s="402"/>
      <c r="AR34" s="397"/>
      <c r="AS34" s="397"/>
      <c r="AT34" s="397"/>
      <c r="AU34" s="397"/>
      <c r="AV34" s="397"/>
      <c r="AW34" s="397"/>
      <c r="AX34" s="397"/>
      <c r="AY34" s="397"/>
      <c r="AZ34" s="397"/>
      <c r="BA34" s="401">
        <f t="shared" ref="BA34:BX34" si="208">$B$9*Q$354</f>
        <v>23344.424999999999</v>
      </c>
      <c r="BB34" s="401">
        <f t="shared" si="208"/>
        <v>75179.8125</v>
      </c>
      <c r="BC34" s="400">
        <f t="shared" si="208"/>
        <v>213463.57499999998</v>
      </c>
      <c r="BD34" s="401">
        <f t="shared" si="208"/>
        <v>417721.6875</v>
      </c>
      <c r="BE34" s="401">
        <f t="shared" si="208"/>
        <v>510202.38749999995</v>
      </c>
      <c r="BF34" s="401">
        <f t="shared" si="208"/>
        <v>496444.64999999997</v>
      </c>
      <c r="BG34" s="401">
        <f t="shared" si="208"/>
        <v>505224.03749999998</v>
      </c>
      <c r="BH34" s="401">
        <f t="shared" si="208"/>
        <v>495940.08749999997</v>
      </c>
      <c r="BI34" s="401">
        <f t="shared" si="208"/>
        <v>335455.57500000001</v>
      </c>
      <c r="BJ34" s="401">
        <f t="shared" si="208"/>
        <v>364069.875</v>
      </c>
      <c r="BK34" s="401">
        <f t="shared" si="208"/>
        <v>279841.57500000001</v>
      </c>
      <c r="BL34" s="401">
        <f t="shared" si="208"/>
        <v>238590.78749999998</v>
      </c>
      <c r="BM34" s="401">
        <f t="shared" si="208"/>
        <v>308814.67499999999</v>
      </c>
      <c r="BN34" s="401">
        <f t="shared" si="208"/>
        <v>273585</v>
      </c>
      <c r="BO34" s="400">
        <f t="shared" si="208"/>
        <v>237267.71249999999</v>
      </c>
      <c r="BP34" s="401">
        <f t="shared" si="208"/>
        <v>178615.125</v>
      </c>
      <c r="BQ34" s="401">
        <f t="shared" si="208"/>
        <v>165844.08749999999</v>
      </c>
      <c r="BR34" s="401">
        <f t="shared" si="208"/>
        <v>185342.625</v>
      </c>
      <c r="BS34" s="401">
        <f t="shared" si="208"/>
        <v>165877.72500000001</v>
      </c>
      <c r="BT34" s="401">
        <f t="shared" si="208"/>
        <v>128921.325</v>
      </c>
      <c r="BU34" s="401">
        <f t="shared" si="208"/>
        <v>95799.599999999991</v>
      </c>
      <c r="BV34" s="401">
        <f t="shared" si="208"/>
        <v>55995.224999999999</v>
      </c>
      <c r="BW34" s="401">
        <f t="shared" si="208"/>
        <v>49009.837499999994</v>
      </c>
      <c r="BX34" s="401">
        <f t="shared" si="208"/>
        <v>27055.762499999997</v>
      </c>
      <c r="BY34" s="399">
        <f>BX34*0.8</f>
        <v>21644.61</v>
      </c>
      <c r="BZ34" s="399">
        <f t="shared" si="183"/>
        <v>17315.688000000002</v>
      </c>
      <c r="CA34" s="415">
        <f t="shared" si="184"/>
        <v>13852.550400000002</v>
      </c>
      <c r="CB34" s="399">
        <f t="shared" si="184"/>
        <v>11082.040320000002</v>
      </c>
      <c r="CC34" s="399">
        <f t="shared" si="184"/>
        <v>8865.6322560000026</v>
      </c>
      <c r="CD34" s="399">
        <f t="shared" si="184"/>
        <v>7092.5058048000028</v>
      </c>
      <c r="CE34" s="399">
        <f t="shared" si="184"/>
        <v>5674.0046438400022</v>
      </c>
      <c r="CF34" s="399">
        <f t="shared" si="184"/>
        <v>4539.2037150720016</v>
      </c>
      <c r="CG34" s="399">
        <f t="shared" si="184"/>
        <v>3631.3629720576014</v>
      </c>
      <c r="CH34" s="399">
        <f t="shared" si="184"/>
        <v>2905.0903776460814</v>
      </c>
      <c r="CI34" s="399">
        <f t="shared" si="184"/>
        <v>2324.0723021168651</v>
      </c>
      <c r="CJ34" s="399">
        <f t="shared" si="184"/>
        <v>1859.2578416934921</v>
      </c>
      <c r="CK34" s="399">
        <f t="shared" si="184"/>
        <v>1487.4062733547937</v>
      </c>
      <c r="CL34" s="399">
        <f t="shared" si="184"/>
        <v>1189.9250186838351</v>
      </c>
      <c r="CM34" s="415">
        <f t="shared" si="184"/>
        <v>951.94001494706811</v>
      </c>
      <c r="CN34" s="397">
        <f t="shared" si="184"/>
        <v>761.55201195765449</v>
      </c>
      <c r="CO34" s="397">
        <f t="shared" si="184"/>
        <v>609.24160956612366</v>
      </c>
      <c r="CP34" s="397">
        <f t="shared" si="184"/>
        <v>487.39328765289895</v>
      </c>
      <c r="CQ34" s="397">
        <f t="shared" si="185"/>
        <v>389.91463012231918</v>
      </c>
      <c r="CR34" s="397">
        <f t="shared" si="185"/>
        <v>311.93170409785535</v>
      </c>
      <c r="CS34" s="397">
        <f t="shared" si="185"/>
        <v>249.5453632782843</v>
      </c>
      <c r="CT34" s="397">
        <f t="shared" si="185"/>
        <v>199.63629062262746</v>
      </c>
      <c r="CU34" s="397">
        <f t="shared" si="185"/>
        <v>159.70903249810198</v>
      </c>
      <c r="CV34" s="397">
        <f t="shared" si="185"/>
        <v>127.76722599848159</v>
      </c>
      <c r="CW34" s="397">
        <f t="shared" si="185"/>
        <v>102.21378079878528</v>
      </c>
      <c r="CX34" s="397">
        <f t="shared" si="185"/>
        <v>81.771024639028226</v>
      </c>
      <c r="CY34" s="402">
        <f t="shared" si="185"/>
        <v>65.416819711222587</v>
      </c>
      <c r="CZ34" s="397">
        <f t="shared" si="185"/>
        <v>52.33345576897807</v>
      </c>
      <c r="DA34" s="397">
        <f t="shared" si="185"/>
        <v>41.866764615182461</v>
      </c>
      <c r="DB34" s="397">
        <f t="shared" si="185"/>
        <v>33.493411692145969</v>
      </c>
      <c r="DC34" s="397">
        <f t="shared" si="185"/>
        <v>26.794729353716775</v>
      </c>
      <c r="DD34" s="397">
        <f t="shared" si="185"/>
        <v>21.43578348297342</v>
      </c>
      <c r="DE34" s="397">
        <f t="shared" si="185"/>
        <v>17.148626786378738</v>
      </c>
      <c r="DF34" s="397">
        <f t="shared" si="185"/>
        <v>13.718901429102992</v>
      </c>
      <c r="DG34" s="397">
        <f t="shared" si="205"/>
        <v>10.975121143282394</v>
      </c>
      <c r="DH34" s="397">
        <f t="shared" si="205"/>
        <v>8.7800969146259149</v>
      </c>
      <c r="DI34" s="397">
        <f t="shared" si="205"/>
        <v>7.0240775317007325</v>
      </c>
      <c r="DJ34" s="397">
        <f t="shared" si="205"/>
        <v>5.6192620253605865</v>
      </c>
      <c r="DK34" s="402">
        <f t="shared" si="205"/>
        <v>4.495409620288469</v>
      </c>
      <c r="DL34" s="397">
        <f t="shared" si="205"/>
        <v>3.5963276962307753</v>
      </c>
      <c r="DM34" s="397">
        <f t="shared" si="205"/>
        <v>2.8770621569846204</v>
      </c>
      <c r="DN34" s="397">
        <f t="shared" si="205"/>
        <v>2.3016497255876964</v>
      </c>
      <c r="DO34" s="397">
        <f t="shared" si="205"/>
        <v>1.8413197804701573</v>
      </c>
      <c r="DP34" s="397">
        <f t="shared" si="205"/>
        <v>1.473055824376126</v>
      </c>
      <c r="DQ34" s="397">
        <f t="shared" si="205"/>
        <v>1.1784446595009008</v>
      </c>
      <c r="DR34" s="397">
        <f t="shared" si="202"/>
        <v>0.94275572760072068</v>
      </c>
      <c r="DS34" s="397">
        <f t="shared" si="202"/>
        <v>0.75420458208057661</v>
      </c>
      <c r="DT34" s="397">
        <f t="shared" si="202"/>
        <v>0.60336366566446131</v>
      </c>
      <c r="DU34" s="397">
        <f t="shared" si="202"/>
        <v>0.48269093253156908</v>
      </c>
      <c r="DV34" s="397">
        <f t="shared" si="202"/>
        <v>0.38615274602525529</v>
      </c>
      <c r="DW34" s="402">
        <f t="shared" si="202"/>
        <v>0.30892219682020428</v>
      </c>
      <c r="DX34" s="397">
        <f t="shared" si="202"/>
        <v>0.24713775745616343</v>
      </c>
      <c r="DY34" s="397">
        <f t="shared" si="202"/>
        <v>0.19771020596493075</v>
      </c>
      <c r="DZ34" s="397">
        <f t="shared" si="202"/>
        <v>0.15816816477194462</v>
      </c>
      <c r="EA34" s="397">
        <f t="shared" si="202"/>
        <v>0.1265345318175557</v>
      </c>
      <c r="EB34" s="397">
        <f t="shared" si="202"/>
        <v>0.10122762545404457</v>
      </c>
      <c r="EC34" s="397">
        <f t="shared" si="202"/>
        <v>8.0982100363235665E-2</v>
      </c>
      <c r="ED34" s="397">
        <f t="shared" si="202"/>
        <v>6.4785680290588538E-2</v>
      </c>
      <c r="EE34" s="397">
        <f t="shared" si="202"/>
        <v>5.1828544232470831E-2</v>
      </c>
      <c r="EF34" s="397">
        <f t="shared" si="202"/>
        <v>4.1462835385976671E-2</v>
      </c>
      <c r="EG34" s="398">
        <f t="shared" si="202"/>
        <v>3.3170268308781337E-2</v>
      </c>
      <c r="EH34" s="397">
        <f t="shared" si="203"/>
        <v>2.6536214647025071E-2</v>
      </c>
      <c r="EI34" s="402">
        <f t="shared" si="192"/>
        <v>2.122897171762006E-2</v>
      </c>
      <c r="EJ34" s="397">
        <f t="shared" si="192"/>
        <v>1.6983177374096048E-2</v>
      </c>
      <c r="EK34" s="397">
        <f t="shared" si="192"/>
        <v>1.3586541899276839E-2</v>
      </c>
      <c r="EL34" s="397">
        <f t="shared" si="192"/>
        <v>1.0869233519421472E-2</v>
      </c>
      <c r="EM34" s="397">
        <f t="shared" si="192"/>
        <v>8.6953868155371771E-3</v>
      </c>
      <c r="EN34" s="397">
        <f t="shared" si="192"/>
        <v>6.956309452429742E-3</v>
      </c>
      <c r="EO34" s="397">
        <f t="shared" si="192"/>
        <v>5.5650475619437936E-3</v>
      </c>
      <c r="EP34" s="397">
        <f t="shared" si="192"/>
        <v>4.4520380495550347E-3</v>
      </c>
      <c r="EQ34" s="397">
        <f t="shared" si="192"/>
        <v>3.5616304396440279E-3</v>
      </c>
      <c r="ER34" s="397">
        <f t="shared" si="192"/>
        <v>2.8493043517152225E-3</v>
      </c>
      <c r="ES34" s="397">
        <f t="shared" si="188"/>
        <v>2.2794434813721781E-3</v>
      </c>
      <c r="ET34" s="397">
        <f t="shared" si="188"/>
        <v>1.8235547850977427E-3</v>
      </c>
      <c r="EU34" s="402">
        <f t="shared" si="188"/>
        <v>1.4588438280781942E-3</v>
      </c>
      <c r="EV34" s="397">
        <f t="shared" si="188"/>
        <v>1.1670750624625554E-3</v>
      </c>
      <c r="EW34" s="397">
        <f t="shared" si="188"/>
        <v>9.3366004997004438E-4</v>
      </c>
      <c r="EX34" s="397">
        <f t="shared" si="188"/>
        <v>7.469280399760355E-4</v>
      </c>
      <c r="EY34" s="397">
        <f t="shared" si="188"/>
        <v>5.9754243198082845E-4</v>
      </c>
      <c r="EZ34" s="397">
        <f t="shared" si="188"/>
        <v>4.7803394558466276E-4</v>
      </c>
      <c r="FA34" s="397">
        <f t="shared" si="188"/>
        <v>3.8242715646773023E-4</v>
      </c>
      <c r="FB34" s="397">
        <f t="shared" si="188"/>
        <v>3.0594172517418421E-4</v>
      </c>
      <c r="FC34" s="397">
        <f t="shared" si="188"/>
        <v>2.4475338013934736E-4</v>
      </c>
      <c r="FD34" s="397">
        <f t="shared" si="188"/>
        <v>1.9580270411147791E-4</v>
      </c>
      <c r="FE34" s="397">
        <f t="shared" si="188"/>
        <v>1.5664216328918233E-4</v>
      </c>
      <c r="FF34" s="397">
        <f t="shared" si="188"/>
        <v>1.2531373063134587E-4</v>
      </c>
      <c r="FG34" s="402">
        <f t="shared" si="188"/>
        <v>1.002509845050767E-4</v>
      </c>
      <c r="FH34" s="397">
        <f t="shared" si="188"/>
        <v>8.0200787604061367E-5</v>
      </c>
      <c r="FI34" s="397">
        <f t="shared" si="189"/>
        <v>6.4160630083249094E-5</v>
      </c>
      <c r="FJ34" s="397">
        <f t="shared" si="189"/>
        <v>5.1328504066599279E-5</v>
      </c>
      <c r="FK34" s="397">
        <f t="shared" si="189"/>
        <v>4.1062803253279423E-5</v>
      </c>
      <c r="FL34" s="397">
        <f t="shared" si="189"/>
        <v>3.2850242602623543E-5</v>
      </c>
      <c r="FM34" s="397">
        <f t="shared" si="189"/>
        <v>2.6280194082098834E-5</v>
      </c>
      <c r="FN34" s="397">
        <f t="shared" si="189"/>
        <v>2.1024155265679068E-5</v>
      </c>
      <c r="FO34" s="397">
        <f t="shared" si="189"/>
        <v>1.6819324212543256E-5</v>
      </c>
      <c r="FP34" s="397">
        <f t="shared" si="189"/>
        <v>1.3455459370034605E-5</v>
      </c>
      <c r="FQ34" s="397">
        <f t="shared" si="189"/>
        <v>1.0764367496027684E-5</v>
      </c>
      <c r="FR34" s="397">
        <f t="shared" si="189"/>
        <v>8.6114939968221483E-6</v>
      </c>
      <c r="FS34" s="402">
        <f t="shared" si="189"/>
        <v>6.8891951974577191E-6</v>
      </c>
      <c r="FT34" s="397">
        <f t="shared" si="189"/>
        <v>5.5113561579661753E-6</v>
      </c>
      <c r="FU34" s="397">
        <f t="shared" si="189"/>
        <v>4.4090849263729406E-6</v>
      </c>
      <c r="FV34" s="397">
        <f t="shared" si="189"/>
        <v>3.5272679410983525E-6</v>
      </c>
      <c r="FW34" s="397">
        <f t="shared" si="189"/>
        <v>2.8218143528786821E-6</v>
      </c>
      <c r="FX34" s="397">
        <f t="shared" si="189"/>
        <v>2.2574514823029459E-6</v>
      </c>
      <c r="FY34" s="397">
        <f t="shared" si="190"/>
        <v>1.8059611858423568E-6</v>
      </c>
      <c r="FZ34" s="397">
        <f t="shared" si="190"/>
        <v>1.4447689486738856E-6</v>
      </c>
      <c r="GA34" s="397">
        <f t="shared" si="190"/>
        <v>1.1558151589391085E-6</v>
      </c>
      <c r="GB34" s="397">
        <f t="shared" si="190"/>
        <v>9.2465212715128686E-7</v>
      </c>
      <c r="GC34" s="397">
        <f t="shared" si="190"/>
        <v>7.3972170172102953E-7</v>
      </c>
      <c r="GD34" s="397">
        <f t="shared" si="190"/>
        <v>5.9177736137682371E-7</v>
      </c>
      <c r="GE34" s="402">
        <f t="shared" si="190"/>
        <v>4.7342188910145897E-7</v>
      </c>
      <c r="GF34" s="403">
        <f t="shared" si="206"/>
        <v>5935830.22499811</v>
      </c>
    </row>
    <row r="35" spans="1:189" s="393" customFormat="1" ht="22" hidden="1" customHeight="1" thickBot="1">
      <c r="B35" s="394">
        <f t="shared" si="180"/>
        <v>20</v>
      </c>
      <c r="C35" s="394"/>
      <c r="D35" s="394"/>
      <c r="E35" s="394"/>
      <c r="F35" s="394">
        <v>1</v>
      </c>
      <c r="G35" s="420" t="str">
        <f>$G$353</f>
        <v>High Performing Title / App</v>
      </c>
      <c r="H35" s="396"/>
      <c r="I35" s="397"/>
      <c r="J35" s="397"/>
      <c r="K35" s="397"/>
      <c r="L35" s="397"/>
      <c r="M35" s="397"/>
      <c r="N35" s="397"/>
      <c r="O35" s="397"/>
      <c r="P35" s="397"/>
      <c r="Q35" s="398"/>
      <c r="R35" s="397"/>
      <c r="S35" s="402"/>
      <c r="T35" s="397"/>
      <c r="U35" s="397"/>
      <c r="V35" s="397"/>
      <c r="W35" s="397"/>
      <c r="X35" s="397"/>
      <c r="Y35" s="397"/>
      <c r="Z35" s="397"/>
      <c r="AA35" s="397"/>
      <c r="AB35" s="397"/>
      <c r="AC35" s="397"/>
      <c r="AD35" s="397"/>
      <c r="AE35" s="402"/>
      <c r="AF35" s="397"/>
      <c r="AG35" s="397"/>
      <c r="AH35" s="397"/>
      <c r="AI35" s="397"/>
      <c r="AJ35" s="397"/>
      <c r="AK35" s="397"/>
      <c r="AL35" s="397"/>
      <c r="AM35" s="397"/>
      <c r="AN35" s="397"/>
      <c r="AO35" s="397"/>
      <c r="AP35" s="397"/>
      <c r="AQ35" s="402"/>
      <c r="AR35" s="397"/>
      <c r="AS35" s="397"/>
      <c r="AT35" s="397"/>
      <c r="AU35" s="397"/>
      <c r="AV35" s="397"/>
      <c r="AW35" s="397"/>
      <c r="AX35" s="397"/>
      <c r="AY35" s="397"/>
      <c r="AZ35" s="397"/>
      <c r="BA35" s="397"/>
      <c r="BB35" s="405">
        <f t="shared" ref="BB35:BY35" si="209">$B$9*Q$353</f>
        <v>216978.69374999998</v>
      </c>
      <c r="BC35" s="406">
        <f t="shared" si="209"/>
        <v>724467.65625</v>
      </c>
      <c r="BD35" s="405">
        <f t="shared" si="209"/>
        <v>1376160.58125</v>
      </c>
      <c r="BE35" s="405">
        <f t="shared" si="209"/>
        <v>2329951.8937499998</v>
      </c>
      <c r="BF35" s="405">
        <f t="shared" si="209"/>
        <v>2894254.59375</v>
      </c>
      <c r="BG35" s="405">
        <f t="shared" si="209"/>
        <v>3393771.46875</v>
      </c>
      <c r="BH35" s="405">
        <f t="shared" si="209"/>
        <v>2796016.2749999999</v>
      </c>
      <c r="BI35" s="405">
        <f t="shared" si="209"/>
        <v>2389978.0124999997</v>
      </c>
      <c r="BJ35" s="405">
        <f t="shared" si="209"/>
        <v>3074736.5999999996</v>
      </c>
      <c r="BK35" s="405">
        <f t="shared" si="209"/>
        <v>2535998.4</v>
      </c>
      <c r="BL35" s="405">
        <f t="shared" si="209"/>
        <v>2199253.3874999997</v>
      </c>
      <c r="BM35" s="405">
        <f t="shared" si="209"/>
        <v>2769980.85</v>
      </c>
      <c r="BN35" s="405">
        <f t="shared" si="209"/>
        <v>2434968.1687499997</v>
      </c>
      <c r="BO35" s="406">
        <f t="shared" si="209"/>
        <v>2279546.1</v>
      </c>
      <c r="BP35" s="405">
        <f t="shared" si="209"/>
        <v>1459329.3</v>
      </c>
      <c r="BQ35" s="405">
        <f t="shared" si="209"/>
        <v>1644554.1937499999</v>
      </c>
      <c r="BR35" s="405">
        <f t="shared" si="209"/>
        <v>1368625.78125</v>
      </c>
      <c r="BS35" s="405">
        <f t="shared" si="209"/>
        <v>1435026.20625</v>
      </c>
      <c r="BT35" s="405">
        <f t="shared" si="209"/>
        <v>791086.72499999998</v>
      </c>
      <c r="BU35" s="405">
        <f t="shared" si="209"/>
        <v>705176.54999999993</v>
      </c>
      <c r="BV35" s="405">
        <f t="shared" si="209"/>
        <v>550393.59375</v>
      </c>
      <c r="BW35" s="405">
        <f t="shared" si="209"/>
        <v>603389.47499999998</v>
      </c>
      <c r="BX35" s="405">
        <f t="shared" si="209"/>
        <v>382004.26874999999</v>
      </c>
      <c r="BY35" s="405">
        <f t="shared" si="209"/>
        <v>213648.58124999999</v>
      </c>
      <c r="BZ35" s="399">
        <f>BY35*0.8</f>
        <v>170918.86499999999</v>
      </c>
      <c r="CA35" s="415">
        <f t="shared" si="184"/>
        <v>136735.092</v>
      </c>
      <c r="CB35" s="399">
        <f t="shared" si="184"/>
        <v>109388.0736</v>
      </c>
      <c r="CC35" s="399">
        <f t="shared" si="184"/>
        <v>87510.458880000006</v>
      </c>
      <c r="CD35" s="399">
        <f t="shared" si="184"/>
        <v>70008.367104000004</v>
      </c>
      <c r="CE35" s="399">
        <f t="shared" si="184"/>
        <v>56006.693683200006</v>
      </c>
      <c r="CF35" s="399">
        <f t="shared" si="184"/>
        <v>44805.354946560008</v>
      </c>
      <c r="CG35" s="399">
        <f t="shared" si="184"/>
        <v>35844.283957248008</v>
      </c>
      <c r="CH35" s="399">
        <f t="shared" si="184"/>
        <v>28675.427165798406</v>
      </c>
      <c r="CI35" s="399">
        <f t="shared" si="184"/>
        <v>22940.341732638728</v>
      </c>
      <c r="CJ35" s="399">
        <f t="shared" si="184"/>
        <v>18352.273386110985</v>
      </c>
      <c r="CK35" s="399">
        <f t="shared" si="184"/>
        <v>14681.818708888788</v>
      </c>
      <c r="CL35" s="399">
        <f t="shared" si="184"/>
        <v>11745.454967111031</v>
      </c>
      <c r="CM35" s="415">
        <f t="shared" si="184"/>
        <v>9396.3639736888254</v>
      </c>
      <c r="CN35" s="397">
        <f t="shared" si="184"/>
        <v>7517.091178951061</v>
      </c>
      <c r="CO35" s="397">
        <f t="shared" si="184"/>
        <v>6013.6729431608492</v>
      </c>
      <c r="CP35" s="397">
        <f t="shared" ref="CP35:DE58" si="210">CO35*0.8</f>
        <v>4810.9383545286792</v>
      </c>
      <c r="CQ35" s="397">
        <f t="shared" si="185"/>
        <v>3848.7506836229436</v>
      </c>
      <c r="CR35" s="397">
        <f t="shared" si="185"/>
        <v>3079.000546898355</v>
      </c>
      <c r="CS35" s="397">
        <f t="shared" si="185"/>
        <v>2463.2004375186843</v>
      </c>
      <c r="CT35" s="397">
        <f t="shared" si="185"/>
        <v>1970.5603500149475</v>
      </c>
      <c r="CU35" s="397">
        <f t="shared" si="185"/>
        <v>1576.4482800119581</v>
      </c>
      <c r="CV35" s="397">
        <f t="shared" si="185"/>
        <v>1261.1586240095667</v>
      </c>
      <c r="CW35" s="397">
        <f t="shared" si="185"/>
        <v>1008.9268992076534</v>
      </c>
      <c r="CX35" s="397">
        <f t="shared" si="185"/>
        <v>807.14151936612279</v>
      </c>
      <c r="CY35" s="402">
        <f t="shared" si="185"/>
        <v>645.71321549289826</v>
      </c>
      <c r="CZ35" s="397">
        <f t="shared" si="185"/>
        <v>516.57057239431867</v>
      </c>
      <c r="DA35" s="397">
        <f t="shared" si="185"/>
        <v>413.25645791545497</v>
      </c>
      <c r="DB35" s="397">
        <f t="shared" si="185"/>
        <v>330.60516633236398</v>
      </c>
      <c r="DC35" s="397">
        <f t="shared" si="185"/>
        <v>264.48413306589117</v>
      </c>
      <c r="DD35" s="397">
        <f t="shared" si="185"/>
        <v>211.58730645271294</v>
      </c>
      <c r="DE35" s="397">
        <f t="shared" si="185"/>
        <v>169.26984516217036</v>
      </c>
      <c r="DF35" s="397">
        <f t="shared" si="185"/>
        <v>135.41587612973629</v>
      </c>
      <c r="DG35" s="397">
        <f t="shared" si="205"/>
        <v>108.33270090378903</v>
      </c>
      <c r="DH35" s="397">
        <f t="shared" si="205"/>
        <v>86.666160723031226</v>
      </c>
      <c r="DI35" s="397">
        <f t="shared" si="205"/>
        <v>69.332928578424983</v>
      </c>
      <c r="DJ35" s="397">
        <f t="shared" si="205"/>
        <v>55.466342862739992</v>
      </c>
      <c r="DK35" s="402">
        <f t="shared" si="205"/>
        <v>44.373074290191994</v>
      </c>
      <c r="DL35" s="397">
        <f t="shared" si="205"/>
        <v>35.498459432153595</v>
      </c>
      <c r="DM35" s="397">
        <f t="shared" si="205"/>
        <v>28.398767545722876</v>
      </c>
      <c r="DN35" s="397">
        <f t="shared" si="205"/>
        <v>22.719014036578301</v>
      </c>
      <c r="DO35" s="397">
        <f t="shared" si="205"/>
        <v>18.17521122926264</v>
      </c>
      <c r="DP35" s="397">
        <f t="shared" si="205"/>
        <v>14.540168983410112</v>
      </c>
      <c r="DQ35" s="397">
        <f t="shared" si="205"/>
        <v>11.632135186728091</v>
      </c>
      <c r="DR35" s="397">
        <f t="shared" si="202"/>
        <v>9.3057081493824736</v>
      </c>
      <c r="DS35" s="397">
        <f t="shared" si="202"/>
        <v>7.4445665195059796</v>
      </c>
      <c r="DT35" s="397">
        <f t="shared" si="202"/>
        <v>5.9556532156047837</v>
      </c>
      <c r="DU35" s="397">
        <f t="shared" si="202"/>
        <v>4.7645225724838269</v>
      </c>
      <c r="DV35" s="397">
        <f t="shared" si="202"/>
        <v>3.8116180579870615</v>
      </c>
      <c r="DW35" s="402">
        <f t="shared" si="202"/>
        <v>3.0492944463896494</v>
      </c>
      <c r="DX35" s="397">
        <f t="shared" si="202"/>
        <v>2.4394355571117199</v>
      </c>
      <c r="DY35" s="397">
        <f t="shared" si="202"/>
        <v>1.9515484456893759</v>
      </c>
      <c r="DZ35" s="397">
        <f t="shared" si="202"/>
        <v>1.5612387565515009</v>
      </c>
      <c r="EA35" s="397">
        <f t="shared" si="202"/>
        <v>1.2489910052412008</v>
      </c>
      <c r="EB35" s="397">
        <f t="shared" si="202"/>
        <v>0.99919280419296064</v>
      </c>
      <c r="EC35" s="397">
        <f t="shared" si="202"/>
        <v>0.79935424335436855</v>
      </c>
      <c r="ED35" s="397">
        <f t="shared" si="202"/>
        <v>0.63948339468349491</v>
      </c>
      <c r="EE35" s="397">
        <f t="shared" si="202"/>
        <v>0.51158671574679593</v>
      </c>
      <c r="EF35" s="397">
        <f t="shared" si="202"/>
        <v>0.40926937259743679</v>
      </c>
      <c r="EG35" s="398">
        <f t="shared" si="202"/>
        <v>0.32741549807794945</v>
      </c>
      <c r="EH35" s="397">
        <f t="shared" si="203"/>
        <v>0.26193239846235955</v>
      </c>
      <c r="EI35" s="402">
        <f t="shared" si="192"/>
        <v>0.20954591876988765</v>
      </c>
      <c r="EJ35" s="397">
        <f t="shared" si="192"/>
        <v>0.16763673501591014</v>
      </c>
      <c r="EK35" s="397">
        <f t="shared" si="192"/>
        <v>0.13410938801272812</v>
      </c>
      <c r="EL35" s="397">
        <f t="shared" si="192"/>
        <v>0.1072875104101825</v>
      </c>
      <c r="EM35" s="397">
        <f t="shared" si="192"/>
        <v>8.583000832814601E-2</v>
      </c>
      <c r="EN35" s="397">
        <f t="shared" si="192"/>
        <v>6.8664006662516805E-2</v>
      </c>
      <c r="EO35" s="397">
        <f t="shared" si="192"/>
        <v>5.4931205330013444E-2</v>
      </c>
      <c r="EP35" s="397">
        <f t="shared" si="192"/>
        <v>4.3944964264010761E-2</v>
      </c>
      <c r="EQ35" s="397">
        <f t="shared" si="192"/>
        <v>3.515597141120861E-2</v>
      </c>
      <c r="ER35" s="397">
        <f t="shared" si="192"/>
        <v>2.8124777128966889E-2</v>
      </c>
      <c r="ES35" s="397">
        <f t="shared" si="188"/>
        <v>2.2499821703173512E-2</v>
      </c>
      <c r="ET35" s="397">
        <f t="shared" si="188"/>
        <v>1.7999857362538809E-2</v>
      </c>
      <c r="EU35" s="402">
        <f t="shared" si="188"/>
        <v>1.4399885890031048E-2</v>
      </c>
      <c r="EV35" s="397">
        <f t="shared" si="188"/>
        <v>1.1519908712024839E-2</v>
      </c>
      <c r="EW35" s="397">
        <f t="shared" si="188"/>
        <v>9.2159269696198715E-3</v>
      </c>
      <c r="EX35" s="397">
        <f t="shared" si="188"/>
        <v>7.3727415756958976E-3</v>
      </c>
      <c r="EY35" s="397">
        <f t="shared" si="188"/>
        <v>5.8981932605567181E-3</v>
      </c>
      <c r="EZ35" s="397">
        <f t="shared" si="188"/>
        <v>4.7185546084453746E-3</v>
      </c>
      <c r="FA35" s="397">
        <f t="shared" si="188"/>
        <v>3.7748436867562998E-3</v>
      </c>
      <c r="FB35" s="397">
        <f t="shared" si="188"/>
        <v>3.0198749494050399E-3</v>
      </c>
      <c r="FC35" s="397">
        <f t="shared" si="188"/>
        <v>2.4158999595240323E-3</v>
      </c>
      <c r="FD35" s="397">
        <f t="shared" si="188"/>
        <v>1.9327199676192259E-3</v>
      </c>
      <c r="FE35" s="397">
        <f t="shared" si="188"/>
        <v>1.5461759740953809E-3</v>
      </c>
      <c r="FF35" s="397">
        <f t="shared" si="188"/>
        <v>1.2369407792763047E-3</v>
      </c>
      <c r="FG35" s="402">
        <f t="shared" si="188"/>
        <v>9.8955262342104383E-4</v>
      </c>
      <c r="FH35" s="397">
        <f t="shared" si="188"/>
        <v>7.9164209873683507E-4</v>
      </c>
      <c r="FI35" s="397">
        <f t="shared" si="189"/>
        <v>6.333136789894681E-4</v>
      </c>
      <c r="FJ35" s="397">
        <f t="shared" si="189"/>
        <v>5.0665094319157452E-4</v>
      </c>
      <c r="FK35" s="397">
        <f t="shared" si="189"/>
        <v>4.0532075455325964E-4</v>
      </c>
      <c r="FL35" s="397">
        <f t="shared" si="189"/>
        <v>3.2425660364260772E-4</v>
      </c>
      <c r="FM35" s="397">
        <f t="shared" si="189"/>
        <v>2.5940528291408619E-4</v>
      </c>
      <c r="FN35" s="397">
        <f t="shared" si="189"/>
        <v>2.0752422633126897E-4</v>
      </c>
      <c r="FO35" s="397">
        <f t="shared" si="189"/>
        <v>1.6601938106501518E-4</v>
      </c>
      <c r="FP35" s="397">
        <f t="shared" si="189"/>
        <v>1.3281550485201216E-4</v>
      </c>
      <c r="FQ35" s="397">
        <f t="shared" si="189"/>
        <v>1.0625240388160973E-4</v>
      </c>
      <c r="FR35" s="397">
        <f t="shared" si="189"/>
        <v>8.5001923105287787E-5</v>
      </c>
      <c r="FS35" s="402">
        <f t="shared" si="189"/>
        <v>6.800153848423023E-5</v>
      </c>
      <c r="FT35" s="397">
        <f t="shared" si="189"/>
        <v>5.4401230787384188E-5</v>
      </c>
      <c r="FU35" s="397">
        <f t="shared" si="189"/>
        <v>4.3520984629907356E-5</v>
      </c>
      <c r="FV35" s="397">
        <f t="shared" si="189"/>
        <v>3.4816787703925883E-5</v>
      </c>
      <c r="FW35" s="397">
        <f t="shared" si="189"/>
        <v>2.7853430163140709E-5</v>
      </c>
      <c r="FX35" s="397">
        <f t="shared" si="189"/>
        <v>2.2282744130512567E-5</v>
      </c>
      <c r="FY35" s="397">
        <f t="shared" si="190"/>
        <v>1.7826195304410053E-5</v>
      </c>
      <c r="FZ35" s="397">
        <f t="shared" si="190"/>
        <v>1.4260956243528043E-5</v>
      </c>
      <c r="GA35" s="397">
        <f t="shared" si="190"/>
        <v>1.1408764994822436E-5</v>
      </c>
      <c r="GB35" s="397">
        <f t="shared" si="190"/>
        <v>9.1270119958579483E-6</v>
      </c>
      <c r="GC35" s="397">
        <f t="shared" si="190"/>
        <v>7.3016095966863586E-6</v>
      </c>
      <c r="GD35" s="397">
        <f t="shared" si="190"/>
        <v>5.8412876773490872E-6</v>
      </c>
      <c r="GE35" s="402">
        <f t="shared" si="190"/>
        <v>4.6730301418792701E-6</v>
      </c>
      <c r="GF35" s="407">
        <f t="shared" si="206"/>
        <v>41423891.681231312</v>
      </c>
      <c r="GG35" s="408">
        <f>(GF35*$B$13)*$B$12</f>
        <v>186407512.56554091</v>
      </c>
    </row>
    <row r="36" spans="1:189" s="393" customFormat="1" ht="22" hidden="1" customHeight="1" thickTop="1">
      <c r="A36" s="382" t="s">
        <v>392</v>
      </c>
      <c r="B36" s="383">
        <f t="shared" si="180"/>
        <v>21</v>
      </c>
      <c r="C36" s="383"/>
      <c r="D36" s="383"/>
      <c r="E36" s="383">
        <v>1</v>
      </c>
      <c r="F36" s="383"/>
      <c r="G36" s="384" t="str">
        <f>$G$355</f>
        <v>Low Performing  Title / App</v>
      </c>
      <c r="H36" s="396"/>
      <c r="I36" s="397"/>
      <c r="J36" s="397"/>
      <c r="K36" s="397"/>
      <c r="L36" s="397"/>
      <c r="M36" s="397"/>
      <c r="N36" s="397"/>
      <c r="O36" s="397"/>
      <c r="P36" s="397"/>
      <c r="Q36" s="398"/>
      <c r="R36" s="397"/>
      <c r="S36" s="402"/>
      <c r="T36" s="397"/>
      <c r="U36" s="397"/>
      <c r="V36" s="397"/>
      <c r="W36" s="397"/>
      <c r="X36" s="397"/>
      <c r="Y36" s="397"/>
      <c r="Z36" s="397"/>
      <c r="AA36" s="397"/>
      <c r="AB36" s="397"/>
      <c r="AC36" s="397"/>
      <c r="AD36" s="397"/>
      <c r="AE36" s="402"/>
      <c r="AF36" s="397"/>
      <c r="AG36" s="397"/>
      <c r="AH36" s="397"/>
      <c r="AI36" s="397"/>
      <c r="AJ36" s="397"/>
      <c r="AK36" s="397"/>
      <c r="AL36" s="397"/>
      <c r="AM36" s="397"/>
      <c r="AN36" s="397"/>
      <c r="AO36" s="397"/>
      <c r="AP36" s="397"/>
      <c r="AQ36" s="402"/>
      <c r="AR36" s="397"/>
      <c r="AS36" s="397"/>
      <c r="AT36" s="397"/>
      <c r="AU36" s="397"/>
      <c r="AV36" s="397"/>
      <c r="AW36" s="397"/>
      <c r="AX36" s="397"/>
      <c r="AY36" s="397"/>
      <c r="AZ36" s="397"/>
      <c r="BA36" s="397"/>
      <c r="BB36" s="397"/>
      <c r="BC36" s="402"/>
      <c r="BD36" s="410">
        <f t="shared" ref="BD36:CA36" si="211">$B$9*Q$355</f>
        <v>10965.824999999999</v>
      </c>
      <c r="BE36" s="410">
        <f t="shared" si="211"/>
        <v>40421.0625</v>
      </c>
      <c r="BF36" s="410">
        <f t="shared" si="211"/>
        <v>74204.324999999997</v>
      </c>
      <c r="BG36" s="410">
        <f t="shared" si="211"/>
        <v>136792.5</v>
      </c>
      <c r="BH36" s="410">
        <f t="shared" si="211"/>
        <v>224799.41249999998</v>
      </c>
      <c r="BI36" s="410">
        <f t="shared" si="211"/>
        <v>153499.125</v>
      </c>
      <c r="BJ36" s="410">
        <f t="shared" si="211"/>
        <v>131500.19999999998</v>
      </c>
      <c r="BK36" s="410">
        <f t="shared" si="211"/>
        <v>145650.375</v>
      </c>
      <c r="BL36" s="410">
        <f t="shared" si="211"/>
        <v>117574.27499999999</v>
      </c>
      <c r="BM36" s="410">
        <f t="shared" si="211"/>
        <v>116755.7625</v>
      </c>
      <c r="BN36" s="410">
        <f t="shared" si="211"/>
        <v>111205.575</v>
      </c>
      <c r="BO36" s="411">
        <f t="shared" si="211"/>
        <v>102796.2</v>
      </c>
      <c r="BP36" s="410">
        <f t="shared" si="211"/>
        <v>90664.274999999994</v>
      </c>
      <c r="BQ36" s="410">
        <f t="shared" si="211"/>
        <v>106429.04999999999</v>
      </c>
      <c r="BR36" s="410">
        <f t="shared" si="211"/>
        <v>83634.037499999991</v>
      </c>
      <c r="BS36" s="410">
        <f t="shared" si="211"/>
        <v>71558.175000000003</v>
      </c>
      <c r="BT36" s="410">
        <f t="shared" si="211"/>
        <v>70762.087499999994</v>
      </c>
      <c r="BU36" s="410">
        <f t="shared" si="211"/>
        <v>76144.087499999994</v>
      </c>
      <c r="BV36" s="410">
        <f t="shared" si="211"/>
        <v>55199.137499999997</v>
      </c>
      <c r="BW36" s="410">
        <f t="shared" si="211"/>
        <v>55457.024999999994</v>
      </c>
      <c r="BX36" s="410">
        <f t="shared" si="211"/>
        <v>39681.037499999999</v>
      </c>
      <c r="BY36" s="410">
        <f t="shared" si="211"/>
        <v>27223.949999999997</v>
      </c>
      <c r="BZ36" s="410">
        <f t="shared" si="211"/>
        <v>17704.537499999999</v>
      </c>
      <c r="CA36" s="411">
        <f t="shared" si="211"/>
        <v>7781.4749999999995</v>
      </c>
      <c r="CB36" s="399">
        <f>CA36*0.8</f>
        <v>6225.18</v>
      </c>
      <c r="CC36" s="399">
        <f t="shared" ref="CC36:CR47" si="212">CB36*0.8</f>
        <v>4980.1440000000002</v>
      </c>
      <c r="CD36" s="399">
        <f t="shared" si="212"/>
        <v>3984.1152000000002</v>
      </c>
      <c r="CE36" s="399">
        <f t="shared" si="212"/>
        <v>3187.2921600000004</v>
      </c>
      <c r="CF36" s="399">
        <f t="shared" si="212"/>
        <v>2549.8337280000005</v>
      </c>
      <c r="CG36" s="399">
        <f t="shared" si="212"/>
        <v>2039.8669824000006</v>
      </c>
      <c r="CH36" s="399">
        <f t="shared" si="212"/>
        <v>1631.8935859200005</v>
      </c>
      <c r="CI36" s="399">
        <f t="shared" si="212"/>
        <v>1305.5148687360006</v>
      </c>
      <c r="CJ36" s="399">
        <f t="shared" si="212"/>
        <v>1044.4118949888004</v>
      </c>
      <c r="CK36" s="399">
        <f t="shared" si="212"/>
        <v>835.5295159910404</v>
      </c>
      <c r="CL36" s="399">
        <f t="shared" si="212"/>
        <v>668.42361279283239</v>
      </c>
      <c r="CM36" s="415">
        <f t="shared" si="212"/>
        <v>534.73889023426591</v>
      </c>
      <c r="CN36" s="397">
        <f t="shared" si="212"/>
        <v>427.79111218741275</v>
      </c>
      <c r="CO36" s="397">
        <f t="shared" si="212"/>
        <v>342.23288974993022</v>
      </c>
      <c r="CP36" s="397">
        <f t="shared" si="210"/>
        <v>273.7863117999442</v>
      </c>
      <c r="CQ36" s="397">
        <f t="shared" si="185"/>
        <v>219.02904943995537</v>
      </c>
      <c r="CR36" s="397">
        <f t="shared" si="185"/>
        <v>175.2232395519643</v>
      </c>
      <c r="CS36" s="397">
        <f t="shared" si="185"/>
        <v>140.17859164157144</v>
      </c>
      <c r="CT36" s="397">
        <f t="shared" si="185"/>
        <v>112.14287331325716</v>
      </c>
      <c r="CU36" s="397">
        <f t="shared" si="185"/>
        <v>89.714298650605727</v>
      </c>
      <c r="CV36" s="397">
        <f t="shared" si="185"/>
        <v>71.771438920484584</v>
      </c>
      <c r="CW36" s="397">
        <f t="shared" si="185"/>
        <v>57.417151136387673</v>
      </c>
      <c r="CX36" s="397">
        <f t="shared" si="185"/>
        <v>45.933720909110143</v>
      </c>
      <c r="CY36" s="402">
        <f t="shared" si="185"/>
        <v>36.746976727288114</v>
      </c>
      <c r="CZ36" s="397">
        <f t="shared" si="185"/>
        <v>29.397581381830491</v>
      </c>
      <c r="DA36" s="397">
        <f t="shared" si="185"/>
        <v>23.518065105464395</v>
      </c>
      <c r="DB36" s="397">
        <f t="shared" si="185"/>
        <v>18.814452084371517</v>
      </c>
      <c r="DC36" s="397">
        <f t="shared" si="185"/>
        <v>15.051561667497214</v>
      </c>
      <c r="DD36" s="397">
        <f t="shared" si="185"/>
        <v>12.041249333997772</v>
      </c>
      <c r="DE36" s="397">
        <f t="shared" si="185"/>
        <v>9.6329994671982178</v>
      </c>
      <c r="DF36" s="397">
        <f t="shared" si="185"/>
        <v>7.7063995737585742</v>
      </c>
      <c r="DG36" s="397">
        <f t="shared" si="205"/>
        <v>6.1651196590068595</v>
      </c>
      <c r="DH36" s="397">
        <f t="shared" si="205"/>
        <v>4.9320957272054882</v>
      </c>
      <c r="DI36" s="397">
        <f t="shared" si="205"/>
        <v>3.9456765817643906</v>
      </c>
      <c r="DJ36" s="397">
        <f t="shared" si="205"/>
        <v>3.1565412654115126</v>
      </c>
      <c r="DK36" s="402">
        <f t="shared" si="205"/>
        <v>2.5252330123292102</v>
      </c>
      <c r="DL36" s="397">
        <f t="shared" si="205"/>
        <v>2.0201864098633684</v>
      </c>
      <c r="DM36" s="397">
        <f t="shared" si="205"/>
        <v>1.6161491278906948</v>
      </c>
      <c r="DN36" s="397">
        <f t="shared" si="205"/>
        <v>1.2929193023125558</v>
      </c>
      <c r="DO36" s="397">
        <f t="shared" si="205"/>
        <v>1.0343354418500448</v>
      </c>
      <c r="DP36" s="397">
        <f t="shared" si="205"/>
        <v>0.82746835348003589</v>
      </c>
      <c r="DQ36" s="397">
        <f t="shared" si="205"/>
        <v>0.66197468278402871</v>
      </c>
      <c r="DR36" s="397">
        <f t="shared" si="202"/>
        <v>0.52957974622722304</v>
      </c>
      <c r="DS36" s="397">
        <f t="shared" si="202"/>
        <v>0.42366379698177847</v>
      </c>
      <c r="DT36" s="397">
        <f t="shared" si="202"/>
        <v>0.33893103758542281</v>
      </c>
      <c r="DU36" s="397">
        <f t="shared" si="202"/>
        <v>0.27114483006833828</v>
      </c>
      <c r="DV36" s="397">
        <f t="shared" si="202"/>
        <v>0.21691586405467064</v>
      </c>
      <c r="DW36" s="402">
        <f t="shared" si="202"/>
        <v>0.17353269124373652</v>
      </c>
      <c r="DX36" s="397">
        <f t="shared" si="202"/>
        <v>0.13882615299498921</v>
      </c>
      <c r="DY36" s="397">
        <f t="shared" si="202"/>
        <v>0.11106092239599137</v>
      </c>
      <c r="DZ36" s="397">
        <f t="shared" si="202"/>
        <v>8.8848737916793097E-2</v>
      </c>
      <c r="EA36" s="397">
        <f t="shared" si="202"/>
        <v>7.1078990333434483E-2</v>
      </c>
      <c r="EB36" s="397">
        <f t="shared" si="202"/>
        <v>5.6863192266747589E-2</v>
      </c>
      <c r="EC36" s="397">
        <f t="shared" si="202"/>
        <v>4.5490553813398074E-2</v>
      </c>
      <c r="ED36" s="397">
        <f t="shared" si="202"/>
        <v>3.6392443050718461E-2</v>
      </c>
      <c r="EE36" s="397">
        <f t="shared" si="202"/>
        <v>2.9113954440574769E-2</v>
      </c>
      <c r="EF36" s="397">
        <f t="shared" si="202"/>
        <v>2.3291163552459818E-2</v>
      </c>
      <c r="EG36" s="398">
        <f t="shared" si="202"/>
        <v>1.8632930841967855E-2</v>
      </c>
      <c r="EH36" s="397">
        <f t="shared" si="203"/>
        <v>1.4906344673574285E-2</v>
      </c>
      <c r="EI36" s="402">
        <f t="shared" si="192"/>
        <v>1.1925075738859429E-2</v>
      </c>
      <c r="EJ36" s="397">
        <f t="shared" si="192"/>
        <v>9.540060591087543E-3</v>
      </c>
      <c r="EK36" s="397">
        <f t="shared" si="192"/>
        <v>7.6320484728700346E-3</v>
      </c>
      <c r="EL36" s="397">
        <f t="shared" si="192"/>
        <v>6.1056387782960284E-3</v>
      </c>
      <c r="EM36" s="397">
        <f t="shared" si="192"/>
        <v>4.8845110226368232E-3</v>
      </c>
      <c r="EN36" s="397">
        <f t="shared" si="192"/>
        <v>3.9076088181094586E-3</v>
      </c>
      <c r="EO36" s="397">
        <f t="shared" si="192"/>
        <v>3.1260870544875669E-3</v>
      </c>
      <c r="EP36" s="397">
        <f t="shared" si="192"/>
        <v>2.5008696435900538E-3</v>
      </c>
      <c r="EQ36" s="397">
        <f t="shared" si="192"/>
        <v>2.0006957148720433E-3</v>
      </c>
      <c r="ER36" s="397">
        <f t="shared" si="192"/>
        <v>1.6005565718976347E-3</v>
      </c>
      <c r="ES36" s="397">
        <f t="shared" si="188"/>
        <v>1.2804452575181078E-3</v>
      </c>
      <c r="ET36" s="397">
        <f t="shared" si="188"/>
        <v>1.0243562060144862E-3</v>
      </c>
      <c r="EU36" s="402">
        <f t="shared" si="188"/>
        <v>8.1948496481158901E-4</v>
      </c>
      <c r="EV36" s="397">
        <f t="shared" si="188"/>
        <v>6.5558797184927121E-4</v>
      </c>
      <c r="EW36" s="397">
        <f t="shared" si="188"/>
        <v>5.2447037747941694E-4</v>
      </c>
      <c r="EX36" s="397">
        <f t="shared" si="188"/>
        <v>4.1957630198353357E-4</v>
      </c>
      <c r="EY36" s="397">
        <f t="shared" si="188"/>
        <v>3.3566104158682687E-4</v>
      </c>
      <c r="EZ36" s="397">
        <f t="shared" si="188"/>
        <v>2.6852883326946149E-4</v>
      </c>
      <c r="FA36" s="397">
        <f t="shared" si="188"/>
        <v>2.1482306661556921E-4</v>
      </c>
      <c r="FB36" s="397">
        <f t="shared" si="188"/>
        <v>1.7185845329245538E-4</v>
      </c>
      <c r="FC36" s="397">
        <f t="shared" si="188"/>
        <v>1.3748676263396431E-4</v>
      </c>
      <c r="FD36" s="397">
        <f t="shared" si="188"/>
        <v>1.0998941010717146E-4</v>
      </c>
      <c r="FE36" s="397">
        <f t="shared" si="188"/>
        <v>8.7991528085737172E-5</v>
      </c>
      <c r="FF36" s="397">
        <f t="shared" si="188"/>
        <v>7.0393222468589735E-5</v>
      </c>
      <c r="FG36" s="402">
        <f t="shared" si="188"/>
        <v>5.6314577974871789E-5</v>
      </c>
      <c r="FH36" s="397">
        <f t="shared" ref="FH36:FW52" si="213">FG36*0.8</f>
        <v>4.5051662379897432E-5</v>
      </c>
      <c r="FI36" s="397">
        <f t="shared" si="189"/>
        <v>3.6041329903917948E-5</v>
      </c>
      <c r="FJ36" s="397">
        <f t="shared" si="189"/>
        <v>2.883306392313436E-5</v>
      </c>
      <c r="FK36" s="397">
        <f t="shared" si="189"/>
        <v>2.3066451138507491E-5</v>
      </c>
      <c r="FL36" s="397">
        <f t="shared" si="189"/>
        <v>1.8453160910805996E-5</v>
      </c>
      <c r="FM36" s="397">
        <f t="shared" si="189"/>
        <v>1.4762528728644797E-5</v>
      </c>
      <c r="FN36" s="397">
        <f t="shared" si="189"/>
        <v>1.1810022982915838E-5</v>
      </c>
      <c r="FO36" s="397">
        <f t="shared" si="189"/>
        <v>9.4480183863326718E-6</v>
      </c>
      <c r="FP36" s="397">
        <f t="shared" si="189"/>
        <v>7.5584147090661374E-6</v>
      </c>
      <c r="FQ36" s="397">
        <f t="shared" si="189"/>
        <v>6.0467317672529103E-6</v>
      </c>
      <c r="FR36" s="397">
        <f t="shared" si="189"/>
        <v>4.8373854138023282E-6</v>
      </c>
      <c r="FS36" s="402">
        <f t="shared" si="189"/>
        <v>3.8699083310418627E-6</v>
      </c>
      <c r="FT36" s="397">
        <f t="shared" si="189"/>
        <v>3.0959266648334902E-6</v>
      </c>
      <c r="FU36" s="397">
        <f t="shared" si="189"/>
        <v>2.4767413318667922E-6</v>
      </c>
      <c r="FV36" s="397">
        <f t="shared" si="189"/>
        <v>1.9813930654934339E-6</v>
      </c>
      <c r="FW36" s="397">
        <f t="shared" si="189"/>
        <v>1.5851144523947472E-6</v>
      </c>
      <c r="FX36" s="397">
        <f t="shared" ref="FX36:GA99" si="214">FW36*0.8</f>
        <v>1.2680915619157978E-6</v>
      </c>
      <c r="FY36" s="397">
        <f t="shared" si="190"/>
        <v>1.0144732495326383E-6</v>
      </c>
      <c r="FZ36" s="397">
        <f t="shared" si="190"/>
        <v>8.1157859962611063E-7</v>
      </c>
      <c r="GA36" s="397">
        <f t="shared" si="190"/>
        <v>6.4926287970088852E-7</v>
      </c>
      <c r="GB36" s="397">
        <f t="shared" si="190"/>
        <v>5.1941030376071082E-7</v>
      </c>
      <c r="GC36" s="397">
        <f t="shared" si="190"/>
        <v>4.1552824300856869E-7</v>
      </c>
      <c r="GD36" s="397">
        <f t="shared" si="190"/>
        <v>3.3242259440685496E-7</v>
      </c>
      <c r="GE36" s="402">
        <f t="shared" si="190"/>
        <v>2.6593807552548396E-7</v>
      </c>
      <c r="GF36" s="392">
        <f t="shared" si="206"/>
        <v>2099529.4124989351</v>
      </c>
    </row>
    <row r="37" spans="1:189" s="393" customFormat="1" ht="22" hidden="1" customHeight="1">
      <c r="B37" s="394">
        <f t="shared" si="180"/>
        <v>22</v>
      </c>
      <c r="C37" s="394"/>
      <c r="D37" s="394">
        <v>1</v>
      </c>
      <c r="E37" s="394"/>
      <c r="F37" s="394"/>
      <c r="G37" s="418" t="str">
        <f>$G$353</f>
        <v>High Performing Title / App</v>
      </c>
      <c r="H37" s="396"/>
      <c r="I37" s="397"/>
      <c r="J37" s="397"/>
      <c r="K37" s="397"/>
      <c r="L37" s="397"/>
      <c r="M37" s="397"/>
      <c r="N37" s="397"/>
      <c r="O37" s="397"/>
      <c r="P37" s="397"/>
      <c r="Q37" s="398"/>
      <c r="R37" s="397"/>
      <c r="S37" s="402"/>
      <c r="T37" s="397"/>
      <c r="U37" s="397"/>
      <c r="V37" s="397"/>
      <c r="W37" s="397"/>
      <c r="X37" s="397"/>
      <c r="Y37" s="397"/>
      <c r="Z37" s="397"/>
      <c r="AA37" s="397"/>
      <c r="AB37" s="397"/>
      <c r="AC37" s="397"/>
      <c r="AD37" s="397"/>
      <c r="AE37" s="402"/>
      <c r="AF37" s="397"/>
      <c r="AG37" s="397"/>
      <c r="AH37" s="397"/>
      <c r="AI37" s="397"/>
      <c r="AJ37" s="397"/>
      <c r="AK37" s="397"/>
      <c r="AL37" s="397"/>
      <c r="AM37" s="397"/>
      <c r="AN37" s="397"/>
      <c r="AO37" s="397"/>
      <c r="AP37" s="397"/>
      <c r="AQ37" s="402"/>
      <c r="AR37" s="397"/>
      <c r="AS37" s="397"/>
      <c r="AT37" s="397"/>
      <c r="AU37" s="397"/>
      <c r="AV37" s="397"/>
      <c r="AW37" s="397"/>
      <c r="AX37" s="397"/>
      <c r="AY37" s="397"/>
      <c r="AZ37" s="397"/>
      <c r="BA37" s="397"/>
      <c r="BB37" s="397"/>
      <c r="BC37" s="402"/>
      <c r="BD37" s="397"/>
      <c r="BE37" s="401">
        <f t="shared" ref="BE37:CB37" si="215">$B$9*Q$354</f>
        <v>23344.424999999999</v>
      </c>
      <c r="BF37" s="401">
        <f t="shared" si="215"/>
        <v>75179.8125</v>
      </c>
      <c r="BG37" s="401">
        <f t="shared" si="215"/>
        <v>213463.57499999998</v>
      </c>
      <c r="BH37" s="401">
        <f t="shared" si="215"/>
        <v>417721.6875</v>
      </c>
      <c r="BI37" s="401">
        <f t="shared" si="215"/>
        <v>510202.38749999995</v>
      </c>
      <c r="BJ37" s="401">
        <f t="shared" si="215"/>
        <v>496444.64999999997</v>
      </c>
      <c r="BK37" s="401">
        <f t="shared" si="215"/>
        <v>505224.03749999998</v>
      </c>
      <c r="BL37" s="401">
        <f t="shared" si="215"/>
        <v>495940.08749999997</v>
      </c>
      <c r="BM37" s="401">
        <f t="shared" si="215"/>
        <v>335455.57500000001</v>
      </c>
      <c r="BN37" s="401">
        <f t="shared" si="215"/>
        <v>364069.875</v>
      </c>
      <c r="BO37" s="400">
        <f t="shared" si="215"/>
        <v>279841.57500000001</v>
      </c>
      <c r="BP37" s="401">
        <f t="shared" si="215"/>
        <v>238590.78749999998</v>
      </c>
      <c r="BQ37" s="401">
        <f t="shared" si="215"/>
        <v>308814.67499999999</v>
      </c>
      <c r="BR37" s="401">
        <f t="shared" si="215"/>
        <v>273585</v>
      </c>
      <c r="BS37" s="401">
        <f t="shared" si="215"/>
        <v>237267.71249999999</v>
      </c>
      <c r="BT37" s="401">
        <f t="shared" si="215"/>
        <v>178615.125</v>
      </c>
      <c r="BU37" s="401">
        <f t="shared" si="215"/>
        <v>165844.08749999999</v>
      </c>
      <c r="BV37" s="401">
        <f t="shared" si="215"/>
        <v>185342.625</v>
      </c>
      <c r="BW37" s="401">
        <f t="shared" si="215"/>
        <v>165877.72500000001</v>
      </c>
      <c r="BX37" s="401">
        <f t="shared" si="215"/>
        <v>128921.325</v>
      </c>
      <c r="BY37" s="401">
        <f t="shared" si="215"/>
        <v>95799.599999999991</v>
      </c>
      <c r="BZ37" s="401">
        <f t="shared" si="215"/>
        <v>55995.224999999999</v>
      </c>
      <c r="CA37" s="400">
        <f t="shared" si="215"/>
        <v>49009.837499999994</v>
      </c>
      <c r="CB37" s="401">
        <f t="shared" si="215"/>
        <v>27055.762499999997</v>
      </c>
      <c r="CC37" s="399">
        <f>CB37*0.8</f>
        <v>21644.61</v>
      </c>
      <c r="CD37" s="399">
        <f t="shared" si="212"/>
        <v>17315.688000000002</v>
      </c>
      <c r="CE37" s="399">
        <f t="shared" si="212"/>
        <v>13852.550400000002</v>
      </c>
      <c r="CF37" s="399">
        <f t="shared" si="212"/>
        <v>11082.040320000002</v>
      </c>
      <c r="CG37" s="399">
        <f t="shared" si="212"/>
        <v>8865.6322560000026</v>
      </c>
      <c r="CH37" s="399">
        <f t="shared" si="212"/>
        <v>7092.5058048000028</v>
      </c>
      <c r="CI37" s="399">
        <f t="shared" si="212"/>
        <v>5674.0046438400022</v>
      </c>
      <c r="CJ37" s="399">
        <f t="shared" si="212"/>
        <v>4539.2037150720016</v>
      </c>
      <c r="CK37" s="399">
        <f t="shared" si="212"/>
        <v>3631.3629720576014</v>
      </c>
      <c r="CL37" s="399">
        <f t="shared" si="212"/>
        <v>2905.0903776460814</v>
      </c>
      <c r="CM37" s="415">
        <f t="shared" si="212"/>
        <v>2324.0723021168651</v>
      </c>
      <c r="CN37" s="397">
        <f t="shared" si="212"/>
        <v>1859.2578416934921</v>
      </c>
      <c r="CO37" s="397">
        <f t="shared" si="212"/>
        <v>1487.4062733547937</v>
      </c>
      <c r="CP37" s="397">
        <f t="shared" si="210"/>
        <v>1189.9250186838351</v>
      </c>
      <c r="CQ37" s="397">
        <f t="shared" si="185"/>
        <v>951.94001494706811</v>
      </c>
      <c r="CR37" s="397">
        <f t="shared" si="185"/>
        <v>761.55201195765449</v>
      </c>
      <c r="CS37" s="397">
        <f t="shared" si="185"/>
        <v>609.24160956612366</v>
      </c>
      <c r="CT37" s="397">
        <f t="shared" si="185"/>
        <v>487.39328765289895</v>
      </c>
      <c r="CU37" s="397">
        <f t="shared" si="185"/>
        <v>389.91463012231918</v>
      </c>
      <c r="CV37" s="397">
        <f t="shared" si="185"/>
        <v>311.93170409785535</v>
      </c>
      <c r="CW37" s="397">
        <f t="shared" si="185"/>
        <v>249.5453632782843</v>
      </c>
      <c r="CX37" s="397">
        <f t="shared" si="185"/>
        <v>199.63629062262746</v>
      </c>
      <c r="CY37" s="402">
        <f t="shared" si="185"/>
        <v>159.70903249810198</v>
      </c>
      <c r="CZ37" s="397">
        <f t="shared" si="185"/>
        <v>127.76722599848159</v>
      </c>
      <c r="DA37" s="397">
        <f t="shared" si="185"/>
        <v>102.21378079878528</v>
      </c>
      <c r="DB37" s="397">
        <f t="shared" si="185"/>
        <v>81.771024639028226</v>
      </c>
      <c r="DC37" s="397">
        <f t="shared" si="185"/>
        <v>65.416819711222587</v>
      </c>
      <c r="DD37" s="397">
        <f t="shared" si="185"/>
        <v>52.33345576897807</v>
      </c>
      <c r="DE37" s="397">
        <f t="shared" si="185"/>
        <v>41.866764615182461</v>
      </c>
      <c r="DF37" s="397">
        <f t="shared" si="185"/>
        <v>33.493411692145969</v>
      </c>
      <c r="DG37" s="397">
        <f t="shared" si="205"/>
        <v>26.794729353716775</v>
      </c>
      <c r="DH37" s="397">
        <f t="shared" si="205"/>
        <v>21.43578348297342</v>
      </c>
      <c r="DI37" s="397">
        <f t="shared" si="205"/>
        <v>17.148626786378738</v>
      </c>
      <c r="DJ37" s="397">
        <f t="shared" si="205"/>
        <v>13.718901429102992</v>
      </c>
      <c r="DK37" s="402">
        <f t="shared" si="205"/>
        <v>10.975121143282394</v>
      </c>
      <c r="DL37" s="397">
        <f t="shared" si="205"/>
        <v>8.7800969146259149</v>
      </c>
      <c r="DM37" s="397">
        <f t="shared" si="205"/>
        <v>7.0240775317007325</v>
      </c>
      <c r="DN37" s="397">
        <f t="shared" si="205"/>
        <v>5.6192620253605865</v>
      </c>
      <c r="DO37" s="397">
        <f t="shared" si="205"/>
        <v>4.495409620288469</v>
      </c>
      <c r="DP37" s="397">
        <f t="shared" si="205"/>
        <v>3.5963276962307753</v>
      </c>
      <c r="DQ37" s="397">
        <f t="shared" si="205"/>
        <v>2.8770621569846204</v>
      </c>
      <c r="DR37" s="397">
        <f t="shared" si="202"/>
        <v>2.3016497255876964</v>
      </c>
      <c r="DS37" s="397">
        <f t="shared" si="202"/>
        <v>1.8413197804701573</v>
      </c>
      <c r="DT37" s="397">
        <f t="shared" si="202"/>
        <v>1.473055824376126</v>
      </c>
      <c r="DU37" s="397">
        <f t="shared" si="202"/>
        <v>1.1784446595009008</v>
      </c>
      <c r="DV37" s="397">
        <f t="shared" si="202"/>
        <v>0.94275572760072068</v>
      </c>
      <c r="DW37" s="402">
        <f t="shared" si="202"/>
        <v>0.75420458208057661</v>
      </c>
      <c r="DX37" s="397">
        <f t="shared" si="202"/>
        <v>0.60336366566446131</v>
      </c>
      <c r="DY37" s="397">
        <f t="shared" si="202"/>
        <v>0.48269093253156908</v>
      </c>
      <c r="DZ37" s="397">
        <f t="shared" si="202"/>
        <v>0.38615274602525529</v>
      </c>
      <c r="EA37" s="397">
        <f t="shared" si="202"/>
        <v>0.30892219682020428</v>
      </c>
      <c r="EB37" s="397">
        <f t="shared" si="202"/>
        <v>0.24713775745616343</v>
      </c>
      <c r="EC37" s="397">
        <f t="shared" si="202"/>
        <v>0.19771020596493075</v>
      </c>
      <c r="ED37" s="397">
        <f t="shared" si="202"/>
        <v>0.15816816477194462</v>
      </c>
      <c r="EE37" s="397">
        <f t="shared" si="202"/>
        <v>0.1265345318175557</v>
      </c>
      <c r="EF37" s="397">
        <f t="shared" si="202"/>
        <v>0.10122762545404457</v>
      </c>
      <c r="EG37" s="398">
        <f t="shared" si="202"/>
        <v>8.0982100363235665E-2</v>
      </c>
      <c r="EH37" s="397">
        <f t="shared" si="203"/>
        <v>6.4785680290588538E-2</v>
      </c>
      <c r="EI37" s="402">
        <f t="shared" si="192"/>
        <v>5.1828544232470831E-2</v>
      </c>
      <c r="EJ37" s="397">
        <f t="shared" si="192"/>
        <v>4.1462835385976671E-2</v>
      </c>
      <c r="EK37" s="397">
        <f t="shared" si="192"/>
        <v>3.3170268308781337E-2</v>
      </c>
      <c r="EL37" s="397">
        <f t="shared" si="192"/>
        <v>2.6536214647025071E-2</v>
      </c>
      <c r="EM37" s="397">
        <f t="shared" si="192"/>
        <v>2.122897171762006E-2</v>
      </c>
      <c r="EN37" s="397">
        <f t="shared" si="192"/>
        <v>1.6983177374096048E-2</v>
      </c>
      <c r="EO37" s="397">
        <f t="shared" si="192"/>
        <v>1.3586541899276839E-2</v>
      </c>
      <c r="EP37" s="397">
        <f t="shared" si="192"/>
        <v>1.0869233519421472E-2</v>
      </c>
      <c r="EQ37" s="397">
        <f t="shared" si="192"/>
        <v>8.6953868155371771E-3</v>
      </c>
      <c r="ER37" s="397">
        <f t="shared" si="192"/>
        <v>6.956309452429742E-3</v>
      </c>
      <c r="ES37" s="397">
        <f t="shared" si="192"/>
        <v>5.5650475619437936E-3</v>
      </c>
      <c r="ET37" s="397">
        <f t="shared" si="192"/>
        <v>4.4520380495550347E-3</v>
      </c>
      <c r="EU37" s="402">
        <f t="shared" si="192"/>
        <v>3.5616304396440279E-3</v>
      </c>
      <c r="EV37" s="397">
        <f t="shared" si="192"/>
        <v>2.8493043517152225E-3</v>
      </c>
      <c r="EW37" s="397">
        <f t="shared" si="192"/>
        <v>2.2794434813721781E-3</v>
      </c>
      <c r="EX37" s="397">
        <f t="shared" si="192"/>
        <v>1.8235547850977427E-3</v>
      </c>
      <c r="EY37" s="397">
        <f t="shared" ref="EY37:FN59" si="216">EX37*0.8</f>
        <v>1.4588438280781942E-3</v>
      </c>
      <c r="EZ37" s="397">
        <f t="shared" si="216"/>
        <v>1.1670750624625554E-3</v>
      </c>
      <c r="FA37" s="397">
        <f t="shared" si="216"/>
        <v>9.3366004997004438E-4</v>
      </c>
      <c r="FB37" s="397">
        <f t="shared" si="216"/>
        <v>7.469280399760355E-4</v>
      </c>
      <c r="FC37" s="397">
        <f t="shared" si="216"/>
        <v>5.9754243198082845E-4</v>
      </c>
      <c r="FD37" s="397">
        <f t="shared" si="216"/>
        <v>4.7803394558466276E-4</v>
      </c>
      <c r="FE37" s="397">
        <f t="shared" si="216"/>
        <v>3.8242715646773023E-4</v>
      </c>
      <c r="FF37" s="397">
        <f t="shared" si="216"/>
        <v>3.0594172517418421E-4</v>
      </c>
      <c r="FG37" s="402">
        <f t="shared" si="216"/>
        <v>2.4475338013934736E-4</v>
      </c>
      <c r="FH37" s="397">
        <f t="shared" si="213"/>
        <v>1.9580270411147791E-4</v>
      </c>
      <c r="FI37" s="397">
        <f t="shared" si="213"/>
        <v>1.5664216328918233E-4</v>
      </c>
      <c r="FJ37" s="397">
        <f t="shared" si="213"/>
        <v>1.2531373063134587E-4</v>
      </c>
      <c r="FK37" s="397">
        <f t="shared" si="213"/>
        <v>1.002509845050767E-4</v>
      </c>
      <c r="FL37" s="397">
        <f t="shared" si="213"/>
        <v>8.0200787604061367E-5</v>
      </c>
      <c r="FM37" s="397">
        <f t="shared" si="213"/>
        <v>6.4160630083249094E-5</v>
      </c>
      <c r="FN37" s="397">
        <f t="shared" si="213"/>
        <v>5.1328504066599279E-5</v>
      </c>
      <c r="FO37" s="397">
        <f t="shared" si="213"/>
        <v>4.1062803253279423E-5</v>
      </c>
      <c r="FP37" s="397">
        <f t="shared" si="213"/>
        <v>3.2850242602623543E-5</v>
      </c>
      <c r="FQ37" s="397">
        <f t="shared" si="213"/>
        <v>2.6280194082098834E-5</v>
      </c>
      <c r="FR37" s="397">
        <f t="shared" si="213"/>
        <v>2.1024155265679068E-5</v>
      </c>
      <c r="FS37" s="402">
        <f t="shared" si="213"/>
        <v>1.6819324212543256E-5</v>
      </c>
      <c r="FT37" s="397">
        <f t="shared" si="213"/>
        <v>1.3455459370034605E-5</v>
      </c>
      <c r="FU37" s="397">
        <f t="shared" si="213"/>
        <v>1.0764367496027684E-5</v>
      </c>
      <c r="FV37" s="397">
        <f t="shared" si="213"/>
        <v>8.6114939968221483E-6</v>
      </c>
      <c r="FW37" s="397">
        <f t="shared" si="213"/>
        <v>6.8891951974577191E-6</v>
      </c>
      <c r="FX37" s="397">
        <f t="shared" si="214"/>
        <v>5.5113561579661753E-6</v>
      </c>
      <c r="FY37" s="397">
        <f t="shared" si="190"/>
        <v>4.4090849263729406E-6</v>
      </c>
      <c r="FZ37" s="397">
        <f t="shared" si="190"/>
        <v>3.5272679410983525E-6</v>
      </c>
      <c r="GA37" s="397">
        <f t="shared" si="190"/>
        <v>2.8218143528786821E-6</v>
      </c>
      <c r="GB37" s="397">
        <f t="shared" si="190"/>
        <v>2.2574514823029459E-6</v>
      </c>
      <c r="GC37" s="397">
        <f t="shared" si="190"/>
        <v>1.8059611858423568E-6</v>
      </c>
      <c r="GD37" s="397">
        <f t="shared" si="190"/>
        <v>1.4447689486738856E-6</v>
      </c>
      <c r="GE37" s="402">
        <f t="shared" si="190"/>
        <v>1.1558151589391085E-6</v>
      </c>
      <c r="GF37" s="403">
        <f t="shared" si="206"/>
        <v>5935830.2249953812</v>
      </c>
    </row>
    <row r="38" spans="1:189" s="393" customFormat="1" ht="22" hidden="1" customHeight="1">
      <c r="B38" s="394">
        <f t="shared" si="180"/>
        <v>23</v>
      </c>
      <c r="C38" s="394"/>
      <c r="D38" s="394">
        <v>1</v>
      </c>
      <c r="E38" s="394"/>
      <c r="F38" s="394"/>
      <c r="G38" s="418" t="str">
        <f>$G$354</f>
        <v>Avg Performing  Title / App</v>
      </c>
      <c r="H38" s="396"/>
      <c r="I38" s="397"/>
      <c r="J38" s="397"/>
      <c r="K38" s="397"/>
      <c r="L38" s="397"/>
      <c r="M38" s="397"/>
      <c r="N38" s="397"/>
      <c r="O38" s="397"/>
      <c r="P38" s="397"/>
      <c r="Q38" s="398"/>
      <c r="R38" s="397"/>
      <c r="S38" s="402"/>
      <c r="T38" s="397"/>
      <c r="U38" s="397"/>
      <c r="V38" s="397"/>
      <c r="W38" s="397"/>
      <c r="X38" s="397"/>
      <c r="Y38" s="397"/>
      <c r="Z38" s="397"/>
      <c r="AA38" s="397"/>
      <c r="AB38" s="397"/>
      <c r="AC38" s="397"/>
      <c r="AD38" s="397"/>
      <c r="AE38" s="402"/>
      <c r="AF38" s="397"/>
      <c r="AG38" s="397"/>
      <c r="AH38" s="397"/>
      <c r="AI38" s="397"/>
      <c r="AJ38" s="397"/>
      <c r="AK38" s="397"/>
      <c r="AL38" s="397"/>
      <c r="AM38" s="397"/>
      <c r="AN38" s="397"/>
      <c r="AO38" s="397"/>
      <c r="AP38" s="397"/>
      <c r="AQ38" s="402"/>
      <c r="AR38" s="397"/>
      <c r="AS38" s="397"/>
      <c r="AT38" s="397"/>
      <c r="AU38" s="397"/>
      <c r="AV38" s="397"/>
      <c r="AW38" s="397"/>
      <c r="AX38" s="397"/>
      <c r="AY38" s="397"/>
      <c r="AZ38" s="397"/>
      <c r="BA38" s="397"/>
      <c r="BB38" s="397"/>
      <c r="BC38" s="402"/>
      <c r="BD38" s="397"/>
      <c r="BE38" s="397"/>
      <c r="BF38" s="397"/>
      <c r="BG38" s="401">
        <f t="shared" ref="BG38:CD38" si="217">$B$9*Q$354</f>
        <v>23344.424999999999</v>
      </c>
      <c r="BH38" s="401">
        <f t="shared" si="217"/>
        <v>75179.8125</v>
      </c>
      <c r="BI38" s="401">
        <f t="shared" si="217"/>
        <v>213463.57499999998</v>
      </c>
      <c r="BJ38" s="401">
        <f t="shared" si="217"/>
        <v>417721.6875</v>
      </c>
      <c r="BK38" s="401">
        <f t="shared" si="217"/>
        <v>510202.38749999995</v>
      </c>
      <c r="BL38" s="401">
        <f t="shared" si="217"/>
        <v>496444.64999999997</v>
      </c>
      <c r="BM38" s="401">
        <f t="shared" si="217"/>
        <v>505224.03749999998</v>
      </c>
      <c r="BN38" s="401">
        <f t="shared" si="217"/>
        <v>495940.08749999997</v>
      </c>
      <c r="BO38" s="400">
        <f t="shared" si="217"/>
        <v>335455.57500000001</v>
      </c>
      <c r="BP38" s="401">
        <f t="shared" si="217"/>
        <v>364069.875</v>
      </c>
      <c r="BQ38" s="401">
        <f t="shared" si="217"/>
        <v>279841.57500000001</v>
      </c>
      <c r="BR38" s="401">
        <f t="shared" si="217"/>
        <v>238590.78749999998</v>
      </c>
      <c r="BS38" s="401">
        <f t="shared" si="217"/>
        <v>308814.67499999999</v>
      </c>
      <c r="BT38" s="401">
        <f t="shared" si="217"/>
        <v>273585</v>
      </c>
      <c r="BU38" s="401">
        <f t="shared" si="217"/>
        <v>237267.71249999999</v>
      </c>
      <c r="BV38" s="401">
        <f t="shared" si="217"/>
        <v>178615.125</v>
      </c>
      <c r="BW38" s="401">
        <f t="shared" si="217"/>
        <v>165844.08749999999</v>
      </c>
      <c r="BX38" s="401">
        <f t="shared" si="217"/>
        <v>185342.625</v>
      </c>
      <c r="BY38" s="401">
        <f t="shared" si="217"/>
        <v>165877.72500000001</v>
      </c>
      <c r="BZ38" s="401">
        <f t="shared" si="217"/>
        <v>128921.325</v>
      </c>
      <c r="CA38" s="400">
        <f t="shared" si="217"/>
        <v>95799.599999999991</v>
      </c>
      <c r="CB38" s="401">
        <f t="shared" si="217"/>
        <v>55995.224999999999</v>
      </c>
      <c r="CC38" s="401">
        <f t="shared" si="217"/>
        <v>49009.837499999994</v>
      </c>
      <c r="CD38" s="401">
        <f t="shared" si="217"/>
        <v>27055.762499999997</v>
      </c>
      <c r="CE38" s="399">
        <f>CD38*0.8</f>
        <v>21644.61</v>
      </c>
      <c r="CF38" s="399">
        <f t="shared" si="212"/>
        <v>17315.688000000002</v>
      </c>
      <c r="CG38" s="399">
        <f t="shared" si="212"/>
        <v>13852.550400000002</v>
      </c>
      <c r="CH38" s="399">
        <f t="shared" si="212"/>
        <v>11082.040320000002</v>
      </c>
      <c r="CI38" s="399">
        <f t="shared" si="212"/>
        <v>8865.6322560000026</v>
      </c>
      <c r="CJ38" s="399">
        <f t="shared" si="212"/>
        <v>7092.5058048000028</v>
      </c>
      <c r="CK38" s="399">
        <f t="shared" si="212"/>
        <v>5674.0046438400022</v>
      </c>
      <c r="CL38" s="399">
        <f t="shared" si="212"/>
        <v>4539.2037150720016</v>
      </c>
      <c r="CM38" s="415">
        <f t="shared" si="212"/>
        <v>3631.3629720576014</v>
      </c>
      <c r="CN38" s="397">
        <f t="shared" si="212"/>
        <v>2905.0903776460814</v>
      </c>
      <c r="CO38" s="397">
        <f t="shared" si="212"/>
        <v>2324.0723021168651</v>
      </c>
      <c r="CP38" s="397">
        <f t="shared" si="210"/>
        <v>1859.2578416934921</v>
      </c>
      <c r="CQ38" s="397">
        <f t="shared" si="185"/>
        <v>1487.4062733547937</v>
      </c>
      <c r="CR38" s="397">
        <f t="shared" si="185"/>
        <v>1189.9250186838351</v>
      </c>
      <c r="CS38" s="397">
        <f t="shared" si="185"/>
        <v>951.94001494706811</v>
      </c>
      <c r="CT38" s="397">
        <f t="shared" si="185"/>
        <v>761.55201195765449</v>
      </c>
      <c r="CU38" s="397">
        <f t="shared" si="185"/>
        <v>609.24160956612366</v>
      </c>
      <c r="CV38" s="397">
        <f t="shared" si="185"/>
        <v>487.39328765289895</v>
      </c>
      <c r="CW38" s="397">
        <f t="shared" si="185"/>
        <v>389.91463012231918</v>
      </c>
      <c r="CX38" s="397">
        <f t="shared" si="185"/>
        <v>311.93170409785535</v>
      </c>
      <c r="CY38" s="402">
        <f t="shared" si="185"/>
        <v>249.5453632782843</v>
      </c>
      <c r="CZ38" s="397">
        <f t="shared" si="185"/>
        <v>199.63629062262746</v>
      </c>
      <c r="DA38" s="397">
        <f t="shared" si="185"/>
        <v>159.70903249810198</v>
      </c>
      <c r="DB38" s="397">
        <f t="shared" si="185"/>
        <v>127.76722599848159</v>
      </c>
      <c r="DC38" s="397">
        <f t="shared" si="185"/>
        <v>102.21378079878528</v>
      </c>
      <c r="DD38" s="397">
        <f t="shared" si="185"/>
        <v>81.771024639028226</v>
      </c>
      <c r="DE38" s="397">
        <f t="shared" si="185"/>
        <v>65.416819711222587</v>
      </c>
      <c r="DF38" s="397">
        <f t="shared" ref="DF38:DU70" si="218">DE38*0.8</f>
        <v>52.33345576897807</v>
      </c>
      <c r="DG38" s="397">
        <f t="shared" si="205"/>
        <v>41.866764615182461</v>
      </c>
      <c r="DH38" s="397">
        <f t="shared" si="205"/>
        <v>33.493411692145969</v>
      </c>
      <c r="DI38" s="397">
        <f t="shared" si="205"/>
        <v>26.794729353716775</v>
      </c>
      <c r="DJ38" s="397">
        <f t="shared" si="205"/>
        <v>21.43578348297342</v>
      </c>
      <c r="DK38" s="402">
        <f t="shared" si="205"/>
        <v>17.148626786378738</v>
      </c>
      <c r="DL38" s="397">
        <f t="shared" si="205"/>
        <v>13.718901429102992</v>
      </c>
      <c r="DM38" s="397">
        <f t="shared" si="205"/>
        <v>10.975121143282394</v>
      </c>
      <c r="DN38" s="397">
        <f t="shared" si="205"/>
        <v>8.7800969146259149</v>
      </c>
      <c r="DO38" s="397">
        <f t="shared" si="205"/>
        <v>7.0240775317007325</v>
      </c>
      <c r="DP38" s="397">
        <f t="shared" si="205"/>
        <v>5.6192620253605865</v>
      </c>
      <c r="DQ38" s="397">
        <f t="shared" si="205"/>
        <v>4.495409620288469</v>
      </c>
      <c r="DR38" s="397">
        <f t="shared" si="202"/>
        <v>3.5963276962307753</v>
      </c>
      <c r="DS38" s="397">
        <f t="shared" si="202"/>
        <v>2.8770621569846204</v>
      </c>
      <c r="DT38" s="397">
        <f t="shared" si="202"/>
        <v>2.3016497255876964</v>
      </c>
      <c r="DU38" s="397">
        <f t="shared" si="202"/>
        <v>1.8413197804701573</v>
      </c>
      <c r="DV38" s="397">
        <f t="shared" si="202"/>
        <v>1.473055824376126</v>
      </c>
      <c r="DW38" s="402">
        <f t="shared" si="202"/>
        <v>1.1784446595009008</v>
      </c>
      <c r="DX38" s="397">
        <f t="shared" si="202"/>
        <v>0.94275572760072068</v>
      </c>
      <c r="DY38" s="397">
        <f t="shared" si="202"/>
        <v>0.75420458208057661</v>
      </c>
      <c r="DZ38" s="397">
        <f t="shared" si="202"/>
        <v>0.60336366566446131</v>
      </c>
      <c r="EA38" s="397">
        <f t="shared" si="202"/>
        <v>0.48269093253156908</v>
      </c>
      <c r="EB38" s="397">
        <f t="shared" si="202"/>
        <v>0.38615274602525529</v>
      </c>
      <c r="EC38" s="397">
        <f t="shared" si="202"/>
        <v>0.30892219682020428</v>
      </c>
      <c r="ED38" s="397">
        <f t="shared" si="202"/>
        <v>0.24713775745616343</v>
      </c>
      <c r="EE38" s="397">
        <f t="shared" si="202"/>
        <v>0.19771020596493075</v>
      </c>
      <c r="EF38" s="397">
        <f t="shared" si="202"/>
        <v>0.15816816477194462</v>
      </c>
      <c r="EG38" s="398">
        <f t="shared" si="202"/>
        <v>0.1265345318175557</v>
      </c>
      <c r="EH38" s="397">
        <f t="shared" si="203"/>
        <v>0.10122762545404457</v>
      </c>
      <c r="EI38" s="402">
        <f t="shared" si="192"/>
        <v>8.0982100363235665E-2</v>
      </c>
      <c r="EJ38" s="397">
        <f t="shared" si="192"/>
        <v>6.4785680290588538E-2</v>
      </c>
      <c r="EK38" s="397">
        <f t="shared" si="192"/>
        <v>5.1828544232470831E-2</v>
      </c>
      <c r="EL38" s="397">
        <f t="shared" si="192"/>
        <v>4.1462835385976671E-2</v>
      </c>
      <c r="EM38" s="397">
        <f t="shared" si="192"/>
        <v>3.3170268308781337E-2</v>
      </c>
      <c r="EN38" s="397">
        <f t="shared" si="192"/>
        <v>2.6536214647025071E-2</v>
      </c>
      <c r="EO38" s="397">
        <f t="shared" si="192"/>
        <v>2.122897171762006E-2</v>
      </c>
      <c r="EP38" s="397">
        <f t="shared" si="192"/>
        <v>1.6983177374096048E-2</v>
      </c>
      <c r="EQ38" s="397">
        <f t="shared" si="192"/>
        <v>1.3586541899276839E-2</v>
      </c>
      <c r="ER38" s="397">
        <f t="shared" si="192"/>
        <v>1.0869233519421472E-2</v>
      </c>
      <c r="ES38" s="397">
        <f t="shared" si="192"/>
        <v>8.6953868155371771E-3</v>
      </c>
      <c r="ET38" s="397">
        <f t="shared" si="192"/>
        <v>6.956309452429742E-3</v>
      </c>
      <c r="EU38" s="402">
        <f t="shared" si="192"/>
        <v>5.5650475619437936E-3</v>
      </c>
      <c r="EV38" s="397">
        <f t="shared" si="192"/>
        <v>4.4520380495550347E-3</v>
      </c>
      <c r="EW38" s="397">
        <f t="shared" si="192"/>
        <v>3.5616304396440279E-3</v>
      </c>
      <c r="EX38" s="397">
        <f t="shared" si="192"/>
        <v>2.8493043517152225E-3</v>
      </c>
      <c r="EY38" s="397">
        <f t="shared" si="216"/>
        <v>2.2794434813721781E-3</v>
      </c>
      <c r="EZ38" s="397">
        <f t="shared" si="216"/>
        <v>1.8235547850977427E-3</v>
      </c>
      <c r="FA38" s="397">
        <f t="shared" si="216"/>
        <v>1.4588438280781942E-3</v>
      </c>
      <c r="FB38" s="397">
        <f t="shared" si="216"/>
        <v>1.1670750624625554E-3</v>
      </c>
      <c r="FC38" s="397">
        <f t="shared" si="216"/>
        <v>9.3366004997004438E-4</v>
      </c>
      <c r="FD38" s="397">
        <f t="shared" si="216"/>
        <v>7.469280399760355E-4</v>
      </c>
      <c r="FE38" s="397">
        <f t="shared" si="216"/>
        <v>5.9754243198082845E-4</v>
      </c>
      <c r="FF38" s="397">
        <f t="shared" si="216"/>
        <v>4.7803394558466276E-4</v>
      </c>
      <c r="FG38" s="402">
        <f t="shared" si="216"/>
        <v>3.8242715646773023E-4</v>
      </c>
      <c r="FH38" s="397">
        <f t="shared" si="213"/>
        <v>3.0594172517418421E-4</v>
      </c>
      <c r="FI38" s="397">
        <f t="shared" si="213"/>
        <v>2.4475338013934736E-4</v>
      </c>
      <c r="FJ38" s="397">
        <f t="shared" si="213"/>
        <v>1.9580270411147791E-4</v>
      </c>
      <c r="FK38" s="397">
        <f t="shared" si="213"/>
        <v>1.5664216328918233E-4</v>
      </c>
      <c r="FL38" s="397">
        <f t="shared" si="213"/>
        <v>1.2531373063134587E-4</v>
      </c>
      <c r="FM38" s="397">
        <f t="shared" si="213"/>
        <v>1.002509845050767E-4</v>
      </c>
      <c r="FN38" s="397">
        <f t="shared" si="213"/>
        <v>8.0200787604061367E-5</v>
      </c>
      <c r="FO38" s="397">
        <f t="shared" si="213"/>
        <v>6.4160630083249094E-5</v>
      </c>
      <c r="FP38" s="397">
        <f t="shared" si="213"/>
        <v>5.1328504066599279E-5</v>
      </c>
      <c r="FQ38" s="397">
        <f t="shared" si="213"/>
        <v>4.1062803253279423E-5</v>
      </c>
      <c r="FR38" s="397">
        <f t="shared" si="213"/>
        <v>3.2850242602623543E-5</v>
      </c>
      <c r="FS38" s="402">
        <f t="shared" si="213"/>
        <v>2.6280194082098834E-5</v>
      </c>
      <c r="FT38" s="397">
        <f t="shared" si="213"/>
        <v>2.1024155265679068E-5</v>
      </c>
      <c r="FU38" s="397">
        <f t="shared" si="213"/>
        <v>1.6819324212543256E-5</v>
      </c>
      <c r="FV38" s="397">
        <f t="shared" si="213"/>
        <v>1.3455459370034605E-5</v>
      </c>
      <c r="FW38" s="397">
        <f t="shared" si="213"/>
        <v>1.0764367496027684E-5</v>
      </c>
      <c r="FX38" s="397">
        <f t="shared" si="214"/>
        <v>8.6114939968221483E-6</v>
      </c>
      <c r="FY38" s="397">
        <f t="shared" si="190"/>
        <v>6.8891951974577191E-6</v>
      </c>
      <c r="FZ38" s="397">
        <f t="shared" si="190"/>
        <v>5.5113561579661753E-6</v>
      </c>
      <c r="GA38" s="397">
        <f t="shared" si="190"/>
        <v>4.4090849263729406E-6</v>
      </c>
      <c r="GB38" s="397">
        <f t="shared" si="190"/>
        <v>3.5272679410983525E-6</v>
      </c>
      <c r="GC38" s="397">
        <f t="shared" si="190"/>
        <v>2.8218143528786821E-6</v>
      </c>
      <c r="GD38" s="397">
        <f t="shared" si="190"/>
        <v>2.2574514823029459E-6</v>
      </c>
      <c r="GE38" s="402">
        <f t="shared" si="190"/>
        <v>1.8059611858423568E-6</v>
      </c>
      <c r="GF38" s="403">
        <f t="shared" si="206"/>
        <v>5935830.2249927809</v>
      </c>
    </row>
    <row r="39" spans="1:189" s="393" customFormat="1" ht="22" hidden="1" customHeight="1">
      <c r="B39" s="394">
        <f t="shared" si="180"/>
        <v>24</v>
      </c>
      <c r="C39" s="394"/>
      <c r="D39" s="394"/>
      <c r="E39" s="394">
        <v>1</v>
      </c>
      <c r="F39" s="394"/>
      <c r="G39" s="409" t="str">
        <f>$G$355</f>
        <v>Low Performing  Title / App</v>
      </c>
      <c r="H39" s="396"/>
      <c r="I39" s="397"/>
      <c r="J39" s="397"/>
      <c r="K39" s="397"/>
      <c r="L39" s="397"/>
      <c r="M39" s="397"/>
      <c r="N39" s="397"/>
      <c r="O39" s="397"/>
      <c r="P39" s="397"/>
      <c r="Q39" s="398"/>
      <c r="R39" s="397"/>
      <c r="S39" s="402"/>
      <c r="T39" s="397"/>
      <c r="U39" s="397"/>
      <c r="V39" s="397"/>
      <c r="W39" s="397"/>
      <c r="X39" s="397"/>
      <c r="Y39" s="397"/>
      <c r="Z39" s="397"/>
      <c r="AA39" s="397"/>
      <c r="AB39" s="397"/>
      <c r="AC39" s="397"/>
      <c r="AD39" s="397"/>
      <c r="AE39" s="402"/>
      <c r="AF39" s="397"/>
      <c r="AG39" s="397"/>
      <c r="AH39" s="397"/>
      <c r="AI39" s="397"/>
      <c r="AJ39" s="397"/>
      <c r="AK39" s="397"/>
      <c r="AL39" s="397"/>
      <c r="AM39" s="397"/>
      <c r="AN39" s="397"/>
      <c r="AO39" s="397"/>
      <c r="AP39" s="397"/>
      <c r="AQ39" s="402"/>
      <c r="AR39" s="397"/>
      <c r="AS39" s="397"/>
      <c r="AT39" s="397"/>
      <c r="AU39" s="397"/>
      <c r="AV39" s="397"/>
      <c r="AW39" s="397"/>
      <c r="AX39" s="397"/>
      <c r="AY39" s="397"/>
      <c r="AZ39" s="397"/>
      <c r="BA39" s="397"/>
      <c r="BB39" s="397"/>
      <c r="BC39" s="402"/>
      <c r="BD39" s="397"/>
      <c r="BE39" s="397"/>
      <c r="BF39" s="397"/>
      <c r="BG39" s="397"/>
      <c r="BH39" s="410">
        <f t="shared" ref="BH39:CE39" si="219">$B$9*Q$355</f>
        <v>10965.824999999999</v>
      </c>
      <c r="BI39" s="410">
        <f t="shared" si="219"/>
        <v>40421.0625</v>
      </c>
      <c r="BJ39" s="410">
        <f t="shared" si="219"/>
        <v>74204.324999999997</v>
      </c>
      <c r="BK39" s="410">
        <f t="shared" si="219"/>
        <v>136792.5</v>
      </c>
      <c r="BL39" s="410">
        <f t="shared" si="219"/>
        <v>224799.41249999998</v>
      </c>
      <c r="BM39" s="410">
        <f t="shared" si="219"/>
        <v>153499.125</v>
      </c>
      <c r="BN39" s="410">
        <f t="shared" si="219"/>
        <v>131500.19999999998</v>
      </c>
      <c r="BO39" s="411">
        <f t="shared" si="219"/>
        <v>145650.375</v>
      </c>
      <c r="BP39" s="410">
        <f t="shared" si="219"/>
        <v>117574.27499999999</v>
      </c>
      <c r="BQ39" s="410">
        <f t="shared" si="219"/>
        <v>116755.7625</v>
      </c>
      <c r="BR39" s="410">
        <f t="shared" si="219"/>
        <v>111205.575</v>
      </c>
      <c r="BS39" s="410">
        <f t="shared" si="219"/>
        <v>102796.2</v>
      </c>
      <c r="BT39" s="410">
        <f t="shared" si="219"/>
        <v>90664.274999999994</v>
      </c>
      <c r="BU39" s="410">
        <f t="shared" si="219"/>
        <v>106429.04999999999</v>
      </c>
      <c r="BV39" s="410">
        <f t="shared" si="219"/>
        <v>83634.037499999991</v>
      </c>
      <c r="BW39" s="410">
        <f t="shared" si="219"/>
        <v>71558.175000000003</v>
      </c>
      <c r="BX39" s="410">
        <f t="shared" si="219"/>
        <v>70762.087499999994</v>
      </c>
      <c r="BY39" s="410">
        <f t="shared" si="219"/>
        <v>76144.087499999994</v>
      </c>
      <c r="BZ39" s="410">
        <f t="shared" si="219"/>
        <v>55199.137499999997</v>
      </c>
      <c r="CA39" s="411">
        <f t="shared" si="219"/>
        <v>55457.024999999994</v>
      </c>
      <c r="CB39" s="410">
        <f t="shared" si="219"/>
        <v>39681.037499999999</v>
      </c>
      <c r="CC39" s="410">
        <f t="shared" si="219"/>
        <v>27223.949999999997</v>
      </c>
      <c r="CD39" s="410">
        <f t="shared" si="219"/>
        <v>17704.537499999999</v>
      </c>
      <c r="CE39" s="410">
        <f t="shared" si="219"/>
        <v>7781.4749999999995</v>
      </c>
      <c r="CF39" s="399">
        <f>CE39*0.8</f>
        <v>6225.18</v>
      </c>
      <c r="CG39" s="399">
        <f t="shared" si="212"/>
        <v>4980.1440000000002</v>
      </c>
      <c r="CH39" s="399">
        <f t="shared" si="212"/>
        <v>3984.1152000000002</v>
      </c>
      <c r="CI39" s="399">
        <f t="shared" si="212"/>
        <v>3187.2921600000004</v>
      </c>
      <c r="CJ39" s="399">
        <f t="shared" si="212"/>
        <v>2549.8337280000005</v>
      </c>
      <c r="CK39" s="399">
        <f t="shared" si="212"/>
        <v>2039.8669824000006</v>
      </c>
      <c r="CL39" s="399">
        <f t="shared" si="212"/>
        <v>1631.8935859200005</v>
      </c>
      <c r="CM39" s="415">
        <f t="shared" si="212"/>
        <v>1305.5148687360006</v>
      </c>
      <c r="CN39" s="397">
        <f t="shared" si="212"/>
        <v>1044.4118949888004</v>
      </c>
      <c r="CO39" s="397">
        <f t="shared" si="212"/>
        <v>835.5295159910404</v>
      </c>
      <c r="CP39" s="397">
        <f t="shared" si="210"/>
        <v>668.42361279283239</v>
      </c>
      <c r="CQ39" s="397">
        <f t="shared" si="210"/>
        <v>534.73889023426591</v>
      </c>
      <c r="CR39" s="397">
        <f t="shared" si="210"/>
        <v>427.79111218741275</v>
      </c>
      <c r="CS39" s="397">
        <f t="shared" si="210"/>
        <v>342.23288974993022</v>
      </c>
      <c r="CT39" s="397">
        <f t="shared" si="210"/>
        <v>273.7863117999442</v>
      </c>
      <c r="CU39" s="397">
        <f t="shared" si="210"/>
        <v>219.02904943995537</v>
      </c>
      <c r="CV39" s="397">
        <f t="shared" si="210"/>
        <v>175.2232395519643</v>
      </c>
      <c r="CW39" s="397">
        <f t="shared" si="210"/>
        <v>140.17859164157144</v>
      </c>
      <c r="CX39" s="397">
        <f t="shared" si="210"/>
        <v>112.14287331325716</v>
      </c>
      <c r="CY39" s="402">
        <f t="shared" si="210"/>
        <v>89.714298650605727</v>
      </c>
      <c r="CZ39" s="397">
        <f t="shared" si="210"/>
        <v>71.771438920484584</v>
      </c>
      <c r="DA39" s="397">
        <f t="shared" si="210"/>
        <v>57.417151136387673</v>
      </c>
      <c r="DB39" s="397">
        <f t="shared" si="210"/>
        <v>45.933720909110143</v>
      </c>
      <c r="DC39" s="397">
        <f t="shared" si="210"/>
        <v>36.746976727288114</v>
      </c>
      <c r="DD39" s="397">
        <f t="shared" si="210"/>
        <v>29.397581381830491</v>
      </c>
      <c r="DE39" s="397">
        <f t="shared" si="210"/>
        <v>23.518065105464395</v>
      </c>
      <c r="DF39" s="397">
        <f t="shared" si="218"/>
        <v>18.814452084371517</v>
      </c>
      <c r="DG39" s="397">
        <f t="shared" si="205"/>
        <v>15.051561667497214</v>
      </c>
      <c r="DH39" s="397">
        <f t="shared" si="205"/>
        <v>12.041249333997772</v>
      </c>
      <c r="DI39" s="397">
        <f t="shared" si="205"/>
        <v>9.6329994671982178</v>
      </c>
      <c r="DJ39" s="397">
        <f t="shared" si="205"/>
        <v>7.7063995737585742</v>
      </c>
      <c r="DK39" s="402">
        <f t="shared" si="205"/>
        <v>6.1651196590068595</v>
      </c>
      <c r="DL39" s="397">
        <f t="shared" si="205"/>
        <v>4.9320957272054882</v>
      </c>
      <c r="DM39" s="397">
        <f t="shared" si="205"/>
        <v>3.9456765817643906</v>
      </c>
      <c r="DN39" s="397">
        <f t="shared" si="205"/>
        <v>3.1565412654115126</v>
      </c>
      <c r="DO39" s="397">
        <f t="shared" si="205"/>
        <v>2.5252330123292102</v>
      </c>
      <c r="DP39" s="397">
        <f t="shared" si="205"/>
        <v>2.0201864098633684</v>
      </c>
      <c r="DQ39" s="397">
        <f t="shared" si="205"/>
        <v>1.6161491278906948</v>
      </c>
      <c r="DR39" s="397">
        <f t="shared" si="202"/>
        <v>1.2929193023125558</v>
      </c>
      <c r="DS39" s="397">
        <f t="shared" si="202"/>
        <v>1.0343354418500448</v>
      </c>
      <c r="DT39" s="397">
        <f t="shared" si="202"/>
        <v>0.82746835348003589</v>
      </c>
      <c r="DU39" s="397">
        <f t="shared" si="202"/>
        <v>0.66197468278402871</v>
      </c>
      <c r="DV39" s="397">
        <f t="shared" si="202"/>
        <v>0.52957974622722304</v>
      </c>
      <c r="DW39" s="402">
        <f t="shared" si="202"/>
        <v>0.42366379698177847</v>
      </c>
      <c r="DX39" s="397">
        <f t="shared" si="202"/>
        <v>0.33893103758542281</v>
      </c>
      <c r="DY39" s="397">
        <f t="shared" si="202"/>
        <v>0.27114483006833828</v>
      </c>
      <c r="DZ39" s="397">
        <f t="shared" si="202"/>
        <v>0.21691586405467064</v>
      </c>
      <c r="EA39" s="397">
        <f t="shared" si="202"/>
        <v>0.17353269124373652</v>
      </c>
      <c r="EB39" s="397">
        <f t="shared" si="202"/>
        <v>0.13882615299498921</v>
      </c>
      <c r="EC39" s="397">
        <f t="shared" si="202"/>
        <v>0.11106092239599137</v>
      </c>
      <c r="ED39" s="397">
        <f t="shared" si="202"/>
        <v>8.8848737916793097E-2</v>
      </c>
      <c r="EE39" s="397">
        <f t="shared" si="202"/>
        <v>7.1078990333434483E-2</v>
      </c>
      <c r="EF39" s="397">
        <f t="shared" si="202"/>
        <v>5.6863192266747589E-2</v>
      </c>
      <c r="EG39" s="398">
        <f t="shared" si="202"/>
        <v>4.5490553813398074E-2</v>
      </c>
      <c r="EH39" s="397">
        <f t="shared" si="203"/>
        <v>3.6392443050718461E-2</v>
      </c>
      <c r="EI39" s="402">
        <f t="shared" si="192"/>
        <v>2.9113954440574769E-2</v>
      </c>
      <c r="EJ39" s="397">
        <f t="shared" si="192"/>
        <v>2.3291163552459818E-2</v>
      </c>
      <c r="EK39" s="397">
        <f t="shared" si="192"/>
        <v>1.8632930841967855E-2</v>
      </c>
      <c r="EL39" s="397">
        <f t="shared" si="192"/>
        <v>1.4906344673574285E-2</v>
      </c>
      <c r="EM39" s="397">
        <f t="shared" si="192"/>
        <v>1.1925075738859429E-2</v>
      </c>
      <c r="EN39" s="397">
        <f t="shared" si="192"/>
        <v>9.540060591087543E-3</v>
      </c>
      <c r="EO39" s="397">
        <f t="shared" si="192"/>
        <v>7.6320484728700346E-3</v>
      </c>
      <c r="EP39" s="397">
        <f t="shared" si="192"/>
        <v>6.1056387782960284E-3</v>
      </c>
      <c r="EQ39" s="397">
        <f t="shared" si="192"/>
        <v>4.8845110226368232E-3</v>
      </c>
      <c r="ER39" s="397">
        <f t="shared" si="192"/>
        <v>3.9076088181094586E-3</v>
      </c>
      <c r="ES39" s="397">
        <f t="shared" si="192"/>
        <v>3.1260870544875669E-3</v>
      </c>
      <c r="ET39" s="397">
        <f t="shared" si="192"/>
        <v>2.5008696435900538E-3</v>
      </c>
      <c r="EU39" s="402">
        <f t="shared" si="192"/>
        <v>2.0006957148720433E-3</v>
      </c>
      <c r="EV39" s="397">
        <f t="shared" si="192"/>
        <v>1.6005565718976347E-3</v>
      </c>
      <c r="EW39" s="397">
        <f t="shared" si="192"/>
        <v>1.2804452575181078E-3</v>
      </c>
      <c r="EX39" s="397">
        <f t="shared" si="192"/>
        <v>1.0243562060144862E-3</v>
      </c>
      <c r="EY39" s="397">
        <f t="shared" si="216"/>
        <v>8.1948496481158901E-4</v>
      </c>
      <c r="EZ39" s="397">
        <f t="shared" si="216"/>
        <v>6.5558797184927121E-4</v>
      </c>
      <c r="FA39" s="397">
        <f t="shared" si="216"/>
        <v>5.2447037747941694E-4</v>
      </c>
      <c r="FB39" s="397">
        <f t="shared" si="216"/>
        <v>4.1957630198353357E-4</v>
      </c>
      <c r="FC39" s="397">
        <f t="shared" si="216"/>
        <v>3.3566104158682687E-4</v>
      </c>
      <c r="FD39" s="397">
        <f t="shared" si="216"/>
        <v>2.6852883326946149E-4</v>
      </c>
      <c r="FE39" s="397">
        <f t="shared" si="216"/>
        <v>2.1482306661556921E-4</v>
      </c>
      <c r="FF39" s="397">
        <f t="shared" si="216"/>
        <v>1.7185845329245538E-4</v>
      </c>
      <c r="FG39" s="402">
        <f t="shared" si="216"/>
        <v>1.3748676263396431E-4</v>
      </c>
      <c r="FH39" s="397">
        <f t="shared" si="213"/>
        <v>1.0998941010717146E-4</v>
      </c>
      <c r="FI39" s="397">
        <f t="shared" si="213"/>
        <v>8.7991528085737172E-5</v>
      </c>
      <c r="FJ39" s="397">
        <f t="shared" si="213"/>
        <v>7.0393222468589735E-5</v>
      </c>
      <c r="FK39" s="397">
        <f t="shared" si="213"/>
        <v>5.6314577974871789E-5</v>
      </c>
      <c r="FL39" s="397">
        <f t="shared" si="213"/>
        <v>4.5051662379897432E-5</v>
      </c>
      <c r="FM39" s="397">
        <f t="shared" si="213"/>
        <v>3.6041329903917948E-5</v>
      </c>
      <c r="FN39" s="397">
        <f t="shared" si="213"/>
        <v>2.883306392313436E-5</v>
      </c>
      <c r="FO39" s="397">
        <f t="shared" si="213"/>
        <v>2.3066451138507491E-5</v>
      </c>
      <c r="FP39" s="397">
        <f t="shared" si="213"/>
        <v>1.8453160910805996E-5</v>
      </c>
      <c r="FQ39" s="397">
        <f t="shared" si="213"/>
        <v>1.4762528728644797E-5</v>
      </c>
      <c r="FR39" s="397">
        <f t="shared" si="213"/>
        <v>1.1810022982915838E-5</v>
      </c>
      <c r="FS39" s="402">
        <f t="shared" si="213"/>
        <v>9.4480183863326718E-6</v>
      </c>
      <c r="FT39" s="397">
        <f t="shared" si="213"/>
        <v>7.5584147090661374E-6</v>
      </c>
      <c r="FU39" s="397">
        <f t="shared" si="213"/>
        <v>6.0467317672529103E-6</v>
      </c>
      <c r="FV39" s="397">
        <f t="shared" si="213"/>
        <v>4.8373854138023282E-6</v>
      </c>
      <c r="FW39" s="397">
        <f t="shared" si="213"/>
        <v>3.8699083310418627E-6</v>
      </c>
      <c r="FX39" s="397">
        <f t="shared" si="214"/>
        <v>3.0959266648334902E-6</v>
      </c>
      <c r="FY39" s="397">
        <f t="shared" si="190"/>
        <v>2.4767413318667922E-6</v>
      </c>
      <c r="FZ39" s="397">
        <f t="shared" si="190"/>
        <v>1.9813930654934339E-6</v>
      </c>
      <c r="GA39" s="397">
        <f t="shared" si="190"/>
        <v>1.5851144523947472E-6</v>
      </c>
      <c r="GB39" s="397">
        <f t="shared" si="190"/>
        <v>1.2680915619157978E-6</v>
      </c>
      <c r="GC39" s="397">
        <f t="shared" si="190"/>
        <v>1.0144732495326383E-6</v>
      </c>
      <c r="GD39" s="397">
        <f t="shared" si="190"/>
        <v>8.1157859962611063E-7</v>
      </c>
      <c r="GE39" s="402">
        <f t="shared" si="190"/>
        <v>6.4926287970088852E-7</v>
      </c>
      <c r="GF39" s="392">
        <f t="shared" si="206"/>
        <v>2099529.4124974022</v>
      </c>
    </row>
    <row r="40" spans="1:189" s="393" customFormat="1" ht="22" hidden="1" customHeight="1">
      <c r="B40" s="394">
        <f t="shared" si="180"/>
        <v>25</v>
      </c>
      <c r="C40" s="394"/>
      <c r="D40" s="394"/>
      <c r="E40" s="394"/>
      <c r="F40" s="394">
        <v>1</v>
      </c>
      <c r="G40" s="412" t="str">
        <f>$G$356</f>
        <v>Even Performing Title / App</v>
      </c>
      <c r="H40" s="396"/>
      <c r="I40" s="397"/>
      <c r="J40" s="397"/>
      <c r="K40" s="397"/>
      <c r="L40" s="397"/>
      <c r="M40" s="397"/>
      <c r="N40" s="397"/>
      <c r="O40" s="397"/>
      <c r="P40" s="397"/>
      <c r="Q40" s="398"/>
      <c r="R40" s="397"/>
      <c r="S40" s="402"/>
      <c r="T40" s="397"/>
      <c r="U40" s="397"/>
      <c r="V40" s="397"/>
      <c r="W40" s="397"/>
      <c r="X40" s="397"/>
      <c r="Y40" s="397"/>
      <c r="Z40" s="397"/>
      <c r="AA40" s="397"/>
      <c r="AB40" s="397"/>
      <c r="AC40" s="397"/>
      <c r="AD40" s="397"/>
      <c r="AE40" s="402"/>
      <c r="AF40" s="397"/>
      <c r="AG40" s="397"/>
      <c r="AH40" s="397"/>
      <c r="AI40" s="397"/>
      <c r="AJ40" s="397"/>
      <c r="AK40" s="397"/>
      <c r="AL40" s="397"/>
      <c r="AM40" s="397"/>
      <c r="AN40" s="397"/>
      <c r="AO40" s="397"/>
      <c r="AP40" s="397"/>
      <c r="AQ40" s="402"/>
      <c r="AR40" s="397"/>
      <c r="AS40" s="397"/>
      <c r="AT40" s="397"/>
      <c r="AU40" s="397"/>
      <c r="AV40" s="397"/>
      <c r="AW40" s="397"/>
      <c r="AX40" s="397"/>
      <c r="AY40" s="397"/>
      <c r="AZ40" s="397"/>
      <c r="BA40" s="397"/>
      <c r="BB40" s="397"/>
      <c r="BC40" s="402"/>
      <c r="BD40" s="397"/>
      <c r="BE40" s="397"/>
      <c r="BF40" s="397"/>
      <c r="BG40" s="397"/>
      <c r="BH40" s="397"/>
      <c r="BI40" s="413">
        <f t="shared" ref="BI40:CF40" si="220">$B$9*Q$356</f>
        <v>2335.9375000000005</v>
      </c>
      <c r="BJ40" s="413">
        <f t="shared" si="220"/>
        <v>9343.7500000000018</v>
      </c>
      <c r="BK40" s="413">
        <f t="shared" si="220"/>
        <v>23359.375</v>
      </c>
      <c r="BL40" s="413">
        <f t="shared" si="220"/>
        <v>35039.0625</v>
      </c>
      <c r="BM40" s="413">
        <f t="shared" si="220"/>
        <v>46718.75</v>
      </c>
      <c r="BN40" s="413">
        <f t="shared" si="220"/>
        <v>44382.8125</v>
      </c>
      <c r="BO40" s="414">
        <f t="shared" si="220"/>
        <v>42046.875</v>
      </c>
      <c r="BP40" s="413">
        <f t="shared" si="220"/>
        <v>39710.9375</v>
      </c>
      <c r="BQ40" s="413">
        <f t="shared" si="220"/>
        <v>37375.000000000007</v>
      </c>
      <c r="BR40" s="413">
        <f t="shared" si="220"/>
        <v>35039.0625</v>
      </c>
      <c r="BS40" s="413">
        <f t="shared" si="220"/>
        <v>32703.125</v>
      </c>
      <c r="BT40" s="413">
        <f t="shared" si="220"/>
        <v>30367.1875</v>
      </c>
      <c r="BU40" s="413">
        <f t="shared" si="220"/>
        <v>28031.25</v>
      </c>
      <c r="BV40" s="413">
        <f t="shared" si="220"/>
        <v>25695.312500000004</v>
      </c>
      <c r="BW40" s="413">
        <f t="shared" si="220"/>
        <v>23359.374999999975</v>
      </c>
      <c r="BX40" s="413">
        <f t="shared" si="220"/>
        <v>21023.437499999975</v>
      </c>
      <c r="BY40" s="413">
        <f t="shared" si="220"/>
        <v>18687.500000000004</v>
      </c>
      <c r="BZ40" s="413">
        <f t="shared" si="220"/>
        <v>16351.5625</v>
      </c>
      <c r="CA40" s="414">
        <f t="shared" si="220"/>
        <v>14015.625</v>
      </c>
      <c r="CB40" s="413">
        <f t="shared" si="220"/>
        <v>11679.6875</v>
      </c>
      <c r="CC40" s="413">
        <f t="shared" si="220"/>
        <v>9343.7500000000018</v>
      </c>
      <c r="CD40" s="413">
        <f t="shared" si="220"/>
        <v>7007.8125</v>
      </c>
      <c r="CE40" s="413">
        <f t="shared" si="220"/>
        <v>4671.8750000000009</v>
      </c>
      <c r="CF40" s="413">
        <f t="shared" si="220"/>
        <v>2335.9375000000005</v>
      </c>
      <c r="CG40" s="399">
        <f>CF40*0.8</f>
        <v>1868.7500000000005</v>
      </c>
      <c r="CH40" s="399">
        <f t="shared" si="212"/>
        <v>1495.0000000000005</v>
      </c>
      <c r="CI40" s="399">
        <f t="shared" si="212"/>
        <v>1196.0000000000005</v>
      </c>
      <c r="CJ40" s="399">
        <f t="shared" si="212"/>
        <v>956.80000000000041</v>
      </c>
      <c r="CK40" s="399">
        <f t="shared" si="212"/>
        <v>765.4400000000004</v>
      </c>
      <c r="CL40" s="399">
        <f t="shared" si="212"/>
        <v>612.35200000000032</v>
      </c>
      <c r="CM40" s="415">
        <f t="shared" si="212"/>
        <v>489.88160000000028</v>
      </c>
      <c r="CN40" s="397">
        <f t="shared" si="212"/>
        <v>391.90528000000023</v>
      </c>
      <c r="CO40" s="397">
        <f t="shared" si="212"/>
        <v>313.52422400000023</v>
      </c>
      <c r="CP40" s="397">
        <f t="shared" si="210"/>
        <v>250.81937920000018</v>
      </c>
      <c r="CQ40" s="397">
        <f t="shared" si="210"/>
        <v>200.65550336000015</v>
      </c>
      <c r="CR40" s="397">
        <f t="shared" si="210"/>
        <v>160.52440268800012</v>
      </c>
      <c r="CS40" s="397">
        <f t="shared" si="210"/>
        <v>128.4195221504001</v>
      </c>
      <c r="CT40" s="397">
        <f t="shared" si="210"/>
        <v>102.73561772032008</v>
      </c>
      <c r="CU40" s="397">
        <f t="shared" si="210"/>
        <v>82.188494176256071</v>
      </c>
      <c r="CV40" s="397">
        <f t="shared" si="210"/>
        <v>65.75079534100486</v>
      </c>
      <c r="CW40" s="397">
        <f t="shared" si="210"/>
        <v>52.600636272803889</v>
      </c>
      <c r="CX40" s="397">
        <f t="shared" si="210"/>
        <v>42.080509018243113</v>
      </c>
      <c r="CY40" s="402">
        <f t="shared" si="210"/>
        <v>33.66440721459449</v>
      </c>
      <c r="CZ40" s="397">
        <f t="shared" si="210"/>
        <v>26.931525771675595</v>
      </c>
      <c r="DA40" s="397">
        <f t="shared" si="210"/>
        <v>21.545220617340476</v>
      </c>
      <c r="DB40" s="397">
        <f t="shared" si="210"/>
        <v>17.236176493872382</v>
      </c>
      <c r="DC40" s="397">
        <f t="shared" si="210"/>
        <v>13.788941195097905</v>
      </c>
      <c r="DD40" s="397">
        <f t="shared" si="210"/>
        <v>11.031152956078325</v>
      </c>
      <c r="DE40" s="397">
        <f t="shared" si="210"/>
        <v>8.82492236486266</v>
      </c>
      <c r="DF40" s="397">
        <f t="shared" si="218"/>
        <v>7.0599378918901285</v>
      </c>
      <c r="DG40" s="397">
        <f t="shared" si="205"/>
        <v>5.6479503135121032</v>
      </c>
      <c r="DH40" s="397">
        <f t="shared" si="205"/>
        <v>4.5183602508096827</v>
      </c>
      <c r="DI40" s="397">
        <f t="shared" si="205"/>
        <v>3.6146882006477465</v>
      </c>
      <c r="DJ40" s="397">
        <f t="shared" si="205"/>
        <v>2.8917505605181972</v>
      </c>
      <c r="DK40" s="402">
        <f t="shared" si="205"/>
        <v>2.3134004484145581</v>
      </c>
      <c r="DL40" s="397">
        <f t="shared" si="205"/>
        <v>1.8507203587316465</v>
      </c>
      <c r="DM40" s="397">
        <f t="shared" si="205"/>
        <v>1.4805762869853174</v>
      </c>
      <c r="DN40" s="397">
        <f t="shared" si="205"/>
        <v>1.1844610295882541</v>
      </c>
      <c r="DO40" s="397">
        <f t="shared" si="205"/>
        <v>0.94756882367060324</v>
      </c>
      <c r="DP40" s="397">
        <f t="shared" si="205"/>
        <v>0.75805505893648262</v>
      </c>
      <c r="DQ40" s="397">
        <f t="shared" si="205"/>
        <v>0.60644404714918609</v>
      </c>
      <c r="DR40" s="397">
        <f t="shared" si="202"/>
        <v>0.48515523771934888</v>
      </c>
      <c r="DS40" s="397">
        <f t="shared" si="202"/>
        <v>0.38812419017547911</v>
      </c>
      <c r="DT40" s="397">
        <f t="shared" si="202"/>
        <v>0.31049935214038332</v>
      </c>
      <c r="DU40" s="397">
        <f t="shared" si="202"/>
        <v>0.24839948171230666</v>
      </c>
      <c r="DV40" s="397">
        <f t="shared" si="202"/>
        <v>0.19871958536984535</v>
      </c>
      <c r="DW40" s="402">
        <f t="shared" si="202"/>
        <v>0.15897566829587628</v>
      </c>
      <c r="DX40" s="397">
        <f t="shared" si="202"/>
        <v>0.12718053463670104</v>
      </c>
      <c r="DY40" s="397">
        <f t="shared" si="202"/>
        <v>0.10174442770936083</v>
      </c>
      <c r="DZ40" s="397">
        <f t="shared" si="202"/>
        <v>8.1395542167488677E-2</v>
      </c>
      <c r="EA40" s="397">
        <f t="shared" si="202"/>
        <v>6.5116433733990939E-2</v>
      </c>
      <c r="EB40" s="397">
        <f t="shared" si="202"/>
        <v>5.2093146987192751E-2</v>
      </c>
      <c r="EC40" s="397">
        <f t="shared" si="202"/>
        <v>4.1674517589754205E-2</v>
      </c>
      <c r="ED40" s="397">
        <f t="shared" si="202"/>
        <v>3.3339614071803365E-2</v>
      </c>
      <c r="EE40" s="397">
        <f t="shared" si="202"/>
        <v>2.6671691257442693E-2</v>
      </c>
      <c r="EF40" s="397">
        <f t="shared" si="202"/>
        <v>2.1337353005954157E-2</v>
      </c>
      <c r="EG40" s="398">
        <f t="shared" si="202"/>
        <v>1.7069882404763325E-2</v>
      </c>
      <c r="EH40" s="397">
        <f t="shared" si="203"/>
        <v>1.3655905923810661E-2</v>
      </c>
      <c r="EI40" s="402">
        <f t="shared" si="192"/>
        <v>1.0924724739048529E-2</v>
      </c>
      <c r="EJ40" s="397">
        <f t="shared" si="192"/>
        <v>8.7397797912388241E-3</v>
      </c>
      <c r="EK40" s="397">
        <f t="shared" si="192"/>
        <v>6.9918238329910593E-3</v>
      </c>
      <c r="EL40" s="397">
        <f t="shared" si="192"/>
        <v>5.5934590663928481E-3</v>
      </c>
      <c r="EM40" s="397">
        <f t="shared" si="192"/>
        <v>4.4747672531142788E-3</v>
      </c>
      <c r="EN40" s="397">
        <f t="shared" si="192"/>
        <v>3.5798138024914234E-3</v>
      </c>
      <c r="EO40" s="397">
        <f t="shared" si="192"/>
        <v>2.8638510419931387E-3</v>
      </c>
      <c r="EP40" s="397">
        <f t="shared" si="192"/>
        <v>2.2910808335945112E-3</v>
      </c>
      <c r="EQ40" s="397">
        <f t="shared" si="192"/>
        <v>1.832864666875609E-3</v>
      </c>
      <c r="ER40" s="397">
        <f t="shared" si="192"/>
        <v>1.4662917335004873E-3</v>
      </c>
      <c r="ES40" s="397">
        <f t="shared" si="192"/>
        <v>1.1730333868003899E-3</v>
      </c>
      <c r="ET40" s="397">
        <f t="shared" si="192"/>
        <v>9.3842670944031196E-4</v>
      </c>
      <c r="EU40" s="402">
        <f t="shared" si="192"/>
        <v>7.5074136755224957E-4</v>
      </c>
      <c r="EV40" s="397">
        <f t="shared" si="192"/>
        <v>6.005930940417997E-4</v>
      </c>
      <c r="EW40" s="397">
        <f t="shared" si="192"/>
        <v>4.8047447523343978E-4</v>
      </c>
      <c r="EX40" s="397">
        <f t="shared" si="192"/>
        <v>3.8437958018675185E-4</v>
      </c>
      <c r="EY40" s="397">
        <f t="shared" si="216"/>
        <v>3.0750366414940148E-4</v>
      </c>
      <c r="EZ40" s="397">
        <f t="shared" si="216"/>
        <v>2.4600293131952117E-4</v>
      </c>
      <c r="FA40" s="397">
        <f t="shared" si="216"/>
        <v>1.9680234505561694E-4</v>
      </c>
      <c r="FB40" s="397">
        <f t="shared" si="216"/>
        <v>1.5744187604449357E-4</v>
      </c>
      <c r="FC40" s="397">
        <f t="shared" si="216"/>
        <v>1.2595350083559486E-4</v>
      </c>
      <c r="FD40" s="397">
        <f t="shared" si="216"/>
        <v>1.0076280066847589E-4</v>
      </c>
      <c r="FE40" s="397">
        <f t="shared" si="216"/>
        <v>8.0610240534780721E-5</v>
      </c>
      <c r="FF40" s="397">
        <f t="shared" si="216"/>
        <v>6.448819242782458E-5</v>
      </c>
      <c r="FG40" s="402">
        <f t="shared" si="216"/>
        <v>5.1590553942259669E-5</v>
      </c>
      <c r="FH40" s="397">
        <f t="shared" si="213"/>
        <v>4.1272443153807738E-5</v>
      </c>
      <c r="FI40" s="397">
        <f t="shared" si="213"/>
        <v>3.3017954523046195E-5</v>
      </c>
      <c r="FJ40" s="397">
        <f t="shared" si="213"/>
        <v>2.6414363618436957E-5</v>
      </c>
      <c r="FK40" s="397">
        <f t="shared" si="213"/>
        <v>2.1131490894749568E-5</v>
      </c>
      <c r="FL40" s="397">
        <f t="shared" si="213"/>
        <v>1.6905192715799656E-5</v>
      </c>
      <c r="FM40" s="397">
        <f t="shared" si="213"/>
        <v>1.3524154172639725E-5</v>
      </c>
      <c r="FN40" s="397">
        <f t="shared" si="213"/>
        <v>1.0819323338111781E-5</v>
      </c>
      <c r="FO40" s="397">
        <f t="shared" si="213"/>
        <v>8.6554586704894247E-6</v>
      </c>
      <c r="FP40" s="397">
        <f t="shared" si="213"/>
        <v>6.9243669363915398E-6</v>
      </c>
      <c r="FQ40" s="397">
        <f t="shared" si="213"/>
        <v>5.5394935491132325E-6</v>
      </c>
      <c r="FR40" s="397">
        <f t="shared" si="213"/>
        <v>4.4315948392905862E-6</v>
      </c>
      <c r="FS40" s="402">
        <f t="shared" si="213"/>
        <v>3.5452758714324692E-6</v>
      </c>
      <c r="FT40" s="397">
        <f t="shared" si="213"/>
        <v>2.8362206971459756E-6</v>
      </c>
      <c r="FU40" s="397">
        <f t="shared" si="213"/>
        <v>2.2689765577167807E-6</v>
      </c>
      <c r="FV40" s="397">
        <f t="shared" si="213"/>
        <v>1.8151812461734246E-6</v>
      </c>
      <c r="FW40" s="397">
        <f t="shared" si="213"/>
        <v>1.4521449969387397E-6</v>
      </c>
      <c r="FX40" s="397">
        <f t="shared" si="214"/>
        <v>1.1617159975509919E-6</v>
      </c>
      <c r="FY40" s="397">
        <f t="shared" si="190"/>
        <v>9.2937279804079358E-7</v>
      </c>
      <c r="FZ40" s="397">
        <f t="shared" si="190"/>
        <v>7.4349823843263491E-7</v>
      </c>
      <c r="GA40" s="397">
        <f t="shared" si="190"/>
        <v>5.9479859074610799E-7</v>
      </c>
      <c r="GB40" s="397">
        <f t="shared" si="190"/>
        <v>4.7583887259688643E-7</v>
      </c>
      <c r="GC40" s="397">
        <f t="shared" si="190"/>
        <v>3.8067109807750917E-7</v>
      </c>
      <c r="GD40" s="397">
        <f t="shared" si="190"/>
        <v>3.0453687846200735E-7</v>
      </c>
      <c r="GE40" s="402">
        <f t="shared" si="190"/>
        <v>2.4362950276960589E-7</v>
      </c>
      <c r="GF40" s="416">
        <f t="shared" si="206"/>
        <v>569968.74999902514</v>
      </c>
    </row>
    <row r="41" spans="1:189" s="393" customFormat="1" ht="22" hidden="1" customHeight="1">
      <c r="B41" s="394">
        <f t="shared" si="180"/>
        <v>26</v>
      </c>
      <c r="C41" s="394"/>
      <c r="D41" s="394"/>
      <c r="E41" s="394"/>
      <c r="F41" s="394">
        <v>1</v>
      </c>
      <c r="G41" s="412" t="str">
        <f>$G$356</f>
        <v>Even Performing Title / App</v>
      </c>
      <c r="H41" s="396"/>
      <c r="I41" s="397"/>
      <c r="J41" s="397"/>
      <c r="K41" s="397"/>
      <c r="L41" s="397"/>
      <c r="M41" s="397"/>
      <c r="N41" s="397"/>
      <c r="O41" s="397"/>
      <c r="P41" s="397"/>
      <c r="Q41" s="398"/>
      <c r="R41" s="397"/>
      <c r="S41" s="402"/>
      <c r="T41" s="397"/>
      <c r="U41" s="397"/>
      <c r="V41" s="397"/>
      <c r="W41" s="397"/>
      <c r="X41" s="397"/>
      <c r="Y41" s="397"/>
      <c r="Z41" s="397"/>
      <c r="AA41" s="397"/>
      <c r="AB41" s="397"/>
      <c r="AC41" s="397"/>
      <c r="AD41" s="397"/>
      <c r="AE41" s="402"/>
      <c r="AF41" s="397"/>
      <c r="AG41" s="397"/>
      <c r="AH41" s="397"/>
      <c r="AI41" s="397"/>
      <c r="AJ41" s="397"/>
      <c r="AK41" s="397"/>
      <c r="AL41" s="397"/>
      <c r="AM41" s="397"/>
      <c r="AN41" s="397"/>
      <c r="AO41" s="397"/>
      <c r="AP41" s="397"/>
      <c r="AQ41" s="402"/>
      <c r="AR41" s="397"/>
      <c r="AS41" s="397"/>
      <c r="AT41" s="397"/>
      <c r="AU41" s="397"/>
      <c r="AV41" s="397"/>
      <c r="AW41" s="397"/>
      <c r="AX41" s="397"/>
      <c r="AY41" s="397"/>
      <c r="AZ41" s="397"/>
      <c r="BA41" s="397"/>
      <c r="BB41" s="397"/>
      <c r="BC41" s="402"/>
      <c r="BD41" s="397"/>
      <c r="BE41" s="397"/>
      <c r="BF41" s="397"/>
      <c r="BG41" s="397"/>
      <c r="BH41" s="397"/>
      <c r="BI41" s="397"/>
      <c r="BJ41" s="397"/>
      <c r="BK41" s="397"/>
      <c r="BL41" s="413">
        <f t="shared" ref="BL41:CI41" si="221">$B$9*Q$356</f>
        <v>2335.9375000000005</v>
      </c>
      <c r="BM41" s="413">
        <f t="shared" si="221"/>
        <v>9343.7500000000018</v>
      </c>
      <c r="BN41" s="413">
        <f t="shared" si="221"/>
        <v>23359.375</v>
      </c>
      <c r="BO41" s="414">
        <f t="shared" si="221"/>
        <v>35039.0625</v>
      </c>
      <c r="BP41" s="413">
        <f t="shared" si="221"/>
        <v>46718.75</v>
      </c>
      <c r="BQ41" s="413">
        <f t="shared" si="221"/>
        <v>44382.8125</v>
      </c>
      <c r="BR41" s="413">
        <f t="shared" si="221"/>
        <v>42046.875</v>
      </c>
      <c r="BS41" s="413">
        <f t="shared" si="221"/>
        <v>39710.9375</v>
      </c>
      <c r="BT41" s="413">
        <f t="shared" si="221"/>
        <v>37375.000000000007</v>
      </c>
      <c r="BU41" s="413">
        <f t="shared" si="221"/>
        <v>35039.0625</v>
      </c>
      <c r="BV41" s="413">
        <f t="shared" si="221"/>
        <v>32703.125</v>
      </c>
      <c r="BW41" s="413">
        <f t="shared" si="221"/>
        <v>30367.1875</v>
      </c>
      <c r="BX41" s="413">
        <f t="shared" si="221"/>
        <v>28031.25</v>
      </c>
      <c r="BY41" s="413">
        <f t="shared" si="221"/>
        <v>25695.312500000004</v>
      </c>
      <c r="BZ41" s="413">
        <f t="shared" si="221"/>
        <v>23359.374999999975</v>
      </c>
      <c r="CA41" s="414">
        <f t="shared" si="221"/>
        <v>21023.437499999975</v>
      </c>
      <c r="CB41" s="413">
        <f t="shared" si="221"/>
        <v>18687.500000000004</v>
      </c>
      <c r="CC41" s="413">
        <f t="shared" si="221"/>
        <v>16351.5625</v>
      </c>
      <c r="CD41" s="413">
        <f t="shared" si="221"/>
        <v>14015.625</v>
      </c>
      <c r="CE41" s="413">
        <f t="shared" si="221"/>
        <v>11679.6875</v>
      </c>
      <c r="CF41" s="413">
        <f t="shared" si="221"/>
        <v>9343.7500000000018</v>
      </c>
      <c r="CG41" s="413">
        <f t="shared" si="221"/>
        <v>7007.8125</v>
      </c>
      <c r="CH41" s="413">
        <f t="shared" si="221"/>
        <v>4671.8750000000009</v>
      </c>
      <c r="CI41" s="413">
        <f t="shared" si="221"/>
        <v>2335.9375000000005</v>
      </c>
      <c r="CJ41" s="399">
        <f>CI41*0.8</f>
        <v>1868.7500000000005</v>
      </c>
      <c r="CK41" s="399">
        <f t="shared" si="212"/>
        <v>1495.0000000000005</v>
      </c>
      <c r="CL41" s="399">
        <f t="shared" si="212"/>
        <v>1196.0000000000005</v>
      </c>
      <c r="CM41" s="415">
        <f t="shared" si="212"/>
        <v>956.80000000000041</v>
      </c>
      <c r="CN41" s="397">
        <f t="shared" si="212"/>
        <v>765.4400000000004</v>
      </c>
      <c r="CO41" s="397">
        <f t="shared" si="212"/>
        <v>612.35200000000032</v>
      </c>
      <c r="CP41" s="397">
        <f t="shared" si="210"/>
        <v>489.88160000000028</v>
      </c>
      <c r="CQ41" s="397">
        <f t="shared" si="210"/>
        <v>391.90528000000023</v>
      </c>
      <c r="CR41" s="397">
        <f t="shared" si="210"/>
        <v>313.52422400000023</v>
      </c>
      <c r="CS41" s="397">
        <f t="shared" si="210"/>
        <v>250.81937920000018</v>
      </c>
      <c r="CT41" s="397">
        <f t="shared" si="210"/>
        <v>200.65550336000015</v>
      </c>
      <c r="CU41" s="397">
        <f t="shared" si="210"/>
        <v>160.52440268800012</v>
      </c>
      <c r="CV41" s="397">
        <f t="shared" si="210"/>
        <v>128.4195221504001</v>
      </c>
      <c r="CW41" s="397">
        <f t="shared" si="210"/>
        <v>102.73561772032008</v>
      </c>
      <c r="CX41" s="397">
        <f t="shared" si="210"/>
        <v>82.188494176256071</v>
      </c>
      <c r="CY41" s="402">
        <f t="shared" si="210"/>
        <v>65.75079534100486</v>
      </c>
      <c r="CZ41" s="397">
        <f t="shared" si="210"/>
        <v>52.600636272803889</v>
      </c>
      <c r="DA41" s="397">
        <f t="shared" si="210"/>
        <v>42.080509018243113</v>
      </c>
      <c r="DB41" s="397">
        <f t="shared" si="210"/>
        <v>33.66440721459449</v>
      </c>
      <c r="DC41" s="397">
        <f t="shared" si="210"/>
        <v>26.931525771675595</v>
      </c>
      <c r="DD41" s="397">
        <f t="shared" si="210"/>
        <v>21.545220617340476</v>
      </c>
      <c r="DE41" s="397">
        <f t="shared" si="210"/>
        <v>17.236176493872382</v>
      </c>
      <c r="DF41" s="397">
        <f t="shared" si="218"/>
        <v>13.788941195097905</v>
      </c>
      <c r="DG41" s="397">
        <f t="shared" si="205"/>
        <v>11.031152956078325</v>
      </c>
      <c r="DH41" s="397">
        <f t="shared" si="205"/>
        <v>8.82492236486266</v>
      </c>
      <c r="DI41" s="397">
        <f t="shared" si="205"/>
        <v>7.0599378918901285</v>
      </c>
      <c r="DJ41" s="397">
        <f t="shared" si="205"/>
        <v>5.6479503135121032</v>
      </c>
      <c r="DK41" s="402">
        <f t="shared" si="205"/>
        <v>4.5183602508096827</v>
      </c>
      <c r="DL41" s="397">
        <f t="shared" si="205"/>
        <v>3.6146882006477465</v>
      </c>
      <c r="DM41" s="397">
        <f t="shared" si="205"/>
        <v>2.8917505605181972</v>
      </c>
      <c r="DN41" s="397">
        <f t="shared" si="205"/>
        <v>2.3134004484145581</v>
      </c>
      <c r="DO41" s="397">
        <f t="shared" si="205"/>
        <v>1.8507203587316465</v>
      </c>
      <c r="DP41" s="397">
        <f t="shared" si="205"/>
        <v>1.4805762869853174</v>
      </c>
      <c r="DQ41" s="397">
        <f t="shared" si="205"/>
        <v>1.1844610295882541</v>
      </c>
      <c r="DR41" s="397">
        <f t="shared" si="202"/>
        <v>0.94756882367060324</v>
      </c>
      <c r="DS41" s="397">
        <f t="shared" si="202"/>
        <v>0.75805505893648262</v>
      </c>
      <c r="DT41" s="397">
        <f t="shared" si="202"/>
        <v>0.60644404714918609</v>
      </c>
      <c r="DU41" s="397">
        <f t="shared" si="202"/>
        <v>0.48515523771934888</v>
      </c>
      <c r="DV41" s="397">
        <f t="shared" si="202"/>
        <v>0.38812419017547911</v>
      </c>
      <c r="DW41" s="402">
        <f t="shared" si="202"/>
        <v>0.31049935214038332</v>
      </c>
      <c r="DX41" s="397">
        <f t="shared" si="202"/>
        <v>0.24839948171230666</v>
      </c>
      <c r="DY41" s="397">
        <f t="shared" si="202"/>
        <v>0.19871958536984535</v>
      </c>
      <c r="DZ41" s="397">
        <f t="shared" si="202"/>
        <v>0.15897566829587628</v>
      </c>
      <c r="EA41" s="397">
        <f t="shared" si="202"/>
        <v>0.12718053463670104</v>
      </c>
      <c r="EB41" s="397">
        <f t="shared" si="202"/>
        <v>0.10174442770936083</v>
      </c>
      <c r="EC41" s="397">
        <f t="shared" si="202"/>
        <v>8.1395542167488677E-2</v>
      </c>
      <c r="ED41" s="397">
        <f t="shared" si="202"/>
        <v>6.5116433733990939E-2</v>
      </c>
      <c r="EE41" s="397">
        <f t="shared" si="202"/>
        <v>5.2093146987192751E-2</v>
      </c>
      <c r="EF41" s="397">
        <f t="shared" si="202"/>
        <v>4.1674517589754205E-2</v>
      </c>
      <c r="EG41" s="398">
        <f t="shared" si="202"/>
        <v>3.3339614071803365E-2</v>
      </c>
      <c r="EH41" s="397">
        <f t="shared" si="203"/>
        <v>2.6671691257442693E-2</v>
      </c>
      <c r="EI41" s="402">
        <f t="shared" si="192"/>
        <v>2.1337353005954157E-2</v>
      </c>
      <c r="EJ41" s="397">
        <f t="shared" si="192"/>
        <v>1.7069882404763325E-2</v>
      </c>
      <c r="EK41" s="397">
        <f t="shared" si="192"/>
        <v>1.3655905923810661E-2</v>
      </c>
      <c r="EL41" s="397">
        <f t="shared" si="192"/>
        <v>1.0924724739048529E-2</v>
      </c>
      <c r="EM41" s="397">
        <f t="shared" si="192"/>
        <v>8.7397797912388241E-3</v>
      </c>
      <c r="EN41" s="397">
        <f t="shared" si="192"/>
        <v>6.9918238329910593E-3</v>
      </c>
      <c r="EO41" s="397">
        <f t="shared" si="192"/>
        <v>5.5934590663928481E-3</v>
      </c>
      <c r="EP41" s="397">
        <f t="shared" si="192"/>
        <v>4.4747672531142788E-3</v>
      </c>
      <c r="EQ41" s="397">
        <f t="shared" si="192"/>
        <v>3.5798138024914234E-3</v>
      </c>
      <c r="ER41" s="397">
        <f t="shared" si="192"/>
        <v>2.8638510419931387E-3</v>
      </c>
      <c r="ES41" s="397">
        <f t="shared" si="192"/>
        <v>2.2910808335945112E-3</v>
      </c>
      <c r="ET41" s="397">
        <f t="shared" si="192"/>
        <v>1.832864666875609E-3</v>
      </c>
      <c r="EU41" s="402">
        <f t="shared" si="192"/>
        <v>1.4662917335004873E-3</v>
      </c>
      <c r="EV41" s="397">
        <f t="shared" si="192"/>
        <v>1.1730333868003899E-3</v>
      </c>
      <c r="EW41" s="397">
        <f t="shared" si="192"/>
        <v>9.3842670944031196E-4</v>
      </c>
      <c r="EX41" s="397">
        <f t="shared" si="192"/>
        <v>7.5074136755224957E-4</v>
      </c>
      <c r="EY41" s="397">
        <f t="shared" si="216"/>
        <v>6.005930940417997E-4</v>
      </c>
      <c r="EZ41" s="397">
        <f t="shared" si="216"/>
        <v>4.8047447523343978E-4</v>
      </c>
      <c r="FA41" s="397">
        <f t="shared" si="216"/>
        <v>3.8437958018675185E-4</v>
      </c>
      <c r="FB41" s="397">
        <f t="shared" si="216"/>
        <v>3.0750366414940148E-4</v>
      </c>
      <c r="FC41" s="397">
        <f t="shared" si="216"/>
        <v>2.4600293131952117E-4</v>
      </c>
      <c r="FD41" s="397">
        <f t="shared" si="216"/>
        <v>1.9680234505561694E-4</v>
      </c>
      <c r="FE41" s="397">
        <f t="shared" si="216"/>
        <v>1.5744187604449357E-4</v>
      </c>
      <c r="FF41" s="397">
        <f t="shared" si="216"/>
        <v>1.2595350083559486E-4</v>
      </c>
      <c r="FG41" s="402">
        <f t="shared" si="216"/>
        <v>1.0076280066847589E-4</v>
      </c>
      <c r="FH41" s="397">
        <f t="shared" si="213"/>
        <v>8.0610240534780721E-5</v>
      </c>
      <c r="FI41" s="397">
        <f t="shared" si="213"/>
        <v>6.448819242782458E-5</v>
      </c>
      <c r="FJ41" s="397">
        <f t="shared" si="213"/>
        <v>5.1590553942259669E-5</v>
      </c>
      <c r="FK41" s="397">
        <f t="shared" si="213"/>
        <v>4.1272443153807738E-5</v>
      </c>
      <c r="FL41" s="397">
        <f t="shared" si="213"/>
        <v>3.3017954523046195E-5</v>
      </c>
      <c r="FM41" s="397">
        <f t="shared" si="213"/>
        <v>2.6414363618436957E-5</v>
      </c>
      <c r="FN41" s="397">
        <f t="shared" si="213"/>
        <v>2.1131490894749568E-5</v>
      </c>
      <c r="FO41" s="397">
        <f t="shared" si="213"/>
        <v>1.6905192715799656E-5</v>
      </c>
      <c r="FP41" s="397">
        <f t="shared" si="213"/>
        <v>1.3524154172639725E-5</v>
      </c>
      <c r="FQ41" s="397">
        <f t="shared" si="213"/>
        <v>1.0819323338111781E-5</v>
      </c>
      <c r="FR41" s="397">
        <f t="shared" si="213"/>
        <v>8.6554586704894247E-6</v>
      </c>
      <c r="FS41" s="402">
        <f t="shared" si="213"/>
        <v>6.9243669363915398E-6</v>
      </c>
      <c r="FT41" s="397">
        <f t="shared" si="213"/>
        <v>5.5394935491132325E-6</v>
      </c>
      <c r="FU41" s="397">
        <f t="shared" si="213"/>
        <v>4.4315948392905862E-6</v>
      </c>
      <c r="FV41" s="397">
        <f t="shared" si="213"/>
        <v>3.5452758714324692E-6</v>
      </c>
      <c r="FW41" s="397">
        <f t="shared" si="213"/>
        <v>2.8362206971459756E-6</v>
      </c>
      <c r="FX41" s="397">
        <f t="shared" si="214"/>
        <v>2.2689765577167807E-6</v>
      </c>
      <c r="FY41" s="397">
        <f t="shared" si="190"/>
        <v>1.8151812461734246E-6</v>
      </c>
      <c r="FZ41" s="397">
        <f t="shared" si="190"/>
        <v>1.4521449969387397E-6</v>
      </c>
      <c r="GA41" s="397">
        <f t="shared" si="190"/>
        <v>1.1617159975509919E-6</v>
      </c>
      <c r="GB41" s="397">
        <f t="shared" si="190"/>
        <v>9.2937279804079358E-7</v>
      </c>
      <c r="GC41" s="397">
        <f t="shared" si="190"/>
        <v>7.4349823843263491E-7</v>
      </c>
      <c r="GD41" s="397">
        <f t="shared" si="190"/>
        <v>5.9479859074610799E-7</v>
      </c>
      <c r="GE41" s="402">
        <f t="shared" si="190"/>
        <v>4.7583887259688643E-7</v>
      </c>
      <c r="GF41" s="416">
        <f t="shared" si="206"/>
        <v>569968.74999809626</v>
      </c>
    </row>
    <row r="42" spans="1:189" s="393" customFormat="1" ht="22" hidden="1" customHeight="1">
      <c r="B42" s="394">
        <f t="shared" si="180"/>
        <v>27</v>
      </c>
      <c r="C42" s="394">
        <v>1</v>
      </c>
      <c r="D42" s="394"/>
      <c r="E42" s="394"/>
      <c r="F42" s="394"/>
      <c r="G42" s="404" t="str">
        <f>$G$353</f>
        <v>High Performing Title / App</v>
      </c>
      <c r="H42" s="396"/>
      <c r="I42" s="397"/>
      <c r="J42" s="397"/>
      <c r="K42" s="397"/>
      <c r="L42" s="397"/>
      <c r="M42" s="397"/>
      <c r="N42" s="397"/>
      <c r="O42" s="397"/>
      <c r="P42" s="397"/>
      <c r="Q42" s="398"/>
      <c r="R42" s="397"/>
      <c r="S42" s="402"/>
      <c r="T42" s="397"/>
      <c r="U42" s="397"/>
      <c r="V42" s="397"/>
      <c r="W42" s="397"/>
      <c r="X42" s="397"/>
      <c r="Y42" s="397"/>
      <c r="Z42" s="397"/>
      <c r="AA42" s="397"/>
      <c r="AB42" s="397"/>
      <c r="AC42" s="397"/>
      <c r="AD42" s="397"/>
      <c r="AE42" s="402"/>
      <c r="AF42" s="397"/>
      <c r="AG42" s="397"/>
      <c r="AH42" s="397"/>
      <c r="AI42" s="397"/>
      <c r="AJ42" s="397"/>
      <c r="AK42" s="397"/>
      <c r="AL42" s="397"/>
      <c r="AM42" s="397"/>
      <c r="AN42" s="397"/>
      <c r="AO42" s="397"/>
      <c r="AP42" s="397"/>
      <c r="AQ42" s="402"/>
      <c r="AR42" s="397"/>
      <c r="AS42" s="397"/>
      <c r="AT42" s="397"/>
      <c r="AU42" s="397"/>
      <c r="AV42" s="397"/>
      <c r="AW42" s="397"/>
      <c r="AX42" s="397"/>
      <c r="AY42" s="397"/>
      <c r="AZ42" s="397"/>
      <c r="BA42" s="397"/>
      <c r="BB42" s="397"/>
      <c r="BC42" s="402"/>
      <c r="BD42" s="397"/>
      <c r="BE42" s="397"/>
      <c r="BF42" s="397"/>
      <c r="BG42" s="397"/>
      <c r="BH42" s="397"/>
      <c r="BI42" s="397"/>
      <c r="BJ42" s="397"/>
      <c r="BK42" s="397"/>
      <c r="BL42" s="397"/>
      <c r="BM42" s="405">
        <f t="shared" ref="BM42:CJ42" si="222">$B$9*Q$353</f>
        <v>216978.69374999998</v>
      </c>
      <c r="BN42" s="405">
        <f t="shared" si="222"/>
        <v>724467.65625</v>
      </c>
      <c r="BO42" s="406">
        <f t="shared" si="222"/>
        <v>1376160.58125</v>
      </c>
      <c r="BP42" s="405">
        <f t="shared" si="222"/>
        <v>2329951.8937499998</v>
      </c>
      <c r="BQ42" s="405">
        <f t="shared" si="222"/>
        <v>2894254.59375</v>
      </c>
      <c r="BR42" s="405">
        <f t="shared" si="222"/>
        <v>3393771.46875</v>
      </c>
      <c r="BS42" s="405">
        <f t="shared" si="222"/>
        <v>2796016.2749999999</v>
      </c>
      <c r="BT42" s="405">
        <f t="shared" si="222"/>
        <v>2389978.0124999997</v>
      </c>
      <c r="BU42" s="405">
        <f t="shared" si="222"/>
        <v>3074736.5999999996</v>
      </c>
      <c r="BV42" s="405">
        <f t="shared" si="222"/>
        <v>2535998.4</v>
      </c>
      <c r="BW42" s="405">
        <f t="shared" si="222"/>
        <v>2199253.3874999997</v>
      </c>
      <c r="BX42" s="405">
        <f t="shared" si="222"/>
        <v>2769980.85</v>
      </c>
      <c r="BY42" s="405">
        <f t="shared" si="222"/>
        <v>2434968.1687499997</v>
      </c>
      <c r="BZ42" s="405">
        <f t="shared" si="222"/>
        <v>2279546.1</v>
      </c>
      <c r="CA42" s="406">
        <f t="shared" si="222"/>
        <v>1459329.3</v>
      </c>
      <c r="CB42" s="405">
        <f t="shared" si="222"/>
        <v>1644554.1937499999</v>
      </c>
      <c r="CC42" s="405">
        <f t="shared" si="222"/>
        <v>1368625.78125</v>
      </c>
      <c r="CD42" s="405">
        <f t="shared" si="222"/>
        <v>1435026.20625</v>
      </c>
      <c r="CE42" s="405">
        <f t="shared" si="222"/>
        <v>791086.72499999998</v>
      </c>
      <c r="CF42" s="405">
        <f t="shared" si="222"/>
        <v>705176.54999999993</v>
      </c>
      <c r="CG42" s="405">
        <f t="shared" si="222"/>
        <v>550393.59375</v>
      </c>
      <c r="CH42" s="405">
        <f t="shared" si="222"/>
        <v>603389.47499999998</v>
      </c>
      <c r="CI42" s="405">
        <f t="shared" si="222"/>
        <v>382004.26874999999</v>
      </c>
      <c r="CJ42" s="405">
        <f t="shared" si="222"/>
        <v>213648.58124999999</v>
      </c>
      <c r="CK42" s="399">
        <f>CJ42*0.8</f>
        <v>170918.86499999999</v>
      </c>
      <c r="CL42" s="399">
        <f t="shared" si="212"/>
        <v>136735.092</v>
      </c>
      <c r="CM42" s="415">
        <f t="shared" si="212"/>
        <v>109388.0736</v>
      </c>
      <c r="CN42" s="397">
        <f t="shared" si="212"/>
        <v>87510.458880000006</v>
      </c>
      <c r="CO42" s="397">
        <f t="shared" si="212"/>
        <v>70008.367104000004</v>
      </c>
      <c r="CP42" s="397">
        <f t="shared" si="210"/>
        <v>56006.693683200006</v>
      </c>
      <c r="CQ42" s="397">
        <f t="shared" si="210"/>
        <v>44805.354946560008</v>
      </c>
      <c r="CR42" s="397">
        <f t="shared" si="210"/>
        <v>35844.283957248008</v>
      </c>
      <c r="CS42" s="397">
        <f t="shared" si="210"/>
        <v>28675.427165798406</v>
      </c>
      <c r="CT42" s="397">
        <f t="shared" si="210"/>
        <v>22940.341732638728</v>
      </c>
      <c r="CU42" s="397">
        <f t="shared" si="210"/>
        <v>18352.273386110985</v>
      </c>
      <c r="CV42" s="397">
        <f t="shared" si="210"/>
        <v>14681.818708888788</v>
      </c>
      <c r="CW42" s="397">
        <f t="shared" si="210"/>
        <v>11745.454967111031</v>
      </c>
      <c r="CX42" s="397">
        <f t="shared" si="210"/>
        <v>9396.3639736888254</v>
      </c>
      <c r="CY42" s="402">
        <f t="shared" si="210"/>
        <v>7517.091178951061</v>
      </c>
      <c r="CZ42" s="397">
        <f t="shared" si="210"/>
        <v>6013.6729431608492</v>
      </c>
      <c r="DA42" s="397">
        <f t="shared" si="210"/>
        <v>4810.9383545286792</v>
      </c>
      <c r="DB42" s="397">
        <f t="shared" si="210"/>
        <v>3848.7506836229436</v>
      </c>
      <c r="DC42" s="397">
        <f t="shared" si="210"/>
        <v>3079.000546898355</v>
      </c>
      <c r="DD42" s="397">
        <f t="shared" si="210"/>
        <v>2463.2004375186843</v>
      </c>
      <c r="DE42" s="397">
        <f t="shared" si="210"/>
        <v>1970.5603500149475</v>
      </c>
      <c r="DF42" s="397">
        <f t="shared" si="218"/>
        <v>1576.4482800119581</v>
      </c>
      <c r="DG42" s="397">
        <f t="shared" si="205"/>
        <v>1261.1586240095667</v>
      </c>
      <c r="DH42" s="397">
        <f t="shared" si="205"/>
        <v>1008.9268992076534</v>
      </c>
      <c r="DI42" s="397">
        <f t="shared" si="205"/>
        <v>807.14151936612279</v>
      </c>
      <c r="DJ42" s="397">
        <f t="shared" si="205"/>
        <v>645.71321549289826</v>
      </c>
      <c r="DK42" s="402">
        <f t="shared" si="205"/>
        <v>516.57057239431867</v>
      </c>
      <c r="DL42" s="397">
        <f t="shared" si="205"/>
        <v>413.25645791545497</v>
      </c>
      <c r="DM42" s="397">
        <f t="shared" si="205"/>
        <v>330.60516633236398</v>
      </c>
      <c r="DN42" s="397">
        <f t="shared" si="205"/>
        <v>264.48413306589117</v>
      </c>
      <c r="DO42" s="397">
        <f t="shared" si="205"/>
        <v>211.58730645271294</v>
      </c>
      <c r="DP42" s="397">
        <f t="shared" si="205"/>
        <v>169.26984516217036</v>
      </c>
      <c r="DQ42" s="397">
        <f t="shared" si="205"/>
        <v>135.41587612973629</v>
      </c>
      <c r="DR42" s="397">
        <f t="shared" si="202"/>
        <v>108.33270090378903</v>
      </c>
      <c r="DS42" s="397">
        <f t="shared" si="202"/>
        <v>86.666160723031226</v>
      </c>
      <c r="DT42" s="397">
        <f t="shared" si="202"/>
        <v>69.332928578424983</v>
      </c>
      <c r="DU42" s="397">
        <f t="shared" si="202"/>
        <v>55.466342862739992</v>
      </c>
      <c r="DV42" s="397">
        <f t="shared" si="202"/>
        <v>44.373074290191994</v>
      </c>
      <c r="DW42" s="402">
        <f t="shared" si="202"/>
        <v>35.498459432153595</v>
      </c>
      <c r="DX42" s="397">
        <f t="shared" si="202"/>
        <v>28.398767545722876</v>
      </c>
      <c r="DY42" s="397">
        <f t="shared" si="202"/>
        <v>22.719014036578301</v>
      </c>
      <c r="DZ42" s="397">
        <f t="shared" si="202"/>
        <v>18.17521122926264</v>
      </c>
      <c r="EA42" s="397">
        <f t="shared" si="202"/>
        <v>14.540168983410112</v>
      </c>
      <c r="EB42" s="397">
        <f t="shared" si="202"/>
        <v>11.632135186728091</v>
      </c>
      <c r="EC42" s="397">
        <f t="shared" si="202"/>
        <v>9.3057081493824736</v>
      </c>
      <c r="ED42" s="397">
        <f t="shared" si="202"/>
        <v>7.4445665195059796</v>
      </c>
      <c r="EE42" s="397">
        <f t="shared" si="202"/>
        <v>5.9556532156047837</v>
      </c>
      <c r="EF42" s="397">
        <f t="shared" si="202"/>
        <v>4.7645225724838269</v>
      </c>
      <c r="EG42" s="398">
        <f t="shared" si="202"/>
        <v>3.8116180579870615</v>
      </c>
      <c r="EH42" s="397">
        <f t="shared" si="203"/>
        <v>3.0492944463896494</v>
      </c>
      <c r="EI42" s="402">
        <f t="shared" si="192"/>
        <v>2.4394355571117199</v>
      </c>
      <c r="EJ42" s="397">
        <f t="shared" si="192"/>
        <v>1.9515484456893759</v>
      </c>
      <c r="EK42" s="397">
        <f t="shared" si="192"/>
        <v>1.5612387565515009</v>
      </c>
      <c r="EL42" s="397">
        <f t="shared" si="192"/>
        <v>1.2489910052412008</v>
      </c>
      <c r="EM42" s="397">
        <f t="shared" si="192"/>
        <v>0.99919280419296064</v>
      </c>
      <c r="EN42" s="397">
        <f t="shared" si="192"/>
        <v>0.79935424335436855</v>
      </c>
      <c r="EO42" s="397">
        <f t="shared" si="192"/>
        <v>0.63948339468349491</v>
      </c>
      <c r="EP42" s="397">
        <f t="shared" si="192"/>
        <v>0.51158671574679593</v>
      </c>
      <c r="EQ42" s="397">
        <f t="shared" si="192"/>
        <v>0.40926937259743679</v>
      </c>
      <c r="ER42" s="397">
        <f t="shared" si="192"/>
        <v>0.32741549807794945</v>
      </c>
      <c r="ES42" s="397">
        <f t="shared" si="192"/>
        <v>0.26193239846235955</v>
      </c>
      <c r="ET42" s="397">
        <f t="shared" si="192"/>
        <v>0.20954591876988765</v>
      </c>
      <c r="EU42" s="402">
        <f t="shared" si="192"/>
        <v>0.16763673501591014</v>
      </c>
      <c r="EV42" s="397">
        <f t="shared" si="192"/>
        <v>0.13410938801272812</v>
      </c>
      <c r="EW42" s="397">
        <f t="shared" si="192"/>
        <v>0.1072875104101825</v>
      </c>
      <c r="EX42" s="397">
        <f t="shared" si="192"/>
        <v>8.583000832814601E-2</v>
      </c>
      <c r="EY42" s="397">
        <f t="shared" si="216"/>
        <v>6.8664006662516805E-2</v>
      </c>
      <c r="EZ42" s="397">
        <f t="shared" si="216"/>
        <v>5.4931205330013444E-2</v>
      </c>
      <c r="FA42" s="397">
        <f t="shared" si="216"/>
        <v>4.3944964264010761E-2</v>
      </c>
      <c r="FB42" s="397">
        <f t="shared" si="216"/>
        <v>3.515597141120861E-2</v>
      </c>
      <c r="FC42" s="397">
        <f t="shared" si="216"/>
        <v>2.8124777128966889E-2</v>
      </c>
      <c r="FD42" s="397">
        <f t="shared" si="216"/>
        <v>2.2499821703173512E-2</v>
      </c>
      <c r="FE42" s="397">
        <f t="shared" si="216"/>
        <v>1.7999857362538809E-2</v>
      </c>
      <c r="FF42" s="397">
        <f t="shared" si="216"/>
        <v>1.4399885890031048E-2</v>
      </c>
      <c r="FG42" s="402">
        <f t="shared" si="216"/>
        <v>1.1519908712024839E-2</v>
      </c>
      <c r="FH42" s="397">
        <f t="shared" si="213"/>
        <v>9.2159269696198715E-3</v>
      </c>
      <c r="FI42" s="397">
        <f t="shared" si="213"/>
        <v>7.3727415756958976E-3</v>
      </c>
      <c r="FJ42" s="397">
        <f t="shared" si="213"/>
        <v>5.8981932605567181E-3</v>
      </c>
      <c r="FK42" s="397">
        <f t="shared" si="213"/>
        <v>4.7185546084453746E-3</v>
      </c>
      <c r="FL42" s="397">
        <f t="shared" si="213"/>
        <v>3.7748436867562998E-3</v>
      </c>
      <c r="FM42" s="397">
        <f t="shared" si="213"/>
        <v>3.0198749494050399E-3</v>
      </c>
      <c r="FN42" s="397">
        <f t="shared" si="213"/>
        <v>2.4158999595240323E-3</v>
      </c>
      <c r="FO42" s="397">
        <f t="shared" si="213"/>
        <v>1.9327199676192259E-3</v>
      </c>
      <c r="FP42" s="397">
        <f t="shared" si="213"/>
        <v>1.5461759740953809E-3</v>
      </c>
      <c r="FQ42" s="397">
        <f t="shared" si="213"/>
        <v>1.2369407792763047E-3</v>
      </c>
      <c r="FR42" s="397">
        <f t="shared" si="213"/>
        <v>9.8955262342104383E-4</v>
      </c>
      <c r="FS42" s="402">
        <f t="shared" si="213"/>
        <v>7.9164209873683507E-4</v>
      </c>
      <c r="FT42" s="397">
        <f t="shared" si="213"/>
        <v>6.333136789894681E-4</v>
      </c>
      <c r="FU42" s="397">
        <f t="shared" si="213"/>
        <v>5.0665094319157452E-4</v>
      </c>
      <c r="FV42" s="397">
        <f t="shared" si="213"/>
        <v>4.0532075455325964E-4</v>
      </c>
      <c r="FW42" s="397">
        <f t="shared" si="213"/>
        <v>3.2425660364260772E-4</v>
      </c>
      <c r="FX42" s="397">
        <f t="shared" si="214"/>
        <v>2.5940528291408619E-4</v>
      </c>
      <c r="FY42" s="397">
        <f t="shared" si="190"/>
        <v>2.0752422633126897E-4</v>
      </c>
      <c r="FZ42" s="397">
        <f t="shared" si="190"/>
        <v>1.6601938106501518E-4</v>
      </c>
      <c r="GA42" s="397">
        <f t="shared" si="190"/>
        <v>1.3281550485201216E-4</v>
      </c>
      <c r="GB42" s="397">
        <f t="shared" si="190"/>
        <v>1.0625240388160973E-4</v>
      </c>
      <c r="GC42" s="397">
        <f t="shared" si="190"/>
        <v>8.5001923105287787E-5</v>
      </c>
      <c r="GD42" s="397">
        <f t="shared" si="190"/>
        <v>6.800153848423023E-5</v>
      </c>
      <c r="GE42" s="402">
        <f t="shared" si="190"/>
        <v>5.4401230787384188E-5</v>
      </c>
      <c r="GF42" s="407">
        <f t="shared" si="206"/>
        <v>41423891.681032404</v>
      </c>
      <c r="GG42" s="408">
        <f>(GF42*$B$13)*$B$12</f>
        <v>186407512.56464583</v>
      </c>
    </row>
    <row r="43" spans="1:189" s="393" customFormat="1" ht="22" hidden="1" customHeight="1" thickBot="1">
      <c r="B43" s="394">
        <f t="shared" si="180"/>
        <v>28</v>
      </c>
      <c r="C43" s="394"/>
      <c r="D43" s="394">
        <v>1</v>
      </c>
      <c r="E43" s="394"/>
      <c r="F43" s="394"/>
      <c r="G43" s="395" t="str">
        <f>$G$354</f>
        <v>Avg Performing  Title / App</v>
      </c>
      <c r="H43" s="396"/>
      <c r="I43" s="397"/>
      <c r="J43" s="397"/>
      <c r="K43" s="397"/>
      <c r="L43" s="397"/>
      <c r="M43" s="397"/>
      <c r="N43" s="397"/>
      <c r="O43" s="397"/>
      <c r="P43" s="397"/>
      <c r="Q43" s="398"/>
      <c r="R43" s="397"/>
      <c r="S43" s="402"/>
      <c r="T43" s="397"/>
      <c r="U43" s="397"/>
      <c r="V43" s="397"/>
      <c r="W43" s="397"/>
      <c r="X43" s="397"/>
      <c r="Y43" s="397"/>
      <c r="Z43" s="397"/>
      <c r="AA43" s="397"/>
      <c r="AB43" s="397"/>
      <c r="AC43" s="397"/>
      <c r="AD43" s="397"/>
      <c r="AE43" s="402"/>
      <c r="AF43" s="397"/>
      <c r="AG43" s="397"/>
      <c r="AH43" s="397"/>
      <c r="AI43" s="397"/>
      <c r="AJ43" s="397"/>
      <c r="AK43" s="397"/>
      <c r="AL43" s="397"/>
      <c r="AM43" s="397"/>
      <c r="AN43" s="397"/>
      <c r="AO43" s="397"/>
      <c r="AP43" s="397"/>
      <c r="AQ43" s="402"/>
      <c r="AR43" s="397"/>
      <c r="AS43" s="397"/>
      <c r="AT43" s="397"/>
      <c r="AU43" s="397"/>
      <c r="AV43" s="397"/>
      <c r="AW43" s="397"/>
      <c r="AX43" s="397"/>
      <c r="AY43" s="397"/>
      <c r="AZ43" s="397"/>
      <c r="BA43" s="397"/>
      <c r="BB43" s="397"/>
      <c r="BC43" s="402"/>
      <c r="BD43" s="397"/>
      <c r="BE43" s="397"/>
      <c r="BF43" s="397"/>
      <c r="BG43" s="397"/>
      <c r="BH43" s="397"/>
      <c r="BI43" s="397"/>
      <c r="BJ43" s="397"/>
      <c r="BK43" s="397"/>
      <c r="BL43" s="397"/>
      <c r="BM43" s="397"/>
      <c r="BN43" s="401">
        <f t="shared" ref="BN43:CK43" si="223">$B$9*Q$354</f>
        <v>23344.424999999999</v>
      </c>
      <c r="BO43" s="400">
        <f t="shared" si="223"/>
        <v>75179.8125</v>
      </c>
      <c r="BP43" s="401">
        <f t="shared" si="223"/>
        <v>213463.57499999998</v>
      </c>
      <c r="BQ43" s="401">
        <f t="shared" si="223"/>
        <v>417721.6875</v>
      </c>
      <c r="BR43" s="401">
        <f t="shared" si="223"/>
        <v>510202.38749999995</v>
      </c>
      <c r="BS43" s="401">
        <f t="shared" si="223"/>
        <v>496444.64999999997</v>
      </c>
      <c r="BT43" s="401">
        <f t="shared" si="223"/>
        <v>505224.03749999998</v>
      </c>
      <c r="BU43" s="401">
        <f t="shared" si="223"/>
        <v>495940.08749999997</v>
      </c>
      <c r="BV43" s="401">
        <f t="shared" si="223"/>
        <v>335455.57500000001</v>
      </c>
      <c r="BW43" s="401">
        <f t="shared" si="223"/>
        <v>364069.875</v>
      </c>
      <c r="BX43" s="401">
        <f t="shared" si="223"/>
        <v>279841.57500000001</v>
      </c>
      <c r="BY43" s="401">
        <f t="shared" si="223"/>
        <v>238590.78749999998</v>
      </c>
      <c r="BZ43" s="401">
        <f t="shared" si="223"/>
        <v>308814.67499999999</v>
      </c>
      <c r="CA43" s="400">
        <f t="shared" si="223"/>
        <v>273585</v>
      </c>
      <c r="CB43" s="401">
        <f t="shared" si="223"/>
        <v>237267.71249999999</v>
      </c>
      <c r="CC43" s="401">
        <f t="shared" si="223"/>
        <v>178615.125</v>
      </c>
      <c r="CD43" s="401">
        <f t="shared" si="223"/>
        <v>165844.08749999999</v>
      </c>
      <c r="CE43" s="401">
        <f t="shared" si="223"/>
        <v>185342.625</v>
      </c>
      <c r="CF43" s="401">
        <f t="shared" si="223"/>
        <v>165877.72500000001</v>
      </c>
      <c r="CG43" s="401">
        <f t="shared" si="223"/>
        <v>128921.325</v>
      </c>
      <c r="CH43" s="401">
        <f t="shared" si="223"/>
        <v>95799.599999999991</v>
      </c>
      <c r="CI43" s="401">
        <f t="shared" si="223"/>
        <v>55995.224999999999</v>
      </c>
      <c r="CJ43" s="401">
        <f t="shared" si="223"/>
        <v>49009.837499999994</v>
      </c>
      <c r="CK43" s="401">
        <f t="shared" si="223"/>
        <v>27055.762499999997</v>
      </c>
      <c r="CL43" s="399">
        <f>CK43*0.8</f>
        <v>21644.61</v>
      </c>
      <c r="CM43" s="415">
        <f t="shared" si="212"/>
        <v>17315.688000000002</v>
      </c>
      <c r="CN43" s="397">
        <f t="shared" si="212"/>
        <v>13852.550400000002</v>
      </c>
      <c r="CO43" s="397">
        <f t="shared" si="212"/>
        <v>11082.040320000002</v>
      </c>
      <c r="CP43" s="397">
        <f t="shared" si="210"/>
        <v>8865.6322560000026</v>
      </c>
      <c r="CQ43" s="397">
        <f t="shared" si="210"/>
        <v>7092.5058048000028</v>
      </c>
      <c r="CR43" s="397">
        <f t="shared" si="210"/>
        <v>5674.0046438400022</v>
      </c>
      <c r="CS43" s="397">
        <f t="shared" si="210"/>
        <v>4539.2037150720016</v>
      </c>
      <c r="CT43" s="397">
        <f t="shared" si="210"/>
        <v>3631.3629720576014</v>
      </c>
      <c r="CU43" s="397">
        <f t="shared" si="210"/>
        <v>2905.0903776460814</v>
      </c>
      <c r="CV43" s="397">
        <f t="shared" si="210"/>
        <v>2324.0723021168651</v>
      </c>
      <c r="CW43" s="397">
        <f t="shared" si="210"/>
        <v>1859.2578416934921</v>
      </c>
      <c r="CX43" s="397">
        <f t="shared" si="210"/>
        <v>1487.4062733547937</v>
      </c>
      <c r="CY43" s="402">
        <f t="shared" si="210"/>
        <v>1189.9250186838351</v>
      </c>
      <c r="CZ43" s="397">
        <f t="shared" si="210"/>
        <v>951.94001494706811</v>
      </c>
      <c r="DA43" s="397">
        <f t="shared" si="210"/>
        <v>761.55201195765449</v>
      </c>
      <c r="DB43" s="397">
        <f t="shared" si="210"/>
        <v>609.24160956612366</v>
      </c>
      <c r="DC43" s="397">
        <f t="shared" si="210"/>
        <v>487.39328765289895</v>
      </c>
      <c r="DD43" s="397">
        <f t="shared" si="210"/>
        <v>389.91463012231918</v>
      </c>
      <c r="DE43" s="397">
        <f t="shared" si="210"/>
        <v>311.93170409785535</v>
      </c>
      <c r="DF43" s="397">
        <f t="shared" si="218"/>
        <v>249.5453632782843</v>
      </c>
      <c r="DG43" s="397">
        <f t="shared" si="205"/>
        <v>199.63629062262746</v>
      </c>
      <c r="DH43" s="397">
        <f t="shared" si="205"/>
        <v>159.70903249810198</v>
      </c>
      <c r="DI43" s="397">
        <f t="shared" si="205"/>
        <v>127.76722599848159</v>
      </c>
      <c r="DJ43" s="397">
        <f t="shared" si="205"/>
        <v>102.21378079878528</v>
      </c>
      <c r="DK43" s="402">
        <f t="shared" si="205"/>
        <v>81.771024639028226</v>
      </c>
      <c r="DL43" s="397">
        <f t="shared" si="205"/>
        <v>65.416819711222587</v>
      </c>
      <c r="DM43" s="397">
        <f t="shared" si="205"/>
        <v>52.33345576897807</v>
      </c>
      <c r="DN43" s="397">
        <f t="shared" si="205"/>
        <v>41.866764615182461</v>
      </c>
      <c r="DO43" s="397">
        <f t="shared" si="205"/>
        <v>33.493411692145969</v>
      </c>
      <c r="DP43" s="397">
        <f t="shared" si="205"/>
        <v>26.794729353716775</v>
      </c>
      <c r="DQ43" s="397">
        <f t="shared" si="205"/>
        <v>21.43578348297342</v>
      </c>
      <c r="DR43" s="397">
        <f t="shared" si="202"/>
        <v>17.148626786378738</v>
      </c>
      <c r="DS43" s="397">
        <f t="shared" si="202"/>
        <v>13.718901429102992</v>
      </c>
      <c r="DT43" s="397">
        <f t="shared" si="202"/>
        <v>10.975121143282394</v>
      </c>
      <c r="DU43" s="397">
        <f t="shared" si="202"/>
        <v>8.7800969146259149</v>
      </c>
      <c r="DV43" s="397">
        <f t="shared" si="202"/>
        <v>7.0240775317007325</v>
      </c>
      <c r="DW43" s="402">
        <f t="shared" si="202"/>
        <v>5.6192620253605865</v>
      </c>
      <c r="DX43" s="397">
        <f t="shared" si="202"/>
        <v>4.495409620288469</v>
      </c>
      <c r="DY43" s="397">
        <f t="shared" si="202"/>
        <v>3.5963276962307753</v>
      </c>
      <c r="DZ43" s="397">
        <f t="shared" si="202"/>
        <v>2.8770621569846204</v>
      </c>
      <c r="EA43" s="397">
        <f t="shared" si="202"/>
        <v>2.3016497255876964</v>
      </c>
      <c r="EB43" s="397">
        <f t="shared" si="202"/>
        <v>1.8413197804701573</v>
      </c>
      <c r="EC43" s="397">
        <f t="shared" si="202"/>
        <v>1.473055824376126</v>
      </c>
      <c r="ED43" s="397">
        <f t="shared" si="202"/>
        <v>1.1784446595009008</v>
      </c>
      <c r="EE43" s="397">
        <f t="shared" si="202"/>
        <v>0.94275572760072068</v>
      </c>
      <c r="EF43" s="397">
        <f t="shared" si="202"/>
        <v>0.75420458208057661</v>
      </c>
      <c r="EG43" s="398">
        <f t="shared" si="202"/>
        <v>0.60336366566446131</v>
      </c>
      <c r="EH43" s="397">
        <f t="shared" si="203"/>
        <v>0.48269093253156908</v>
      </c>
      <c r="EI43" s="402">
        <f t="shared" si="192"/>
        <v>0.38615274602525529</v>
      </c>
      <c r="EJ43" s="397">
        <f t="shared" si="192"/>
        <v>0.30892219682020428</v>
      </c>
      <c r="EK43" s="397">
        <f t="shared" si="192"/>
        <v>0.24713775745616343</v>
      </c>
      <c r="EL43" s="397">
        <f t="shared" si="192"/>
        <v>0.19771020596493075</v>
      </c>
      <c r="EM43" s="397">
        <f t="shared" si="192"/>
        <v>0.15816816477194462</v>
      </c>
      <c r="EN43" s="397">
        <f t="shared" si="192"/>
        <v>0.1265345318175557</v>
      </c>
      <c r="EO43" s="397">
        <f t="shared" si="192"/>
        <v>0.10122762545404457</v>
      </c>
      <c r="EP43" s="397">
        <f t="shared" si="192"/>
        <v>8.0982100363235665E-2</v>
      </c>
      <c r="EQ43" s="397">
        <f t="shared" si="192"/>
        <v>6.4785680290588538E-2</v>
      </c>
      <c r="ER43" s="397">
        <f t="shared" ref="ER43:FG68" si="224">EQ43*0.8</f>
        <v>5.1828544232470831E-2</v>
      </c>
      <c r="ES43" s="397">
        <f t="shared" si="224"/>
        <v>4.1462835385976671E-2</v>
      </c>
      <c r="ET43" s="397">
        <f t="shared" si="224"/>
        <v>3.3170268308781337E-2</v>
      </c>
      <c r="EU43" s="402">
        <f t="shared" si="224"/>
        <v>2.6536214647025071E-2</v>
      </c>
      <c r="EV43" s="397">
        <f t="shared" si="224"/>
        <v>2.122897171762006E-2</v>
      </c>
      <c r="EW43" s="397">
        <f t="shared" si="224"/>
        <v>1.6983177374096048E-2</v>
      </c>
      <c r="EX43" s="397">
        <f t="shared" si="224"/>
        <v>1.3586541899276839E-2</v>
      </c>
      <c r="EY43" s="397">
        <f t="shared" si="216"/>
        <v>1.0869233519421472E-2</v>
      </c>
      <c r="EZ43" s="397">
        <f t="shared" si="216"/>
        <v>8.6953868155371771E-3</v>
      </c>
      <c r="FA43" s="397">
        <f t="shared" si="216"/>
        <v>6.956309452429742E-3</v>
      </c>
      <c r="FB43" s="397">
        <f t="shared" si="216"/>
        <v>5.5650475619437936E-3</v>
      </c>
      <c r="FC43" s="397">
        <f t="shared" si="216"/>
        <v>4.4520380495550347E-3</v>
      </c>
      <c r="FD43" s="397">
        <f t="shared" si="216"/>
        <v>3.5616304396440279E-3</v>
      </c>
      <c r="FE43" s="397">
        <f t="shared" si="216"/>
        <v>2.8493043517152225E-3</v>
      </c>
      <c r="FF43" s="397">
        <f t="shared" si="216"/>
        <v>2.2794434813721781E-3</v>
      </c>
      <c r="FG43" s="402">
        <f t="shared" si="216"/>
        <v>1.8235547850977427E-3</v>
      </c>
      <c r="FH43" s="397">
        <f t="shared" si="213"/>
        <v>1.4588438280781942E-3</v>
      </c>
      <c r="FI43" s="397">
        <f t="shared" si="213"/>
        <v>1.1670750624625554E-3</v>
      </c>
      <c r="FJ43" s="397">
        <f t="shared" si="213"/>
        <v>9.3366004997004438E-4</v>
      </c>
      <c r="FK43" s="397">
        <f t="shared" si="213"/>
        <v>7.469280399760355E-4</v>
      </c>
      <c r="FL43" s="397">
        <f t="shared" si="213"/>
        <v>5.9754243198082845E-4</v>
      </c>
      <c r="FM43" s="397">
        <f t="shared" si="213"/>
        <v>4.7803394558466276E-4</v>
      </c>
      <c r="FN43" s="397">
        <f t="shared" si="213"/>
        <v>3.8242715646773023E-4</v>
      </c>
      <c r="FO43" s="397">
        <f t="shared" si="213"/>
        <v>3.0594172517418421E-4</v>
      </c>
      <c r="FP43" s="397">
        <f t="shared" si="213"/>
        <v>2.4475338013934736E-4</v>
      </c>
      <c r="FQ43" s="397">
        <f t="shared" si="213"/>
        <v>1.9580270411147791E-4</v>
      </c>
      <c r="FR43" s="397">
        <f t="shared" si="213"/>
        <v>1.5664216328918233E-4</v>
      </c>
      <c r="FS43" s="402">
        <f t="shared" si="213"/>
        <v>1.2531373063134587E-4</v>
      </c>
      <c r="FT43" s="397">
        <f t="shared" si="213"/>
        <v>1.002509845050767E-4</v>
      </c>
      <c r="FU43" s="397">
        <f t="shared" si="213"/>
        <v>8.0200787604061367E-5</v>
      </c>
      <c r="FV43" s="397">
        <f t="shared" si="213"/>
        <v>6.4160630083249094E-5</v>
      </c>
      <c r="FW43" s="397">
        <f t="shared" si="213"/>
        <v>5.1328504066599279E-5</v>
      </c>
      <c r="FX43" s="397">
        <f t="shared" si="214"/>
        <v>4.1062803253279423E-5</v>
      </c>
      <c r="FY43" s="397">
        <f t="shared" si="190"/>
        <v>3.2850242602623543E-5</v>
      </c>
      <c r="FZ43" s="397">
        <f t="shared" si="190"/>
        <v>2.6280194082098834E-5</v>
      </c>
      <c r="GA43" s="397">
        <f t="shared" si="190"/>
        <v>2.1024155265679068E-5</v>
      </c>
      <c r="GB43" s="397">
        <f t="shared" si="190"/>
        <v>1.6819324212543256E-5</v>
      </c>
      <c r="GC43" s="397">
        <f t="shared" si="190"/>
        <v>1.3455459370034605E-5</v>
      </c>
      <c r="GD43" s="397">
        <f t="shared" si="190"/>
        <v>1.0764367496027684E-5</v>
      </c>
      <c r="GE43" s="402">
        <f t="shared" si="190"/>
        <v>8.6114939968221483E-6</v>
      </c>
      <c r="GF43" s="403">
        <f t="shared" si="206"/>
        <v>5935830.2249655593</v>
      </c>
    </row>
    <row r="44" spans="1:189" s="366" customFormat="1" ht="22" hidden="1" customHeight="1" thickTop="1">
      <c r="A44" s="382" t="s">
        <v>391</v>
      </c>
      <c r="B44" s="383">
        <f t="shared" si="180"/>
        <v>29</v>
      </c>
      <c r="C44" s="421"/>
      <c r="D44" s="421">
        <v>1</v>
      </c>
      <c r="E44" s="421"/>
      <c r="F44" s="421"/>
      <c r="G44" s="417" t="str">
        <f>$G$354</f>
        <v>Avg Performing  Title / App</v>
      </c>
      <c r="H44" s="422"/>
      <c r="I44" s="423"/>
      <c r="J44" s="423"/>
      <c r="K44" s="423"/>
      <c r="L44" s="423"/>
      <c r="M44" s="423"/>
      <c r="N44" s="423"/>
      <c r="O44" s="423"/>
      <c r="P44" s="423"/>
      <c r="Q44" s="424"/>
      <c r="R44" s="423"/>
      <c r="S44" s="425"/>
      <c r="T44" s="423"/>
      <c r="U44" s="423"/>
      <c r="V44" s="423"/>
      <c r="W44" s="423"/>
      <c r="X44" s="423"/>
      <c r="Y44" s="423"/>
      <c r="Z44" s="423"/>
      <c r="AA44" s="423"/>
      <c r="AB44" s="423"/>
      <c r="AC44" s="423"/>
      <c r="AD44" s="423"/>
      <c r="AE44" s="425"/>
      <c r="AF44" s="423"/>
      <c r="AG44" s="423"/>
      <c r="AH44" s="423"/>
      <c r="AI44" s="423"/>
      <c r="AJ44" s="423"/>
      <c r="AK44" s="423"/>
      <c r="AL44" s="423"/>
      <c r="AM44" s="423"/>
      <c r="AN44" s="423"/>
      <c r="AO44" s="423"/>
      <c r="AP44" s="423"/>
      <c r="AQ44" s="425"/>
      <c r="AR44" s="423"/>
      <c r="AS44" s="423"/>
      <c r="AT44" s="423"/>
      <c r="AU44" s="423"/>
      <c r="AV44" s="423"/>
      <c r="AW44" s="423"/>
      <c r="AX44" s="423"/>
      <c r="AY44" s="423"/>
      <c r="AZ44" s="423"/>
      <c r="BA44" s="423"/>
      <c r="BB44" s="423"/>
      <c r="BC44" s="425"/>
      <c r="BD44" s="423"/>
      <c r="BE44" s="423"/>
      <c r="BF44" s="423"/>
      <c r="BG44" s="423"/>
      <c r="BH44" s="423"/>
      <c r="BI44" s="423"/>
      <c r="BJ44" s="423"/>
      <c r="BK44" s="423"/>
      <c r="BL44" s="423"/>
      <c r="BM44" s="423"/>
      <c r="BN44" s="423"/>
      <c r="BO44" s="425"/>
      <c r="BP44" s="426">
        <f t="shared" ref="BP44:CM44" si="225">$B$9*Q$354</f>
        <v>23344.424999999999</v>
      </c>
      <c r="BQ44" s="426">
        <f t="shared" si="225"/>
        <v>75179.8125</v>
      </c>
      <c r="BR44" s="426">
        <f t="shared" si="225"/>
        <v>213463.57499999998</v>
      </c>
      <c r="BS44" s="426">
        <f t="shared" si="225"/>
        <v>417721.6875</v>
      </c>
      <c r="BT44" s="426">
        <f t="shared" si="225"/>
        <v>510202.38749999995</v>
      </c>
      <c r="BU44" s="426">
        <f t="shared" si="225"/>
        <v>496444.64999999997</v>
      </c>
      <c r="BV44" s="426">
        <f t="shared" si="225"/>
        <v>505224.03749999998</v>
      </c>
      <c r="BW44" s="426">
        <f t="shared" si="225"/>
        <v>495940.08749999997</v>
      </c>
      <c r="BX44" s="426">
        <f t="shared" si="225"/>
        <v>335455.57500000001</v>
      </c>
      <c r="BY44" s="426">
        <f t="shared" si="225"/>
        <v>364069.875</v>
      </c>
      <c r="BZ44" s="426">
        <f t="shared" si="225"/>
        <v>279841.57500000001</v>
      </c>
      <c r="CA44" s="427">
        <f t="shared" si="225"/>
        <v>238590.78749999998</v>
      </c>
      <c r="CB44" s="426">
        <f t="shared" si="225"/>
        <v>308814.67499999999</v>
      </c>
      <c r="CC44" s="426">
        <f t="shared" si="225"/>
        <v>273585</v>
      </c>
      <c r="CD44" s="426">
        <f t="shared" si="225"/>
        <v>237267.71249999999</v>
      </c>
      <c r="CE44" s="426">
        <f t="shared" si="225"/>
        <v>178615.125</v>
      </c>
      <c r="CF44" s="426">
        <f t="shared" si="225"/>
        <v>165844.08749999999</v>
      </c>
      <c r="CG44" s="426">
        <f t="shared" si="225"/>
        <v>185342.625</v>
      </c>
      <c r="CH44" s="426">
        <f t="shared" si="225"/>
        <v>165877.72500000001</v>
      </c>
      <c r="CI44" s="426">
        <f t="shared" si="225"/>
        <v>128921.325</v>
      </c>
      <c r="CJ44" s="426">
        <f t="shared" si="225"/>
        <v>95799.599999999991</v>
      </c>
      <c r="CK44" s="426">
        <f t="shared" si="225"/>
        <v>55995.224999999999</v>
      </c>
      <c r="CL44" s="426">
        <f t="shared" si="225"/>
        <v>49009.837499999994</v>
      </c>
      <c r="CM44" s="427">
        <f t="shared" si="225"/>
        <v>27055.762499999997</v>
      </c>
      <c r="CN44" s="397">
        <f t="shared" si="212"/>
        <v>21644.61</v>
      </c>
      <c r="CO44" s="397">
        <f t="shared" si="212"/>
        <v>17315.688000000002</v>
      </c>
      <c r="CP44" s="397">
        <f t="shared" si="210"/>
        <v>13852.550400000002</v>
      </c>
      <c r="CQ44" s="397">
        <f t="shared" si="210"/>
        <v>11082.040320000002</v>
      </c>
      <c r="CR44" s="397">
        <f t="shared" si="210"/>
        <v>8865.6322560000026</v>
      </c>
      <c r="CS44" s="397">
        <f t="shared" si="210"/>
        <v>7092.5058048000028</v>
      </c>
      <c r="CT44" s="397">
        <f t="shared" si="210"/>
        <v>5674.0046438400022</v>
      </c>
      <c r="CU44" s="397">
        <f t="shared" si="210"/>
        <v>4539.2037150720016</v>
      </c>
      <c r="CV44" s="397">
        <f t="shared" si="210"/>
        <v>3631.3629720576014</v>
      </c>
      <c r="CW44" s="397">
        <f t="shared" si="210"/>
        <v>2905.0903776460814</v>
      </c>
      <c r="CX44" s="397">
        <f t="shared" si="210"/>
        <v>2324.0723021168651</v>
      </c>
      <c r="CY44" s="402">
        <f t="shared" si="210"/>
        <v>1859.2578416934921</v>
      </c>
      <c r="CZ44" s="397">
        <f t="shared" si="210"/>
        <v>1487.4062733547937</v>
      </c>
      <c r="DA44" s="397">
        <f t="shared" si="210"/>
        <v>1189.9250186838351</v>
      </c>
      <c r="DB44" s="397">
        <f t="shared" si="210"/>
        <v>951.94001494706811</v>
      </c>
      <c r="DC44" s="397">
        <f t="shared" si="210"/>
        <v>761.55201195765449</v>
      </c>
      <c r="DD44" s="397">
        <f t="shared" si="210"/>
        <v>609.24160956612366</v>
      </c>
      <c r="DE44" s="397">
        <f t="shared" si="210"/>
        <v>487.39328765289895</v>
      </c>
      <c r="DF44" s="397">
        <f t="shared" si="218"/>
        <v>389.91463012231918</v>
      </c>
      <c r="DG44" s="397">
        <f t="shared" si="205"/>
        <v>311.93170409785535</v>
      </c>
      <c r="DH44" s="397">
        <f t="shared" si="205"/>
        <v>249.5453632782843</v>
      </c>
      <c r="DI44" s="397">
        <f t="shared" si="205"/>
        <v>199.63629062262746</v>
      </c>
      <c r="DJ44" s="397">
        <f t="shared" si="205"/>
        <v>159.70903249810198</v>
      </c>
      <c r="DK44" s="402">
        <f t="shared" si="205"/>
        <v>127.76722599848159</v>
      </c>
      <c r="DL44" s="397">
        <f t="shared" si="205"/>
        <v>102.21378079878528</v>
      </c>
      <c r="DM44" s="397">
        <f t="shared" si="205"/>
        <v>81.771024639028226</v>
      </c>
      <c r="DN44" s="397">
        <f t="shared" si="205"/>
        <v>65.416819711222587</v>
      </c>
      <c r="DO44" s="397">
        <f t="shared" si="205"/>
        <v>52.33345576897807</v>
      </c>
      <c r="DP44" s="397">
        <f t="shared" si="205"/>
        <v>41.866764615182461</v>
      </c>
      <c r="DQ44" s="397">
        <f t="shared" si="205"/>
        <v>33.493411692145969</v>
      </c>
      <c r="DR44" s="397">
        <f t="shared" si="202"/>
        <v>26.794729353716775</v>
      </c>
      <c r="DS44" s="397">
        <f t="shared" si="202"/>
        <v>21.43578348297342</v>
      </c>
      <c r="DT44" s="397">
        <f t="shared" si="202"/>
        <v>17.148626786378738</v>
      </c>
      <c r="DU44" s="397">
        <f t="shared" si="202"/>
        <v>13.718901429102992</v>
      </c>
      <c r="DV44" s="397">
        <f t="shared" si="202"/>
        <v>10.975121143282394</v>
      </c>
      <c r="DW44" s="402">
        <f t="shared" si="202"/>
        <v>8.7800969146259149</v>
      </c>
      <c r="DX44" s="397">
        <f t="shared" si="202"/>
        <v>7.0240775317007325</v>
      </c>
      <c r="DY44" s="397">
        <f t="shared" si="202"/>
        <v>5.6192620253605865</v>
      </c>
      <c r="DZ44" s="397">
        <f t="shared" si="202"/>
        <v>4.495409620288469</v>
      </c>
      <c r="EA44" s="397">
        <f t="shared" si="202"/>
        <v>3.5963276962307753</v>
      </c>
      <c r="EB44" s="397">
        <f t="shared" si="202"/>
        <v>2.8770621569846204</v>
      </c>
      <c r="EC44" s="397">
        <f t="shared" si="202"/>
        <v>2.3016497255876964</v>
      </c>
      <c r="ED44" s="397">
        <f t="shared" si="202"/>
        <v>1.8413197804701573</v>
      </c>
      <c r="EE44" s="397">
        <f t="shared" si="202"/>
        <v>1.473055824376126</v>
      </c>
      <c r="EF44" s="397">
        <f t="shared" si="202"/>
        <v>1.1784446595009008</v>
      </c>
      <c r="EG44" s="398">
        <f t="shared" si="202"/>
        <v>0.94275572760072068</v>
      </c>
      <c r="EH44" s="397">
        <f t="shared" si="203"/>
        <v>0.75420458208057661</v>
      </c>
      <c r="EI44" s="402">
        <f t="shared" si="203"/>
        <v>0.60336366566446131</v>
      </c>
      <c r="EJ44" s="397">
        <f t="shared" si="203"/>
        <v>0.48269093253156908</v>
      </c>
      <c r="EK44" s="397">
        <f t="shared" si="203"/>
        <v>0.38615274602525529</v>
      </c>
      <c r="EL44" s="397">
        <f t="shared" si="203"/>
        <v>0.30892219682020428</v>
      </c>
      <c r="EM44" s="397">
        <f t="shared" si="203"/>
        <v>0.24713775745616343</v>
      </c>
      <c r="EN44" s="397">
        <f t="shared" si="203"/>
        <v>0.19771020596493075</v>
      </c>
      <c r="EO44" s="397">
        <f t="shared" si="203"/>
        <v>0.15816816477194462</v>
      </c>
      <c r="EP44" s="397">
        <f t="shared" si="203"/>
        <v>0.1265345318175557</v>
      </c>
      <c r="EQ44" s="397">
        <f t="shared" si="203"/>
        <v>0.10122762545404457</v>
      </c>
      <c r="ER44" s="397">
        <f t="shared" si="224"/>
        <v>8.0982100363235665E-2</v>
      </c>
      <c r="ES44" s="397">
        <f t="shared" si="224"/>
        <v>6.4785680290588538E-2</v>
      </c>
      <c r="ET44" s="397">
        <f t="shared" si="224"/>
        <v>5.1828544232470831E-2</v>
      </c>
      <c r="EU44" s="402">
        <f t="shared" si="224"/>
        <v>4.1462835385976671E-2</v>
      </c>
      <c r="EV44" s="397">
        <f t="shared" si="224"/>
        <v>3.3170268308781337E-2</v>
      </c>
      <c r="EW44" s="397">
        <f t="shared" si="224"/>
        <v>2.6536214647025071E-2</v>
      </c>
      <c r="EX44" s="397">
        <f t="shared" si="224"/>
        <v>2.122897171762006E-2</v>
      </c>
      <c r="EY44" s="397">
        <f t="shared" si="216"/>
        <v>1.6983177374096048E-2</v>
      </c>
      <c r="EZ44" s="397">
        <f t="shared" si="216"/>
        <v>1.3586541899276839E-2</v>
      </c>
      <c r="FA44" s="397">
        <f t="shared" si="216"/>
        <v>1.0869233519421472E-2</v>
      </c>
      <c r="FB44" s="397">
        <f t="shared" si="216"/>
        <v>8.6953868155371771E-3</v>
      </c>
      <c r="FC44" s="397">
        <f t="shared" si="216"/>
        <v>6.956309452429742E-3</v>
      </c>
      <c r="FD44" s="397">
        <f t="shared" si="216"/>
        <v>5.5650475619437936E-3</v>
      </c>
      <c r="FE44" s="397">
        <f t="shared" si="216"/>
        <v>4.4520380495550347E-3</v>
      </c>
      <c r="FF44" s="397">
        <f t="shared" si="216"/>
        <v>3.5616304396440279E-3</v>
      </c>
      <c r="FG44" s="402">
        <f t="shared" si="216"/>
        <v>2.8493043517152225E-3</v>
      </c>
      <c r="FH44" s="397">
        <f t="shared" si="213"/>
        <v>2.2794434813721781E-3</v>
      </c>
      <c r="FI44" s="397">
        <f t="shared" si="213"/>
        <v>1.8235547850977427E-3</v>
      </c>
      <c r="FJ44" s="397">
        <f t="shared" si="213"/>
        <v>1.4588438280781942E-3</v>
      </c>
      <c r="FK44" s="397">
        <f t="shared" si="213"/>
        <v>1.1670750624625554E-3</v>
      </c>
      <c r="FL44" s="397">
        <f t="shared" si="213"/>
        <v>9.3366004997004438E-4</v>
      </c>
      <c r="FM44" s="397">
        <f t="shared" si="213"/>
        <v>7.469280399760355E-4</v>
      </c>
      <c r="FN44" s="397">
        <f t="shared" si="213"/>
        <v>5.9754243198082845E-4</v>
      </c>
      <c r="FO44" s="397">
        <f t="shared" si="213"/>
        <v>4.7803394558466276E-4</v>
      </c>
      <c r="FP44" s="397">
        <f t="shared" si="213"/>
        <v>3.8242715646773023E-4</v>
      </c>
      <c r="FQ44" s="397">
        <f t="shared" si="213"/>
        <v>3.0594172517418421E-4</v>
      </c>
      <c r="FR44" s="397">
        <f t="shared" si="213"/>
        <v>2.4475338013934736E-4</v>
      </c>
      <c r="FS44" s="402">
        <f t="shared" si="213"/>
        <v>1.9580270411147791E-4</v>
      </c>
      <c r="FT44" s="397">
        <f t="shared" si="213"/>
        <v>1.5664216328918233E-4</v>
      </c>
      <c r="FU44" s="397">
        <f t="shared" si="213"/>
        <v>1.2531373063134587E-4</v>
      </c>
      <c r="FV44" s="397">
        <f t="shared" si="213"/>
        <v>1.002509845050767E-4</v>
      </c>
      <c r="FW44" s="397">
        <f t="shared" si="213"/>
        <v>8.0200787604061367E-5</v>
      </c>
      <c r="FX44" s="397">
        <f t="shared" si="214"/>
        <v>6.4160630083249094E-5</v>
      </c>
      <c r="FY44" s="397">
        <f t="shared" si="190"/>
        <v>5.1328504066599279E-5</v>
      </c>
      <c r="FZ44" s="397">
        <f t="shared" si="190"/>
        <v>4.1062803253279423E-5</v>
      </c>
      <c r="GA44" s="397">
        <f t="shared" si="190"/>
        <v>3.2850242602623543E-5</v>
      </c>
      <c r="GB44" s="397">
        <f t="shared" si="190"/>
        <v>2.6280194082098834E-5</v>
      </c>
      <c r="GC44" s="397">
        <f t="shared" si="190"/>
        <v>2.1024155265679068E-5</v>
      </c>
      <c r="GD44" s="397">
        <f t="shared" si="190"/>
        <v>1.6819324212543256E-5</v>
      </c>
      <c r="GE44" s="402">
        <f t="shared" si="190"/>
        <v>1.3455459370034605E-5</v>
      </c>
      <c r="GF44" s="403">
        <f t="shared" si="206"/>
        <v>5935830.2249461832</v>
      </c>
    </row>
    <row r="45" spans="1:189" s="366" customFormat="1" ht="22" hidden="1" customHeight="1">
      <c r="B45" s="394">
        <f t="shared" si="180"/>
        <v>30</v>
      </c>
      <c r="C45" s="428"/>
      <c r="D45" s="428"/>
      <c r="E45" s="428">
        <v>1</v>
      </c>
      <c r="F45" s="428"/>
      <c r="G45" s="409" t="str">
        <f>$G$355</f>
        <v>Low Performing  Title / App</v>
      </c>
      <c r="H45" s="422"/>
      <c r="I45" s="423"/>
      <c r="J45" s="423"/>
      <c r="K45" s="423"/>
      <c r="L45" s="423"/>
      <c r="M45" s="423"/>
      <c r="N45" s="423"/>
      <c r="O45" s="423"/>
      <c r="P45" s="423"/>
      <c r="Q45" s="424"/>
      <c r="R45" s="423"/>
      <c r="S45" s="425"/>
      <c r="T45" s="423"/>
      <c r="U45" s="423"/>
      <c r="V45" s="423"/>
      <c r="W45" s="423"/>
      <c r="X45" s="423"/>
      <c r="Y45" s="423"/>
      <c r="Z45" s="423"/>
      <c r="AA45" s="423"/>
      <c r="AB45" s="423"/>
      <c r="AC45" s="423"/>
      <c r="AD45" s="423"/>
      <c r="AE45" s="425"/>
      <c r="AF45" s="423"/>
      <c r="AG45" s="423"/>
      <c r="AH45" s="423"/>
      <c r="AI45" s="423"/>
      <c r="AJ45" s="423"/>
      <c r="AK45" s="423"/>
      <c r="AL45" s="423"/>
      <c r="AM45" s="423"/>
      <c r="AN45" s="423"/>
      <c r="AO45" s="423"/>
      <c r="AP45" s="423"/>
      <c r="AQ45" s="425"/>
      <c r="AR45" s="423"/>
      <c r="AS45" s="423"/>
      <c r="AT45" s="423"/>
      <c r="AU45" s="423"/>
      <c r="AV45" s="423"/>
      <c r="AW45" s="423"/>
      <c r="AX45" s="423"/>
      <c r="AY45" s="423"/>
      <c r="AZ45" s="423"/>
      <c r="BA45" s="423"/>
      <c r="BB45" s="423"/>
      <c r="BC45" s="425"/>
      <c r="BD45" s="423"/>
      <c r="BE45" s="423"/>
      <c r="BF45" s="423"/>
      <c r="BG45" s="423"/>
      <c r="BH45" s="423"/>
      <c r="BI45" s="423"/>
      <c r="BJ45" s="423"/>
      <c r="BK45" s="423"/>
      <c r="BL45" s="423"/>
      <c r="BM45" s="423"/>
      <c r="BN45" s="423"/>
      <c r="BO45" s="425"/>
      <c r="BP45" s="423"/>
      <c r="BQ45" s="429">
        <f t="shared" ref="BQ45:CN45" si="226">$B$9*Q$355</f>
        <v>10965.824999999999</v>
      </c>
      <c r="BR45" s="429">
        <f t="shared" si="226"/>
        <v>40421.0625</v>
      </c>
      <c r="BS45" s="429">
        <f t="shared" si="226"/>
        <v>74204.324999999997</v>
      </c>
      <c r="BT45" s="429">
        <f t="shared" si="226"/>
        <v>136792.5</v>
      </c>
      <c r="BU45" s="429">
        <f t="shared" si="226"/>
        <v>224799.41249999998</v>
      </c>
      <c r="BV45" s="429">
        <f t="shared" si="226"/>
        <v>153499.125</v>
      </c>
      <c r="BW45" s="429">
        <f t="shared" si="226"/>
        <v>131500.19999999998</v>
      </c>
      <c r="BX45" s="429">
        <f t="shared" si="226"/>
        <v>145650.375</v>
      </c>
      <c r="BY45" s="429">
        <f t="shared" si="226"/>
        <v>117574.27499999999</v>
      </c>
      <c r="BZ45" s="429">
        <f t="shared" si="226"/>
        <v>116755.7625</v>
      </c>
      <c r="CA45" s="430">
        <f t="shared" si="226"/>
        <v>111205.575</v>
      </c>
      <c r="CB45" s="429">
        <f t="shared" si="226"/>
        <v>102796.2</v>
      </c>
      <c r="CC45" s="429">
        <f t="shared" si="226"/>
        <v>90664.274999999994</v>
      </c>
      <c r="CD45" s="429">
        <f t="shared" si="226"/>
        <v>106429.04999999999</v>
      </c>
      <c r="CE45" s="429">
        <f t="shared" si="226"/>
        <v>83634.037499999991</v>
      </c>
      <c r="CF45" s="429">
        <f t="shared" si="226"/>
        <v>71558.175000000003</v>
      </c>
      <c r="CG45" s="429">
        <f t="shared" si="226"/>
        <v>70762.087499999994</v>
      </c>
      <c r="CH45" s="429">
        <f t="shared" si="226"/>
        <v>76144.087499999994</v>
      </c>
      <c r="CI45" s="429">
        <f t="shared" si="226"/>
        <v>55199.137499999997</v>
      </c>
      <c r="CJ45" s="429">
        <f t="shared" si="226"/>
        <v>55457.024999999994</v>
      </c>
      <c r="CK45" s="429">
        <f t="shared" si="226"/>
        <v>39681.037499999999</v>
      </c>
      <c r="CL45" s="429">
        <f t="shared" si="226"/>
        <v>27223.949999999997</v>
      </c>
      <c r="CM45" s="430">
        <f t="shared" si="226"/>
        <v>17704.537499999999</v>
      </c>
      <c r="CN45" s="429">
        <f t="shared" si="226"/>
        <v>7781.4749999999995</v>
      </c>
      <c r="CO45" s="397">
        <f t="shared" si="212"/>
        <v>6225.18</v>
      </c>
      <c r="CP45" s="397">
        <f t="shared" si="210"/>
        <v>4980.1440000000002</v>
      </c>
      <c r="CQ45" s="397">
        <f t="shared" si="210"/>
        <v>3984.1152000000002</v>
      </c>
      <c r="CR45" s="397">
        <f t="shared" si="210"/>
        <v>3187.2921600000004</v>
      </c>
      <c r="CS45" s="397">
        <f t="shared" si="210"/>
        <v>2549.8337280000005</v>
      </c>
      <c r="CT45" s="397">
        <f t="shared" si="210"/>
        <v>2039.8669824000006</v>
      </c>
      <c r="CU45" s="397">
        <f t="shared" si="210"/>
        <v>1631.8935859200005</v>
      </c>
      <c r="CV45" s="397">
        <f t="shared" si="210"/>
        <v>1305.5148687360006</v>
      </c>
      <c r="CW45" s="397">
        <f t="shared" si="210"/>
        <v>1044.4118949888004</v>
      </c>
      <c r="CX45" s="397">
        <f t="shared" si="210"/>
        <v>835.5295159910404</v>
      </c>
      <c r="CY45" s="402">
        <f t="shared" si="210"/>
        <v>668.42361279283239</v>
      </c>
      <c r="CZ45" s="397">
        <f t="shared" si="210"/>
        <v>534.73889023426591</v>
      </c>
      <c r="DA45" s="397">
        <f t="shared" si="210"/>
        <v>427.79111218741275</v>
      </c>
      <c r="DB45" s="397">
        <f t="shared" si="210"/>
        <v>342.23288974993022</v>
      </c>
      <c r="DC45" s="397">
        <f t="shared" si="210"/>
        <v>273.7863117999442</v>
      </c>
      <c r="DD45" s="397">
        <f t="shared" si="210"/>
        <v>219.02904943995537</v>
      </c>
      <c r="DE45" s="397">
        <f t="shared" si="210"/>
        <v>175.2232395519643</v>
      </c>
      <c r="DF45" s="397">
        <f t="shared" si="218"/>
        <v>140.17859164157144</v>
      </c>
      <c r="DG45" s="397">
        <f t="shared" si="205"/>
        <v>112.14287331325716</v>
      </c>
      <c r="DH45" s="397">
        <f t="shared" si="205"/>
        <v>89.714298650605727</v>
      </c>
      <c r="DI45" s="397">
        <f t="shared" si="205"/>
        <v>71.771438920484584</v>
      </c>
      <c r="DJ45" s="397">
        <f t="shared" si="205"/>
        <v>57.417151136387673</v>
      </c>
      <c r="DK45" s="402">
        <f t="shared" si="205"/>
        <v>45.933720909110143</v>
      </c>
      <c r="DL45" s="397">
        <f t="shared" si="205"/>
        <v>36.746976727288114</v>
      </c>
      <c r="DM45" s="397">
        <f t="shared" si="205"/>
        <v>29.397581381830491</v>
      </c>
      <c r="DN45" s="397">
        <f t="shared" si="205"/>
        <v>23.518065105464395</v>
      </c>
      <c r="DO45" s="397">
        <f t="shared" si="205"/>
        <v>18.814452084371517</v>
      </c>
      <c r="DP45" s="397">
        <f t="shared" si="205"/>
        <v>15.051561667497214</v>
      </c>
      <c r="DQ45" s="397">
        <f t="shared" si="205"/>
        <v>12.041249333997772</v>
      </c>
      <c r="DR45" s="397">
        <f t="shared" si="202"/>
        <v>9.6329994671982178</v>
      </c>
      <c r="DS45" s="397">
        <f t="shared" si="202"/>
        <v>7.7063995737585742</v>
      </c>
      <c r="DT45" s="397">
        <f t="shared" si="202"/>
        <v>6.1651196590068595</v>
      </c>
      <c r="DU45" s="397">
        <f t="shared" si="202"/>
        <v>4.9320957272054882</v>
      </c>
      <c r="DV45" s="397">
        <f t="shared" si="202"/>
        <v>3.9456765817643906</v>
      </c>
      <c r="DW45" s="402">
        <f t="shared" si="202"/>
        <v>3.1565412654115126</v>
      </c>
      <c r="DX45" s="397">
        <f t="shared" si="202"/>
        <v>2.5252330123292102</v>
      </c>
      <c r="DY45" s="397">
        <f t="shared" si="202"/>
        <v>2.0201864098633684</v>
      </c>
      <c r="DZ45" s="397">
        <f t="shared" si="202"/>
        <v>1.6161491278906948</v>
      </c>
      <c r="EA45" s="397">
        <f t="shared" si="202"/>
        <v>1.2929193023125558</v>
      </c>
      <c r="EB45" s="397">
        <f t="shared" si="202"/>
        <v>1.0343354418500448</v>
      </c>
      <c r="EC45" s="397">
        <f t="shared" si="202"/>
        <v>0.82746835348003589</v>
      </c>
      <c r="ED45" s="397">
        <f t="shared" si="202"/>
        <v>0.66197468278402871</v>
      </c>
      <c r="EE45" s="397">
        <f t="shared" si="202"/>
        <v>0.52957974622722304</v>
      </c>
      <c r="EF45" s="397">
        <f t="shared" si="202"/>
        <v>0.42366379698177847</v>
      </c>
      <c r="EG45" s="398">
        <f t="shared" si="202"/>
        <v>0.33893103758542281</v>
      </c>
      <c r="EH45" s="397">
        <f t="shared" si="203"/>
        <v>0.27114483006833828</v>
      </c>
      <c r="EI45" s="402">
        <f t="shared" si="203"/>
        <v>0.21691586405467064</v>
      </c>
      <c r="EJ45" s="397">
        <f t="shared" si="203"/>
        <v>0.17353269124373652</v>
      </c>
      <c r="EK45" s="397">
        <f t="shared" si="203"/>
        <v>0.13882615299498921</v>
      </c>
      <c r="EL45" s="397">
        <f t="shared" si="203"/>
        <v>0.11106092239599137</v>
      </c>
      <c r="EM45" s="397">
        <f t="shared" si="203"/>
        <v>8.8848737916793097E-2</v>
      </c>
      <c r="EN45" s="397">
        <f t="shared" si="203"/>
        <v>7.1078990333434483E-2</v>
      </c>
      <c r="EO45" s="397">
        <f t="shared" si="203"/>
        <v>5.6863192266747589E-2</v>
      </c>
      <c r="EP45" s="397">
        <f t="shared" si="203"/>
        <v>4.5490553813398074E-2</v>
      </c>
      <c r="EQ45" s="397">
        <f t="shared" si="203"/>
        <v>3.6392443050718461E-2</v>
      </c>
      <c r="ER45" s="397">
        <f t="shared" si="224"/>
        <v>2.9113954440574769E-2</v>
      </c>
      <c r="ES45" s="397">
        <f t="shared" si="224"/>
        <v>2.3291163552459818E-2</v>
      </c>
      <c r="ET45" s="397">
        <f t="shared" si="224"/>
        <v>1.8632930841967855E-2</v>
      </c>
      <c r="EU45" s="402">
        <f t="shared" si="224"/>
        <v>1.4906344673574285E-2</v>
      </c>
      <c r="EV45" s="397">
        <f t="shared" si="224"/>
        <v>1.1925075738859429E-2</v>
      </c>
      <c r="EW45" s="397">
        <f t="shared" si="224"/>
        <v>9.540060591087543E-3</v>
      </c>
      <c r="EX45" s="397">
        <f t="shared" si="224"/>
        <v>7.6320484728700346E-3</v>
      </c>
      <c r="EY45" s="397">
        <f t="shared" si="216"/>
        <v>6.1056387782960284E-3</v>
      </c>
      <c r="EZ45" s="397">
        <f t="shared" si="216"/>
        <v>4.8845110226368232E-3</v>
      </c>
      <c r="FA45" s="397">
        <f t="shared" si="216"/>
        <v>3.9076088181094586E-3</v>
      </c>
      <c r="FB45" s="397">
        <f t="shared" si="216"/>
        <v>3.1260870544875669E-3</v>
      </c>
      <c r="FC45" s="397">
        <f t="shared" si="216"/>
        <v>2.5008696435900538E-3</v>
      </c>
      <c r="FD45" s="397">
        <f t="shared" si="216"/>
        <v>2.0006957148720433E-3</v>
      </c>
      <c r="FE45" s="397">
        <f t="shared" si="216"/>
        <v>1.6005565718976347E-3</v>
      </c>
      <c r="FF45" s="397">
        <f t="shared" si="216"/>
        <v>1.2804452575181078E-3</v>
      </c>
      <c r="FG45" s="402">
        <f t="shared" si="216"/>
        <v>1.0243562060144862E-3</v>
      </c>
      <c r="FH45" s="397">
        <f t="shared" si="213"/>
        <v>8.1948496481158901E-4</v>
      </c>
      <c r="FI45" s="397">
        <f t="shared" si="213"/>
        <v>6.5558797184927121E-4</v>
      </c>
      <c r="FJ45" s="397">
        <f t="shared" si="213"/>
        <v>5.2447037747941694E-4</v>
      </c>
      <c r="FK45" s="397">
        <f t="shared" si="213"/>
        <v>4.1957630198353357E-4</v>
      </c>
      <c r="FL45" s="397">
        <f t="shared" si="213"/>
        <v>3.3566104158682687E-4</v>
      </c>
      <c r="FM45" s="397">
        <f t="shared" si="213"/>
        <v>2.6852883326946149E-4</v>
      </c>
      <c r="FN45" s="397">
        <f t="shared" si="213"/>
        <v>2.1482306661556921E-4</v>
      </c>
      <c r="FO45" s="397">
        <f t="shared" si="213"/>
        <v>1.7185845329245538E-4</v>
      </c>
      <c r="FP45" s="397">
        <f t="shared" si="213"/>
        <v>1.3748676263396431E-4</v>
      </c>
      <c r="FQ45" s="397">
        <f t="shared" si="213"/>
        <v>1.0998941010717146E-4</v>
      </c>
      <c r="FR45" s="397">
        <f t="shared" si="213"/>
        <v>8.7991528085737172E-5</v>
      </c>
      <c r="FS45" s="402">
        <f t="shared" si="213"/>
        <v>7.0393222468589735E-5</v>
      </c>
      <c r="FT45" s="397">
        <f t="shared" si="213"/>
        <v>5.6314577974871789E-5</v>
      </c>
      <c r="FU45" s="397">
        <f t="shared" si="213"/>
        <v>4.5051662379897432E-5</v>
      </c>
      <c r="FV45" s="397">
        <f t="shared" si="213"/>
        <v>3.6041329903917948E-5</v>
      </c>
      <c r="FW45" s="397">
        <f t="shared" si="213"/>
        <v>2.883306392313436E-5</v>
      </c>
      <c r="FX45" s="397">
        <f t="shared" si="214"/>
        <v>2.3066451138507491E-5</v>
      </c>
      <c r="FY45" s="397">
        <f t="shared" si="190"/>
        <v>1.8453160910805996E-5</v>
      </c>
      <c r="FZ45" s="397">
        <f t="shared" si="190"/>
        <v>1.4762528728644797E-5</v>
      </c>
      <c r="GA45" s="397">
        <f t="shared" si="190"/>
        <v>1.1810022982915838E-5</v>
      </c>
      <c r="GB45" s="397">
        <f t="shared" si="190"/>
        <v>9.4480183863326718E-6</v>
      </c>
      <c r="GC45" s="397">
        <f t="shared" si="190"/>
        <v>7.5584147090661374E-6</v>
      </c>
      <c r="GD45" s="397">
        <f t="shared" si="190"/>
        <v>6.0467317672529103E-6</v>
      </c>
      <c r="GE45" s="402">
        <f t="shared" si="190"/>
        <v>4.8373854138023282E-6</v>
      </c>
      <c r="GF45" s="392">
        <f t="shared" si="206"/>
        <v>2099529.4124806495</v>
      </c>
    </row>
    <row r="46" spans="1:189" s="366" customFormat="1" ht="22" hidden="1" customHeight="1">
      <c r="B46" s="394">
        <f t="shared" si="180"/>
        <v>31</v>
      </c>
      <c r="C46" s="428"/>
      <c r="D46" s="428"/>
      <c r="E46" s="428"/>
      <c r="F46" s="428">
        <v>1</v>
      </c>
      <c r="G46" s="412" t="str">
        <f>$G$356</f>
        <v>Even Performing Title / App</v>
      </c>
      <c r="H46" s="422"/>
      <c r="I46" s="423"/>
      <c r="J46" s="423"/>
      <c r="K46" s="423"/>
      <c r="L46" s="423"/>
      <c r="M46" s="423"/>
      <c r="N46" s="423"/>
      <c r="O46" s="423"/>
      <c r="P46" s="423"/>
      <c r="Q46" s="424"/>
      <c r="R46" s="423"/>
      <c r="S46" s="425"/>
      <c r="T46" s="423"/>
      <c r="U46" s="423"/>
      <c r="V46" s="423"/>
      <c r="W46" s="423"/>
      <c r="X46" s="423"/>
      <c r="Y46" s="423"/>
      <c r="Z46" s="423"/>
      <c r="AA46" s="423"/>
      <c r="AB46" s="423"/>
      <c r="AC46" s="423"/>
      <c r="AD46" s="423"/>
      <c r="AE46" s="425"/>
      <c r="AF46" s="423"/>
      <c r="AG46" s="423"/>
      <c r="AH46" s="423"/>
      <c r="AI46" s="423"/>
      <c r="AJ46" s="423"/>
      <c r="AK46" s="423"/>
      <c r="AL46" s="423"/>
      <c r="AM46" s="423"/>
      <c r="AN46" s="423"/>
      <c r="AO46" s="423"/>
      <c r="AP46" s="423"/>
      <c r="AQ46" s="425"/>
      <c r="AR46" s="423"/>
      <c r="AS46" s="423"/>
      <c r="AT46" s="423"/>
      <c r="AU46" s="423"/>
      <c r="AV46" s="423"/>
      <c r="AW46" s="423"/>
      <c r="AX46" s="423"/>
      <c r="AY46" s="423"/>
      <c r="AZ46" s="423"/>
      <c r="BA46" s="423"/>
      <c r="BB46" s="423"/>
      <c r="BC46" s="425"/>
      <c r="BD46" s="423"/>
      <c r="BE46" s="423"/>
      <c r="BF46" s="423"/>
      <c r="BG46" s="423"/>
      <c r="BH46" s="423"/>
      <c r="BI46" s="423"/>
      <c r="BJ46" s="423"/>
      <c r="BK46" s="423"/>
      <c r="BL46" s="423"/>
      <c r="BM46" s="423"/>
      <c r="BN46" s="423"/>
      <c r="BO46" s="425"/>
      <c r="BP46" s="423"/>
      <c r="BQ46" s="423"/>
      <c r="BR46" s="423"/>
      <c r="BS46" s="431">
        <f t="shared" ref="BS46:CP46" si="227">$B$9*Q$356</f>
        <v>2335.9375000000005</v>
      </c>
      <c r="BT46" s="431">
        <f t="shared" si="227"/>
        <v>9343.7500000000018</v>
      </c>
      <c r="BU46" s="431">
        <f t="shared" si="227"/>
        <v>23359.375</v>
      </c>
      <c r="BV46" s="431">
        <f t="shared" si="227"/>
        <v>35039.0625</v>
      </c>
      <c r="BW46" s="431">
        <f t="shared" si="227"/>
        <v>46718.75</v>
      </c>
      <c r="BX46" s="431">
        <f t="shared" si="227"/>
        <v>44382.8125</v>
      </c>
      <c r="BY46" s="431">
        <f t="shared" si="227"/>
        <v>42046.875</v>
      </c>
      <c r="BZ46" s="431">
        <f t="shared" si="227"/>
        <v>39710.9375</v>
      </c>
      <c r="CA46" s="432">
        <f t="shared" si="227"/>
        <v>37375.000000000007</v>
      </c>
      <c r="CB46" s="431">
        <f t="shared" si="227"/>
        <v>35039.0625</v>
      </c>
      <c r="CC46" s="431">
        <f t="shared" si="227"/>
        <v>32703.125</v>
      </c>
      <c r="CD46" s="431">
        <f t="shared" si="227"/>
        <v>30367.1875</v>
      </c>
      <c r="CE46" s="431">
        <f t="shared" si="227"/>
        <v>28031.25</v>
      </c>
      <c r="CF46" s="431">
        <f t="shared" si="227"/>
        <v>25695.312500000004</v>
      </c>
      <c r="CG46" s="431">
        <f t="shared" si="227"/>
        <v>23359.374999999975</v>
      </c>
      <c r="CH46" s="431">
        <f t="shared" si="227"/>
        <v>21023.437499999975</v>
      </c>
      <c r="CI46" s="431">
        <f t="shared" si="227"/>
        <v>18687.500000000004</v>
      </c>
      <c r="CJ46" s="431">
        <f t="shared" si="227"/>
        <v>16351.5625</v>
      </c>
      <c r="CK46" s="431">
        <f t="shared" si="227"/>
        <v>14015.625</v>
      </c>
      <c r="CL46" s="431">
        <f t="shared" si="227"/>
        <v>11679.6875</v>
      </c>
      <c r="CM46" s="432">
        <f t="shared" si="227"/>
        <v>9343.7500000000018</v>
      </c>
      <c r="CN46" s="431">
        <f t="shared" si="227"/>
        <v>7007.8125</v>
      </c>
      <c r="CO46" s="431">
        <f t="shared" si="227"/>
        <v>4671.8750000000009</v>
      </c>
      <c r="CP46" s="431">
        <f t="shared" si="227"/>
        <v>2335.9375000000005</v>
      </c>
      <c r="CQ46" s="397">
        <f t="shared" si="212"/>
        <v>1868.7500000000005</v>
      </c>
      <c r="CR46" s="397">
        <f t="shared" si="210"/>
        <v>1495.0000000000005</v>
      </c>
      <c r="CS46" s="397">
        <f t="shared" si="210"/>
        <v>1196.0000000000005</v>
      </c>
      <c r="CT46" s="397">
        <f t="shared" si="210"/>
        <v>956.80000000000041</v>
      </c>
      <c r="CU46" s="397">
        <f t="shared" si="210"/>
        <v>765.4400000000004</v>
      </c>
      <c r="CV46" s="397">
        <f t="shared" si="210"/>
        <v>612.35200000000032</v>
      </c>
      <c r="CW46" s="397">
        <f t="shared" si="210"/>
        <v>489.88160000000028</v>
      </c>
      <c r="CX46" s="397">
        <f t="shared" si="210"/>
        <v>391.90528000000023</v>
      </c>
      <c r="CY46" s="402">
        <f t="shared" si="210"/>
        <v>313.52422400000023</v>
      </c>
      <c r="CZ46" s="397">
        <f t="shared" si="210"/>
        <v>250.81937920000018</v>
      </c>
      <c r="DA46" s="397">
        <f t="shared" si="210"/>
        <v>200.65550336000015</v>
      </c>
      <c r="DB46" s="397">
        <f t="shared" si="210"/>
        <v>160.52440268800012</v>
      </c>
      <c r="DC46" s="397">
        <f t="shared" si="210"/>
        <v>128.4195221504001</v>
      </c>
      <c r="DD46" s="397">
        <f t="shared" si="210"/>
        <v>102.73561772032008</v>
      </c>
      <c r="DE46" s="397">
        <f t="shared" si="210"/>
        <v>82.188494176256071</v>
      </c>
      <c r="DF46" s="397">
        <f t="shared" si="218"/>
        <v>65.75079534100486</v>
      </c>
      <c r="DG46" s="397">
        <f t="shared" si="205"/>
        <v>52.600636272803889</v>
      </c>
      <c r="DH46" s="397">
        <f t="shared" si="205"/>
        <v>42.080509018243113</v>
      </c>
      <c r="DI46" s="397">
        <f t="shared" si="205"/>
        <v>33.66440721459449</v>
      </c>
      <c r="DJ46" s="397">
        <f t="shared" si="205"/>
        <v>26.931525771675595</v>
      </c>
      <c r="DK46" s="402">
        <f t="shared" si="205"/>
        <v>21.545220617340476</v>
      </c>
      <c r="DL46" s="397">
        <f t="shared" si="205"/>
        <v>17.236176493872382</v>
      </c>
      <c r="DM46" s="397">
        <f t="shared" si="205"/>
        <v>13.788941195097905</v>
      </c>
      <c r="DN46" s="397">
        <f t="shared" si="205"/>
        <v>11.031152956078325</v>
      </c>
      <c r="DO46" s="397">
        <f t="shared" si="205"/>
        <v>8.82492236486266</v>
      </c>
      <c r="DP46" s="397">
        <f t="shared" si="205"/>
        <v>7.0599378918901285</v>
      </c>
      <c r="DQ46" s="397">
        <f t="shared" si="205"/>
        <v>5.6479503135121032</v>
      </c>
      <c r="DR46" s="397">
        <f t="shared" si="202"/>
        <v>4.5183602508096827</v>
      </c>
      <c r="DS46" s="397">
        <f t="shared" si="202"/>
        <v>3.6146882006477465</v>
      </c>
      <c r="DT46" s="397">
        <f t="shared" si="202"/>
        <v>2.8917505605181972</v>
      </c>
      <c r="DU46" s="397">
        <f t="shared" si="202"/>
        <v>2.3134004484145581</v>
      </c>
      <c r="DV46" s="397">
        <f t="shared" si="202"/>
        <v>1.8507203587316465</v>
      </c>
      <c r="DW46" s="402">
        <f t="shared" si="202"/>
        <v>1.4805762869853174</v>
      </c>
      <c r="DX46" s="397">
        <f t="shared" si="202"/>
        <v>1.1844610295882541</v>
      </c>
      <c r="DY46" s="397">
        <f t="shared" si="202"/>
        <v>0.94756882367060324</v>
      </c>
      <c r="DZ46" s="397">
        <f t="shared" si="202"/>
        <v>0.75805505893648262</v>
      </c>
      <c r="EA46" s="397">
        <f t="shared" si="202"/>
        <v>0.60644404714918609</v>
      </c>
      <c r="EB46" s="397">
        <f t="shared" si="202"/>
        <v>0.48515523771934888</v>
      </c>
      <c r="EC46" s="397">
        <f t="shared" si="202"/>
        <v>0.38812419017547911</v>
      </c>
      <c r="ED46" s="397">
        <f t="shared" si="202"/>
        <v>0.31049935214038332</v>
      </c>
      <c r="EE46" s="397">
        <f t="shared" si="202"/>
        <v>0.24839948171230666</v>
      </c>
      <c r="EF46" s="397">
        <f t="shared" si="202"/>
        <v>0.19871958536984535</v>
      </c>
      <c r="EG46" s="398">
        <f t="shared" si="202"/>
        <v>0.15897566829587628</v>
      </c>
      <c r="EH46" s="397">
        <f t="shared" si="203"/>
        <v>0.12718053463670104</v>
      </c>
      <c r="EI46" s="402">
        <f t="shared" si="203"/>
        <v>0.10174442770936083</v>
      </c>
      <c r="EJ46" s="397">
        <f t="shared" si="203"/>
        <v>8.1395542167488677E-2</v>
      </c>
      <c r="EK46" s="397">
        <f t="shared" si="203"/>
        <v>6.5116433733990939E-2</v>
      </c>
      <c r="EL46" s="397">
        <f t="shared" si="203"/>
        <v>5.2093146987192751E-2</v>
      </c>
      <c r="EM46" s="397">
        <f t="shared" si="203"/>
        <v>4.1674517589754205E-2</v>
      </c>
      <c r="EN46" s="397">
        <f t="shared" si="203"/>
        <v>3.3339614071803365E-2</v>
      </c>
      <c r="EO46" s="397">
        <f t="shared" si="203"/>
        <v>2.6671691257442693E-2</v>
      </c>
      <c r="EP46" s="397">
        <f t="shared" si="203"/>
        <v>2.1337353005954157E-2</v>
      </c>
      <c r="EQ46" s="397">
        <f t="shared" si="203"/>
        <v>1.7069882404763325E-2</v>
      </c>
      <c r="ER46" s="397">
        <f t="shared" si="224"/>
        <v>1.3655905923810661E-2</v>
      </c>
      <c r="ES46" s="397">
        <f t="shared" si="224"/>
        <v>1.0924724739048529E-2</v>
      </c>
      <c r="ET46" s="397">
        <f t="shared" si="224"/>
        <v>8.7397797912388241E-3</v>
      </c>
      <c r="EU46" s="402">
        <f t="shared" si="224"/>
        <v>6.9918238329910593E-3</v>
      </c>
      <c r="EV46" s="397">
        <f t="shared" si="224"/>
        <v>5.5934590663928481E-3</v>
      </c>
      <c r="EW46" s="397">
        <f t="shared" si="224"/>
        <v>4.4747672531142788E-3</v>
      </c>
      <c r="EX46" s="397">
        <f t="shared" si="224"/>
        <v>3.5798138024914234E-3</v>
      </c>
      <c r="EY46" s="397">
        <f t="shared" si="216"/>
        <v>2.8638510419931387E-3</v>
      </c>
      <c r="EZ46" s="397">
        <f t="shared" si="216"/>
        <v>2.2910808335945112E-3</v>
      </c>
      <c r="FA46" s="397">
        <f t="shared" si="216"/>
        <v>1.832864666875609E-3</v>
      </c>
      <c r="FB46" s="397">
        <f t="shared" si="216"/>
        <v>1.4662917335004873E-3</v>
      </c>
      <c r="FC46" s="397">
        <f t="shared" si="216"/>
        <v>1.1730333868003899E-3</v>
      </c>
      <c r="FD46" s="397">
        <f t="shared" si="216"/>
        <v>9.3842670944031196E-4</v>
      </c>
      <c r="FE46" s="397">
        <f t="shared" si="216"/>
        <v>7.5074136755224957E-4</v>
      </c>
      <c r="FF46" s="397">
        <f t="shared" si="216"/>
        <v>6.005930940417997E-4</v>
      </c>
      <c r="FG46" s="402">
        <f t="shared" si="216"/>
        <v>4.8047447523343978E-4</v>
      </c>
      <c r="FH46" s="397">
        <f t="shared" si="213"/>
        <v>3.8437958018675185E-4</v>
      </c>
      <c r="FI46" s="397">
        <f t="shared" si="213"/>
        <v>3.0750366414940148E-4</v>
      </c>
      <c r="FJ46" s="397">
        <f t="shared" si="213"/>
        <v>2.4600293131952117E-4</v>
      </c>
      <c r="FK46" s="397">
        <f t="shared" si="213"/>
        <v>1.9680234505561694E-4</v>
      </c>
      <c r="FL46" s="397">
        <f t="shared" si="213"/>
        <v>1.5744187604449357E-4</v>
      </c>
      <c r="FM46" s="397">
        <f t="shared" si="213"/>
        <v>1.2595350083559486E-4</v>
      </c>
      <c r="FN46" s="397">
        <f t="shared" si="213"/>
        <v>1.0076280066847589E-4</v>
      </c>
      <c r="FO46" s="397">
        <f t="shared" si="213"/>
        <v>8.0610240534780721E-5</v>
      </c>
      <c r="FP46" s="397">
        <f t="shared" si="213"/>
        <v>6.448819242782458E-5</v>
      </c>
      <c r="FQ46" s="397">
        <f t="shared" si="213"/>
        <v>5.1590553942259669E-5</v>
      </c>
      <c r="FR46" s="397">
        <f t="shared" si="213"/>
        <v>4.1272443153807738E-5</v>
      </c>
      <c r="FS46" s="402">
        <f t="shared" si="213"/>
        <v>3.3017954523046195E-5</v>
      </c>
      <c r="FT46" s="397">
        <f t="shared" si="213"/>
        <v>2.6414363618436957E-5</v>
      </c>
      <c r="FU46" s="397">
        <f t="shared" si="213"/>
        <v>2.1131490894749568E-5</v>
      </c>
      <c r="FV46" s="397">
        <f t="shared" si="213"/>
        <v>1.6905192715799656E-5</v>
      </c>
      <c r="FW46" s="397">
        <f t="shared" si="213"/>
        <v>1.3524154172639725E-5</v>
      </c>
      <c r="FX46" s="397">
        <f t="shared" si="214"/>
        <v>1.0819323338111781E-5</v>
      </c>
      <c r="FY46" s="397">
        <f t="shared" si="190"/>
        <v>8.6554586704894247E-6</v>
      </c>
      <c r="FZ46" s="397">
        <f t="shared" si="190"/>
        <v>6.9243669363915398E-6</v>
      </c>
      <c r="GA46" s="397">
        <f t="shared" si="190"/>
        <v>5.5394935491132325E-6</v>
      </c>
      <c r="GB46" s="397">
        <f t="shared" si="190"/>
        <v>4.4315948392905862E-6</v>
      </c>
      <c r="GC46" s="397">
        <f t="shared" si="190"/>
        <v>3.5452758714324692E-6</v>
      </c>
      <c r="GD46" s="397">
        <f t="shared" si="190"/>
        <v>2.8362206971459756E-6</v>
      </c>
      <c r="GE46" s="402">
        <f t="shared" si="190"/>
        <v>2.2689765577167807E-6</v>
      </c>
      <c r="GF46" s="416">
        <f t="shared" si="206"/>
        <v>569968.7499909238</v>
      </c>
    </row>
    <row r="47" spans="1:189" s="366" customFormat="1" ht="22" hidden="1" customHeight="1">
      <c r="B47" s="394">
        <f t="shared" si="180"/>
        <v>32</v>
      </c>
      <c r="C47" s="428"/>
      <c r="D47" s="428">
        <v>1</v>
      </c>
      <c r="E47" s="428"/>
      <c r="F47" s="428"/>
      <c r="G47" s="418" t="str">
        <f>$G$354</f>
        <v>Avg Performing  Title / App</v>
      </c>
      <c r="H47" s="422"/>
      <c r="I47" s="423"/>
      <c r="J47" s="423"/>
      <c r="K47" s="423"/>
      <c r="L47" s="423"/>
      <c r="M47" s="423"/>
      <c r="N47" s="423"/>
      <c r="O47" s="423"/>
      <c r="P47" s="423"/>
      <c r="Q47" s="424"/>
      <c r="R47" s="423"/>
      <c r="S47" s="425"/>
      <c r="T47" s="423"/>
      <c r="U47" s="423"/>
      <c r="V47" s="423"/>
      <c r="W47" s="423"/>
      <c r="X47" s="423"/>
      <c r="Y47" s="423"/>
      <c r="Z47" s="423"/>
      <c r="AA47" s="423"/>
      <c r="AB47" s="423"/>
      <c r="AC47" s="423"/>
      <c r="AD47" s="423"/>
      <c r="AE47" s="425"/>
      <c r="AF47" s="423"/>
      <c r="AG47" s="423"/>
      <c r="AH47" s="423"/>
      <c r="AI47" s="423"/>
      <c r="AJ47" s="423"/>
      <c r="AK47" s="423"/>
      <c r="AL47" s="423"/>
      <c r="AM47" s="423"/>
      <c r="AN47" s="423"/>
      <c r="AO47" s="423"/>
      <c r="AP47" s="423"/>
      <c r="AQ47" s="425"/>
      <c r="AR47" s="423"/>
      <c r="AS47" s="423"/>
      <c r="AT47" s="423"/>
      <c r="AU47" s="423"/>
      <c r="AV47" s="423"/>
      <c r="AW47" s="423"/>
      <c r="AX47" s="423"/>
      <c r="AY47" s="423"/>
      <c r="AZ47" s="423"/>
      <c r="BA47" s="423"/>
      <c r="BB47" s="423"/>
      <c r="BC47" s="425"/>
      <c r="BD47" s="423"/>
      <c r="BE47" s="423"/>
      <c r="BF47" s="423"/>
      <c r="BG47" s="423"/>
      <c r="BH47" s="423"/>
      <c r="BI47" s="423"/>
      <c r="BJ47" s="423"/>
      <c r="BK47" s="423"/>
      <c r="BL47" s="423"/>
      <c r="BM47" s="423"/>
      <c r="BN47" s="423"/>
      <c r="BO47" s="425"/>
      <c r="BP47" s="423"/>
      <c r="BQ47" s="423"/>
      <c r="BR47" s="423"/>
      <c r="BS47" s="423"/>
      <c r="BT47" s="426">
        <f t="shared" ref="BT47:CQ47" si="228">$B$9*Q$354</f>
        <v>23344.424999999999</v>
      </c>
      <c r="BU47" s="426">
        <f t="shared" si="228"/>
        <v>75179.8125</v>
      </c>
      <c r="BV47" s="426">
        <f t="shared" si="228"/>
        <v>213463.57499999998</v>
      </c>
      <c r="BW47" s="426">
        <f t="shared" si="228"/>
        <v>417721.6875</v>
      </c>
      <c r="BX47" s="426">
        <f t="shared" si="228"/>
        <v>510202.38749999995</v>
      </c>
      <c r="BY47" s="426">
        <f t="shared" si="228"/>
        <v>496444.64999999997</v>
      </c>
      <c r="BZ47" s="426">
        <f t="shared" si="228"/>
        <v>505224.03749999998</v>
      </c>
      <c r="CA47" s="427">
        <f t="shared" si="228"/>
        <v>495940.08749999997</v>
      </c>
      <c r="CB47" s="426">
        <f t="shared" si="228"/>
        <v>335455.57500000001</v>
      </c>
      <c r="CC47" s="426">
        <f t="shared" si="228"/>
        <v>364069.875</v>
      </c>
      <c r="CD47" s="426">
        <f t="shared" si="228"/>
        <v>279841.57500000001</v>
      </c>
      <c r="CE47" s="426">
        <f t="shared" si="228"/>
        <v>238590.78749999998</v>
      </c>
      <c r="CF47" s="426">
        <f t="shared" si="228"/>
        <v>308814.67499999999</v>
      </c>
      <c r="CG47" s="426">
        <f t="shared" si="228"/>
        <v>273585</v>
      </c>
      <c r="CH47" s="426">
        <f t="shared" si="228"/>
        <v>237267.71249999999</v>
      </c>
      <c r="CI47" s="426">
        <f t="shared" si="228"/>
        <v>178615.125</v>
      </c>
      <c r="CJ47" s="426">
        <f t="shared" si="228"/>
        <v>165844.08749999999</v>
      </c>
      <c r="CK47" s="426">
        <f t="shared" si="228"/>
        <v>185342.625</v>
      </c>
      <c r="CL47" s="426">
        <f t="shared" si="228"/>
        <v>165877.72500000001</v>
      </c>
      <c r="CM47" s="427">
        <f t="shared" si="228"/>
        <v>128921.325</v>
      </c>
      <c r="CN47" s="426">
        <f t="shared" si="228"/>
        <v>95799.599999999991</v>
      </c>
      <c r="CO47" s="426">
        <f t="shared" si="228"/>
        <v>55995.224999999999</v>
      </c>
      <c r="CP47" s="426">
        <f t="shared" si="228"/>
        <v>49009.837499999994</v>
      </c>
      <c r="CQ47" s="426">
        <f t="shared" si="228"/>
        <v>27055.762499999997</v>
      </c>
      <c r="CR47" s="397">
        <f t="shared" si="212"/>
        <v>21644.61</v>
      </c>
      <c r="CS47" s="397">
        <f t="shared" si="210"/>
        <v>17315.688000000002</v>
      </c>
      <c r="CT47" s="397">
        <f t="shared" si="210"/>
        <v>13852.550400000002</v>
      </c>
      <c r="CU47" s="397">
        <f t="shared" si="210"/>
        <v>11082.040320000002</v>
      </c>
      <c r="CV47" s="397">
        <f t="shared" si="210"/>
        <v>8865.6322560000026</v>
      </c>
      <c r="CW47" s="397">
        <f t="shared" si="210"/>
        <v>7092.5058048000028</v>
      </c>
      <c r="CX47" s="397">
        <f t="shared" si="210"/>
        <v>5674.0046438400022</v>
      </c>
      <c r="CY47" s="402">
        <f t="shared" si="210"/>
        <v>4539.2037150720016</v>
      </c>
      <c r="CZ47" s="397">
        <f t="shared" si="210"/>
        <v>3631.3629720576014</v>
      </c>
      <c r="DA47" s="397">
        <f t="shared" si="210"/>
        <v>2905.0903776460814</v>
      </c>
      <c r="DB47" s="397">
        <f t="shared" si="210"/>
        <v>2324.0723021168651</v>
      </c>
      <c r="DC47" s="397">
        <f t="shared" si="210"/>
        <v>1859.2578416934921</v>
      </c>
      <c r="DD47" s="397">
        <f t="shared" si="210"/>
        <v>1487.4062733547937</v>
      </c>
      <c r="DE47" s="397">
        <f t="shared" si="210"/>
        <v>1189.9250186838351</v>
      </c>
      <c r="DF47" s="397">
        <f t="shared" si="218"/>
        <v>951.94001494706811</v>
      </c>
      <c r="DG47" s="397">
        <f t="shared" si="205"/>
        <v>761.55201195765449</v>
      </c>
      <c r="DH47" s="397">
        <f t="shared" si="205"/>
        <v>609.24160956612366</v>
      </c>
      <c r="DI47" s="397">
        <f t="shared" si="205"/>
        <v>487.39328765289895</v>
      </c>
      <c r="DJ47" s="397">
        <f t="shared" si="205"/>
        <v>389.91463012231918</v>
      </c>
      <c r="DK47" s="402">
        <f t="shared" si="205"/>
        <v>311.93170409785535</v>
      </c>
      <c r="DL47" s="397">
        <f t="shared" si="205"/>
        <v>249.5453632782843</v>
      </c>
      <c r="DM47" s="397">
        <f t="shared" si="205"/>
        <v>199.63629062262746</v>
      </c>
      <c r="DN47" s="397">
        <f t="shared" si="205"/>
        <v>159.70903249810198</v>
      </c>
      <c r="DO47" s="397">
        <f t="shared" si="205"/>
        <v>127.76722599848159</v>
      </c>
      <c r="DP47" s="397">
        <f t="shared" si="205"/>
        <v>102.21378079878528</v>
      </c>
      <c r="DQ47" s="397">
        <f t="shared" si="205"/>
        <v>81.771024639028226</v>
      </c>
      <c r="DR47" s="397">
        <f t="shared" si="202"/>
        <v>65.416819711222587</v>
      </c>
      <c r="DS47" s="397">
        <f t="shared" si="202"/>
        <v>52.33345576897807</v>
      </c>
      <c r="DT47" s="397">
        <f t="shared" si="202"/>
        <v>41.866764615182461</v>
      </c>
      <c r="DU47" s="397">
        <f t="shared" si="202"/>
        <v>33.493411692145969</v>
      </c>
      <c r="DV47" s="397">
        <f t="shared" si="202"/>
        <v>26.794729353716775</v>
      </c>
      <c r="DW47" s="402">
        <f t="shared" si="202"/>
        <v>21.43578348297342</v>
      </c>
      <c r="DX47" s="397">
        <f t="shared" si="202"/>
        <v>17.148626786378738</v>
      </c>
      <c r="DY47" s="397">
        <f t="shared" si="202"/>
        <v>13.718901429102992</v>
      </c>
      <c r="DZ47" s="397">
        <f t="shared" si="202"/>
        <v>10.975121143282394</v>
      </c>
      <c r="EA47" s="397">
        <f t="shared" si="202"/>
        <v>8.7800969146259149</v>
      </c>
      <c r="EB47" s="397">
        <f t="shared" si="202"/>
        <v>7.0240775317007325</v>
      </c>
      <c r="EC47" s="397">
        <f t="shared" si="202"/>
        <v>5.6192620253605865</v>
      </c>
      <c r="ED47" s="397">
        <f t="shared" si="202"/>
        <v>4.495409620288469</v>
      </c>
      <c r="EE47" s="397">
        <f t="shared" si="202"/>
        <v>3.5963276962307753</v>
      </c>
      <c r="EF47" s="397">
        <f t="shared" ref="EE47:ET94" si="229">EE47*0.8</f>
        <v>2.8770621569846204</v>
      </c>
      <c r="EG47" s="398">
        <f t="shared" si="229"/>
        <v>2.3016497255876964</v>
      </c>
      <c r="EH47" s="397">
        <f t="shared" si="203"/>
        <v>1.8413197804701573</v>
      </c>
      <c r="EI47" s="402">
        <f t="shared" si="203"/>
        <v>1.473055824376126</v>
      </c>
      <c r="EJ47" s="397">
        <f t="shared" si="203"/>
        <v>1.1784446595009008</v>
      </c>
      <c r="EK47" s="397">
        <f t="shared" si="203"/>
        <v>0.94275572760072068</v>
      </c>
      <c r="EL47" s="397">
        <f t="shared" si="203"/>
        <v>0.75420458208057661</v>
      </c>
      <c r="EM47" s="397">
        <f t="shared" si="203"/>
        <v>0.60336366566446131</v>
      </c>
      <c r="EN47" s="397">
        <f t="shared" si="203"/>
        <v>0.48269093253156908</v>
      </c>
      <c r="EO47" s="397">
        <f t="shared" si="203"/>
        <v>0.38615274602525529</v>
      </c>
      <c r="EP47" s="397">
        <f t="shared" si="203"/>
        <v>0.30892219682020428</v>
      </c>
      <c r="EQ47" s="397">
        <f t="shared" si="203"/>
        <v>0.24713775745616343</v>
      </c>
      <c r="ER47" s="397">
        <f t="shared" si="224"/>
        <v>0.19771020596493075</v>
      </c>
      <c r="ES47" s="397">
        <f t="shared" si="224"/>
        <v>0.15816816477194462</v>
      </c>
      <c r="ET47" s="397">
        <f t="shared" si="224"/>
        <v>0.1265345318175557</v>
      </c>
      <c r="EU47" s="402">
        <f t="shared" si="224"/>
        <v>0.10122762545404457</v>
      </c>
      <c r="EV47" s="397">
        <f t="shared" si="224"/>
        <v>8.0982100363235665E-2</v>
      </c>
      <c r="EW47" s="397">
        <f t="shared" si="224"/>
        <v>6.4785680290588538E-2</v>
      </c>
      <c r="EX47" s="397">
        <f t="shared" si="224"/>
        <v>5.1828544232470831E-2</v>
      </c>
      <c r="EY47" s="397">
        <f t="shared" si="216"/>
        <v>4.1462835385976671E-2</v>
      </c>
      <c r="EZ47" s="397">
        <f t="shared" si="216"/>
        <v>3.3170268308781337E-2</v>
      </c>
      <c r="FA47" s="397">
        <f t="shared" si="216"/>
        <v>2.6536214647025071E-2</v>
      </c>
      <c r="FB47" s="397">
        <f t="shared" si="216"/>
        <v>2.122897171762006E-2</v>
      </c>
      <c r="FC47" s="397">
        <f t="shared" si="216"/>
        <v>1.6983177374096048E-2</v>
      </c>
      <c r="FD47" s="397">
        <f t="shared" si="216"/>
        <v>1.3586541899276839E-2</v>
      </c>
      <c r="FE47" s="397">
        <f t="shared" si="216"/>
        <v>1.0869233519421472E-2</v>
      </c>
      <c r="FF47" s="397">
        <f t="shared" si="216"/>
        <v>8.6953868155371771E-3</v>
      </c>
      <c r="FG47" s="402">
        <f t="shared" si="216"/>
        <v>6.956309452429742E-3</v>
      </c>
      <c r="FH47" s="397">
        <f t="shared" si="213"/>
        <v>5.5650475619437936E-3</v>
      </c>
      <c r="FI47" s="397">
        <f t="shared" si="213"/>
        <v>4.4520380495550347E-3</v>
      </c>
      <c r="FJ47" s="397">
        <f t="shared" si="213"/>
        <v>3.5616304396440279E-3</v>
      </c>
      <c r="FK47" s="397">
        <f t="shared" si="213"/>
        <v>2.8493043517152225E-3</v>
      </c>
      <c r="FL47" s="397">
        <f t="shared" si="213"/>
        <v>2.2794434813721781E-3</v>
      </c>
      <c r="FM47" s="397">
        <f t="shared" si="213"/>
        <v>1.8235547850977427E-3</v>
      </c>
      <c r="FN47" s="397">
        <f t="shared" si="213"/>
        <v>1.4588438280781942E-3</v>
      </c>
      <c r="FO47" s="397">
        <f t="shared" si="213"/>
        <v>1.1670750624625554E-3</v>
      </c>
      <c r="FP47" s="397">
        <f t="shared" si="213"/>
        <v>9.3366004997004438E-4</v>
      </c>
      <c r="FQ47" s="397">
        <f t="shared" si="213"/>
        <v>7.469280399760355E-4</v>
      </c>
      <c r="FR47" s="397">
        <f t="shared" si="213"/>
        <v>5.9754243198082845E-4</v>
      </c>
      <c r="FS47" s="402">
        <f t="shared" si="213"/>
        <v>4.7803394558466276E-4</v>
      </c>
      <c r="FT47" s="397">
        <f t="shared" si="213"/>
        <v>3.8242715646773023E-4</v>
      </c>
      <c r="FU47" s="397">
        <f t="shared" si="213"/>
        <v>3.0594172517418421E-4</v>
      </c>
      <c r="FV47" s="397">
        <f t="shared" si="213"/>
        <v>2.4475338013934736E-4</v>
      </c>
      <c r="FW47" s="397">
        <f t="shared" si="213"/>
        <v>1.9580270411147791E-4</v>
      </c>
      <c r="FX47" s="397">
        <f t="shared" si="214"/>
        <v>1.5664216328918233E-4</v>
      </c>
      <c r="FY47" s="397">
        <f t="shared" si="190"/>
        <v>1.2531373063134587E-4</v>
      </c>
      <c r="FZ47" s="397">
        <f t="shared" si="190"/>
        <v>1.002509845050767E-4</v>
      </c>
      <c r="GA47" s="397">
        <f t="shared" si="190"/>
        <v>8.0200787604061367E-5</v>
      </c>
      <c r="GB47" s="397">
        <f t="shared" si="190"/>
        <v>6.4160630083249094E-5</v>
      </c>
      <c r="GC47" s="397">
        <f t="shared" si="190"/>
        <v>5.1328504066599279E-5</v>
      </c>
      <c r="GD47" s="397">
        <f t="shared" si="190"/>
        <v>4.1062803253279423E-5</v>
      </c>
      <c r="GE47" s="402">
        <f t="shared" si="190"/>
        <v>3.2850242602623543E-5</v>
      </c>
      <c r="GF47" s="403">
        <f t="shared" si="206"/>
        <v>5935830.2248686031</v>
      </c>
    </row>
    <row r="48" spans="1:189" s="366" customFormat="1" ht="22" hidden="1" customHeight="1">
      <c r="B48" s="394">
        <f t="shared" si="180"/>
        <v>33</v>
      </c>
      <c r="C48" s="428"/>
      <c r="D48" s="428">
        <v>1</v>
      </c>
      <c r="E48" s="428"/>
      <c r="F48" s="428"/>
      <c r="G48" s="418" t="str">
        <f>$G$354</f>
        <v>Avg Performing  Title / App</v>
      </c>
      <c r="H48" s="422"/>
      <c r="I48" s="423"/>
      <c r="J48" s="423"/>
      <c r="K48" s="423"/>
      <c r="L48" s="423"/>
      <c r="M48" s="423"/>
      <c r="N48" s="423"/>
      <c r="O48" s="423"/>
      <c r="P48" s="423"/>
      <c r="Q48" s="424"/>
      <c r="R48" s="423"/>
      <c r="S48" s="425"/>
      <c r="T48" s="423"/>
      <c r="U48" s="423"/>
      <c r="V48" s="423"/>
      <c r="W48" s="423"/>
      <c r="X48" s="423"/>
      <c r="Y48" s="423"/>
      <c r="Z48" s="423"/>
      <c r="AA48" s="423"/>
      <c r="AB48" s="423"/>
      <c r="AC48" s="423"/>
      <c r="AD48" s="423"/>
      <c r="AE48" s="425"/>
      <c r="AF48" s="423"/>
      <c r="AG48" s="423"/>
      <c r="AH48" s="423"/>
      <c r="AI48" s="423"/>
      <c r="AJ48" s="423"/>
      <c r="AK48" s="423"/>
      <c r="AL48" s="423"/>
      <c r="AM48" s="423"/>
      <c r="AN48" s="423"/>
      <c r="AO48" s="423"/>
      <c r="AP48" s="423"/>
      <c r="AQ48" s="425"/>
      <c r="AR48" s="423"/>
      <c r="AS48" s="423"/>
      <c r="AT48" s="423"/>
      <c r="AU48" s="423"/>
      <c r="AV48" s="423"/>
      <c r="AW48" s="423"/>
      <c r="AX48" s="423"/>
      <c r="AY48" s="423"/>
      <c r="AZ48" s="423"/>
      <c r="BA48" s="423"/>
      <c r="BB48" s="423"/>
      <c r="BC48" s="425"/>
      <c r="BD48" s="423"/>
      <c r="BE48" s="423"/>
      <c r="BF48" s="423"/>
      <c r="BG48" s="423"/>
      <c r="BH48" s="423"/>
      <c r="BI48" s="423"/>
      <c r="BJ48" s="423"/>
      <c r="BK48" s="423"/>
      <c r="BL48" s="423"/>
      <c r="BM48" s="423"/>
      <c r="BN48" s="423"/>
      <c r="BO48" s="425"/>
      <c r="BP48" s="423"/>
      <c r="BQ48" s="423"/>
      <c r="BR48" s="423"/>
      <c r="BS48" s="423"/>
      <c r="BT48" s="423"/>
      <c r="BU48" s="426">
        <f t="shared" ref="BU48:CR48" si="230">$B$9*Q$354</f>
        <v>23344.424999999999</v>
      </c>
      <c r="BV48" s="426">
        <f t="shared" si="230"/>
        <v>75179.8125</v>
      </c>
      <c r="BW48" s="426">
        <f t="shared" si="230"/>
        <v>213463.57499999998</v>
      </c>
      <c r="BX48" s="426">
        <f t="shared" si="230"/>
        <v>417721.6875</v>
      </c>
      <c r="BY48" s="426">
        <f t="shared" si="230"/>
        <v>510202.38749999995</v>
      </c>
      <c r="BZ48" s="426">
        <f t="shared" si="230"/>
        <v>496444.64999999997</v>
      </c>
      <c r="CA48" s="427">
        <f t="shared" si="230"/>
        <v>505224.03749999998</v>
      </c>
      <c r="CB48" s="426">
        <f t="shared" si="230"/>
        <v>495940.08749999997</v>
      </c>
      <c r="CC48" s="426">
        <f t="shared" si="230"/>
        <v>335455.57500000001</v>
      </c>
      <c r="CD48" s="426">
        <f t="shared" si="230"/>
        <v>364069.875</v>
      </c>
      <c r="CE48" s="426">
        <f t="shared" si="230"/>
        <v>279841.57500000001</v>
      </c>
      <c r="CF48" s="426">
        <f t="shared" si="230"/>
        <v>238590.78749999998</v>
      </c>
      <c r="CG48" s="426">
        <f t="shared" si="230"/>
        <v>308814.67499999999</v>
      </c>
      <c r="CH48" s="426">
        <f t="shared" si="230"/>
        <v>273585</v>
      </c>
      <c r="CI48" s="426">
        <f t="shared" si="230"/>
        <v>237267.71249999999</v>
      </c>
      <c r="CJ48" s="426">
        <f t="shared" si="230"/>
        <v>178615.125</v>
      </c>
      <c r="CK48" s="426">
        <f t="shared" si="230"/>
        <v>165844.08749999999</v>
      </c>
      <c r="CL48" s="426">
        <f t="shared" si="230"/>
        <v>185342.625</v>
      </c>
      <c r="CM48" s="427">
        <f t="shared" si="230"/>
        <v>165877.72500000001</v>
      </c>
      <c r="CN48" s="426">
        <f t="shared" si="230"/>
        <v>128921.325</v>
      </c>
      <c r="CO48" s="426">
        <f t="shared" si="230"/>
        <v>95799.599999999991</v>
      </c>
      <c r="CP48" s="426">
        <f t="shared" si="230"/>
        <v>55995.224999999999</v>
      </c>
      <c r="CQ48" s="426">
        <f t="shared" si="230"/>
        <v>49009.837499999994</v>
      </c>
      <c r="CR48" s="426">
        <f t="shared" si="230"/>
        <v>27055.762499999997</v>
      </c>
      <c r="CS48" s="397">
        <f t="shared" si="210"/>
        <v>21644.61</v>
      </c>
      <c r="CT48" s="397">
        <f t="shared" si="210"/>
        <v>17315.688000000002</v>
      </c>
      <c r="CU48" s="397">
        <f t="shared" si="210"/>
        <v>13852.550400000002</v>
      </c>
      <c r="CV48" s="397">
        <f t="shared" si="210"/>
        <v>11082.040320000002</v>
      </c>
      <c r="CW48" s="397">
        <f t="shared" si="210"/>
        <v>8865.6322560000026</v>
      </c>
      <c r="CX48" s="397">
        <f t="shared" si="210"/>
        <v>7092.5058048000028</v>
      </c>
      <c r="CY48" s="402">
        <f t="shared" si="210"/>
        <v>5674.0046438400022</v>
      </c>
      <c r="CZ48" s="397">
        <f t="shared" si="210"/>
        <v>4539.2037150720016</v>
      </c>
      <c r="DA48" s="397">
        <f t="shared" si="210"/>
        <v>3631.3629720576014</v>
      </c>
      <c r="DB48" s="397">
        <f t="shared" si="210"/>
        <v>2905.0903776460814</v>
      </c>
      <c r="DC48" s="397">
        <f t="shared" si="210"/>
        <v>2324.0723021168651</v>
      </c>
      <c r="DD48" s="397">
        <f t="shared" si="210"/>
        <v>1859.2578416934921</v>
      </c>
      <c r="DE48" s="397">
        <f t="shared" si="210"/>
        <v>1487.4062733547937</v>
      </c>
      <c r="DF48" s="397">
        <f t="shared" si="218"/>
        <v>1189.9250186838351</v>
      </c>
      <c r="DG48" s="397">
        <f t="shared" si="205"/>
        <v>951.94001494706811</v>
      </c>
      <c r="DH48" s="397">
        <f t="shared" si="205"/>
        <v>761.55201195765449</v>
      </c>
      <c r="DI48" s="397">
        <f t="shared" si="205"/>
        <v>609.24160956612366</v>
      </c>
      <c r="DJ48" s="397">
        <f t="shared" si="205"/>
        <v>487.39328765289895</v>
      </c>
      <c r="DK48" s="402">
        <f t="shared" si="205"/>
        <v>389.91463012231918</v>
      </c>
      <c r="DL48" s="397">
        <f t="shared" si="205"/>
        <v>311.93170409785535</v>
      </c>
      <c r="DM48" s="397">
        <f t="shared" si="205"/>
        <v>249.5453632782843</v>
      </c>
      <c r="DN48" s="397">
        <f t="shared" si="205"/>
        <v>199.63629062262746</v>
      </c>
      <c r="DO48" s="397">
        <f t="shared" si="205"/>
        <v>159.70903249810198</v>
      </c>
      <c r="DP48" s="397">
        <f t="shared" si="205"/>
        <v>127.76722599848159</v>
      </c>
      <c r="DQ48" s="397">
        <f t="shared" si="205"/>
        <v>102.21378079878528</v>
      </c>
      <c r="DR48" s="397">
        <f t="shared" si="205"/>
        <v>81.771024639028226</v>
      </c>
      <c r="DS48" s="397">
        <f t="shared" si="205"/>
        <v>65.416819711222587</v>
      </c>
      <c r="DT48" s="397">
        <f t="shared" si="205"/>
        <v>52.33345576897807</v>
      </c>
      <c r="DU48" s="397">
        <f t="shared" si="205"/>
        <v>41.866764615182461</v>
      </c>
      <c r="DV48" s="397">
        <f t="shared" si="205"/>
        <v>33.493411692145969</v>
      </c>
      <c r="DW48" s="402">
        <f t="shared" ref="DW48:EE77" si="231">DV48*0.8</f>
        <v>26.794729353716775</v>
      </c>
      <c r="DX48" s="397">
        <f t="shared" si="231"/>
        <v>21.43578348297342</v>
      </c>
      <c r="DY48" s="397">
        <f t="shared" si="231"/>
        <v>17.148626786378738</v>
      </c>
      <c r="DZ48" s="397">
        <f t="shared" si="231"/>
        <v>13.718901429102992</v>
      </c>
      <c r="EA48" s="397">
        <f t="shared" si="231"/>
        <v>10.975121143282394</v>
      </c>
      <c r="EB48" s="397">
        <f t="shared" si="231"/>
        <v>8.7800969146259149</v>
      </c>
      <c r="EC48" s="397">
        <f t="shared" si="231"/>
        <v>7.0240775317007325</v>
      </c>
      <c r="ED48" s="397">
        <f t="shared" si="231"/>
        <v>5.6192620253605865</v>
      </c>
      <c r="EE48" s="397">
        <f t="shared" si="231"/>
        <v>4.495409620288469</v>
      </c>
      <c r="EF48" s="397">
        <f t="shared" si="229"/>
        <v>3.5963276962307753</v>
      </c>
      <c r="EG48" s="398">
        <f t="shared" si="229"/>
        <v>2.8770621569846204</v>
      </c>
      <c r="EH48" s="397">
        <f t="shared" si="203"/>
        <v>2.3016497255876964</v>
      </c>
      <c r="EI48" s="402">
        <f t="shared" si="203"/>
        <v>1.8413197804701573</v>
      </c>
      <c r="EJ48" s="397">
        <f t="shared" si="203"/>
        <v>1.473055824376126</v>
      </c>
      <c r="EK48" s="397">
        <f t="shared" si="203"/>
        <v>1.1784446595009008</v>
      </c>
      <c r="EL48" s="397">
        <f t="shared" si="203"/>
        <v>0.94275572760072068</v>
      </c>
      <c r="EM48" s="397">
        <f t="shared" si="203"/>
        <v>0.75420458208057661</v>
      </c>
      <c r="EN48" s="397">
        <f t="shared" si="203"/>
        <v>0.60336366566446131</v>
      </c>
      <c r="EO48" s="397">
        <f t="shared" si="203"/>
        <v>0.48269093253156908</v>
      </c>
      <c r="EP48" s="397">
        <f t="shared" si="203"/>
        <v>0.38615274602525529</v>
      </c>
      <c r="EQ48" s="397">
        <f t="shared" si="203"/>
        <v>0.30892219682020428</v>
      </c>
      <c r="ER48" s="397">
        <f t="shared" si="224"/>
        <v>0.24713775745616343</v>
      </c>
      <c r="ES48" s="397">
        <f t="shared" si="224"/>
        <v>0.19771020596493075</v>
      </c>
      <c r="ET48" s="397">
        <f t="shared" si="224"/>
        <v>0.15816816477194462</v>
      </c>
      <c r="EU48" s="402">
        <f t="shared" si="224"/>
        <v>0.1265345318175557</v>
      </c>
      <c r="EV48" s="397">
        <f t="shared" si="224"/>
        <v>0.10122762545404457</v>
      </c>
      <c r="EW48" s="397">
        <f t="shared" si="224"/>
        <v>8.0982100363235665E-2</v>
      </c>
      <c r="EX48" s="397">
        <f t="shared" si="224"/>
        <v>6.4785680290588538E-2</v>
      </c>
      <c r="EY48" s="397">
        <f t="shared" si="216"/>
        <v>5.1828544232470831E-2</v>
      </c>
      <c r="EZ48" s="397">
        <f t="shared" si="216"/>
        <v>4.1462835385976671E-2</v>
      </c>
      <c r="FA48" s="397">
        <f t="shared" si="216"/>
        <v>3.3170268308781337E-2</v>
      </c>
      <c r="FB48" s="397">
        <f t="shared" si="216"/>
        <v>2.6536214647025071E-2</v>
      </c>
      <c r="FC48" s="397">
        <f t="shared" si="216"/>
        <v>2.122897171762006E-2</v>
      </c>
      <c r="FD48" s="397">
        <f t="shared" si="216"/>
        <v>1.6983177374096048E-2</v>
      </c>
      <c r="FE48" s="397">
        <f t="shared" si="216"/>
        <v>1.3586541899276839E-2</v>
      </c>
      <c r="FF48" s="397">
        <f t="shared" si="216"/>
        <v>1.0869233519421472E-2</v>
      </c>
      <c r="FG48" s="402">
        <f t="shared" si="216"/>
        <v>8.6953868155371771E-3</v>
      </c>
      <c r="FH48" s="397">
        <f t="shared" si="213"/>
        <v>6.956309452429742E-3</v>
      </c>
      <c r="FI48" s="397">
        <f t="shared" si="213"/>
        <v>5.5650475619437936E-3</v>
      </c>
      <c r="FJ48" s="397">
        <f t="shared" si="213"/>
        <v>4.4520380495550347E-3</v>
      </c>
      <c r="FK48" s="397">
        <f t="shared" si="213"/>
        <v>3.5616304396440279E-3</v>
      </c>
      <c r="FL48" s="397">
        <f t="shared" si="213"/>
        <v>2.8493043517152225E-3</v>
      </c>
      <c r="FM48" s="397">
        <f t="shared" si="213"/>
        <v>2.2794434813721781E-3</v>
      </c>
      <c r="FN48" s="397">
        <f t="shared" si="213"/>
        <v>1.8235547850977427E-3</v>
      </c>
      <c r="FO48" s="397">
        <f t="shared" si="213"/>
        <v>1.4588438280781942E-3</v>
      </c>
      <c r="FP48" s="397">
        <f t="shared" si="213"/>
        <v>1.1670750624625554E-3</v>
      </c>
      <c r="FQ48" s="397">
        <f t="shared" si="213"/>
        <v>9.3366004997004438E-4</v>
      </c>
      <c r="FR48" s="397">
        <f t="shared" si="213"/>
        <v>7.469280399760355E-4</v>
      </c>
      <c r="FS48" s="402">
        <f t="shared" si="213"/>
        <v>5.9754243198082845E-4</v>
      </c>
      <c r="FT48" s="397">
        <f t="shared" si="213"/>
        <v>4.7803394558466276E-4</v>
      </c>
      <c r="FU48" s="397">
        <f t="shared" si="213"/>
        <v>3.8242715646773023E-4</v>
      </c>
      <c r="FV48" s="397">
        <f t="shared" si="213"/>
        <v>3.0594172517418421E-4</v>
      </c>
      <c r="FW48" s="397">
        <f t="shared" si="213"/>
        <v>2.4475338013934736E-4</v>
      </c>
      <c r="FX48" s="397">
        <f t="shared" si="214"/>
        <v>1.9580270411147791E-4</v>
      </c>
      <c r="FY48" s="397">
        <f t="shared" si="190"/>
        <v>1.5664216328918233E-4</v>
      </c>
      <c r="FZ48" s="397">
        <f t="shared" si="190"/>
        <v>1.2531373063134587E-4</v>
      </c>
      <c r="GA48" s="397">
        <f t="shared" si="190"/>
        <v>1.002509845050767E-4</v>
      </c>
      <c r="GB48" s="397">
        <f t="shared" si="190"/>
        <v>8.0200787604061367E-5</v>
      </c>
      <c r="GC48" s="397">
        <f t="shared" si="190"/>
        <v>6.4160630083249094E-5</v>
      </c>
      <c r="GD48" s="397">
        <f t="shared" si="190"/>
        <v>5.1328504066599279E-5</v>
      </c>
      <c r="GE48" s="402">
        <f t="shared" si="190"/>
        <v>4.1062803253279423E-5</v>
      </c>
      <c r="GF48" s="403">
        <f t="shared" si="206"/>
        <v>5935830.2248357525</v>
      </c>
    </row>
    <row r="49" spans="1:190" s="366" customFormat="1" ht="22" hidden="1" customHeight="1">
      <c r="B49" s="394">
        <f t="shared" si="180"/>
        <v>34</v>
      </c>
      <c r="C49" s="428"/>
      <c r="D49" s="428"/>
      <c r="E49" s="428"/>
      <c r="F49" s="428">
        <v>1</v>
      </c>
      <c r="G49" s="412" t="str">
        <f>$G$356</f>
        <v>Even Performing Title / App</v>
      </c>
      <c r="H49" s="422"/>
      <c r="I49" s="423"/>
      <c r="J49" s="423"/>
      <c r="K49" s="423"/>
      <c r="L49" s="423"/>
      <c r="M49" s="423"/>
      <c r="N49" s="423"/>
      <c r="O49" s="423"/>
      <c r="P49" s="423"/>
      <c r="Q49" s="424"/>
      <c r="R49" s="423"/>
      <c r="S49" s="425"/>
      <c r="T49" s="423"/>
      <c r="U49" s="423"/>
      <c r="V49" s="423"/>
      <c r="W49" s="423"/>
      <c r="X49" s="423"/>
      <c r="Y49" s="423"/>
      <c r="Z49" s="423"/>
      <c r="AA49" s="423"/>
      <c r="AB49" s="423"/>
      <c r="AC49" s="423"/>
      <c r="AD49" s="423"/>
      <c r="AE49" s="425"/>
      <c r="AF49" s="423"/>
      <c r="AG49" s="423"/>
      <c r="AH49" s="423"/>
      <c r="AI49" s="423"/>
      <c r="AJ49" s="423"/>
      <c r="AK49" s="423"/>
      <c r="AL49" s="423"/>
      <c r="AM49" s="423"/>
      <c r="AN49" s="423"/>
      <c r="AO49" s="423"/>
      <c r="AP49" s="423"/>
      <c r="AQ49" s="425"/>
      <c r="AR49" s="423"/>
      <c r="AS49" s="423"/>
      <c r="AT49" s="423"/>
      <c r="AU49" s="423"/>
      <c r="AV49" s="423"/>
      <c r="AW49" s="423"/>
      <c r="AX49" s="423"/>
      <c r="AY49" s="423"/>
      <c r="AZ49" s="423"/>
      <c r="BA49" s="423"/>
      <c r="BB49" s="423"/>
      <c r="BC49" s="425"/>
      <c r="BD49" s="423"/>
      <c r="BE49" s="423"/>
      <c r="BF49" s="423"/>
      <c r="BG49" s="423"/>
      <c r="BH49" s="423"/>
      <c r="BI49" s="423"/>
      <c r="BJ49" s="423"/>
      <c r="BK49" s="423"/>
      <c r="BL49" s="423"/>
      <c r="BM49" s="423"/>
      <c r="BN49" s="423"/>
      <c r="BO49" s="425"/>
      <c r="BP49" s="423"/>
      <c r="BQ49" s="423"/>
      <c r="BR49" s="423"/>
      <c r="BS49" s="423"/>
      <c r="BT49" s="423"/>
      <c r="BU49" s="423"/>
      <c r="BV49" s="431">
        <f t="shared" ref="BV49:CS49" si="232">$B$9*Q$356</f>
        <v>2335.9375000000005</v>
      </c>
      <c r="BW49" s="431">
        <f t="shared" si="232"/>
        <v>9343.7500000000018</v>
      </c>
      <c r="BX49" s="431">
        <f t="shared" si="232"/>
        <v>23359.375</v>
      </c>
      <c r="BY49" s="431">
        <f t="shared" si="232"/>
        <v>35039.0625</v>
      </c>
      <c r="BZ49" s="431">
        <f t="shared" si="232"/>
        <v>46718.75</v>
      </c>
      <c r="CA49" s="432">
        <f t="shared" si="232"/>
        <v>44382.8125</v>
      </c>
      <c r="CB49" s="431">
        <f t="shared" si="232"/>
        <v>42046.875</v>
      </c>
      <c r="CC49" s="431">
        <f t="shared" si="232"/>
        <v>39710.9375</v>
      </c>
      <c r="CD49" s="431">
        <f t="shared" si="232"/>
        <v>37375.000000000007</v>
      </c>
      <c r="CE49" s="431">
        <f t="shared" si="232"/>
        <v>35039.0625</v>
      </c>
      <c r="CF49" s="431">
        <f t="shared" si="232"/>
        <v>32703.125</v>
      </c>
      <c r="CG49" s="431">
        <f t="shared" si="232"/>
        <v>30367.1875</v>
      </c>
      <c r="CH49" s="431">
        <f t="shared" si="232"/>
        <v>28031.25</v>
      </c>
      <c r="CI49" s="431">
        <f t="shared" si="232"/>
        <v>25695.312500000004</v>
      </c>
      <c r="CJ49" s="431">
        <f t="shared" si="232"/>
        <v>23359.374999999975</v>
      </c>
      <c r="CK49" s="431">
        <f t="shared" si="232"/>
        <v>21023.437499999975</v>
      </c>
      <c r="CL49" s="431">
        <f t="shared" si="232"/>
        <v>18687.500000000004</v>
      </c>
      <c r="CM49" s="432">
        <f t="shared" si="232"/>
        <v>16351.5625</v>
      </c>
      <c r="CN49" s="431">
        <f t="shared" si="232"/>
        <v>14015.625</v>
      </c>
      <c r="CO49" s="431">
        <f t="shared" si="232"/>
        <v>11679.6875</v>
      </c>
      <c r="CP49" s="431">
        <f t="shared" si="232"/>
        <v>9343.7500000000018</v>
      </c>
      <c r="CQ49" s="431">
        <f t="shared" si="232"/>
        <v>7007.8125</v>
      </c>
      <c r="CR49" s="431">
        <f t="shared" si="232"/>
        <v>4671.8750000000009</v>
      </c>
      <c r="CS49" s="431">
        <f t="shared" si="232"/>
        <v>2335.9375000000005</v>
      </c>
      <c r="CT49" s="397">
        <f t="shared" si="210"/>
        <v>1868.7500000000005</v>
      </c>
      <c r="CU49" s="397">
        <f t="shared" si="210"/>
        <v>1495.0000000000005</v>
      </c>
      <c r="CV49" s="397">
        <f t="shared" si="210"/>
        <v>1196.0000000000005</v>
      </c>
      <c r="CW49" s="397">
        <f t="shared" si="210"/>
        <v>956.80000000000041</v>
      </c>
      <c r="CX49" s="397">
        <f t="shared" si="210"/>
        <v>765.4400000000004</v>
      </c>
      <c r="CY49" s="402">
        <f t="shared" si="210"/>
        <v>612.35200000000032</v>
      </c>
      <c r="CZ49" s="397">
        <f t="shared" si="210"/>
        <v>489.88160000000028</v>
      </c>
      <c r="DA49" s="397">
        <f t="shared" si="210"/>
        <v>391.90528000000023</v>
      </c>
      <c r="DB49" s="397">
        <f t="shared" si="210"/>
        <v>313.52422400000023</v>
      </c>
      <c r="DC49" s="397">
        <f t="shared" si="210"/>
        <v>250.81937920000018</v>
      </c>
      <c r="DD49" s="397">
        <f t="shared" si="210"/>
        <v>200.65550336000015</v>
      </c>
      <c r="DE49" s="397">
        <f t="shared" si="210"/>
        <v>160.52440268800012</v>
      </c>
      <c r="DF49" s="397">
        <f t="shared" si="218"/>
        <v>128.4195221504001</v>
      </c>
      <c r="DG49" s="397">
        <f t="shared" si="205"/>
        <v>102.73561772032008</v>
      </c>
      <c r="DH49" s="397">
        <f t="shared" si="205"/>
        <v>82.188494176256071</v>
      </c>
      <c r="DI49" s="397">
        <f t="shared" si="205"/>
        <v>65.75079534100486</v>
      </c>
      <c r="DJ49" s="397">
        <f t="shared" si="205"/>
        <v>52.600636272803889</v>
      </c>
      <c r="DK49" s="402">
        <f t="shared" si="205"/>
        <v>42.080509018243113</v>
      </c>
      <c r="DL49" s="397">
        <f t="shared" si="205"/>
        <v>33.66440721459449</v>
      </c>
      <c r="DM49" s="397">
        <f t="shared" si="205"/>
        <v>26.931525771675595</v>
      </c>
      <c r="DN49" s="397">
        <f t="shared" si="205"/>
        <v>21.545220617340476</v>
      </c>
      <c r="DO49" s="397">
        <f t="shared" si="205"/>
        <v>17.236176493872382</v>
      </c>
      <c r="DP49" s="397">
        <f t="shared" si="205"/>
        <v>13.788941195097905</v>
      </c>
      <c r="DQ49" s="397">
        <f t="shared" si="205"/>
        <v>11.031152956078325</v>
      </c>
      <c r="DR49" s="397">
        <f t="shared" si="205"/>
        <v>8.82492236486266</v>
      </c>
      <c r="DS49" s="397">
        <f t="shared" si="205"/>
        <v>7.0599378918901285</v>
      </c>
      <c r="DT49" s="397">
        <f t="shared" si="205"/>
        <v>5.6479503135121032</v>
      </c>
      <c r="DU49" s="397">
        <f t="shared" si="205"/>
        <v>4.5183602508096827</v>
      </c>
      <c r="DV49" s="397">
        <f t="shared" si="205"/>
        <v>3.6146882006477465</v>
      </c>
      <c r="DW49" s="402">
        <f t="shared" si="231"/>
        <v>2.8917505605181972</v>
      </c>
      <c r="DX49" s="397">
        <f t="shared" si="231"/>
        <v>2.3134004484145581</v>
      </c>
      <c r="DY49" s="397">
        <f t="shared" si="231"/>
        <v>1.8507203587316465</v>
      </c>
      <c r="DZ49" s="397">
        <f t="shared" si="231"/>
        <v>1.4805762869853174</v>
      </c>
      <c r="EA49" s="397">
        <f t="shared" si="231"/>
        <v>1.1844610295882541</v>
      </c>
      <c r="EB49" s="397">
        <f t="shared" si="231"/>
        <v>0.94756882367060324</v>
      </c>
      <c r="EC49" s="397">
        <f t="shared" si="231"/>
        <v>0.75805505893648262</v>
      </c>
      <c r="ED49" s="397">
        <f t="shared" si="231"/>
        <v>0.60644404714918609</v>
      </c>
      <c r="EE49" s="397">
        <f t="shared" si="231"/>
        <v>0.48515523771934888</v>
      </c>
      <c r="EF49" s="397">
        <f t="shared" si="229"/>
        <v>0.38812419017547911</v>
      </c>
      <c r="EG49" s="398">
        <f t="shared" si="229"/>
        <v>0.31049935214038332</v>
      </c>
      <c r="EH49" s="397">
        <f t="shared" si="203"/>
        <v>0.24839948171230666</v>
      </c>
      <c r="EI49" s="402">
        <f t="shared" si="203"/>
        <v>0.19871958536984535</v>
      </c>
      <c r="EJ49" s="397">
        <f t="shared" si="203"/>
        <v>0.15897566829587628</v>
      </c>
      <c r="EK49" s="397">
        <f t="shared" si="203"/>
        <v>0.12718053463670104</v>
      </c>
      <c r="EL49" s="397">
        <f t="shared" si="203"/>
        <v>0.10174442770936083</v>
      </c>
      <c r="EM49" s="397">
        <f t="shared" si="203"/>
        <v>8.1395542167488677E-2</v>
      </c>
      <c r="EN49" s="397">
        <f t="shared" si="203"/>
        <v>6.5116433733990939E-2</v>
      </c>
      <c r="EO49" s="397">
        <f t="shared" si="203"/>
        <v>5.2093146987192751E-2</v>
      </c>
      <c r="EP49" s="397">
        <f t="shared" si="203"/>
        <v>4.1674517589754205E-2</v>
      </c>
      <c r="EQ49" s="397">
        <f t="shared" si="203"/>
        <v>3.3339614071803365E-2</v>
      </c>
      <c r="ER49" s="397">
        <f t="shared" si="224"/>
        <v>2.6671691257442693E-2</v>
      </c>
      <c r="ES49" s="397">
        <f t="shared" si="224"/>
        <v>2.1337353005954157E-2</v>
      </c>
      <c r="ET49" s="397">
        <f t="shared" si="224"/>
        <v>1.7069882404763325E-2</v>
      </c>
      <c r="EU49" s="402">
        <f t="shared" si="224"/>
        <v>1.3655905923810661E-2</v>
      </c>
      <c r="EV49" s="397">
        <f t="shared" si="224"/>
        <v>1.0924724739048529E-2</v>
      </c>
      <c r="EW49" s="397">
        <f t="shared" si="224"/>
        <v>8.7397797912388241E-3</v>
      </c>
      <c r="EX49" s="397">
        <f t="shared" si="224"/>
        <v>6.9918238329910593E-3</v>
      </c>
      <c r="EY49" s="397">
        <f t="shared" si="216"/>
        <v>5.5934590663928481E-3</v>
      </c>
      <c r="EZ49" s="397">
        <f t="shared" si="216"/>
        <v>4.4747672531142788E-3</v>
      </c>
      <c r="FA49" s="397">
        <f t="shared" si="216"/>
        <v>3.5798138024914234E-3</v>
      </c>
      <c r="FB49" s="397">
        <f t="shared" si="216"/>
        <v>2.8638510419931387E-3</v>
      </c>
      <c r="FC49" s="397">
        <f t="shared" si="216"/>
        <v>2.2910808335945112E-3</v>
      </c>
      <c r="FD49" s="397">
        <f t="shared" si="216"/>
        <v>1.832864666875609E-3</v>
      </c>
      <c r="FE49" s="397">
        <f t="shared" si="216"/>
        <v>1.4662917335004873E-3</v>
      </c>
      <c r="FF49" s="397">
        <f t="shared" si="216"/>
        <v>1.1730333868003899E-3</v>
      </c>
      <c r="FG49" s="402">
        <f t="shared" si="216"/>
        <v>9.3842670944031196E-4</v>
      </c>
      <c r="FH49" s="397">
        <f t="shared" si="213"/>
        <v>7.5074136755224957E-4</v>
      </c>
      <c r="FI49" s="397">
        <f t="shared" si="213"/>
        <v>6.005930940417997E-4</v>
      </c>
      <c r="FJ49" s="397">
        <f t="shared" si="213"/>
        <v>4.8047447523343978E-4</v>
      </c>
      <c r="FK49" s="397">
        <f t="shared" si="213"/>
        <v>3.8437958018675185E-4</v>
      </c>
      <c r="FL49" s="397">
        <f t="shared" si="213"/>
        <v>3.0750366414940148E-4</v>
      </c>
      <c r="FM49" s="397">
        <f t="shared" si="213"/>
        <v>2.4600293131952117E-4</v>
      </c>
      <c r="FN49" s="397">
        <f t="shared" si="213"/>
        <v>1.9680234505561694E-4</v>
      </c>
      <c r="FO49" s="397">
        <f t="shared" si="213"/>
        <v>1.5744187604449357E-4</v>
      </c>
      <c r="FP49" s="397">
        <f t="shared" si="213"/>
        <v>1.2595350083559486E-4</v>
      </c>
      <c r="FQ49" s="397">
        <f t="shared" si="213"/>
        <v>1.0076280066847589E-4</v>
      </c>
      <c r="FR49" s="397">
        <f t="shared" si="213"/>
        <v>8.0610240534780721E-5</v>
      </c>
      <c r="FS49" s="402">
        <f t="shared" si="213"/>
        <v>6.448819242782458E-5</v>
      </c>
      <c r="FT49" s="397">
        <f t="shared" si="213"/>
        <v>5.1590553942259669E-5</v>
      </c>
      <c r="FU49" s="397">
        <f t="shared" si="213"/>
        <v>4.1272443153807738E-5</v>
      </c>
      <c r="FV49" s="397">
        <f t="shared" si="213"/>
        <v>3.3017954523046195E-5</v>
      </c>
      <c r="FW49" s="397">
        <f t="shared" si="213"/>
        <v>2.6414363618436957E-5</v>
      </c>
      <c r="FX49" s="397">
        <f t="shared" si="214"/>
        <v>2.1131490894749568E-5</v>
      </c>
      <c r="FY49" s="397">
        <f t="shared" si="190"/>
        <v>1.6905192715799656E-5</v>
      </c>
      <c r="FZ49" s="397">
        <f t="shared" si="190"/>
        <v>1.3524154172639725E-5</v>
      </c>
      <c r="GA49" s="397">
        <f t="shared" si="190"/>
        <v>1.0819323338111781E-5</v>
      </c>
      <c r="GB49" s="397">
        <f t="shared" si="190"/>
        <v>8.6554586704894247E-6</v>
      </c>
      <c r="GC49" s="397">
        <f t="shared" si="190"/>
        <v>6.9243669363915398E-6</v>
      </c>
      <c r="GD49" s="397">
        <f t="shared" si="190"/>
        <v>5.5394935491132325E-6</v>
      </c>
      <c r="GE49" s="402">
        <f t="shared" si="190"/>
        <v>4.4315948392905862E-6</v>
      </c>
      <c r="GF49" s="416">
        <f t="shared" si="206"/>
        <v>569968.74998227332</v>
      </c>
    </row>
    <row r="50" spans="1:190" s="366" customFormat="1" ht="22" hidden="1" customHeight="1">
      <c r="B50" s="394">
        <f t="shared" si="180"/>
        <v>35</v>
      </c>
      <c r="C50" s="428"/>
      <c r="D50" s="428">
        <v>1</v>
      </c>
      <c r="E50" s="428"/>
      <c r="F50" s="428"/>
      <c r="G50" s="418" t="str">
        <f>$G$354</f>
        <v>Avg Performing  Title / App</v>
      </c>
      <c r="H50" s="422"/>
      <c r="I50" s="423"/>
      <c r="J50" s="423"/>
      <c r="K50" s="423"/>
      <c r="L50" s="423"/>
      <c r="M50" s="423"/>
      <c r="N50" s="423"/>
      <c r="O50" s="423"/>
      <c r="P50" s="423"/>
      <c r="Q50" s="424"/>
      <c r="R50" s="423"/>
      <c r="S50" s="425"/>
      <c r="T50" s="423"/>
      <c r="U50" s="423"/>
      <c r="V50" s="423"/>
      <c r="W50" s="423"/>
      <c r="X50" s="423"/>
      <c r="Y50" s="423"/>
      <c r="Z50" s="423"/>
      <c r="AA50" s="423"/>
      <c r="AB50" s="423"/>
      <c r="AC50" s="423"/>
      <c r="AD50" s="423"/>
      <c r="AE50" s="425"/>
      <c r="AF50" s="423"/>
      <c r="AG50" s="423"/>
      <c r="AH50" s="423"/>
      <c r="AI50" s="423"/>
      <c r="AJ50" s="423"/>
      <c r="AK50" s="423"/>
      <c r="AL50" s="423"/>
      <c r="AM50" s="423"/>
      <c r="AN50" s="423"/>
      <c r="AO50" s="423"/>
      <c r="AP50" s="423"/>
      <c r="AQ50" s="425"/>
      <c r="AR50" s="423"/>
      <c r="AS50" s="423"/>
      <c r="AT50" s="423"/>
      <c r="AU50" s="423"/>
      <c r="AV50" s="423"/>
      <c r="AW50" s="423"/>
      <c r="AX50" s="423"/>
      <c r="AY50" s="423"/>
      <c r="AZ50" s="423"/>
      <c r="BA50" s="423"/>
      <c r="BB50" s="423"/>
      <c r="BC50" s="425"/>
      <c r="BD50" s="423"/>
      <c r="BE50" s="423"/>
      <c r="BF50" s="423"/>
      <c r="BG50" s="423"/>
      <c r="BH50" s="423"/>
      <c r="BI50" s="423"/>
      <c r="BJ50" s="423"/>
      <c r="BK50" s="423"/>
      <c r="BL50" s="423"/>
      <c r="BM50" s="423"/>
      <c r="BN50" s="423"/>
      <c r="BO50" s="425"/>
      <c r="BP50" s="423"/>
      <c r="BQ50" s="423"/>
      <c r="BR50" s="423"/>
      <c r="BS50" s="423"/>
      <c r="BT50" s="423"/>
      <c r="BU50" s="423"/>
      <c r="BV50" s="423"/>
      <c r="BW50" s="423"/>
      <c r="BX50" s="426">
        <f t="shared" ref="BX50:CU50" si="233">$B$9*Q$354</f>
        <v>23344.424999999999</v>
      </c>
      <c r="BY50" s="426">
        <f t="shared" si="233"/>
        <v>75179.8125</v>
      </c>
      <c r="BZ50" s="426">
        <f t="shared" si="233"/>
        <v>213463.57499999998</v>
      </c>
      <c r="CA50" s="427">
        <f t="shared" si="233"/>
        <v>417721.6875</v>
      </c>
      <c r="CB50" s="426">
        <f t="shared" si="233"/>
        <v>510202.38749999995</v>
      </c>
      <c r="CC50" s="426">
        <f t="shared" si="233"/>
        <v>496444.64999999997</v>
      </c>
      <c r="CD50" s="426">
        <f t="shared" si="233"/>
        <v>505224.03749999998</v>
      </c>
      <c r="CE50" s="426">
        <f t="shared" si="233"/>
        <v>495940.08749999997</v>
      </c>
      <c r="CF50" s="426">
        <f t="shared" si="233"/>
        <v>335455.57500000001</v>
      </c>
      <c r="CG50" s="426">
        <f t="shared" si="233"/>
        <v>364069.875</v>
      </c>
      <c r="CH50" s="426">
        <f t="shared" si="233"/>
        <v>279841.57500000001</v>
      </c>
      <c r="CI50" s="426">
        <f t="shared" si="233"/>
        <v>238590.78749999998</v>
      </c>
      <c r="CJ50" s="426">
        <f t="shared" si="233"/>
        <v>308814.67499999999</v>
      </c>
      <c r="CK50" s="426">
        <f t="shared" si="233"/>
        <v>273585</v>
      </c>
      <c r="CL50" s="426">
        <f t="shared" si="233"/>
        <v>237267.71249999999</v>
      </c>
      <c r="CM50" s="427">
        <f t="shared" si="233"/>
        <v>178615.125</v>
      </c>
      <c r="CN50" s="426">
        <f t="shared" si="233"/>
        <v>165844.08749999999</v>
      </c>
      <c r="CO50" s="426">
        <f t="shared" si="233"/>
        <v>185342.625</v>
      </c>
      <c r="CP50" s="426">
        <f t="shared" si="233"/>
        <v>165877.72500000001</v>
      </c>
      <c r="CQ50" s="426">
        <f t="shared" si="233"/>
        <v>128921.325</v>
      </c>
      <c r="CR50" s="426">
        <f t="shared" si="233"/>
        <v>95799.599999999991</v>
      </c>
      <c r="CS50" s="426">
        <f t="shared" si="233"/>
        <v>55995.224999999999</v>
      </c>
      <c r="CT50" s="426">
        <f t="shared" si="233"/>
        <v>49009.837499999994</v>
      </c>
      <c r="CU50" s="426">
        <f t="shared" si="233"/>
        <v>27055.762499999997</v>
      </c>
      <c r="CV50" s="397">
        <f t="shared" si="210"/>
        <v>21644.61</v>
      </c>
      <c r="CW50" s="397">
        <f t="shared" si="210"/>
        <v>17315.688000000002</v>
      </c>
      <c r="CX50" s="397">
        <f t="shared" si="210"/>
        <v>13852.550400000002</v>
      </c>
      <c r="CY50" s="402">
        <f t="shared" si="210"/>
        <v>11082.040320000002</v>
      </c>
      <c r="CZ50" s="397">
        <f t="shared" si="210"/>
        <v>8865.6322560000026</v>
      </c>
      <c r="DA50" s="397">
        <f t="shared" si="210"/>
        <v>7092.5058048000028</v>
      </c>
      <c r="DB50" s="397">
        <f t="shared" si="210"/>
        <v>5674.0046438400022</v>
      </c>
      <c r="DC50" s="397">
        <f t="shared" si="210"/>
        <v>4539.2037150720016</v>
      </c>
      <c r="DD50" s="397">
        <f t="shared" si="210"/>
        <v>3631.3629720576014</v>
      </c>
      <c r="DE50" s="397">
        <f t="shared" si="210"/>
        <v>2905.0903776460814</v>
      </c>
      <c r="DF50" s="397">
        <f t="shared" si="218"/>
        <v>2324.0723021168651</v>
      </c>
      <c r="DG50" s="397">
        <f t="shared" si="205"/>
        <v>1859.2578416934921</v>
      </c>
      <c r="DH50" s="397">
        <f t="shared" si="205"/>
        <v>1487.4062733547937</v>
      </c>
      <c r="DI50" s="397">
        <f t="shared" si="205"/>
        <v>1189.9250186838351</v>
      </c>
      <c r="DJ50" s="397">
        <f t="shared" si="205"/>
        <v>951.94001494706811</v>
      </c>
      <c r="DK50" s="402">
        <f t="shared" si="205"/>
        <v>761.55201195765449</v>
      </c>
      <c r="DL50" s="397">
        <f t="shared" si="205"/>
        <v>609.24160956612366</v>
      </c>
      <c r="DM50" s="397">
        <f t="shared" si="205"/>
        <v>487.39328765289895</v>
      </c>
      <c r="DN50" s="397">
        <f t="shared" si="205"/>
        <v>389.91463012231918</v>
      </c>
      <c r="DO50" s="397">
        <f t="shared" si="205"/>
        <v>311.93170409785535</v>
      </c>
      <c r="DP50" s="397">
        <f t="shared" si="205"/>
        <v>249.5453632782843</v>
      </c>
      <c r="DQ50" s="397">
        <f t="shared" si="205"/>
        <v>199.63629062262746</v>
      </c>
      <c r="DR50" s="397">
        <f t="shared" si="205"/>
        <v>159.70903249810198</v>
      </c>
      <c r="DS50" s="397">
        <f t="shared" si="205"/>
        <v>127.76722599848159</v>
      </c>
      <c r="DT50" s="397">
        <f t="shared" si="205"/>
        <v>102.21378079878528</v>
      </c>
      <c r="DU50" s="397">
        <f t="shared" si="205"/>
        <v>81.771024639028226</v>
      </c>
      <c r="DV50" s="397">
        <f t="shared" si="205"/>
        <v>65.416819711222587</v>
      </c>
      <c r="DW50" s="402">
        <f t="shared" si="231"/>
        <v>52.33345576897807</v>
      </c>
      <c r="DX50" s="397">
        <f t="shared" si="231"/>
        <v>41.866764615182461</v>
      </c>
      <c r="DY50" s="397">
        <f t="shared" si="231"/>
        <v>33.493411692145969</v>
      </c>
      <c r="DZ50" s="397">
        <f t="shared" si="231"/>
        <v>26.794729353716775</v>
      </c>
      <c r="EA50" s="397">
        <f t="shared" si="231"/>
        <v>21.43578348297342</v>
      </c>
      <c r="EB50" s="397">
        <f t="shared" si="231"/>
        <v>17.148626786378738</v>
      </c>
      <c r="EC50" s="397">
        <f t="shared" si="231"/>
        <v>13.718901429102992</v>
      </c>
      <c r="ED50" s="397">
        <f t="shared" si="231"/>
        <v>10.975121143282394</v>
      </c>
      <c r="EE50" s="397">
        <f t="shared" si="231"/>
        <v>8.7800969146259149</v>
      </c>
      <c r="EF50" s="397">
        <f t="shared" si="229"/>
        <v>7.0240775317007325</v>
      </c>
      <c r="EG50" s="398">
        <f t="shared" si="229"/>
        <v>5.6192620253605865</v>
      </c>
      <c r="EH50" s="397">
        <f t="shared" si="203"/>
        <v>4.495409620288469</v>
      </c>
      <c r="EI50" s="402">
        <f t="shared" si="203"/>
        <v>3.5963276962307753</v>
      </c>
      <c r="EJ50" s="397">
        <f t="shared" si="203"/>
        <v>2.8770621569846204</v>
      </c>
      <c r="EK50" s="397">
        <f t="shared" si="203"/>
        <v>2.3016497255876964</v>
      </c>
      <c r="EL50" s="397">
        <f t="shared" si="203"/>
        <v>1.8413197804701573</v>
      </c>
      <c r="EM50" s="397">
        <f t="shared" si="203"/>
        <v>1.473055824376126</v>
      </c>
      <c r="EN50" s="397">
        <f t="shared" si="203"/>
        <v>1.1784446595009008</v>
      </c>
      <c r="EO50" s="397">
        <f t="shared" si="203"/>
        <v>0.94275572760072068</v>
      </c>
      <c r="EP50" s="397">
        <f t="shared" si="203"/>
        <v>0.75420458208057661</v>
      </c>
      <c r="EQ50" s="397">
        <f t="shared" si="203"/>
        <v>0.60336366566446131</v>
      </c>
      <c r="ER50" s="397">
        <f t="shared" si="224"/>
        <v>0.48269093253156908</v>
      </c>
      <c r="ES50" s="397">
        <f t="shared" si="224"/>
        <v>0.38615274602525529</v>
      </c>
      <c r="ET50" s="397">
        <f t="shared" si="224"/>
        <v>0.30892219682020428</v>
      </c>
      <c r="EU50" s="402">
        <f t="shared" si="224"/>
        <v>0.24713775745616343</v>
      </c>
      <c r="EV50" s="397">
        <f t="shared" si="224"/>
        <v>0.19771020596493075</v>
      </c>
      <c r="EW50" s="397">
        <f t="shared" si="224"/>
        <v>0.15816816477194462</v>
      </c>
      <c r="EX50" s="397">
        <f t="shared" si="224"/>
        <v>0.1265345318175557</v>
      </c>
      <c r="EY50" s="397">
        <f t="shared" si="216"/>
        <v>0.10122762545404457</v>
      </c>
      <c r="EZ50" s="397">
        <f t="shared" si="216"/>
        <v>8.0982100363235665E-2</v>
      </c>
      <c r="FA50" s="397">
        <f t="shared" si="216"/>
        <v>6.4785680290588538E-2</v>
      </c>
      <c r="FB50" s="397">
        <f t="shared" si="216"/>
        <v>5.1828544232470831E-2</v>
      </c>
      <c r="FC50" s="397">
        <f t="shared" si="216"/>
        <v>4.1462835385976671E-2</v>
      </c>
      <c r="FD50" s="397">
        <f t="shared" si="216"/>
        <v>3.3170268308781337E-2</v>
      </c>
      <c r="FE50" s="397">
        <f t="shared" si="216"/>
        <v>2.6536214647025071E-2</v>
      </c>
      <c r="FF50" s="397">
        <f t="shared" si="216"/>
        <v>2.122897171762006E-2</v>
      </c>
      <c r="FG50" s="402">
        <f t="shared" si="216"/>
        <v>1.6983177374096048E-2</v>
      </c>
      <c r="FH50" s="397">
        <f t="shared" si="213"/>
        <v>1.3586541899276839E-2</v>
      </c>
      <c r="FI50" s="397">
        <f t="shared" si="213"/>
        <v>1.0869233519421472E-2</v>
      </c>
      <c r="FJ50" s="397">
        <f t="shared" si="213"/>
        <v>8.6953868155371771E-3</v>
      </c>
      <c r="FK50" s="397">
        <f t="shared" si="213"/>
        <v>6.956309452429742E-3</v>
      </c>
      <c r="FL50" s="397">
        <f t="shared" si="213"/>
        <v>5.5650475619437936E-3</v>
      </c>
      <c r="FM50" s="397">
        <f t="shared" si="213"/>
        <v>4.4520380495550347E-3</v>
      </c>
      <c r="FN50" s="397">
        <f t="shared" si="213"/>
        <v>3.5616304396440279E-3</v>
      </c>
      <c r="FO50" s="397">
        <f t="shared" si="213"/>
        <v>2.8493043517152225E-3</v>
      </c>
      <c r="FP50" s="397">
        <f t="shared" si="213"/>
        <v>2.2794434813721781E-3</v>
      </c>
      <c r="FQ50" s="397">
        <f t="shared" si="213"/>
        <v>1.8235547850977427E-3</v>
      </c>
      <c r="FR50" s="397">
        <f t="shared" si="213"/>
        <v>1.4588438280781942E-3</v>
      </c>
      <c r="FS50" s="402">
        <f t="shared" si="213"/>
        <v>1.1670750624625554E-3</v>
      </c>
      <c r="FT50" s="397">
        <f t="shared" si="213"/>
        <v>9.3366004997004438E-4</v>
      </c>
      <c r="FU50" s="397">
        <f t="shared" si="213"/>
        <v>7.469280399760355E-4</v>
      </c>
      <c r="FV50" s="397">
        <f t="shared" si="213"/>
        <v>5.9754243198082845E-4</v>
      </c>
      <c r="FW50" s="397">
        <f t="shared" si="213"/>
        <v>4.7803394558466276E-4</v>
      </c>
      <c r="FX50" s="397">
        <f t="shared" si="214"/>
        <v>3.8242715646773023E-4</v>
      </c>
      <c r="FY50" s="397">
        <f t="shared" si="190"/>
        <v>3.0594172517418421E-4</v>
      </c>
      <c r="FZ50" s="397">
        <f t="shared" si="190"/>
        <v>2.4475338013934736E-4</v>
      </c>
      <c r="GA50" s="397">
        <f t="shared" si="190"/>
        <v>1.9580270411147791E-4</v>
      </c>
      <c r="GB50" s="397">
        <f t="shared" si="190"/>
        <v>1.5664216328918233E-4</v>
      </c>
      <c r="GC50" s="397">
        <f t="shared" si="190"/>
        <v>1.2531373063134587E-4</v>
      </c>
      <c r="GD50" s="397">
        <f t="shared" si="190"/>
        <v>1.002509845050767E-4</v>
      </c>
      <c r="GE50" s="402">
        <f t="shared" si="190"/>
        <v>8.0200787604061367E-5</v>
      </c>
      <c r="GF50" s="403">
        <f t="shared" si="206"/>
        <v>5935830.2246792</v>
      </c>
      <c r="GG50" s="408">
        <f>(GF50*$B$13)*$B$12</f>
        <v>26711236.011056401</v>
      </c>
      <c r="GH50" s="367">
        <f>GG50/35</f>
        <v>763178.17174446862</v>
      </c>
    </row>
    <row r="51" spans="1:190" s="366" customFormat="1" ht="22" hidden="1" customHeight="1">
      <c r="B51" s="394">
        <f t="shared" si="180"/>
        <v>36</v>
      </c>
      <c r="C51" s="428"/>
      <c r="D51" s="428"/>
      <c r="E51" s="428">
        <v>1</v>
      </c>
      <c r="F51" s="428"/>
      <c r="G51" s="409" t="str">
        <f>$G$355</f>
        <v>Low Performing  Title / App</v>
      </c>
      <c r="H51" s="422"/>
      <c r="I51" s="423"/>
      <c r="J51" s="423"/>
      <c r="K51" s="423"/>
      <c r="L51" s="423"/>
      <c r="M51" s="423"/>
      <c r="N51" s="423"/>
      <c r="O51" s="423"/>
      <c r="P51" s="423"/>
      <c r="Q51" s="424"/>
      <c r="R51" s="423"/>
      <c r="S51" s="425"/>
      <c r="T51" s="423"/>
      <c r="U51" s="423"/>
      <c r="V51" s="423"/>
      <c r="W51" s="423"/>
      <c r="X51" s="423"/>
      <c r="Y51" s="423"/>
      <c r="Z51" s="423"/>
      <c r="AA51" s="423"/>
      <c r="AB51" s="423"/>
      <c r="AC51" s="423"/>
      <c r="AD51" s="423"/>
      <c r="AE51" s="425"/>
      <c r="AF51" s="423"/>
      <c r="AG51" s="423"/>
      <c r="AH51" s="423"/>
      <c r="AI51" s="423"/>
      <c r="AJ51" s="423"/>
      <c r="AK51" s="423"/>
      <c r="AL51" s="423"/>
      <c r="AM51" s="423"/>
      <c r="AN51" s="423"/>
      <c r="AO51" s="423"/>
      <c r="AP51" s="423"/>
      <c r="AQ51" s="425"/>
      <c r="AR51" s="423"/>
      <c r="AS51" s="423"/>
      <c r="AT51" s="423"/>
      <c r="AU51" s="423"/>
      <c r="AV51" s="423"/>
      <c r="AW51" s="423"/>
      <c r="AX51" s="423"/>
      <c r="AY51" s="423"/>
      <c r="AZ51" s="423"/>
      <c r="BA51" s="423"/>
      <c r="BB51" s="423"/>
      <c r="BC51" s="425"/>
      <c r="BD51" s="423"/>
      <c r="BE51" s="423"/>
      <c r="BF51" s="423"/>
      <c r="BG51" s="423"/>
      <c r="BH51" s="423"/>
      <c r="BI51" s="423"/>
      <c r="BJ51" s="423"/>
      <c r="BK51" s="423"/>
      <c r="BL51" s="423"/>
      <c r="BM51" s="423"/>
      <c r="BN51" s="423"/>
      <c r="BO51" s="425"/>
      <c r="BP51" s="423"/>
      <c r="BQ51" s="423"/>
      <c r="BR51" s="423"/>
      <c r="BS51" s="423"/>
      <c r="BT51" s="423"/>
      <c r="BU51" s="423"/>
      <c r="BV51" s="423"/>
      <c r="BW51" s="423"/>
      <c r="BX51" s="423"/>
      <c r="BY51" s="423"/>
      <c r="BZ51" s="429">
        <f t="shared" ref="BZ51:CW51" si="234">$B$9*Q$355</f>
        <v>10965.824999999999</v>
      </c>
      <c r="CA51" s="430">
        <f t="shared" si="234"/>
        <v>40421.0625</v>
      </c>
      <c r="CB51" s="429">
        <f t="shared" si="234"/>
        <v>74204.324999999997</v>
      </c>
      <c r="CC51" s="429">
        <f t="shared" si="234"/>
        <v>136792.5</v>
      </c>
      <c r="CD51" s="429">
        <f t="shared" si="234"/>
        <v>224799.41249999998</v>
      </c>
      <c r="CE51" s="429">
        <f t="shared" si="234"/>
        <v>153499.125</v>
      </c>
      <c r="CF51" s="429">
        <f t="shared" si="234"/>
        <v>131500.19999999998</v>
      </c>
      <c r="CG51" s="429">
        <f t="shared" si="234"/>
        <v>145650.375</v>
      </c>
      <c r="CH51" s="429">
        <f t="shared" si="234"/>
        <v>117574.27499999999</v>
      </c>
      <c r="CI51" s="429">
        <f t="shared" si="234"/>
        <v>116755.7625</v>
      </c>
      <c r="CJ51" s="429">
        <f t="shared" si="234"/>
        <v>111205.575</v>
      </c>
      <c r="CK51" s="429">
        <f t="shared" si="234"/>
        <v>102796.2</v>
      </c>
      <c r="CL51" s="429">
        <f t="shared" si="234"/>
        <v>90664.274999999994</v>
      </c>
      <c r="CM51" s="430">
        <f t="shared" si="234"/>
        <v>106429.04999999999</v>
      </c>
      <c r="CN51" s="429">
        <f t="shared" si="234"/>
        <v>83634.037499999991</v>
      </c>
      <c r="CO51" s="429">
        <f t="shared" si="234"/>
        <v>71558.175000000003</v>
      </c>
      <c r="CP51" s="429">
        <f t="shared" si="234"/>
        <v>70762.087499999994</v>
      </c>
      <c r="CQ51" s="429">
        <f t="shared" si="234"/>
        <v>76144.087499999994</v>
      </c>
      <c r="CR51" s="429">
        <f t="shared" si="234"/>
        <v>55199.137499999997</v>
      </c>
      <c r="CS51" s="429">
        <f t="shared" si="234"/>
        <v>55457.024999999994</v>
      </c>
      <c r="CT51" s="429">
        <f t="shared" si="234"/>
        <v>39681.037499999999</v>
      </c>
      <c r="CU51" s="429">
        <f t="shared" si="234"/>
        <v>27223.949999999997</v>
      </c>
      <c r="CV51" s="429">
        <f t="shared" si="234"/>
        <v>17704.537499999999</v>
      </c>
      <c r="CW51" s="429">
        <f t="shared" si="234"/>
        <v>7781.4749999999995</v>
      </c>
      <c r="CX51" s="397">
        <f t="shared" si="210"/>
        <v>6225.18</v>
      </c>
      <c r="CY51" s="402">
        <f t="shared" si="210"/>
        <v>4980.1440000000002</v>
      </c>
      <c r="CZ51" s="397">
        <f t="shared" si="210"/>
        <v>3984.1152000000002</v>
      </c>
      <c r="DA51" s="397">
        <f t="shared" si="210"/>
        <v>3187.2921600000004</v>
      </c>
      <c r="DB51" s="397">
        <f t="shared" si="210"/>
        <v>2549.8337280000005</v>
      </c>
      <c r="DC51" s="397">
        <f t="shared" si="210"/>
        <v>2039.8669824000006</v>
      </c>
      <c r="DD51" s="397">
        <f t="shared" si="210"/>
        <v>1631.8935859200005</v>
      </c>
      <c r="DE51" s="397">
        <f t="shared" si="210"/>
        <v>1305.5148687360006</v>
      </c>
      <c r="DF51" s="397">
        <f t="shared" si="218"/>
        <v>1044.4118949888004</v>
      </c>
      <c r="DG51" s="397">
        <f t="shared" si="205"/>
        <v>835.5295159910404</v>
      </c>
      <c r="DH51" s="397">
        <f t="shared" si="205"/>
        <v>668.42361279283239</v>
      </c>
      <c r="DI51" s="397">
        <f t="shared" si="205"/>
        <v>534.73889023426591</v>
      </c>
      <c r="DJ51" s="397">
        <f t="shared" si="205"/>
        <v>427.79111218741275</v>
      </c>
      <c r="DK51" s="402">
        <f t="shared" si="205"/>
        <v>342.23288974993022</v>
      </c>
      <c r="DL51" s="397">
        <f t="shared" si="205"/>
        <v>273.7863117999442</v>
      </c>
      <c r="DM51" s="397">
        <f t="shared" si="205"/>
        <v>219.02904943995537</v>
      </c>
      <c r="DN51" s="397">
        <f t="shared" si="205"/>
        <v>175.2232395519643</v>
      </c>
      <c r="DO51" s="397">
        <f t="shared" si="205"/>
        <v>140.17859164157144</v>
      </c>
      <c r="DP51" s="397">
        <f t="shared" si="205"/>
        <v>112.14287331325716</v>
      </c>
      <c r="DQ51" s="397">
        <f t="shared" si="205"/>
        <v>89.714298650605727</v>
      </c>
      <c r="DR51" s="397">
        <f t="shared" si="205"/>
        <v>71.771438920484584</v>
      </c>
      <c r="DS51" s="397">
        <f t="shared" si="205"/>
        <v>57.417151136387673</v>
      </c>
      <c r="DT51" s="397">
        <f t="shared" si="205"/>
        <v>45.933720909110143</v>
      </c>
      <c r="DU51" s="397">
        <f t="shared" si="205"/>
        <v>36.746976727288114</v>
      </c>
      <c r="DV51" s="397">
        <f t="shared" si="205"/>
        <v>29.397581381830491</v>
      </c>
      <c r="DW51" s="402">
        <f t="shared" si="231"/>
        <v>23.518065105464395</v>
      </c>
      <c r="DX51" s="397">
        <f t="shared" si="231"/>
        <v>18.814452084371517</v>
      </c>
      <c r="DY51" s="397">
        <f t="shared" si="231"/>
        <v>15.051561667497214</v>
      </c>
      <c r="DZ51" s="397">
        <f t="shared" si="231"/>
        <v>12.041249333997772</v>
      </c>
      <c r="EA51" s="397">
        <f t="shared" si="231"/>
        <v>9.6329994671982178</v>
      </c>
      <c r="EB51" s="397">
        <f t="shared" si="231"/>
        <v>7.7063995737585742</v>
      </c>
      <c r="EC51" s="397">
        <f t="shared" si="231"/>
        <v>6.1651196590068595</v>
      </c>
      <c r="ED51" s="397">
        <f t="shared" si="231"/>
        <v>4.9320957272054882</v>
      </c>
      <c r="EE51" s="397">
        <f t="shared" si="231"/>
        <v>3.9456765817643906</v>
      </c>
      <c r="EF51" s="397">
        <f t="shared" si="229"/>
        <v>3.1565412654115126</v>
      </c>
      <c r="EG51" s="398">
        <f t="shared" si="229"/>
        <v>2.5252330123292102</v>
      </c>
      <c r="EH51" s="397">
        <f t="shared" si="203"/>
        <v>2.0201864098633684</v>
      </c>
      <c r="EI51" s="402">
        <f t="shared" si="203"/>
        <v>1.6161491278906948</v>
      </c>
      <c r="EJ51" s="397">
        <f t="shared" si="203"/>
        <v>1.2929193023125558</v>
      </c>
      <c r="EK51" s="397">
        <f t="shared" si="203"/>
        <v>1.0343354418500448</v>
      </c>
      <c r="EL51" s="397">
        <f t="shared" si="203"/>
        <v>0.82746835348003589</v>
      </c>
      <c r="EM51" s="397">
        <f t="shared" si="203"/>
        <v>0.66197468278402871</v>
      </c>
      <c r="EN51" s="397">
        <f t="shared" si="203"/>
        <v>0.52957974622722304</v>
      </c>
      <c r="EO51" s="397">
        <f t="shared" si="203"/>
        <v>0.42366379698177847</v>
      </c>
      <c r="EP51" s="397">
        <f t="shared" si="203"/>
        <v>0.33893103758542281</v>
      </c>
      <c r="EQ51" s="397">
        <f t="shared" si="203"/>
        <v>0.27114483006833828</v>
      </c>
      <c r="ER51" s="397">
        <f t="shared" si="224"/>
        <v>0.21691586405467064</v>
      </c>
      <c r="ES51" s="397">
        <f t="shared" si="224"/>
        <v>0.17353269124373652</v>
      </c>
      <c r="ET51" s="397">
        <f t="shared" si="224"/>
        <v>0.13882615299498921</v>
      </c>
      <c r="EU51" s="402">
        <f t="shared" si="224"/>
        <v>0.11106092239599137</v>
      </c>
      <c r="EV51" s="397">
        <f t="shared" si="224"/>
        <v>8.8848737916793097E-2</v>
      </c>
      <c r="EW51" s="397">
        <f t="shared" si="224"/>
        <v>7.1078990333434483E-2</v>
      </c>
      <c r="EX51" s="397">
        <f t="shared" si="224"/>
        <v>5.6863192266747589E-2</v>
      </c>
      <c r="EY51" s="397">
        <f t="shared" si="216"/>
        <v>4.5490553813398074E-2</v>
      </c>
      <c r="EZ51" s="397">
        <f t="shared" si="216"/>
        <v>3.6392443050718461E-2</v>
      </c>
      <c r="FA51" s="397">
        <f t="shared" si="216"/>
        <v>2.9113954440574769E-2</v>
      </c>
      <c r="FB51" s="397">
        <f t="shared" si="216"/>
        <v>2.3291163552459818E-2</v>
      </c>
      <c r="FC51" s="397">
        <f t="shared" si="216"/>
        <v>1.8632930841967855E-2</v>
      </c>
      <c r="FD51" s="397">
        <f t="shared" si="216"/>
        <v>1.4906344673574285E-2</v>
      </c>
      <c r="FE51" s="397">
        <f t="shared" si="216"/>
        <v>1.1925075738859429E-2</v>
      </c>
      <c r="FF51" s="397">
        <f t="shared" si="216"/>
        <v>9.540060591087543E-3</v>
      </c>
      <c r="FG51" s="402">
        <f t="shared" si="216"/>
        <v>7.6320484728700346E-3</v>
      </c>
      <c r="FH51" s="397">
        <f t="shared" si="213"/>
        <v>6.1056387782960284E-3</v>
      </c>
      <c r="FI51" s="397">
        <f t="shared" si="213"/>
        <v>4.8845110226368232E-3</v>
      </c>
      <c r="FJ51" s="397">
        <f t="shared" si="213"/>
        <v>3.9076088181094586E-3</v>
      </c>
      <c r="FK51" s="397">
        <f t="shared" si="213"/>
        <v>3.1260870544875669E-3</v>
      </c>
      <c r="FL51" s="397">
        <f t="shared" si="213"/>
        <v>2.5008696435900538E-3</v>
      </c>
      <c r="FM51" s="397">
        <f t="shared" si="213"/>
        <v>2.0006957148720433E-3</v>
      </c>
      <c r="FN51" s="397">
        <f t="shared" si="213"/>
        <v>1.6005565718976347E-3</v>
      </c>
      <c r="FO51" s="397">
        <f t="shared" si="213"/>
        <v>1.2804452575181078E-3</v>
      </c>
      <c r="FP51" s="397">
        <f t="shared" si="213"/>
        <v>1.0243562060144862E-3</v>
      </c>
      <c r="FQ51" s="397">
        <f t="shared" si="213"/>
        <v>8.1948496481158901E-4</v>
      </c>
      <c r="FR51" s="397">
        <f t="shared" si="213"/>
        <v>6.5558797184927121E-4</v>
      </c>
      <c r="FS51" s="402">
        <f t="shared" si="213"/>
        <v>5.2447037747941694E-4</v>
      </c>
      <c r="FT51" s="397">
        <f t="shared" si="213"/>
        <v>4.1957630198353357E-4</v>
      </c>
      <c r="FU51" s="397">
        <f t="shared" si="213"/>
        <v>3.3566104158682687E-4</v>
      </c>
      <c r="FV51" s="397">
        <f t="shared" si="213"/>
        <v>2.6852883326946149E-4</v>
      </c>
      <c r="FW51" s="397">
        <f t="shared" si="213"/>
        <v>2.1482306661556921E-4</v>
      </c>
      <c r="FX51" s="397">
        <f t="shared" si="214"/>
        <v>1.7185845329245538E-4</v>
      </c>
      <c r="FY51" s="397">
        <f t="shared" si="190"/>
        <v>1.3748676263396431E-4</v>
      </c>
      <c r="FZ51" s="397">
        <f t="shared" si="190"/>
        <v>1.0998941010717146E-4</v>
      </c>
      <c r="GA51" s="397">
        <f t="shared" si="190"/>
        <v>8.7991528085737172E-5</v>
      </c>
      <c r="GB51" s="397">
        <f t="shared" si="190"/>
        <v>7.0393222468589735E-5</v>
      </c>
      <c r="GC51" s="397">
        <f t="shared" si="190"/>
        <v>5.6314577974871789E-5</v>
      </c>
      <c r="GD51" s="397">
        <f t="shared" si="190"/>
        <v>4.5051662379897432E-5</v>
      </c>
      <c r="GE51" s="402">
        <f t="shared" si="190"/>
        <v>3.6041329903917948E-5</v>
      </c>
      <c r="GF51" s="392">
        <f t="shared" si="206"/>
        <v>2099529.4123558337</v>
      </c>
    </row>
    <row r="52" spans="1:190" s="366" customFormat="1" ht="22" hidden="1" customHeight="1" thickBot="1">
      <c r="B52" s="394">
        <f t="shared" si="180"/>
        <v>37</v>
      </c>
      <c r="C52" s="428"/>
      <c r="D52" s="428">
        <v>1</v>
      </c>
      <c r="E52" s="428"/>
      <c r="F52" s="428"/>
      <c r="G52" s="395" t="str">
        <f>$G$354</f>
        <v>Avg Performing  Title / App</v>
      </c>
      <c r="H52" s="422"/>
      <c r="I52" s="423"/>
      <c r="J52" s="423"/>
      <c r="K52" s="423"/>
      <c r="L52" s="423"/>
      <c r="M52" s="423"/>
      <c r="N52" s="423"/>
      <c r="O52" s="423"/>
      <c r="P52" s="423"/>
      <c r="Q52" s="424"/>
      <c r="R52" s="423"/>
      <c r="S52" s="425"/>
      <c r="T52" s="423"/>
      <c r="U52" s="423"/>
      <c r="V52" s="423"/>
      <c r="W52" s="423"/>
      <c r="X52" s="423"/>
      <c r="Y52" s="423"/>
      <c r="Z52" s="423"/>
      <c r="AA52" s="423"/>
      <c r="AB52" s="423"/>
      <c r="AC52" s="423"/>
      <c r="AD52" s="423"/>
      <c r="AE52" s="425"/>
      <c r="AF52" s="423"/>
      <c r="AG52" s="423"/>
      <c r="AH52" s="423"/>
      <c r="AI52" s="423"/>
      <c r="AJ52" s="423"/>
      <c r="AK52" s="423"/>
      <c r="AL52" s="423"/>
      <c r="AM52" s="423"/>
      <c r="AN52" s="423"/>
      <c r="AO52" s="423"/>
      <c r="AP52" s="423"/>
      <c r="AQ52" s="425"/>
      <c r="AR52" s="423"/>
      <c r="AS52" s="423"/>
      <c r="AT52" s="423"/>
      <c r="AU52" s="423"/>
      <c r="AV52" s="423"/>
      <c r="AW52" s="423"/>
      <c r="AX52" s="423"/>
      <c r="AY52" s="423"/>
      <c r="AZ52" s="423"/>
      <c r="BA52" s="423"/>
      <c r="BB52" s="423"/>
      <c r="BC52" s="425"/>
      <c r="BD52" s="423"/>
      <c r="BE52" s="423"/>
      <c r="BF52" s="423"/>
      <c r="BG52" s="423"/>
      <c r="BH52" s="423"/>
      <c r="BI52" s="423"/>
      <c r="BJ52" s="423"/>
      <c r="BK52" s="423"/>
      <c r="BL52" s="423"/>
      <c r="BM52" s="423"/>
      <c r="BN52" s="423"/>
      <c r="BO52" s="425"/>
      <c r="BP52" s="423"/>
      <c r="BQ52" s="423"/>
      <c r="BR52" s="423"/>
      <c r="BS52" s="423"/>
      <c r="BT52" s="423"/>
      <c r="BU52" s="423"/>
      <c r="BV52" s="423"/>
      <c r="BW52" s="423"/>
      <c r="BX52" s="423"/>
      <c r="BY52" s="423"/>
      <c r="BZ52" s="423"/>
      <c r="CA52" s="427">
        <f t="shared" ref="CA52:CX52" si="235">$B$9*Q$354</f>
        <v>23344.424999999999</v>
      </c>
      <c r="CB52" s="426">
        <f t="shared" si="235"/>
        <v>75179.8125</v>
      </c>
      <c r="CC52" s="426">
        <f t="shared" si="235"/>
        <v>213463.57499999998</v>
      </c>
      <c r="CD52" s="426">
        <f t="shared" si="235"/>
        <v>417721.6875</v>
      </c>
      <c r="CE52" s="426">
        <f t="shared" si="235"/>
        <v>510202.38749999995</v>
      </c>
      <c r="CF52" s="426">
        <f t="shared" si="235"/>
        <v>496444.64999999997</v>
      </c>
      <c r="CG52" s="426">
        <f t="shared" si="235"/>
        <v>505224.03749999998</v>
      </c>
      <c r="CH52" s="426">
        <f t="shared" si="235"/>
        <v>495940.08749999997</v>
      </c>
      <c r="CI52" s="426">
        <f t="shared" si="235"/>
        <v>335455.57500000001</v>
      </c>
      <c r="CJ52" s="426">
        <f t="shared" si="235"/>
        <v>364069.875</v>
      </c>
      <c r="CK52" s="426">
        <f t="shared" si="235"/>
        <v>279841.57500000001</v>
      </c>
      <c r="CL52" s="426">
        <f t="shared" si="235"/>
        <v>238590.78749999998</v>
      </c>
      <c r="CM52" s="427">
        <f t="shared" si="235"/>
        <v>308814.67499999999</v>
      </c>
      <c r="CN52" s="426">
        <f t="shared" si="235"/>
        <v>273585</v>
      </c>
      <c r="CO52" s="426">
        <f t="shared" si="235"/>
        <v>237267.71249999999</v>
      </c>
      <c r="CP52" s="426">
        <f t="shared" si="235"/>
        <v>178615.125</v>
      </c>
      <c r="CQ52" s="426">
        <f t="shared" si="235"/>
        <v>165844.08749999999</v>
      </c>
      <c r="CR52" s="426">
        <f t="shared" si="235"/>
        <v>185342.625</v>
      </c>
      <c r="CS52" s="426">
        <f t="shared" si="235"/>
        <v>165877.72500000001</v>
      </c>
      <c r="CT52" s="426">
        <f t="shared" si="235"/>
        <v>128921.325</v>
      </c>
      <c r="CU52" s="426">
        <f t="shared" si="235"/>
        <v>95799.599999999991</v>
      </c>
      <c r="CV52" s="426">
        <f t="shared" si="235"/>
        <v>55995.224999999999</v>
      </c>
      <c r="CW52" s="426">
        <f t="shared" si="235"/>
        <v>49009.837499999994</v>
      </c>
      <c r="CX52" s="426">
        <f t="shared" si="235"/>
        <v>27055.762499999997</v>
      </c>
      <c r="CY52" s="402">
        <f t="shared" si="210"/>
        <v>21644.61</v>
      </c>
      <c r="CZ52" s="397">
        <f t="shared" si="210"/>
        <v>17315.688000000002</v>
      </c>
      <c r="DA52" s="397">
        <f t="shared" si="210"/>
        <v>13852.550400000002</v>
      </c>
      <c r="DB52" s="397">
        <f t="shared" si="210"/>
        <v>11082.040320000002</v>
      </c>
      <c r="DC52" s="397">
        <f t="shared" si="210"/>
        <v>8865.6322560000026</v>
      </c>
      <c r="DD52" s="397">
        <f t="shared" si="210"/>
        <v>7092.5058048000028</v>
      </c>
      <c r="DE52" s="397">
        <f t="shared" si="210"/>
        <v>5674.0046438400022</v>
      </c>
      <c r="DF52" s="397">
        <f t="shared" si="218"/>
        <v>4539.2037150720016</v>
      </c>
      <c r="DG52" s="397">
        <f t="shared" si="205"/>
        <v>3631.3629720576014</v>
      </c>
      <c r="DH52" s="397">
        <f t="shared" si="205"/>
        <v>2905.0903776460814</v>
      </c>
      <c r="DI52" s="397">
        <f t="shared" si="205"/>
        <v>2324.0723021168651</v>
      </c>
      <c r="DJ52" s="397">
        <f t="shared" si="205"/>
        <v>1859.2578416934921</v>
      </c>
      <c r="DK52" s="402">
        <f t="shared" si="205"/>
        <v>1487.4062733547937</v>
      </c>
      <c r="DL52" s="397">
        <f t="shared" si="205"/>
        <v>1189.9250186838351</v>
      </c>
      <c r="DM52" s="397">
        <f t="shared" si="205"/>
        <v>951.94001494706811</v>
      </c>
      <c r="DN52" s="397">
        <f t="shared" si="205"/>
        <v>761.55201195765449</v>
      </c>
      <c r="DO52" s="397">
        <f t="shared" si="205"/>
        <v>609.24160956612366</v>
      </c>
      <c r="DP52" s="397">
        <f t="shared" si="205"/>
        <v>487.39328765289895</v>
      </c>
      <c r="DQ52" s="397">
        <f t="shared" si="205"/>
        <v>389.91463012231918</v>
      </c>
      <c r="DR52" s="397">
        <f t="shared" si="205"/>
        <v>311.93170409785535</v>
      </c>
      <c r="DS52" s="397">
        <f t="shared" si="205"/>
        <v>249.5453632782843</v>
      </c>
      <c r="DT52" s="397">
        <f t="shared" si="205"/>
        <v>199.63629062262746</v>
      </c>
      <c r="DU52" s="397">
        <f t="shared" si="205"/>
        <v>159.70903249810198</v>
      </c>
      <c r="DV52" s="397">
        <f t="shared" ref="DV52:DW73" si="236">DU52*0.8</f>
        <v>127.76722599848159</v>
      </c>
      <c r="DW52" s="402">
        <f t="shared" si="231"/>
        <v>102.21378079878528</v>
      </c>
      <c r="DX52" s="397">
        <f t="shared" si="231"/>
        <v>81.771024639028226</v>
      </c>
      <c r="DY52" s="397">
        <f t="shared" si="231"/>
        <v>65.416819711222587</v>
      </c>
      <c r="DZ52" s="397">
        <f t="shared" si="231"/>
        <v>52.33345576897807</v>
      </c>
      <c r="EA52" s="397">
        <f t="shared" si="231"/>
        <v>41.866764615182461</v>
      </c>
      <c r="EB52" s="397">
        <f t="shared" si="231"/>
        <v>33.493411692145969</v>
      </c>
      <c r="EC52" s="397">
        <f t="shared" si="231"/>
        <v>26.794729353716775</v>
      </c>
      <c r="ED52" s="397">
        <f t="shared" si="231"/>
        <v>21.43578348297342</v>
      </c>
      <c r="EE52" s="397">
        <f t="shared" si="231"/>
        <v>17.148626786378738</v>
      </c>
      <c r="EF52" s="397">
        <f t="shared" si="229"/>
        <v>13.718901429102992</v>
      </c>
      <c r="EG52" s="398">
        <f t="shared" si="229"/>
        <v>10.975121143282394</v>
      </c>
      <c r="EH52" s="397">
        <f t="shared" si="203"/>
        <v>8.7800969146259149</v>
      </c>
      <c r="EI52" s="402">
        <f t="shared" si="203"/>
        <v>7.0240775317007325</v>
      </c>
      <c r="EJ52" s="397">
        <f t="shared" si="203"/>
        <v>5.6192620253605865</v>
      </c>
      <c r="EK52" s="397">
        <f t="shared" si="203"/>
        <v>4.495409620288469</v>
      </c>
      <c r="EL52" s="397">
        <f t="shared" si="203"/>
        <v>3.5963276962307753</v>
      </c>
      <c r="EM52" s="397">
        <f t="shared" si="203"/>
        <v>2.8770621569846204</v>
      </c>
      <c r="EN52" s="397">
        <f t="shared" si="203"/>
        <v>2.3016497255876964</v>
      </c>
      <c r="EO52" s="397">
        <f t="shared" si="203"/>
        <v>1.8413197804701573</v>
      </c>
      <c r="EP52" s="397">
        <f t="shared" si="203"/>
        <v>1.473055824376126</v>
      </c>
      <c r="EQ52" s="397">
        <f t="shared" si="203"/>
        <v>1.1784446595009008</v>
      </c>
      <c r="ER52" s="397">
        <f t="shared" si="224"/>
        <v>0.94275572760072068</v>
      </c>
      <c r="ES52" s="397">
        <f t="shared" si="224"/>
        <v>0.75420458208057661</v>
      </c>
      <c r="ET52" s="397">
        <f t="shared" si="224"/>
        <v>0.60336366566446131</v>
      </c>
      <c r="EU52" s="402">
        <f t="shared" si="224"/>
        <v>0.48269093253156908</v>
      </c>
      <c r="EV52" s="397">
        <f t="shared" si="224"/>
        <v>0.38615274602525529</v>
      </c>
      <c r="EW52" s="397">
        <f t="shared" si="224"/>
        <v>0.30892219682020428</v>
      </c>
      <c r="EX52" s="397">
        <f t="shared" si="224"/>
        <v>0.24713775745616343</v>
      </c>
      <c r="EY52" s="397">
        <f t="shared" si="216"/>
        <v>0.19771020596493075</v>
      </c>
      <c r="EZ52" s="397">
        <f t="shared" si="216"/>
        <v>0.15816816477194462</v>
      </c>
      <c r="FA52" s="397">
        <f t="shared" si="216"/>
        <v>0.1265345318175557</v>
      </c>
      <c r="FB52" s="397">
        <f t="shared" si="216"/>
        <v>0.10122762545404457</v>
      </c>
      <c r="FC52" s="397">
        <f t="shared" si="216"/>
        <v>8.0982100363235665E-2</v>
      </c>
      <c r="FD52" s="397">
        <f t="shared" si="216"/>
        <v>6.4785680290588538E-2</v>
      </c>
      <c r="FE52" s="397">
        <f t="shared" si="216"/>
        <v>5.1828544232470831E-2</v>
      </c>
      <c r="FF52" s="397">
        <f t="shared" si="216"/>
        <v>4.1462835385976671E-2</v>
      </c>
      <c r="FG52" s="402">
        <f t="shared" si="216"/>
        <v>3.3170268308781337E-2</v>
      </c>
      <c r="FH52" s="397">
        <f t="shared" si="213"/>
        <v>2.6536214647025071E-2</v>
      </c>
      <c r="FI52" s="397">
        <f t="shared" si="213"/>
        <v>2.122897171762006E-2</v>
      </c>
      <c r="FJ52" s="397">
        <f t="shared" si="213"/>
        <v>1.6983177374096048E-2</v>
      </c>
      <c r="FK52" s="397">
        <f t="shared" si="213"/>
        <v>1.3586541899276839E-2</v>
      </c>
      <c r="FL52" s="397">
        <f t="shared" si="213"/>
        <v>1.0869233519421472E-2</v>
      </c>
      <c r="FM52" s="397">
        <f t="shared" si="213"/>
        <v>8.6953868155371771E-3</v>
      </c>
      <c r="FN52" s="397">
        <f t="shared" si="213"/>
        <v>6.956309452429742E-3</v>
      </c>
      <c r="FO52" s="397">
        <f t="shared" si="213"/>
        <v>5.5650475619437936E-3</v>
      </c>
      <c r="FP52" s="397">
        <f t="shared" si="213"/>
        <v>4.4520380495550347E-3</v>
      </c>
      <c r="FQ52" s="397">
        <f t="shared" si="213"/>
        <v>3.5616304396440279E-3</v>
      </c>
      <c r="FR52" s="397">
        <f t="shared" si="213"/>
        <v>2.8493043517152225E-3</v>
      </c>
      <c r="FS52" s="402">
        <f t="shared" si="213"/>
        <v>2.2794434813721781E-3</v>
      </c>
      <c r="FT52" s="397">
        <f t="shared" si="213"/>
        <v>1.8235547850977427E-3</v>
      </c>
      <c r="FU52" s="397">
        <f t="shared" si="213"/>
        <v>1.4588438280781942E-3</v>
      </c>
      <c r="FV52" s="397">
        <f t="shared" ref="FV52:GA115" si="237">FU52*0.8</f>
        <v>1.1670750624625554E-3</v>
      </c>
      <c r="FW52" s="397">
        <f t="shared" si="237"/>
        <v>9.3366004997004438E-4</v>
      </c>
      <c r="FX52" s="397">
        <f t="shared" si="214"/>
        <v>7.469280399760355E-4</v>
      </c>
      <c r="FY52" s="397">
        <f t="shared" si="190"/>
        <v>5.9754243198082845E-4</v>
      </c>
      <c r="FZ52" s="397">
        <f t="shared" si="190"/>
        <v>4.7803394558466276E-4</v>
      </c>
      <c r="GA52" s="397">
        <f t="shared" si="190"/>
        <v>3.8242715646773023E-4</v>
      </c>
      <c r="GB52" s="397">
        <f t="shared" si="190"/>
        <v>3.0594172517418421E-4</v>
      </c>
      <c r="GC52" s="397">
        <f t="shared" si="190"/>
        <v>2.4475338013934736E-4</v>
      </c>
      <c r="GD52" s="397">
        <f t="shared" si="190"/>
        <v>1.9580270411147791E-4</v>
      </c>
      <c r="GE52" s="402">
        <f t="shared" si="190"/>
        <v>1.5664216328918233E-4</v>
      </c>
      <c r="GF52" s="403">
        <f t="shared" si="206"/>
        <v>5935830.2243734337</v>
      </c>
    </row>
    <row r="53" spans="1:190" ht="22" hidden="1" customHeight="1" thickTop="1">
      <c r="A53" s="433" t="s">
        <v>390</v>
      </c>
      <c r="B53" s="383">
        <f t="shared" si="180"/>
        <v>38</v>
      </c>
      <c r="C53" s="421">
        <v>1</v>
      </c>
      <c r="D53" s="421"/>
      <c r="E53" s="421"/>
      <c r="F53" s="421"/>
      <c r="G53" s="434" t="str">
        <f>$G$353</f>
        <v>High Performing Title / App</v>
      </c>
      <c r="H53" s="422"/>
      <c r="I53" s="423"/>
      <c r="J53" s="423"/>
      <c r="K53" s="423"/>
      <c r="L53" s="423"/>
      <c r="M53" s="423"/>
      <c r="N53" s="423"/>
      <c r="O53" s="423"/>
      <c r="P53" s="423"/>
      <c r="Q53" s="424"/>
      <c r="R53" s="423"/>
      <c r="S53" s="425"/>
      <c r="T53" s="423"/>
      <c r="U53" s="423"/>
      <c r="V53" s="423"/>
      <c r="W53" s="423"/>
      <c r="X53" s="423"/>
      <c r="Y53" s="423"/>
      <c r="Z53" s="423"/>
      <c r="AA53" s="423"/>
      <c r="AB53" s="423"/>
      <c r="AC53" s="423"/>
      <c r="AD53" s="423"/>
      <c r="AE53" s="425"/>
      <c r="AF53" s="423"/>
      <c r="AG53" s="423"/>
      <c r="AH53" s="423"/>
      <c r="AI53" s="423"/>
      <c r="AJ53" s="423"/>
      <c r="AK53" s="423"/>
      <c r="AL53" s="423"/>
      <c r="AM53" s="423"/>
      <c r="AN53" s="423"/>
      <c r="AO53" s="423"/>
      <c r="AP53" s="423"/>
      <c r="AQ53" s="425"/>
      <c r="AR53" s="423"/>
      <c r="AS53" s="423"/>
      <c r="AT53" s="423"/>
      <c r="AU53" s="423"/>
      <c r="AV53" s="423"/>
      <c r="AW53" s="423"/>
      <c r="AX53" s="423"/>
      <c r="AY53" s="423"/>
      <c r="AZ53" s="423"/>
      <c r="BA53" s="423"/>
      <c r="BB53" s="423"/>
      <c r="BC53" s="425"/>
      <c r="BD53" s="423"/>
      <c r="BE53" s="423"/>
      <c r="BF53" s="423"/>
      <c r="BG53" s="423"/>
      <c r="BH53" s="423"/>
      <c r="BI53" s="423"/>
      <c r="BJ53" s="423"/>
      <c r="BK53" s="423"/>
      <c r="BL53" s="423"/>
      <c r="BM53" s="423"/>
      <c r="BN53" s="423"/>
      <c r="BO53" s="425"/>
      <c r="BP53" s="423"/>
      <c r="BQ53" s="423"/>
      <c r="BR53" s="423"/>
      <c r="BS53" s="423"/>
      <c r="BT53" s="423"/>
      <c r="BU53" s="423"/>
      <c r="BV53" s="423"/>
      <c r="BW53" s="423"/>
      <c r="BX53" s="423"/>
      <c r="BY53" s="423"/>
      <c r="BZ53" s="423"/>
      <c r="CA53" s="425"/>
      <c r="CB53" s="435">
        <f t="shared" ref="CB53:CY53" si="238">$B$9*Q$353</f>
        <v>216978.69374999998</v>
      </c>
      <c r="CC53" s="435">
        <f t="shared" si="238"/>
        <v>724467.65625</v>
      </c>
      <c r="CD53" s="435">
        <f t="shared" si="238"/>
        <v>1376160.58125</v>
      </c>
      <c r="CE53" s="435">
        <f t="shared" si="238"/>
        <v>2329951.8937499998</v>
      </c>
      <c r="CF53" s="435">
        <f t="shared" si="238"/>
        <v>2894254.59375</v>
      </c>
      <c r="CG53" s="435">
        <f t="shared" si="238"/>
        <v>3393771.46875</v>
      </c>
      <c r="CH53" s="435">
        <f t="shared" si="238"/>
        <v>2796016.2749999999</v>
      </c>
      <c r="CI53" s="435">
        <f t="shared" si="238"/>
        <v>2389978.0124999997</v>
      </c>
      <c r="CJ53" s="435">
        <f t="shared" si="238"/>
        <v>3074736.5999999996</v>
      </c>
      <c r="CK53" s="435">
        <f t="shared" si="238"/>
        <v>2535998.4</v>
      </c>
      <c r="CL53" s="435">
        <f t="shared" si="238"/>
        <v>2199253.3874999997</v>
      </c>
      <c r="CM53" s="436">
        <f t="shared" si="238"/>
        <v>2769980.85</v>
      </c>
      <c r="CN53" s="435">
        <f t="shared" si="238"/>
        <v>2434968.1687499997</v>
      </c>
      <c r="CO53" s="435">
        <f t="shared" si="238"/>
        <v>2279546.1</v>
      </c>
      <c r="CP53" s="435">
        <f t="shared" si="238"/>
        <v>1459329.3</v>
      </c>
      <c r="CQ53" s="435">
        <f t="shared" si="238"/>
        <v>1644554.1937499999</v>
      </c>
      <c r="CR53" s="435">
        <f t="shared" si="238"/>
        <v>1368625.78125</v>
      </c>
      <c r="CS53" s="435">
        <f t="shared" si="238"/>
        <v>1435026.20625</v>
      </c>
      <c r="CT53" s="435">
        <f t="shared" si="238"/>
        <v>791086.72499999998</v>
      </c>
      <c r="CU53" s="435">
        <f t="shared" si="238"/>
        <v>705176.54999999993</v>
      </c>
      <c r="CV53" s="435">
        <f t="shared" si="238"/>
        <v>550393.59375</v>
      </c>
      <c r="CW53" s="435">
        <f t="shared" si="238"/>
        <v>603389.47499999998</v>
      </c>
      <c r="CX53" s="435">
        <f t="shared" si="238"/>
        <v>382004.26874999999</v>
      </c>
      <c r="CY53" s="436">
        <f t="shared" si="238"/>
        <v>213648.58124999999</v>
      </c>
      <c r="CZ53" s="397">
        <f t="shared" si="210"/>
        <v>170918.86499999999</v>
      </c>
      <c r="DA53" s="397">
        <f t="shared" si="210"/>
        <v>136735.092</v>
      </c>
      <c r="DB53" s="397">
        <f t="shared" si="210"/>
        <v>109388.0736</v>
      </c>
      <c r="DC53" s="397">
        <f t="shared" si="210"/>
        <v>87510.458880000006</v>
      </c>
      <c r="DD53" s="397">
        <f t="shared" si="210"/>
        <v>70008.367104000004</v>
      </c>
      <c r="DE53" s="397">
        <f t="shared" si="210"/>
        <v>56006.693683200006</v>
      </c>
      <c r="DF53" s="397">
        <f t="shared" si="218"/>
        <v>44805.354946560008</v>
      </c>
      <c r="DG53" s="397">
        <f t="shared" si="218"/>
        <v>35844.283957248008</v>
      </c>
      <c r="DH53" s="397">
        <f t="shared" si="218"/>
        <v>28675.427165798406</v>
      </c>
      <c r="DI53" s="397">
        <f t="shared" si="218"/>
        <v>22940.341732638728</v>
      </c>
      <c r="DJ53" s="397">
        <f t="shared" si="218"/>
        <v>18352.273386110985</v>
      </c>
      <c r="DK53" s="402">
        <f t="shared" si="218"/>
        <v>14681.818708888788</v>
      </c>
      <c r="DL53" s="397">
        <f t="shared" si="218"/>
        <v>11745.454967111031</v>
      </c>
      <c r="DM53" s="397">
        <f t="shared" si="218"/>
        <v>9396.3639736888254</v>
      </c>
      <c r="DN53" s="397">
        <f t="shared" si="218"/>
        <v>7517.091178951061</v>
      </c>
      <c r="DO53" s="397">
        <f t="shared" si="218"/>
        <v>6013.6729431608492</v>
      </c>
      <c r="DP53" s="397">
        <f t="shared" si="218"/>
        <v>4810.9383545286792</v>
      </c>
      <c r="DQ53" s="397">
        <f t="shared" si="218"/>
        <v>3848.7506836229436</v>
      </c>
      <c r="DR53" s="397">
        <f t="shared" si="218"/>
        <v>3079.000546898355</v>
      </c>
      <c r="DS53" s="397">
        <f t="shared" si="218"/>
        <v>2463.2004375186843</v>
      </c>
      <c r="DT53" s="397">
        <f t="shared" si="218"/>
        <v>1970.5603500149475</v>
      </c>
      <c r="DU53" s="397">
        <f t="shared" si="218"/>
        <v>1576.4482800119581</v>
      </c>
      <c r="DV53" s="397">
        <f t="shared" si="236"/>
        <v>1261.1586240095667</v>
      </c>
      <c r="DW53" s="402">
        <f t="shared" si="231"/>
        <v>1008.9268992076534</v>
      </c>
      <c r="DX53" s="397">
        <f t="shared" si="231"/>
        <v>807.14151936612279</v>
      </c>
      <c r="DY53" s="397">
        <f t="shared" si="231"/>
        <v>645.71321549289826</v>
      </c>
      <c r="DZ53" s="397">
        <f t="shared" si="231"/>
        <v>516.57057239431867</v>
      </c>
      <c r="EA53" s="397">
        <f t="shared" si="231"/>
        <v>413.25645791545497</v>
      </c>
      <c r="EB53" s="397">
        <f t="shared" si="231"/>
        <v>330.60516633236398</v>
      </c>
      <c r="EC53" s="397">
        <f t="shared" si="231"/>
        <v>264.48413306589117</v>
      </c>
      <c r="ED53" s="397">
        <f t="shared" si="231"/>
        <v>211.58730645271294</v>
      </c>
      <c r="EE53" s="397">
        <f t="shared" si="231"/>
        <v>169.26984516217036</v>
      </c>
      <c r="EF53" s="397">
        <f t="shared" si="229"/>
        <v>135.41587612973629</v>
      </c>
      <c r="EG53" s="398">
        <f t="shared" si="229"/>
        <v>108.33270090378903</v>
      </c>
      <c r="EH53" s="397">
        <f t="shared" si="203"/>
        <v>86.666160723031226</v>
      </c>
      <c r="EI53" s="402">
        <f t="shared" si="203"/>
        <v>69.332928578424983</v>
      </c>
      <c r="EJ53" s="397">
        <f t="shared" si="203"/>
        <v>55.466342862739992</v>
      </c>
      <c r="EK53" s="397">
        <f t="shared" si="203"/>
        <v>44.373074290191994</v>
      </c>
      <c r="EL53" s="397">
        <f t="shared" si="203"/>
        <v>35.498459432153595</v>
      </c>
      <c r="EM53" s="397">
        <f t="shared" si="203"/>
        <v>28.398767545722876</v>
      </c>
      <c r="EN53" s="397">
        <f t="shared" si="203"/>
        <v>22.719014036578301</v>
      </c>
      <c r="EO53" s="397">
        <f t="shared" si="203"/>
        <v>18.17521122926264</v>
      </c>
      <c r="EP53" s="397">
        <f t="shared" si="203"/>
        <v>14.540168983410112</v>
      </c>
      <c r="EQ53" s="397">
        <f t="shared" si="203"/>
        <v>11.632135186728091</v>
      </c>
      <c r="ER53" s="397">
        <f t="shared" si="224"/>
        <v>9.3057081493824736</v>
      </c>
      <c r="ES53" s="397">
        <f t="shared" si="224"/>
        <v>7.4445665195059796</v>
      </c>
      <c r="ET53" s="397">
        <f t="shared" si="224"/>
        <v>5.9556532156047837</v>
      </c>
      <c r="EU53" s="402">
        <f t="shared" si="224"/>
        <v>4.7645225724838269</v>
      </c>
      <c r="EV53" s="397">
        <f t="shared" si="224"/>
        <v>3.8116180579870615</v>
      </c>
      <c r="EW53" s="397">
        <f t="shared" si="224"/>
        <v>3.0492944463896494</v>
      </c>
      <c r="EX53" s="397">
        <f t="shared" si="224"/>
        <v>2.4394355571117199</v>
      </c>
      <c r="EY53" s="397">
        <f t="shared" si="216"/>
        <v>1.9515484456893759</v>
      </c>
      <c r="EZ53" s="397">
        <f t="shared" si="216"/>
        <v>1.5612387565515009</v>
      </c>
      <c r="FA53" s="397">
        <f t="shared" si="216"/>
        <v>1.2489910052412008</v>
      </c>
      <c r="FB53" s="397">
        <f t="shared" si="216"/>
        <v>0.99919280419296064</v>
      </c>
      <c r="FC53" s="397">
        <f t="shared" si="216"/>
        <v>0.79935424335436855</v>
      </c>
      <c r="FD53" s="397">
        <f t="shared" si="216"/>
        <v>0.63948339468349491</v>
      </c>
      <c r="FE53" s="397">
        <f t="shared" si="216"/>
        <v>0.51158671574679593</v>
      </c>
      <c r="FF53" s="397">
        <f t="shared" si="216"/>
        <v>0.40926937259743679</v>
      </c>
      <c r="FG53" s="402">
        <f t="shared" si="216"/>
        <v>0.32741549807794945</v>
      </c>
      <c r="FH53" s="397">
        <f t="shared" si="216"/>
        <v>0.26193239846235955</v>
      </c>
      <c r="FI53" s="397">
        <f t="shared" si="216"/>
        <v>0.20954591876988765</v>
      </c>
      <c r="FJ53" s="397">
        <f t="shared" si="216"/>
        <v>0.16763673501591014</v>
      </c>
      <c r="FK53" s="397">
        <f t="shared" si="216"/>
        <v>0.13410938801272812</v>
      </c>
      <c r="FL53" s="397">
        <f t="shared" si="216"/>
        <v>0.1072875104101825</v>
      </c>
      <c r="FM53" s="397">
        <f t="shared" si="216"/>
        <v>8.583000832814601E-2</v>
      </c>
      <c r="FN53" s="397">
        <f t="shared" si="216"/>
        <v>6.8664006662516805E-2</v>
      </c>
      <c r="FO53" s="397">
        <f t="shared" ref="FO53:FU89" si="239">FN53*0.8</f>
        <v>5.4931205330013444E-2</v>
      </c>
      <c r="FP53" s="397">
        <f t="shared" si="239"/>
        <v>4.3944964264010761E-2</v>
      </c>
      <c r="FQ53" s="397">
        <f t="shared" si="239"/>
        <v>3.515597141120861E-2</v>
      </c>
      <c r="FR53" s="397">
        <f t="shared" si="239"/>
        <v>2.8124777128966889E-2</v>
      </c>
      <c r="FS53" s="402">
        <f t="shared" si="239"/>
        <v>2.2499821703173512E-2</v>
      </c>
      <c r="FT53" s="397">
        <f t="shared" si="239"/>
        <v>1.7999857362538809E-2</v>
      </c>
      <c r="FU53" s="397">
        <f t="shared" si="239"/>
        <v>1.4399885890031048E-2</v>
      </c>
      <c r="FV53" s="397">
        <f t="shared" si="237"/>
        <v>1.1519908712024839E-2</v>
      </c>
      <c r="FW53" s="397">
        <f t="shared" si="237"/>
        <v>9.2159269696198715E-3</v>
      </c>
      <c r="FX53" s="397">
        <f t="shared" si="214"/>
        <v>7.3727415756958976E-3</v>
      </c>
      <c r="FY53" s="397">
        <f t="shared" si="190"/>
        <v>5.8981932605567181E-3</v>
      </c>
      <c r="FZ53" s="397">
        <f t="shared" si="190"/>
        <v>4.7185546084453746E-3</v>
      </c>
      <c r="GA53" s="397">
        <f t="shared" si="190"/>
        <v>3.7748436867562998E-3</v>
      </c>
      <c r="GB53" s="397">
        <f t="shared" si="190"/>
        <v>3.0198749494050399E-3</v>
      </c>
      <c r="GC53" s="397">
        <f t="shared" si="190"/>
        <v>2.4158999595240323E-3</v>
      </c>
      <c r="GD53" s="397">
        <f t="shared" si="190"/>
        <v>1.9327199676192259E-3</v>
      </c>
      <c r="GE53" s="402">
        <f t="shared" si="190"/>
        <v>1.5461759740953809E-3</v>
      </c>
      <c r="GF53" s="407">
        <f t="shared" si="206"/>
        <v>41423891.675065301</v>
      </c>
      <c r="GG53" s="408">
        <f>(GF53*$B$13)*$B$12</f>
        <v>186407512.53779384</v>
      </c>
    </row>
    <row r="54" spans="1:190" ht="22" hidden="1" customHeight="1">
      <c r="B54" s="394">
        <f t="shared" si="180"/>
        <v>39</v>
      </c>
      <c r="C54" s="428"/>
      <c r="D54" s="428">
        <v>1</v>
      </c>
      <c r="E54" s="428"/>
      <c r="F54" s="428"/>
      <c r="G54" s="418" t="str">
        <f>$G$354</f>
        <v>Avg Performing  Title / App</v>
      </c>
      <c r="H54" s="422"/>
      <c r="I54" s="423"/>
      <c r="J54" s="423"/>
      <c r="K54" s="423"/>
      <c r="L54" s="423"/>
      <c r="M54" s="423"/>
      <c r="N54" s="423"/>
      <c r="O54" s="423"/>
      <c r="P54" s="423"/>
      <c r="Q54" s="424"/>
      <c r="R54" s="423"/>
      <c r="S54" s="425"/>
      <c r="T54" s="423"/>
      <c r="U54" s="423"/>
      <c r="V54" s="423"/>
      <c r="W54" s="423"/>
      <c r="X54" s="423"/>
      <c r="Y54" s="423"/>
      <c r="Z54" s="423"/>
      <c r="AA54" s="423"/>
      <c r="AB54" s="423"/>
      <c r="AC54" s="423"/>
      <c r="AD54" s="423"/>
      <c r="AE54" s="425"/>
      <c r="AF54" s="423"/>
      <c r="AG54" s="423"/>
      <c r="AH54" s="423"/>
      <c r="AI54" s="423"/>
      <c r="AJ54" s="423"/>
      <c r="AK54" s="423"/>
      <c r="AL54" s="423"/>
      <c r="AM54" s="423"/>
      <c r="AN54" s="423"/>
      <c r="AO54" s="423"/>
      <c r="AP54" s="423"/>
      <c r="AQ54" s="425"/>
      <c r="AR54" s="423"/>
      <c r="AS54" s="423"/>
      <c r="AT54" s="423"/>
      <c r="AU54" s="423"/>
      <c r="AV54" s="423"/>
      <c r="AW54" s="423"/>
      <c r="AX54" s="423"/>
      <c r="AY54" s="423"/>
      <c r="AZ54" s="423"/>
      <c r="BA54" s="423"/>
      <c r="BB54" s="423"/>
      <c r="BC54" s="425"/>
      <c r="BD54" s="423"/>
      <c r="BE54" s="423"/>
      <c r="BF54" s="423"/>
      <c r="BG54" s="423"/>
      <c r="BH54" s="423"/>
      <c r="BI54" s="423"/>
      <c r="BJ54" s="423"/>
      <c r="BK54" s="423"/>
      <c r="BL54" s="423"/>
      <c r="BM54" s="423"/>
      <c r="BN54" s="423"/>
      <c r="BO54" s="425"/>
      <c r="BP54" s="423"/>
      <c r="BQ54" s="423"/>
      <c r="BR54" s="423"/>
      <c r="BS54" s="423"/>
      <c r="BT54" s="423"/>
      <c r="BU54" s="423"/>
      <c r="BV54" s="423"/>
      <c r="BW54" s="423"/>
      <c r="BX54" s="423"/>
      <c r="BY54" s="423"/>
      <c r="BZ54" s="423"/>
      <c r="CA54" s="425"/>
      <c r="CB54" s="426">
        <f t="shared" ref="CB54:CY54" si="240">$B$9*Q$354</f>
        <v>23344.424999999999</v>
      </c>
      <c r="CC54" s="426">
        <f t="shared" si="240"/>
        <v>75179.8125</v>
      </c>
      <c r="CD54" s="426">
        <f t="shared" si="240"/>
        <v>213463.57499999998</v>
      </c>
      <c r="CE54" s="426">
        <f t="shared" si="240"/>
        <v>417721.6875</v>
      </c>
      <c r="CF54" s="426">
        <f t="shared" si="240"/>
        <v>510202.38749999995</v>
      </c>
      <c r="CG54" s="426">
        <f t="shared" si="240"/>
        <v>496444.64999999997</v>
      </c>
      <c r="CH54" s="426">
        <f t="shared" si="240"/>
        <v>505224.03749999998</v>
      </c>
      <c r="CI54" s="426">
        <f t="shared" si="240"/>
        <v>495940.08749999997</v>
      </c>
      <c r="CJ54" s="426">
        <f t="shared" si="240"/>
        <v>335455.57500000001</v>
      </c>
      <c r="CK54" s="426">
        <f t="shared" si="240"/>
        <v>364069.875</v>
      </c>
      <c r="CL54" s="426">
        <f t="shared" si="240"/>
        <v>279841.57500000001</v>
      </c>
      <c r="CM54" s="427">
        <f t="shared" si="240"/>
        <v>238590.78749999998</v>
      </c>
      <c r="CN54" s="426">
        <f t="shared" si="240"/>
        <v>308814.67499999999</v>
      </c>
      <c r="CO54" s="426">
        <f t="shared" si="240"/>
        <v>273585</v>
      </c>
      <c r="CP54" s="426">
        <f t="shared" si="240"/>
        <v>237267.71249999999</v>
      </c>
      <c r="CQ54" s="426">
        <f t="shared" si="240"/>
        <v>178615.125</v>
      </c>
      <c r="CR54" s="426">
        <f t="shared" si="240"/>
        <v>165844.08749999999</v>
      </c>
      <c r="CS54" s="426">
        <f t="shared" si="240"/>
        <v>185342.625</v>
      </c>
      <c r="CT54" s="426">
        <f t="shared" si="240"/>
        <v>165877.72500000001</v>
      </c>
      <c r="CU54" s="426">
        <f t="shared" si="240"/>
        <v>128921.325</v>
      </c>
      <c r="CV54" s="426">
        <f t="shared" si="240"/>
        <v>95799.599999999991</v>
      </c>
      <c r="CW54" s="426">
        <f t="shared" si="240"/>
        <v>55995.224999999999</v>
      </c>
      <c r="CX54" s="426">
        <f t="shared" si="240"/>
        <v>49009.837499999994</v>
      </c>
      <c r="CY54" s="427">
        <f t="shared" si="240"/>
        <v>27055.762499999997</v>
      </c>
      <c r="CZ54" s="397">
        <f t="shared" si="210"/>
        <v>21644.61</v>
      </c>
      <c r="DA54" s="397">
        <f t="shared" si="210"/>
        <v>17315.688000000002</v>
      </c>
      <c r="DB54" s="397">
        <f t="shared" si="210"/>
        <v>13852.550400000002</v>
      </c>
      <c r="DC54" s="397">
        <f t="shared" si="210"/>
        <v>11082.040320000002</v>
      </c>
      <c r="DD54" s="397">
        <f t="shared" si="210"/>
        <v>8865.6322560000026</v>
      </c>
      <c r="DE54" s="397">
        <f t="shared" si="210"/>
        <v>7092.5058048000028</v>
      </c>
      <c r="DF54" s="397">
        <f t="shared" si="218"/>
        <v>5674.0046438400022</v>
      </c>
      <c r="DG54" s="397">
        <f t="shared" si="218"/>
        <v>4539.2037150720016</v>
      </c>
      <c r="DH54" s="397">
        <f t="shared" si="218"/>
        <v>3631.3629720576014</v>
      </c>
      <c r="DI54" s="397">
        <f t="shared" si="218"/>
        <v>2905.0903776460814</v>
      </c>
      <c r="DJ54" s="397">
        <f t="shared" si="218"/>
        <v>2324.0723021168651</v>
      </c>
      <c r="DK54" s="402">
        <f t="shared" si="218"/>
        <v>1859.2578416934921</v>
      </c>
      <c r="DL54" s="397">
        <f t="shared" si="218"/>
        <v>1487.4062733547937</v>
      </c>
      <c r="DM54" s="397">
        <f t="shared" si="218"/>
        <v>1189.9250186838351</v>
      </c>
      <c r="DN54" s="397">
        <f t="shared" si="218"/>
        <v>951.94001494706811</v>
      </c>
      <c r="DO54" s="397">
        <f t="shared" si="218"/>
        <v>761.55201195765449</v>
      </c>
      <c r="DP54" s="397">
        <f t="shared" si="218"/>
        <v>609.24160956612366</v>
      </c>
      <c r="DQ54" s="397">
        <f t="shared" si="218"/>
        <v>487.39328765289895</v>
      </c>
      <c r="DR54" s="397">
        <f t="shared" si="218"/>
        <v>389.91463012231918</v>
      </c>
      <c r="DS54" s="397">
        <f t="shared" si="218"/>
        <v>311.93170409785535</v>
      </c>
      <c r="DT54" s="397">
        <f t="shared" si="218"/>
        <v>249.5453632782843</v>
      </c>
      <c r="DU54" s="397">
        <f t="shared" si="218"/>
        <v>199.63629062262746</v>
      </c>
      <c r="DV54" s="397">
        <f t="shared" si="236"/>
        <v>159.70903249810198</v>
      </c>
      <c r="DW54" s="402">
        <f t="shared" si="231"/>
        <v>127.76722599848159</v>
      </c>
      <c r="DX54" s="397">
        <f t="shared" si="231"/>
        <v>102.21378079878528</v>
      </c>
      <c r="DY54" s="397">
        <f t="shared" si="231"/>
        <v>81.771024639028226</v>
      </c>
      <c r="DZ54" s="397">
        <f t="shared" si="231"/>
        <v>65.416819711222587</v>
      </c>
      <c r="EA54" s="397">
        <f t="shared" si="231"/>
        <v>52.33345576897807</v>
      </c>
      <c r="EB54" s="397">
        <f t="shared" si="231"/>
        <v>41.866764615182461</v>
      </c>
      <c r="EC54" s="397">
        <f t="shared" si="231"/>
        <v>33.493411692145969</v>
      </c>
      <c r="ED54" s="397">
        <f t="shared" si="231"/>
        <v>26.794729353716775</v>
      </c>
      <c r="EE54" s="397">
        <f t="shared" si="231"/>
        <v>21.43578348297342</v>
      </c>
      <c r="EF54" s="397">
        <f t="shared" si="229"/>
        <v>17.148626786378738</v>
      </c>
      <c r="EG54" s="398">
        <f t="shared" si="229"/>
        <v>13.718901429102992</v>
      </c>
      <c r="EH54" s="397">
        <f t="shared" si="203"/>
        <v>10.975121143282394</v>
      </c>
      <c r="EI54" s="402">
        <f t="shared" si="203"/>
        <v>8.7800969146259149</v>
      </c>
      <c r="EJ54" s="397">
        <f t="shared" si="203"/>
        <v>7.0240775317007325</v>
      </c>
      <c r="EK54" s="397">
        <f t="shared" si="203"/>
        <v>5.6192620253605865</v>
      </c>
      <c r="EL54" s="397">
        <f t="shared" si="203"/>
        <v>4.495409620288469</v>
      </c>
      <c r="EM54" s="397">
        <f t="shared" si="203"/>
        <v>3.5963276962307753</v>
      </c>
      <c r="EN54" s="397">
        <f t="shared" si="203"/>
        <v>2.8770621569846204</v>
      </c>
      <c r="EO54" s="397">
        <f t="shared" si="203"/>
        <v>2.3016497255876964</v>
      </c>
      <c r="EP54" s="397">
        <f t="shared" si="203"/>
        <v>1.8413197804701573</v>
      </c>
      <c r="EQ54" s="397">
        <f t="shared" si="203"/>
        <v>1.473055824376126</v>
      </c>
      <c r="ER54" s="397">
        <f t="shared" si="224"/>
        <v>1.1784446595009008</v>
      </c>
      <c r="ES54" s="397">
        <f t="shared" si="224"/>
        <v>0.94275572760072068</v>
      </c>
      <c r="ET54" s="397">
        <f t="shared" si="224"/>
        <v>0.75420458208057661</v>
      </c>
      <c r="EU54" s="402">
        <f t="shared" si="224"/>
        <v>0.60336366566446131</v>
      </c>
      <c r="EV54" s="397">
        <f t="shared" si="224"/>
        <v>0.48269093253156908</v>
      </c>
      <c r="EW54" s="397">
        <f t="shared" si="224"/>
        <v>0.38615274602525529</v>
      </c>
      <c r="EX54" s="397">
        <f t="shared" si="224"/>
        <v>0.30892219682020428</v>
      </c>
      <c r="EY54" s="397">
        <f t="shared" si="216"/>
        <v>0.24713775745616343</v>
      </c>
      <c r="EZ54" s="397">
        <f t="shared" si="216"/>
        <v>0.19771020596493075</v>
      </c>
      <c r="FA54" s="397">
        <f t="shared" si="216"/>
        <v>0.15816816477194462</v>
      </c>
      <c r="FB54" s="397">
        <f t="shared" si="216"/>
        <v>0.1265345318175557</v>
      </c>
      <c r="FC54" s="397">
        <f t="shared" si="216"/>
        <v>0.10122762545404457</v>
      </c>
      <c r="FD54" s="397">
        <f t="shared" si="216"/>
        <v>8.0982100363235665E-2</v>
      </c>
      <c r="FE54" s="397">
        <f t="shared" si="216"/>
        <v>6.4785680290588538E-2</v>
      </c>
      <c r="FF54" s="397">
        <f t="shared" si="216"/>
        <v>5.1828544232470831E-2</v>
      </c>
      <c r="FG54" s="402">
        <f t="shared" si="216"/>
        <v>4.1462835385976671E-2</v>
      </c>
      <c r="FH54" s="397">
        <f t="shared" si="216"/>
        <v>3.3170268308781337E-2</v>
      </c>
      <c r="FI54" s="397">
        <f t="shared" si="216"/>
        <v>2.6536214647025071E-2</v>
      </c>
      <c r="FJ54" s="397">
        <f t="shared" si="216"/>
        <v>2.122897171762006E-2</v>
      </c>
      <c r="FK54" s="397">
        <f t="shared" si="216"/>
        <v>1.6983177374096048E-2</v>
      </c>
      <c r="FL54" s="397">
        <f t="shared" si="216"/>
        <v>1.3586541899276839E-2</v>
      </c>
      <c r="FM54" s="397">
        <f t="shared" si="216"/>
        <v>1.0869233519421472E-2</v>
      </c>
      <c r="FN54" s="397">
        <f t="shared" si="216"/>
        <v>8.6953868155371771E-3</v>
      </c>
      <c r="FO54" s="397">
        <f t="shared" si="239"/>
        <v>6.956309452429742E-3</v>
      </c>
      <c r="FP54" s="397">
        <f t="shared" si="239"/>
        <v>5.5650475619437936E-3</v>
      </c>
      <c r="FQ54" s="397">
        <f t="shared" si="239"/>
        <v>4.4520380495550347E-3</v>
      </c>
      <c r="FR54" s="397">
        <f t="shared" si="239"/>
        <v>3.5616304396440279E-3</v>
      </c>
      <c r="FS54" s="402">
        <f t="shared" si="239"/>
        <v>2.8493043517152225E-3</v>
      </c>
      <c r="FT54" s="397">
        <f t="shared" si="239"/>
        <v>2.2794434813721781E-3</v>
      </c>
      <c r="FU54" s="397">
        <f t="shared" si="239"/>
        <v>1.8235547850977427E-3</v>
      </c>
      <c r="FV54" s="397">
        <f t="shared" si="237"/>
        <v>1.4588438280781942E-3</v>
      </c>
      <c r="FW54" s="397">
        <f t="shared" si="237"/>
        <v>1.1670750624625554E-3</v>
      </c>
      <c r="FX54" s="397">
        <f t="shared" si="214"/>
        <v>9.3366004997004438E-4</v>
      </c>
      <c r="FY54" s="397">
        <f t="shared" si="190"/>
        <v>7.469280399760355E-4</v>
      </c>
      <c r="FZ54" s="397">
        <f t="shared" si="190"/>
        <v>5.9754243198082845E-4</v>
      </c>
      <c r="GA54" s="397">
        <f t="shared" si="190"/>
        <v>4.7803394558466276E-4</v>
      </c>
      <c r="GB54" s="397">
        <f t="shared" si="190"/>
        <v>3.8242715646773023E-4</v>
      </c>
      <c r="GC54" s="397">
        <f t="shared" si="190"/>
        <v>3.0594172517418421E-4</v>
      </c>
      <c r="GD54" s="397">
        <f t="shared" si="190"/>
        <v>2.4475338013934736E-4</v>
      </c>
      <c r="GE54" s="402">
        <f t="shared" si="190"/>
        <v>1.9580270411147791E-4</v>
      </c>
      <c r="GF54" s="403">
        <f t="shared" si="206"/>
        <v>5935830.2242167918</v>
      </c>
    </row>
    <row r="55" spans="1:190" ht="22" hidden="1" customHeight="1">
      <c r="B55" s="394">
        <f t="shared" si="180"/>
        <v>40</v>
      </c>
      <c r="C55" s="428"/>
      <c r="D55" s="428"/>
      <c r="E55" s="428">
        <v>1</v>
      </c>
      <c r="F55" s="428"/>
      <c r="G55" s="409" t="str">
        <f>$G$355</f>
        <v>Low Performing  Title / App</v>
      </c>
      <c r="H55" s="422"/>
      <c r="I55" s="423"/>
      <c r="J55" s="423"/>
      <c r="K55" s="423"/>
      <c r="L55" s="423"/>
      <c r="M55" s="423"/>
      <c r="N55" s="423"/>
      <c r="O55" s="423"/>
      <c r="P55" s="423"/>
      <c r="Q55" s="424"/>
      <c r="R55" s="423"/>
      <c r="S55" s="425"/>
      <c r="T55" s="423"/>
      <c r="U55" s="423"/>
      <c r="V55" s="423"/>
      <c r="W55" s="423"/>
      <c r="X55" s="423"/>
      <c r="Y55" s="423"/>
      <c r="Z55" s="423"/>
      <c r="AA55" s="423"/>
      <c r="AB55" s="423"/>
      <c r="AC55" s="423"/>
      <c r="AD55" s="423"/>
      <c r="AE55" s="425"/>
      <c r="AF55" s="423"/>
      <c r="AG55" s="423"/>
      <c r="AH55" s="423"/>
      <c r="AI55" s="423"/>
      <c r="AJ55" s="423"/>
      <c r="AK55" s="423"/>
      <c r="AL55" s="423"/>
      <c r="AM55" s="423"/>
      <c r="AN55" s="423"/>
      <c r="AO55" s="423"/>
      <c r="AP55" s="423"/>
      <c r="AQ55" s="425"/>
      <c r="AR55" s="423"/>
      <c r="AS55" s="423"/>
      <c r="AT55" s="423"/>
      <c r="AU55" s="423"/>
      <c r="AV55" s="423"/>
      <c r="AW55" s="423"/>
      <c r="AX55" s="423"/>
      <c r="AY55" s="423"/>
      <c r="AZ55" s="423"/>
      <c r="BA55" s="423"/>
      <c r="BB55" s="423"/>
      <c r="BC55" s="425"/>
      <c r="BD55" s="423"/>
      <c r="BE55" s="423"/>
      <c r="BF55" s="423"/>
      <c r="BG55" s="423"/>
      <c r="BH55" s="423"/>
      <c r="BI55" s="423"/>
      <c r="BJ55" s="423"/>
      <c r="BK55" s="423"/>
      <c r="BL55" s="423"/>
      <c r="BM55" s="423"/>
      <c r="BN55" s="423"/>
      <c r="BO55" s="425"/>
      <c r="BP55" s="423"/>
      <c r="BQ55" s="423"/>
      <c r="BR55" s="423"/>
      <c r="BS55" s="423"/>
      <c r="BT55" s="423"/>
      <c r="BU55" s="423"/>
      <c r="BV55" s="423"/>
      <c r="BW55" s="423"/>
      <c r="BX55" s="423"/>
      <c r="BY55" s="423"/>
      <c r="BZ55" s="423"/>
      <c r="CA55" s="425"/>
      <c r="CB55" s="423"/>
      <c r="CC55" s="429">
        <f t="shared" ref="CC55:CZ55" si="241">$B$9*Q$355</f>
        <v>10965.824999999999</v>
      </c>
      <c r="CD55" s="429">
        <f t="shared" si="241"/>
        <v>40421.0625</v>
      </c>
      <c r="CE55" s="429">
        <f t="shared" si="241"/>
        <v>74204.324999999997</v>
      </c>
      <c r="CF55" s="429">
        <f t="shared" si="241"/>
        <v>136792.5</v>
      </c>
      <c r="CG55" s="429">
        <f t="shared" si="241"/>
        <v>224799.41249999998</v>
      </c>
      <c r="CH55" s="429">
        <f t="shared" si="241"/>
        <v>153499.125</v>
      </c>
      <c r="CI55" s="429">
        <f t="shared" si="241"/>
        <v>131500.19999999998</v>
      </c>
      <c r="CJ55" s="429">
        <f t="shared" si="241"/>
        <v>145650.375</v>
      </c>
      <c r="CK55" s="429">
        <f t="shared" si="241"/>
        <v>117574.27499999999</v>
      </c>
      <c r="CL55" s="429">
        <f t="shared" si="241"/>
        <v>116755.7625</v>
      </c>
      <c r="CM55" s="430">
        <f t="shared" si="241"/>
        <v>111205.575</v>
      </c>
      <c r="CN55" s="429">
        <f t="shared" si="241"/>
        <v>102796.2</v>
      </c>
      <c r="CO55" s="429">
        <f t="shared" si="241"/>
        <v>90664.274999999994</v>
      </c>
      <c r="CP55" s="429">
        <f t="shared" si="241"/>
        <v>106429.04999999999</v>
      </c>
      <c r="CQ55" s="429">
        <f t="shared" si="241"/>
        <v>83634.037499999991</v>
      </c>
      <c r="CR55" s="429">
        <f t="shared" si="241"/>
        <v>71558.175000000003</v>
      </c>
      <c r="CS55" s="429">
        <f t="shared" si="241"/>
        <v>70762.087499999994</v>
      </c>
      <c r="CT55" s="429">
        <f t="shared" si="241"/>
        <v>76144.087499999994</v>
      </c>
      <c r="CU55" s="429">
        <f t="shared" si="241"/>
        <v>55199.137499999997</v>
      </c>
      <c r="CV55" s="429">
        <f t="shared" si="241"/>
        <v>55457.024999999994</v>
      </c>
      <c r="CW55" s="429">
        <f t="shared" si="241"/>
        <v>39681.037499999999</v>
      </c>
      <c r="CX55" s="429">
        <f t="shared" si="241"/>
        <v>27223.949999999997</v>
      </c>
      <c r="CY55" s="430">
        <f t="shared" si="241"/>
        <v>17704.537499999999</v>
      </c>
      <c r="CZ55" s="429">
        <f t="shared" si="241"/>
        <v>7781.4749999999995</v>
      </c>
      <c r="DA55" s="397">
        <f t="shared" si="210"/>
        <v>6225.18</v>
      </c>
      <c r="DB55" s="397">
        <f t="shared" si="210"/>
        <v>4980.1440000000002</v>
      </c>
      <c r="DC55" s="397">
        <f t="shared" si="210"/>
        <v>3984.1152000000002</v>
      </c>
      <c r="DD55" s="397">
        <f t="shared" si="210"/>
        <v>3187.2921600000004</v>
      </c>
      <c r="DE55" s="397">
        <f t="shared" si="210"/>
        <v>2549.8337280000005</v>
      </c>
      <c r="DF55" s="397">
        <f t="shared" si="218"/>
        <v>2039.8669824000006</v>
      </c>
      <c r="DG55" s="397">
        <f t="shared" si="218"/>
        <v>1631.8935859200005</v>
      </c>
      <c r="DH55" s="397">
        <f t="shared" si="218"/>
        <v>1305.5148687360006</v>
      </c>
      <c r="DI55" s="397">
        <f t="shared" si="218"/>
        <v>1044.4118949888004</v>
      </c>
      <c r="DJ55" s="397">
        <f t="shared" si="218"/>
        <v>835.5295159910404</v>
      </c>
      <c r="DK55" s="402">
        <f t="shared" si="218"/>
        <v>668.42361279283239</v>
      </c>
      <c r="DL55" s="397">
        <f t="shared" si="218"/>
        <v>534.73889023426591</v>
      </c>
      <c r="DM55" s="397">
        <f t="shared" si="218"/>
        <v>427.79111218741275</v>
      </c>
      <c r="DN55" s="397">
        <f t="shared" si="218"/>
        <v>342.23288974993022</v>
      </c>
      <c r="DO55" s="397">
        <f t="shared" si="218"/>
        <v>273.7863117999442</v>
      </c>
      <c r="DP55" s="397">
        <f t="shared" si="218"/>
        <v>219.02904943995537</v>
      </c>
      <c r="DQ55" s="397">
        <f t="shared" si="218"/>
        <v>175.2232395519643</v>
      </c>
      <c r="DR55" s="397">
        <f t="shared" si="218"/>
        <v>140.17859164157144</v>
      </c>
      <c r="DS55" s="397">
        <f t="shared" si="218"/>
        <v>112.14287331325716</v>
      </c>
      <c r="DT55" s="397">
        <f t="shared" si="218"/>
        <v>89.714298650605727</v>
      </c>
      <c r="DU55" s="397">
        <f t="shared" si="218"/>
        <v>71.771438920484584</v>
      </c>
      <c r="DV55" s="397">
        <f t="shared" si="236"/>
        <v>57.417151136387673</v>
      </c>
      <c r="DW55" s="402">
        <f t="shared" si="231"/>
        <v>45.933720909110143</v>
      </c>
      <c r="DX55" s="397">
        <f t="shared" si="231"/>
        <v>36.746976727288114</v>
      </c>
      <c r="DY55" s="397">
        <f t="shared" si="231"/>
        <v>29.397581381830491</v>
      </c>
      <c r="DZ55" s="397">
        <f t="shared" si="231"/>
        <v>23.518065105464395</v>
      </c>
      <c r="EA55" s="397">
        <f t="shared" si="231"/>
        <v>18.814452084371517</v>
      </c>
      <c r="EB55" s="397">
        <f t="shared" si="231"/>
        <v>15.051561667497214</v>
      </c>
      <c r="EC55" s="397">
        <f t="shared" si="231"/>
        <v>12.041249333997772</v>
      </c>
      <c r="ED55" s="397">
        <f t="shared" si="231"/>
        <v>9.6329994671982178</v>
      </c>
      <c r="EE55" s="397">
        <f t="shared" si="231"/>
        <v>7.7063995737585742</v>
      </c>
      <c r="EF55" s="397">
        <f t="shared" si="229"/>
        <v>6.1651196590068595</v>
      </c>
      <c r="EG55" s="398">
        <f t="shared" si="229"/>
        <v>4.9320957272054882</v>
      </c>
      <c r="EH55" s="397">
        <f t="shared" si="203"/>
        <v>3.9456765817643906</v>
      </c>
      <c r="EI55" s="402">
        <f t="shared" si="203"/>
        <v>3.1565412654115126</v>
      </c>
      <c r="EJ55" s="397">
        <f t="shared" si="203"/>
        <v>2.5252330123292102</v>
      </c>
      <c r="EK55" s="397">
        <f t="shared" si="203"/>
        <v>2.0201864098633684</v>
      </c>
      <c r="EL55" s="397">
        <f t="shared" si="203"/>
        <v>1.6161491278906948</v>
      </c>
      <c r="EM55" s="397">
        <f t="shared" si="203"/>
        <v>1.2929193023125558</v>
      </c>
      <c r="EN55" s="397">
        <f t="shared" si="203"/>
        <v>1.0343354418500448</v>
      </c>
      <c r="EO55" s="397">
        <f t="shared" si="203"/>
        <v>0.82746835348003589</v>
      </c>
      <c r="EP55" s="397">
        <f t="shared" si="203"/>
        <v>0.66197468278402871</v>
      </c>
      <c r="EQ55" s="397">
        <f t="shared" si="203"/>
        <v>0.52957974622722304</v>
      </c>
      <c r="ER55" s="397">
        <f t="shared" si="224"/>
        <v>0.42366379698177847</v>
      </c>
      <c r="ES55" s="397">
        <f t="shared" si="224"/>
        <v>0.33893103758542281</v>
      </c>
      <c r="ET55" s="397">
        <f t="shared" si="224"/>
        <v>0.27114483006833828</v>
      </c>
      <c r="EU55" s="402">
        <f t="shared" si="224"/>
        <v>0.21691586405467064</v>
      </c>
      <c r="EV55" s="397">
        <f t="shared" si="224"/>
        <v>0.17353269124373652</v>
      </c>
      <c r="EW55" s="397">
        <f t="shared" si="224"/>
        <v>0.13882615299498921</v>
      </c>
      <c r="EX55" s="397">
        <f t="shared" si="224"/>
        <v>0.11106092239599137</v>
      </c>
      <c r="EY55" s="397">
        <f t="shared" si="216"/>
        <v>8.8848737916793097E-2</v>
      </c>
      <c r="EZ55" s="397">
        <f t="shared" si="216"/>
        <v>7.1078990333434483E-2</v>
      </c>
      <c r="FA55" s="397">
        <f t="shared" si="216"/>
        <v>5.6863192266747589E-2</v>
      </c>
      <c r="FB55" s="397">
        <f t="shared" si="216"/>
        <v>4.5490553813398074E-2</v>
      </c>
      <c r="FC55" s="397">
        <f t="shared" si="216"/>
        <v>3.6392443050718461E-2</v>
      </c>
      <c r="FD55" s="397">
        <f t="shared" si="216"/>
        <v>2.9113954440574769E-2</v>
      </c>
      <c r="FE55" s="397">
        <f t="shared" si="216"/>
        <v>2.3291163552459818E-2</v>
      </c>
      <c r="FF55" s="397">
        <f t="shared" si="216"/>
        <v>1.8632930841967855E-2</v>
      </c>
      <c r="FG55" s="402">
        <f t="shared" si="216"/>
        <v>1.4906344673574285E-2</v>
      </c>
      <c r="FH55" s="397">
        <f t="shared" si="216"/>
        <v>1.1925075738859429E-2</v>
      </c>
      <c r="FI55" s="397">
        <f t="shared" si="216"/>
        <v>9.540060591087543E-3</v>
      </c>
      <c r="FJ55" s="397">
        <f t="shared" si="216"/>
        <v>7.6320484728700346E-3</v>
      </c>
      <c r="FK55" s="397">
        <f t="shared" si="216"/>
        <v>6.1056387782960284E-3</v>
      </c>
      <c r="FL55" s="397">
        <f t="shared" si="216"/>
        <v>4.8845110226368232E-3</v>
      </c>
      <c r="FM55" s="397">
        <f t="shared" si="216"/>
        <v>3.9076088181094586E-3</v>
      </c>
      <c r="FN55" s="397">
        <f t="shared" si="216"/>
        <v>3.1260870544875669E-3</v>
      </c>
      <c r="FO55" s="397">
        <f t="shared" si="239"/>
        <v>2.5008696435900538E-3</v>
      </c>
      <c r="FP55" s="397">
        <f t="shared" si="239"/>
        <v>2.0006957148720433E-3</v>
      </c>
      <c r="FQ55" s="397">
        <f t="shared" si="239"/>
        <v>1.6005565718976347E-3</v>
      </c>
      <c r="FR55" s="397">
        <f t="shared" si="239"/>
        <v>1.2804452575181078E-3</v>
      </c>
      <c r="FS55" s="402">
        <f t="shared" si="239"/>
        <v>1.0243562060144862E-3</v>
      </c>
      <c r="FT55" s="397">
        <f t="shared" si="239"/>
        <v>8.1948496481158901E-4</v>
      </c>
      <c r="FU55" s="397">
        <f t="shared" si="239"/>
        <v>6.5558797184927121E-4</v>
      </c>
      <c r="FV55" s="397">
        <f t="shared" si="237"/>
        <v>5.2447037747941694E-4</v>
      </c>
      <c r="FW55" s="397">
        <f t="shared" si="237"/>
        <v>4.1957630198353357E-4</v>
      </c>
      <c r="FX55" s="397">
        <f t="shared" si="214"/>
        <v>3.3566104158682687E-4</v>
      </c>
      <c r="FY55" s="397">
        <f t="shared" si="190"/>
        <v>2.6852883326946149E-4</v>
      </c>
      <c r="FZ55" s="397">
        <f t="shared" si="190"/>
        <v>2.1482306661556921E-4</v>
      </c>
      <c r="GA55" s="397">
        <f t="shared" si="190"/>
        <v>1.7185845329245538E-4</v>
      </c>
      <c r="GB55" s="397">
        <f t="shared" si="190"/>
        <v>1.3748676263396431E-4</v>
      </c>
      <c r="GC55" s="397">
        <f t="shared" si="190"/>
        <v>1.0998941010717146E-4</v>
      </c>
      <c r="GD55" s="397">
        <f t="shared" si="190"/>
        <v>8.7991528085737172E-5</v>
      </c>
      <c r="GE55" s="402">
        <f t="shared" si="190"/>
        <v>7.0393222468589735E-5</v>
      </c>
      <c r="GF55" s="392">
        <f t="shared" si="206"/>
        <v>2099529.4122184259</v>
      </c>
    </row>
    <row r="56" spans="1:190" ht="22" hidden="1" customHeight="1">
      <c r="B56" s="394">
        <f t="shared" si="180"/>
        <v>41</v>
      </c>
      <c r="C56" s="428"/>
      <c r="D56" s="428"/>
      <c r="E56" s="428"/>
      <c r="F56" s="428">
        <v>1</v>
      </c>
      <c r="G56" s="412" t="str">
        <f>$G$356</f>
        <v>Even Performing Title / App</v>
      </c>
      <c r="H56" s="422"/>
      <c r="I56" s="423"/>
      <c r="J56" s="423"/>
      <c r="K56" s="423"/>
      <c r="L56" s="423"/>
      <c r="M56" s="423"/>
      <c r="N56" s="423"/>
      <c r="O56" s="423"/>
      <c r="P56" s="423"/>
      <c r="Q56" s="424"/>
      <c r="R56" s="423"/>
      <c r="S56" s="425"/>
      <c r="T56" s="423"/>
      <c r="U56" s="423"/>
      <c r="V56" s="423"/>
      <c r="W56" s="423"/>
      <c r="X56" s="423"/>
      <c r="Y56" s="423"/>
      <c r="Z56" s="423"/>
      <c r="AA56" s="423"/>
      <c r="AB56" s="423"/>
      <c r="AC56" s="423"/>
      <c r="AD56" s="423"/>
      <c r="AE56" s="425"/>
      <c r="AF56" s="423"/>
      <c r="AG56" s="423"/>
      <c r="AH56" s="423"/>
      <c r="AI56" s="423"/>
      <c r="AJ56" s="423"/>
      <c r="AK56" s="423"/>
      <c r="AL56" s="423"/>
      <c r="AM56" s="423"/>
      <c r="AN56" s="423"/>
      <c r="AO56" s="423"/>
      <c r="AP56" s="423"/>
      <c r="AQ56" s="425"/>
      <c r="AR56" s="423"/>
      <c r="AS56" s="423"/>
      <c r="AT56" s="423"/>
      <c r="AU56" s="423"/>
      <c r="AV56" s="423"/>
      <c r="AW56" s="423"/>
      <c r="AX56" s="423"/>
      <c r="AY56" s="423"/>
      <c r="AZ56" s="423"/>
      <c r="BA56" s="423"/>
      <c r="BB56" s="423"/>
      <c r="BC56" s="425"/>
      <c r="BD56" s="423"/>
      <c r="BE56" s="423"/>
      <c r="BF56" s="423"/>
      <c r="BG56" s="423"/>
      <c r="BH56" s="423"/>
      <c r="BI56" s="423"/>
      <c r="BJ56" s="423"/>
      <c r="BK56" s="423"/>
      <c r="BL56" s="423"/>
      <c r="BM56" s="423"/>
      <c r="BN56" s="423"/>
      <c r="BO56" s="425"/>
      <c r="BP56" s="423"/>
      <c r="BQ56" s="423"/>
      <c r="BR56" s="423"/>
      <c r="BS56" s="423"/>
      <c r="BT56" s="423"/>
      <c r="BU56" s="423"/>
      <c r="BV56" s="423"/>
      <c r="BW56" s="423"/>
      <c r="BX56" s="423"/>
      <c r="BY56" s="423"/>
      <c r="BZ56" s="423"/>
      <c r="CA56" s="425"/>
      <c r="CB56" s="423"/>
      <c r="CC56" s="431">
        <f t="shared" ref="CC56:CZ56" si="242">$B$9*Q$356</f>
        <v>2335.9375000000005</v>
      </c>
      <c r="CD56" s="431">
        <f t="shared" si="242"/>
        <v>9343.7500000000018</v>
      </c>
      <c r="CE56" s="431">
        <f t="shared" si="242"/>
        <v>23359.375</v>
      </c>
      <c r="CF56" s="431">
        <f t="shared" si="242"/>
        <v>35039.0625</v>
      </c>
      <c r="CG56" s="431">
        <f t="shared" si="242"/>
        <v>46718.75</v>
      </c>
      <c r="CH56" s="431">
        <f t="shared" si="242"/>
        <v>44382.8125</v>
      </c>
      <c r="CI56" s="431">
        <f t="shared" si="242"/>
        <v>42046.875</v>
      </c>
      <c r="CJ56" s="431">
        <f t="shared" si="242"/>
        <v>39710.9375</v>
      </c>
      <c r="CK56" s="431">
        <f t="shared" si="242"/>
        <v>37375.000000000007</v>
      </c>
      <c r="CL56" s="431">
        <f t="shared" si="242"/>
        <v>35039.0625</v>
      </c>
      <c r="CM56" s="432">
        <f t="shared" si="242"/>
        <v>32703.125</v>
      </c>
      <c r="CN56" s="431">
        <f t="shared" si="242"/>
        <v>30367.1875</v>
      </c>
      <c r="CO56" s="431">
        <f t="shared" si="242"/>
        <v>28031.25</v>
      </c>
      <c r="CP56" s="431">
        <f t="shared" si="242"/>
        <v>25695.312500000004</v>
      </c>
      <c r="CQ56" s="431">
        <f t="shared" si="242"/>
        <v>23359.374999999975</v>
      </c>
      <c r="CR56" s="431">
        <f t="shared" si="242"/>
        <v>21023.437499999975</v>
      </c>
      <c r="CS56" s="431">
        <f t="shared" si="242"/>
        <v>18687.500000000004</v>
      </c>
      <c r="CT56" s="431">
        <f t="shared" si="242"/>
        <v>16351.5625</v>
      </c>
      <c r="CU56" s="431">
        <f t="shared" si="242"/>
        <v>14015.625</v>
      </c>
      <c r="CV56" s="431">
        <f t="shared" si="242"/>
        <v>11679.6875</v>
      </c>
      <c r="CW56" s="431">
        <f t="shared" si="242"/>
        <v>9343.7500000000018</v>
      </c>
      <c r="CX56" s="431">
        <f t="shared" si="242"/>
        <v>7007.8125</v>
      </c>
      <c r="CY56" s="432">
        <f t="shared" si="242"/>
        <v>4671.8750000000009</v>
      </c>
      <c r="CZ56" s="431">
        <f t="shared" si="242"/>
        <v>2335.9375000000005</v>
      </c>
      <c r="DA56" s="397">
        <f t="shared" si="210"/>
        <v>1868.7500000000005</v>
      </c>
      <c r="DB56" s="397">
        <f t="shared" si="210"/>
        <v>1495.0000000000005</v>
      </c>
      <c r="DC56" s="397">
        <f t="shared" si="210"/>
        <v>1196.0000000000005</v>
      </c>
      <c r="DD56" s="397">
        <f t="shared" si="210"/>
        <v>956.80000000000041</v>
      </c>
      <c r="DE56" s="397">
        <f t="shared" si="210"/>
        <v>765.4400000000004</v>
      </c>
      <c r="DF56" s="397">
        <f t="shared" si="218"/>
        <v>612.35200000000032</v>
      </c>
      <c r="DG56" s="397">
        <f t="shared" si="218"/>
        <v>489.88160000000028</v>
      </c>
      <c r="DH56" s="397">
        <f t="shared" si="218"/>
        <v>391.90528000000023</v>
      </c>
      <c r="DI56" s="397">
        <f t="shared" si="218"/>
        <v>313.52422400000023</v>
      </c>
      <c r="DJ56" s="397">
        <f t="shared" si="218"/>
        <v>250.81937920000018</v>
      </c>
      <c r="DK56" s="402">
        <f t="shared" si="218"/>
        <v>200.65550336000015</v>
      </c>
      <c r="DL56" s="397">
        <f t="shared" si="218"/>
        <v>160.52440268800012</v>
      </c>
      <c r="DM56" s="397">
        <f t="shared" si="218"/>
        <v>128.4195221504001</v>
      </c>
      <c r="DN56" s="397">
        <f t="shared" si="218"/>
        <v>102.73561772032008</v>
      </c>
      <c r="DO56" s="397">
        <f t="shared" si="218"/>
        <v>82.188494176256071</v>
      </c>
      <c r="DP56" s="397">
        <f t="shared" si="218"/>
        <v>65.75079534100486</v>
      </c>
      <c r="DQ56" s="397">
        <f t="shared" si="218"/>
        <v>52.600636272803889</v>
      </c>
      <c r="DR56" s="397">
        <f t="shared" si="218"/>
        <v>42.080509018243113</v>
      </c>
      <c r="DS56" s="397">
        <f t="shared" si="218"/>
        <v>33.66440721459449</v>
      </c>
      <c r="DT56" s="397">
        <f t="shared" si="218"/>
        <v>26.931525771675595</v>
      </c>
      <c r="DU56" s="397">
        <f t="shared" si="218"/>
        <v>21.545220617340476</v>
      </c>
      <c r="DV56" s="397">
        <f t="shared" si="236"/>
        <v>17.236176493872382</v>
      </c>
      <c r="DW56" s="402">
        <f t="shared" si="231"/>
        <v>13.788941195097905</v>
      </c>
      <c r="DX56" s="397">
        <f t="shared" si="231"/>
        <v>11.031152956078325</v>
      </c>
      <c r="DY56" s="397">
        <f t="shared" si="231"/>
        <v>8.82492236486266</v>
      </c>
      <c r="DZ56" s="397">
        <f t="shared" si="231"/>
        <v>7.0599378918901285</v>
      </c>
      <c r="EA56" s="397">
        <f t="shared" si="231"/>
        <v>5.6479503135121032</v>
      </c>
      <c r="EB56" s="397">
        <f t="shared" si="231"/>
        <v>4.5183602508096827</v>
      </c>
      <c r="EC56" s="397">
        <f t="shared" si="231"/>
        <v>3.6146882006477465</v>
      </c>
      <c r="ED56" s="397">
        <f t="shared" si="231"/>
        <v>2.8917505605181972</v>
      </c>
      <c r="EE56" s="397">
        <f t="shared" si="231"/>
        <v>2.3134004484145581</v>
      </c>
      <c r="EF56" s="397">
        <f t="shared" si="229"/>
        <v>1.8507203587316465</v>
      </c>
      <c r="EG56" s="398">
        <f t="shared" si="229"/>
        <v>1.4805762869853174</v>
      </c>
      <c r="EH56" s="397">
        <f t="shared" si="203"/>
        <v>1.1844610295882541</v>
      </c>
      <c r="EI56" s="402">
        <f t="shared" si="203"/>
        <v>0.94756882367060324</v>
      </c>
      <c r="EJ56" s="397">
        <f t="shared" si="203"/>
        <v>0.75805505893648262</v>
      </c>
      <c r="EK56" s="397">
        <f t="shared" si="203"/>
        <v>0.60644404714918609</v>
      </c>
      <c r="EL56" s="397">
        <f t="shared" si="203"/>
        <v>0.48515523771934888</v>
      </c>
      <c r="EM56" s="397">
        <f t="shared" si="203"/>
        <v>0.38812419017547911</v>
      </c>
      <c r="EN56" s="397">
        <f t="shared" si="203"/>
        <v>0.31049935214038332</v>
      </c>
      <c r="EO56" s="397">
        <f t="shared" si="203"/>
        <v>0.24839948171230666</v>
      </c>
      <c r="EP56" s="397">
        <f t="shared" si="203"/>
        <v>0.19871958536984535</v>
      </c>
      <c r="EQ56" s="397">
        <f t="shared" si="203"/>
        <v>0.15897566829587628</v>
      </c>
      <c r="ER56" s="397">
        <f t="shared" si="224"/>
        <v>0.12718053463670104</v>
      </c>
      <c r="ES56" s="397">
        <f t="shared" si="224"/>
        <v>0.10174442770936083</v>
      </c>
      <c r="ET56" s="397">
        <f t="shared" si="224"/>
        <v>8.1395542167488677E-2</v>
      </c>
      <c r="EU56" s="402">
        <f t="shared" si="224"/>
        <v>6.5116433733990939E-2</v>
      </c>
      <c r="EV56" s="397">
        <f t="shared" si="224"/>
        <v>5.2093146987192751E-2</v>
      </c>
      <c r="EW56" s="397">
        <f t="shared" si="224"/>
        <v>4.1674517589754205E-2</v>
      </c>
      <c r="EX56" s="397">
        <f t="shared" si="224"/>
        <v>3.3339614071803365E-2</v>
      </c>
      <c r="EY56" s="397">
        <f t="shared" si="216"/>
        <v>2.6671691257442693E-2</v>
      </c>
      <c r="EZ56" s="397">
        <f t="shared" si="216"/>
        <v>2.1337353005954157E-2</v>
      </c>
      <c r="FA56" s="397">
        <f t="shared" si="216"/>
        <v>1.7069882404763325E-2</v>
      </c>
      <c r="FB56" s="397">
        <f t="shared" si="216"/>
        <v>1.3655905923810661E-2</v>
      </c>
      <c r="FC56" s="397">
        <f t="shared" si="216"/>
        <v>1.0924724739048529E-2</v>
      </c>
      <c r="FD56" s="397">
        <f t="shared" si="216"/>
        <v>8.7397797912388241E-3</v>
      </c>
      <c r="FE56" s="397">
        <f t="shared" si="216"/>
        <v>6.9918238329910593E-3</v>
      </c>
      <c r="FF56" s="397">
        <f t="shared" si="216"/>
        <v>5.5934590663928481E-3</v>
      </c>
      <c r="FG56" s="402">
        <f t="shared" si="216"/>
        <v>4.4747672531142788E-3</v>
      </c>
      <c r="FH56" s="397">
        <f t="shared" si="216"/>
        <v>3.5798138024914234E-3</v>
      </c>
      <c r="FI56" s="397">
        <f t="shared" si="216"/>
        <v>2.8638510419931387E-3</v>
      </c>
      <c r="FJ56" s="397">
        <f t="shared" si="216"/>
        <v>2.2910808335945112E-3</v>
      </c>
      <c r="FK56" s="397">
        <f t="shared" si="216"/>
        <v>1.832864666875609E-3</v>
      </c>
      <c r="FL56" s="397">
        <f t="shared" si="216"/>
        <v>1.4662917335004873E-3</v>
      </c>
      <c r="FM56" s="397">
        <f t="shared" si="216"/>
        <v>1.1730333868003899E-3</v>
      </c>
      <c r="FN56" s="397">
        <f t="shared" si="216"/>
        <v>9.3842670944031196E-4</v>
      </c>
      <c r="FO56" s="397">
        <f t="shared" si="239"/>
        <v>7.5074136755224957E-4</v>
      </c>
      <c r="FP56" s="397">
        <f t="shared" si="239"/>
        <v>6.005930940417997E-4</v>
      </c>
      <c r="FQ56" s="397">
        <f t="shared" si="239"/>
        <v>4.8047447523343978E-4</v>
      </c>
      <c r="FR56" s="397">
        <f t="shared" si="239"/>
        <v>3.8437958018675185E-4</v>
      </c>
      <c r="FS56" s="402">
        <f t="shared" si="239"/>
        <v>3.0750366414940148E-4</v>
      </c>
      <c r="FT56" s="397">
        <f t="shared" si="239"/>
        <v>2.4600293131952117E-4</v>
      </c>
      <c r="FU56" s="397">
        <f t="shared" si="239"/>
        <v>1.9680234505561694E-4</v>
      </c>
      <c r="FV56" s="397">
        <f t="shared" si="237"/>
        <v>1.5744187604449357E-4</v>
      </c>
      <c r="FW56" s="397">
        <f t="shared" si="237"/>
        <v>1.2595350083559486E-4</v>
      </c>
      <c r="FX56" s="397">
        <f t="shared" si="214"/>
        <v>1.0076280066847589E-4</v>
      </c>
      <c r="FY56" s="397">
        <f t="shared" si="190"/>
        <v>8.0610240534780721E-5</v>
      </c>
      <c r="FZ56" s="397">
        <f t="shared" si="190"/>
        <v>6.448819242782458E-5</v>
      </c>
      <c r="GA56" s="397">
        <f t="shared" si="190"/>
        <v>5.1590553942259669E-5</v>
      </c>
      <c r="GB56" s="397">
        <f t="shared" si="190"/>
        <v>4.1272443153807738E-5</v>
      </c>
      <c r="GC56" s="397">
        <f t="shared" si="190"/>
        <v>3.3017954523046195E-5</v>
      </c>
      <c r="GD56" s="397">
        <f t="shared" si="190"/>
        <v>2.6414363618436957E-5</v>
      </c>
      <c r="GE56" s="402">
        <f t="shared" si="190"/>
        <v>2.1131490894749568E-5</v>
      </c>
      <c r="GF56" s="416">
        <f t="shared" si="206"/>
        <v>569968.74991547375</v>
      </c>
    </row>
    <row r="57" spans="1:190" ht="22" hidden="1" customHeight="1">
      <c r="B57" s="394">
        <f t="shared" si="180"/>
        <v>42</v>
      </c>
      <c r="C57" s="428"/>
      <c r="D57" s="428"/>
      <c r="E57" s="428">
        <v>1</v>
      </c>
      <c r="F57" s="428"/>
      <c r="G57" s="409" t="str">
        <f>$G$355</f>
        <v>Low Performing  Title / App</v>
      </c>
      <c r="H57" s="422"/>
      <c r="I57" s="423"/>
      <c r="J57" s="423"/>
      <c r="K57" s="423"/>
      <c r="L57" s="423"/>
      <c r="M57" s="423"/>
      <c r="N57" s="423"/>
      <c r="O57" s="423"/>
      <c r="P57" s="423"/>
      <c r="Q57" s="424"/>
      <c r="R57" s="423"/>
      <c r="S57" s="425"/>
      <c r="T57" s="423"/>
      <c r="U57" s="423"/>
      <c r="V57" s="423"/>
      <c r="W57" s="423"/>
      <c r="X57" s="423"/>
      <c r="Y57" s="423"/>
      <c r="Z57" s="423"/>
      <c r="AA57" s="423"/>
      <c r="AB57" s="423"/>
      <c r="AC57" s="423"/>
      <c r="AD57" s="423"/>
      <c r="AE57" s="425"/>
      <c r="AF57" s="423"/>
      <c r="AG57" s="423"/>
      <c r="AH57" s="423"/>
      <c r="AI57" s="423"/>
      <c r="AJ57" s="423"/>
      <c r="AK57" s="423"/>
      <c r="AL57" s="423"/>
      <c r="AM57" s="423"/>
      <c r="AN57" s="423"/>
      <c r="AO57" s="423"/>
      <c r="AP57" s="423"/>
      <c r="AQ57" s="425"/>
      <c r="AR57" s="423"/>
      <c r="AS57" s="423"/>
      <c r="AT57" s="423"/>
      <c r="AU57" s="423"/>
      <c r="AV57" s="423"/>
      <c r="AW57" s="423"/>
      <c r="AX57" s="423"/>
      <c r="AY57" s="423"/>
      <c r="AZ57" s="423"/>
      <c r="BA57" s="423"/>
      <c r="BB57" s="423"/>
      <c r="BC57" s="425"/>
      <c r="BD57" s="423"/>
      <c r="BE57" s="423"/>
      <c r="BF57" s="423"/>
      <c r="BG57" s="423"/>
      <c r="BH57" s="423"/>
      <c r="BI57" s="423"/>
      <c r="BJ57" s="423"/>
      <c r="BK57" s="423"/>
      <c r="BL57" s="423"/>
      <c r="BM57" s="423"/>
      <c r="BN57" s="423"/>
      <c r="BO57" s="425"/>
      <c r="BP57" s="423"/>
      <c r="BQ57" s="423"/>
      <c r="BR57" s="423"/>
      <c r="BS57" s="423"/>
      <c r="BT57" s="423"/>
      <c r="BU57" s="423"/>
      <c r="BV57" s="423"/>
      <c r="BW57" s="423"/>
      <c r="BX57" s="423"/>
      <c r="BY57" s="423"/>
      <c r="BZ57" s="423"/>
      <c r="CA57" s="425"/>
      <c r="CB57" s="423"/>
      <c r="CC57" s="423"/>
      <c r="CD57" s="423"/>
      <c r="CE57" s="429">
        <f t="shared" ref="CE57:DB57" si="243">$B$9*Q$355</f>
        <v>10965.824999999999</v>
      </c>
      <c r="CF57" s="429">
        <f t="shared" si="243"/>
        <v>40421.0625</v>
      </c>
      <c r="CG57" s="429">
        <f t="shared" si="243"/>
        <v>74204.324999999997</v>
      </c>
      <c r="CH57" s="429">
        <f t="shared" si="243"/>
        <v>136792.5</v>
      </c>
      <c r="CI57" s="429">
        <f t="shared" si="243"/>
        <v>224799.41249999998</v>
      </c>
      <c r="CJ57" s="429">
        <f t="shared" si="243"/>
        <v>153499.125</v>
      </c>
      <c r="CK57" s="429">
        <f t="shared" si="243"/>
        <v>131500.19999999998</v>
      </c>
      <c r="CL57" s="429">
        <f t="shared" si="243"/>
        <v>145650.375</v>
      </c>
      <c r="CM57" s="430">
        <f t="shared" si="243"/>
        <v>117574.27499999999</v>
      </c>
      <c r="CN57" s="429">
        <f t="shared" si="243"/>
        <v>116755.7625</v>
      </c>
      <c r="CO57" s="429">
        <f t="shared" si="243"/>
        <v>111205.575</v>
      </c>
      <c r="CP57" s="429">
        <f t="shared" si="243"/>
        <v>102796.2</v>
      </c>
      <c r="CQ57" s="429">
        <f t="shared" si="243"/>
        <v>90664.274999999994</v>
      </c>
      <c r="CR57" s="429">
        <f t="shared" si="243"/>
        <v>106429.04999999999</v>
      </c>
      <c r="CS57" s="429">
        <f t="shared" si="243"/>
        <v>83634.037499999991</v>
      </c>
      <c r="CT57" s="429">
        <f t="shared" si="243"/>
        <v>71558.175000000003</v>
      </c>
      <c r="CU57" s="429">
        <f t="shared" si="243"/>
        <v>70762.087499999994</v>
      </c>
      <c r="CV57" s="429">
        <f t="shared" si="243"/>
        <v>76144.087499999994</v>
      </c>
      <c r="CW57" s="429">
        <f t="shared" si="243"/>
        <v>55199.137499999997</v>
      </c>
      <c r="CX57" s="429">
        <f t="shared" si="243"/>
        <v>55457.024999999994</v>
      </c>
      <c r="CY57" s="430">
        <f t="shared" si="243"/>
        <v>39681.037499999999</v>
      </c>
      <c r="CZ57" s="429">
        <f t="shared" si="243"/>
        <v>27223.949999999997</v>
      </c>
      <c r="DA57" s="429">
        <f t="shared" si="243"/>
        <v>17704.537499999999</v>
      </c>
      <c r="DB57" s="429">
        <f t="shared" si="243"/>
        <v>7781.4749999999995</v>
      </c>
      <c r="DC57" s="397">
        <f t="shared" si="210"/>
        <v>6225.18</v>
      </c>
      <c r="DD57" s="397">
        <f t="shared" si="210"/>
        <v>4980.1440000000002</v>
      </c>
      <c r="DE57" s="397">
        <f t="shared" si="210"/>
        <v>3984.1152000000002</v>
      </c>
      <c r="DF57" s="397">
        <f t="shared" si="218"/>
        <v>3187.2921600000004</v>
      </c>
      <c r="DG57" s="397">
        <f t="shared" si="218"/>
        <v>2549.8337280000005</v>
      </c>
      <c r="DH57" s="397">
        <f t="shared" si="218"/>
        <v>2039.8669824000006</v>
      </c>
      <c r="DI57" s="397">
        <f t="shared" si="218"/>
        <v>1631.8935859200005</v>
      </c>
      <c r="DJ57" s="397">
        <f t="shared" si="218"/>
        <v>1305.5148687360006</v>
      </c>
      <c r="DK57" s="402">
        <f t="shared" si="218"/>
        <v>1044.4118949888004</v>
      </c>
      <c r="DL57" s="397">
        <f t="shared" si="218"/>
        <v>835.5295159910404</v>
      </c>
      <c r="DM57" s="397">
        <f t="shared" si="218"/>
        <v>668.42361279283239</v>
      </c>
      <c r="DN57" s="397">
        <f t="shared" si="218"/>
        <v>534.73889023426591</v>
      </c>
      <c r="DO57" s="397">
        <f t="shared" si="218"/>
        <v>427.79111218741275</v>
      </c>
      <c r="DP57" s="397">
        <f t="shared" si="218"/>
        <v>342.23288974993022</v>
      </c>
      <c r="DQ57" s="397">
        <f t="shared" si="218"/>
        <v>273.7863117999442</v>
      </c>
      <c r="DR57" s="397">
        <f t="shared" si="218"/>
        <v>219.02904943995537</v>
      </c>
      <c r="DS57" s="397">
        <f t="shared" si="218"/>
        <v>175.2232395519643</v>
      </c>
      <c r="DT57" s="397">
        <f t="shared" si="218"/>
        <v>140.17859164157144</v>
      </c>
      <c r="DU57" s="397">
        <f t="shared" si="218"/>
        <v>112.14287331325716</v>
      </c>
      <c r="DV57" s="397">
        <f t="shared" si="236"/>
        <v>89.714298650605727</v>
      </c>
      <c r="DW57" s="402">
        <f t="shared" si="231"/>
        <v>71.771438920484584</v>
      </c>
      <c r="DX57" s="397">
        <f t="shared" si="231"/>
        <v>57.417151136387673</v>
      </c>
      <c r="DY57" s="397">
        <f t="shared" si="231"/>
        <v>45.933720909110143</v>
      </c>
      <c r="DZ57" s="397">
        <f t="shared" si="231"/>
        <v>36.746976727288114</v>
      </c>
      <c r="EA57" s="397">
        <f t="shared" si="231"/>
        <v>29.397581381830491</v>
      </c>
      <c r="EB57" s="397">
        <f t="shared" si="231"/>
        <v>23.518065105464395</v>
      </c>
      <c r="EC57" s="397">
        <f t="shared" si="231"/>
        <v>18.814452084371517</v>
      </c>
      <c r="ED57" s="397">
        <f t="shared" si="231"/>
        <v>15.051561667497214</v>
      </c>
      <c r="EE57" s="397">
        <f t="shared" si="231"/>
        <v>12.041249333997772</v>
      </c>
      <c r="EF57" s="397">
        <f t="shared" si="229"/>
        <v>9.6329994671982178</v>
      </c>
      <c r="EG57" s="398">
        <f t="shared" si="229"/>
        <v>7.7063995737585742</v>
      </c>
      <c r="EH57" s="397">
        <f t="shared" si="203"/>
        <v>6.1651196590068595</v>
      </c>
      <c r="EI57" s="402">
        <f t="shared" si="203"/>
        <v>4.9320957272054882</v>
      </c>
      <c r="EJ57" s="397">
        <f t="shared" si="203"/>
        <v>3.9456765817643906</v>
      </c>
      <c r="EK57" s="397">
        <f t="shared" si="203"/>
        <v>3.1565412654115126</v>
      </c>
      <c r="EL57" s="397">
        <f t="shared" si="203"/>
        <v>2.5252330123292102</v>
      </c>
      <c r="EM57" s="397">
        <f t="shared" si="203"/>
        <v>2.0201864098633684</v>
      </c>
      <c r="EN57" s="397">
        <f t="shared" si="203"/>
        <v>1.6161491278906948</v>
      </c>
      <c r="EO57" s="397">
        <f t="shared" si="203"/>
        <v>1.2929193023125558</v>
      </c>
      <c r="EP57" s="397">
        <f t="shared" si="203"/>
        <v>1.0343354418500448</v>
      </c>
      <c r="EQ57" s="397">
        <f t="shared" si="203"/>
        <v>0.82746835348003589</v>
      </c>
      <c r="ER57" s="397">
        <f t="shared" si="224"/>
        <v>0.66197468278402871</v>
      </c>
      <c r="ES57" s="397">
        <f t="shared" si="224"/>
        <v>0.52957974622722304</v>
      </c>
      <c r="ET57" s="397">
        <f t="shared" si="224"/>
        <v>0.42366379698177847</v>
      </c>
      <c r="EU57" s="402">
        <f t="shared" si="224"/>
        <v>0.33893103758542281</v>
      </c>
      <c r="EV57" s="397">
        <f t="shared" si="224"/>
        <v>0.27114483006833828</v>
      </c>
      <c r="EW57" s="397">
        <f t="shared" si="224"/>
        <v>0.21691586405467064</v>
      </c>
      <c r="EX57" s="397">
        <f t="shared" si="224"/>
        <v>0.17353269124373652</v>
      </c>
      <c r="EY57" s="397">
        <f t="shared" si="216"/>
        <v>0.13882615299498921</v>
      </c>
      <c r="EZ57" s="397">
        <f t="shared" si="216"/>
        <v>0.11106092239599137</v>
      </c>
      <c r="FA57" s="397">
        <f t="shared" si="216"/>
        <v>8.8848737916793097E-2</v>
      </c>
      <c r="FB57" s="397">
        <f t="shared" si="216"/>
        <v>7.1078990333434483E-2</v>
      </c>
      <c r="FC57" s="397">
        <f t="shared" si="216"/>
        <v>5.6863192266747589E-2</v>
      </c>
      <c r="FD57" s="397">
        <f t="shared" si="216"/>
        <v>4.5490553813398074E-2</v>
      </c>
      <c r="FE57" s="397">
        <f t="shared" si="216"/>
        <v>3.6392443050718461E-2</v>
      </c>
      <c r="FF57" s="397">
        <f t="shared" si="216"/>
        <v>2.9113954440574769E-2</v>
      </c>
      <c r="FG57" s="402">
        <f t="shared" si="216"/>
        <v>2.3291163552459818E-2</v>
      </c>
      <c r="FH57" s="397">
        <f t="shared" si="216"/>
        <v>1.8632930841967855E-2</v>
      </c>
      <c r="FI57" s="397">
        <f t="shared" si="216"/>
        <v>1.4906344673574285E-2</v>
      </c>
      <c r="FJ57" s="397">
        <f t="shared" si="216"/>
        <v>1.1925075738859429E-2</v>
      </c>
      <c r="FK57" s="397">
        <f t="shared" si="216"/>
        <v>9.540060591087543E-3</v>
      </c>
      <c r="FL57" s="397">
        <f t="shared" si="216"/>
        <v>7.6320484728700346E-3</v>
      </c>
      <c r="FM57" s="397">
        <f t="shared" si="216"/>
        <v>6.1056387782960284E-3</v>
      </c>
      <c r="FN57" s="397">
        <f t="shared" si="216"/>
        <v>4.8845110226368232E-3</v>
      </c>
      <c r="FO57" s="397">
        <f t="shared" si="239"/>
        <v>3.9076088181094586E-3</v>
      </c>
      <c r="FP57" s="397">
        <f t="shared" si="239"/>
        <v>3.1260870544875669E-3</v>
      </c>
      <c r="FQ57" s="397">
        <f t="shared" si="239"/>
        <v>2.5008696435900538E-3</v>
      </c>
      <c r="FR57" s="397">
        <f t="shared" si="239"/>
        <v>2.0006957148720433E-3</v>
      </c>
      <c r="FS57" s="402">
        <f t="shared" si="239"/>
        <v>1.6005565718976347E-3</v>
      </c>
      <c r="FT57" s="397">
        <f t="shared" si="239"/>
        <v>1.2804452575181078E-3</v>
      </c>
      <c r="FU57" s="397">
        <f t="shared" si="239"/>
        <v>1.0243562060144862E-3</v>
      </c>
      <c r="FV57" s="397">
        <f t="shared" si="237"/>
        <v>8.1948496481158901E-4</v>
      </c>
      <c r="FW57" s="397">
        <f t="shared" si="237"/>
        <v>6.5558797184927121E-4</v>
      </c>
      <c r="FX57" s="397">
        <f t="shared" si="214"/>
        <v>5.2447037747941694E-4</v>
      </c>
      <c r="FY57" s="397">
        <f t="shared" si="190"/>
        <v>4.1957630198353357E-4</v>
      </c>
      <c r="FZ57" s="397">
        <f t="shared" si="190"/>
        <v>3.3566104158682687E-4</v>
      </c>
      <c r="GA57" s="397">
        <f t="shared" si="190"/>
        <v>2.6852883326946149E-4</v>
      </c>
      <c r="GB57" s="397">
        <f t="shared" ref="GB57:GE120" si="244">GA57*0.8</f>
        <v>2.1482306661556921E-4</v>
      </c>
      <c r="GC57" s="397">
        <f t="shared" si="244"/>
        <v>1.7185845329245538E-4</v>
      </c>
      <c r="GD57" s="397">
        <f t="shared" si="244"/>
        <v>1.3748676263396431E-4</v>
      </c>
      <c r="GE57" s="402">
        <f t="shared" si="244"/>
        <v>1.0998941010717146E-4</v>
      </c>
      <c r="GF57" s="392">
        <f t="shared" si="206"/>
        <v>2099529.4120600414</v>
      </c>
    </row>
    <row r="58" spans="1:190" ht="22" hidden="1" customHeight="1">
      <c r="B58" s="394">
        <f t="shared" si="180"/>
        <v>43</v>
      </c>
      <c r="C58" s="428"/>
      <c r="D58" s="428">
        <v>1</v>
      </c>
      <c r="E58" s="428"/>
      <c r="F58" s="428"/>
      <c r="G58" s="418" t="str">
        <f>$G$354</f>
        <v>Avg Performing  Title / App</v>
      </c>
      <c r="H58" s="422"/>
      <c r="I58" s="423"/>
      <c r="J58" s="423"/>
      <c r="K58" s="423"/>
      <c r="L58" s="423"/>
      <c r="M58" s="423"/>
      <c r="N58" s="423"/>
      <c r="O58" s="423"/>
      <c r="P58" s="423"/>
      <c r="Q58" s="424"/>
      <c r="R58" s="423"/>
      <c r="S58" s="425"/>
      <c r="T58" s="423"/>
      <c r="U58" s="423"/>
      <c r="V58" s="423"/>
      <c r="W58" s="423"/>
      <c r="X58" s="423"/>
      <c r="Y58" s="423"/>
      <c r="Z58" s="423"/>
      <c r="AA58" s="423"/>
      <c r="AB58" s="423"/>
      <c r="AC58" s="423"/>
      <c r="AD58" s="423"/>
      <c r="AE58" s="425"/>
      <c r="AF58" s="423"/>
      <c r="AG58" s="423"/>
      <c r="AH58" s="423"/>
      <c r="AI58" s="423"/>
      <c r="AJ58" s="423"/>
      <c r="AK58" s="423"/>
      <c r="AL58" s="423"/>
      <c r="AM58" s="423"/>
      <c r="AN58" s="423"/>
      <c r="AO58" s="423"/>
      <c r="AP58" s="423"/>
      <c r="AQ58" s="425"/>
      <c r="AR58" s="423"/>
      <c r="AS58" s="423"/>
      <c r="AT58" s="423"/>
      <c r="AU58" s="423"/>
      <c r="AV58" s="423"/>
      <c r="AW58" s="423"/>
      <c r="AX58" s="423"/>
      <c r="AY58" s="423"/>
      <c r="AZ58" s="423"/>
      <c r="BA58" s="423"/>
      <c r="BB58" s="423"/>
      <c r="BC58" s="425"/>
      <c r="BD58" s="423"/>
      <c r="BE58" s="423"/>
      <c r="BF58" s="423"/>
      <c r="BG58" s="423"/>
      <c r="BH58" s="423"/>
      <c r="BI58" s="423"/>
      <c r="BJ58" s="423"/>
      <c r="BK58" s="423"/>
      <c r="BL58" s="423"/>
      <c r="BM58" s="423"/>
      <c r="BN58" s="423"/>
      <c r="BO58" s="425"/>
      <c r="BP58" s="423"/>
      <c r="BQ58" s="423"/>
      <c r="BR58" s="423"/>
      <c r="BS58" s="423"/>
      <c r="BT58" s="423"/>
      <c r="BU58" s="423"/>
      <c r="BV58" s="423"/>
      <c r="BW58" s="423"/>
      <c r="BX58" s="423"/>
      <c r="BY58" s="423"/>
      <c r="BZ58" s="423"/>
      <c r="CA58" s="425"/>
      <c r="CB58" s="423"/>
      <c r="CC58" s="423"/>
      <c r="CD58" s="423"/>
      <c r="CE58" s="423"/>
      <c r="CF58" s="423"/>
      <c r="CG58" s="426">
        <f t="shared" ref="CG58:DD58" si="245">$B$9*Q$354</f>
        <v>23344.424999999999</v>
      </c>
      <c r="CH58" s="426">
        <f t="shared" si="245"/>
        <v>75179.8125</v>
      </c>
      <c r="CI58" s="426">
        <f t="shared" si="245"/>
        <v>213463.57499999998</v>
      </c>
      <c r="CJ58" s="426">
        <f t="shared" si="245"/>
        <v>417721.6875</v>
      </c>
      <c r="CK58" s="426">
        <f t="shared" si="245"/>
        <v>510202.38749999995</v>
      </c>
      <c r="CL58" s="426">
        <f t="shared" si="245"/>
        <v>496444.64999999997</v>
      </c>
      <c r="CM58" s="427">
        <f t="shared" si="245"/>
        <v>505224.03749999998</v>
      </c>
      <c r="CN58" s="426">
        <f t="shared" si="245"/>
        <v>495940.08749999997</v>
      </c>
      <c r="CO58" s="426">
        <f t="shared" si="245"/>
        <v>335455.57500000001</v>
      </c>
      <c r="CP58" s="426">
        <f t="shared" si="245"/>
        <v>364069.875</v>
      </c>
      <c r="CQ58" s="426">
        <f t="shared" si="245"/>
        <v>279841.57500000001</v>
      </c>
      <c r="CR58" s="426">
        <f t="shared" si="245"/>
        <v>238590.78749999998</v>
      </c>
      <c r="CS58" s="426">
        <f t="shared" si="245"/>
        <v>308814.67499999999</v>
      </c>
      <c r="CT58" s="426">
        <f t="shared" si="245"/>
        <v>273585</v>
      </c>
      <c r="CU58" s="426">
        <f t="shared" si="245"/>
        <v>237267.71249999999</v>
      </c>
      <c r="CV58" s="426">
        <f t="shared" si="245"/>
        <v>178615.125</v>
      </c>
      <c r="CW58" s="426">
        <f t="shared" si="245"/>
        <v>165844.08749999999</v>
      </c>
      <c r="CX58" s="426">
        <f t="shared" si="245"/>
        <v>185342.625</v>
      </c>
      <c r="CY58" s="427">
        <f t="shared" si="245"/>
        <v>165877.72500000001</v>
      </c>
      <c r="CZ58" s="426">
        <f t="shared" si="245"/>
        <v>128921.325</v>
      </c>
      <c r="DA58" s="426">
        <f t="shared" si="245"/>
        <v>95799.599999999991</v>
      </c>
      <c r="DB58" s="426">
        <f t="shared" si="245"/>
        <v>55995.224999999999</v>
      </c>
      <c r="DC58" s="426">
        <f t="shared" si="245"/>
        <v>49009.837499999994</v>
      </c>
      <c r="DD58" s="426">
        <f t="shared" si="245"/>
        <v>27055.762499999997</v>
      </c>
      <c r="DE58" s="397">
        <f t="shared" si="210"/>
        <v>21644.61</v>
      </c>
      <c r="DF58" s="397">
        <f t="shared" si="218"/>
        <v>17315.688000000002</v>
      </c>
      <c r="DG58" s="397">
        <f t="shared" si="218"/>
        <v>13852.550400000002</v>
      </c>
      <c r="DH58" s="397">
        <f t="shared" si="218"/>
        <v>11082.040320000002</v>
      </c>
      <c r="DI58" s="397">
        <f t="shared" si="218"/>
        <v>8865.6322560000026</v>
      </c>
      <c r="DJ58" s="397">
        <f t="shared" si="218"/>
        <v>7092.5058048000028</v>
      </c>
      <c r="DK58" s="402">
        <f t="shared" si="218"/>
        <v>5674.0046438400022</v>
      </c>
      <c r="DL58" s="397">
        <f t="shared" si="218"/>
        <v>4539.2037150720016</v>
      </c>
      <c r="DM58" s="397">
        <f t="shared" si="218"/>
        <v>3631.3629720576014</v>
      </c>
      <c r="DN58" s="397">
        <f t="shared" si="218"/>
        <v>2905.0903776460814</v>
      </c>
      <c r="DO58" s="397">
        <f t="shared" si="218"/>
        <v>2324.0723021168651</v>
      </c>
      <c r="DP58" s="397">
        <f t="shared" si="218"/>
        <v>1859.2578416934921</v>
      </c>
      <c r="DQ58" s="397">
        <f t="shared" si="218"/>
        <v>1487.4062733547937</v>
      </c>
      <c r="DR58" s="397">
        <f t="shared" si="218"/>
        <v>1189.9250186838351</v>
      </c>
      <c r="DS58" s="397">
        <f t="shared" si="218"/>
        <v>951.94001494706811</v>
      </c>
      <c r="DT58" s="397">
        <f t="shared" si="218"/>
        <v>761.55201195765449</v>
      </c>
      <c r="DU58" s="397">
        <f t="shared" si="218"/>
        <v>609.24160956612366</v>
      </c>
      <c r="DV58" s="397">
        <f t="shared" si="236"/>
        <v>487.39328765289895</v>
      </c>
      <c r="DW58" s="402">
        <f t="shared" si="231"/>
        <v>389.91463012231918</v>
      </c>
      <c r="DX58" s="397">
        <f t="shared" si="231"/>
        <v>311.93170409785535</v>
      </c>
      <c r="DY58" s="397">
        <f t="shared" si="231"/>
        <v>249.5453632782843</v>
      </c>
      <c r="DZ58" s="397">
        <f t="shared" si="231"/>
        <v>199.63629062262746</v>
      </c>
      <c r="EA58" s="397">
        <f t="shared" si="231"/>
        <v>159.70903249810198</v>
      </c>
      <c r="EB58" s="397">
        <f t="shared" si="231"/>
        <v>127.76722599848159</v>
      </c>
      <c r="EC58" s="397">
        <f t="shared" si="231"/>
        <v>102.21378079878528</v>
      </c>
      <c r="ED58" s="397">
        <f t="shared" si="231"/>
        <v>81.771024639028226</v>
      </c>
      <c r="EE58" s="397">
        <f t="shared" si="231"/>
        <v>65.416819711222587</v>
      </c>
      <c r="EF58" s="397">
        <f t="shared" si="229"/>
        <v>52.33345576897807</v>
      </c>
      <c r="EG58" s="398">
        <f t="shared" si="229"/>
        <v>41.866764615182461</v>
      </c>
      <c r="EH58" s="397">
        <f t="shared" si="203"/>
        <v>33.493411692145969</v>
      </c>
      <c r="EI58" s="402">
        <f t="shared" si="203"/>
        <v>26.794729353716775</v>
      </c>
      <c r="EJ58" s="397">
        <f t="shared" si="203"/>
        <v>21.43578348297342</v>
      </c>
      <c r="EK58" s="397">
        <f t="shared" si="203"/>
        <v>17.148626786378738</v>
      </c>
      <c r="EL58" s="397">
        <f t="shared" si="203"/>
        <v>13.718901429102992</v>
      </c>
      <c r="EM58" s="397">
        <f t="shared" si="203"/>
        <v>10.975121143282394</v>
      </c>
      <c r="EN58" s="397">
        <f t="shared" si="203"/>
        <v>8.7800969146259149</v>
      </c>
      <c r="EO58" s="397">
        <f t="shared" si="203"/>
        <v>7.0240775317007325</v>
      </c>
      <c r="EP58" s="397">
        <f t="shared" si="203"/>
        <v>5.6192620253605865</v>
      </c>
      <c r="EQ58" s="397">
        <f t="shared" si="203"/>
        <v>4.495409620288469</v>
      </c>
      <c r="ER58" s="397">
        <f t="shared" si="224"/>
        <v>3.5963276962307753</v>
      </c>
      <c r="ES58" s="397">
        <f t="shared" si="224"/>
        <v>2.8770621569846204</v>
      </c>
      <c r="ET58" s="397">
        <f t="shared" si="224"/>
        <v>2.3016497255876964</v>
      </c>
      <c r="EU58" s="402">
        <f t="shared" si="224"/>
        <v>1.8413197804701573</v>
      </c>
      <c r="EV58" s="397">
        <f t="shared" si="224"/>
        <v>1.473055824376126</v>
      </c>
      <c r="EW58" s="397">
        <f t="shared" si="224"/>
        <v>1.1784446595009008</v>
      </c>
      <c r="EX58" s="397">
        <f t="shared" si="224"/>
        <v>0.94275572760072068</v>
      </c>
      <c r="EY58" s="397">
        <f t="shared" si="216"/>
        <v>0.75420458208057661</v>
      </c>
      <c r="EZ58" s="397">
        <f t="shared" si="216"/>
        <v>0.60336366566446131</v>
      </c>
      <c r="FA58" s="397">
        <f t="shared" si="216"/>
        <v>0.48269093253156908</v>
      </c>
      <c r="FB58" s="397">
        <f t="shared" si="216"/>
        <v>0.38615274602525529</v>
      </c>
      <c r="FC58" s="397">
        <f t="shared" si="216"/>
        <v>0.30892219682020428</v>
      </c>
      <c r="FD58" s="397">
        <f t="shared" si="216"/>
        <v>0.24713775745616343</v>
      </c>
      <c r="FE58" s="397">
        <f t="shared" si="216"/>
        <v>0.19771020596493075</v>
      </c>
      <c r="FF58" s="397">
        <f t="shared" si="216"/>
        <v>0.15816816477194462</v>
      </c>
      <c r="FG58" s="402">
        <f t="shared" si="216"/>
        <v>0.1265345318175557</v>
      </c>
      <c r="FH58" s="397">
        <f t="shared" si="216"/>
        <v>0.10122762545404457</v>
      </c>
      <c r="FI58" s="397">
        <f t="shared" si="216"/>
        <v>8.0982100363235665E-2</v>
      </c>
      <c r="FJ58" s="397">
        <f t="shared" si="216"/>
        <v>6.4785680290588538E-2</v>
      </c>
      <c r="FK58" s="397">
        <f t="shared" si="216"/>
        <v>5.1828544232470831E-2</v>
      </c>
      <c r="FL58" s="397">
        <f t="shared" si="216"/>
        <v>4.1462835385976671E-2</v>
      </c>
      <c r="FM58" s="397">
        <f t="shared" si="216"/>
        <v>3.3170268308781337E-2</v>
      </c>
      <c r="FN58" s="397">
        <f t="shared" si="216"/>
        <v>2.6536214647025071E-2</v>
      </c>
      <c r="FO58" s="397">
        <f t="shared" si="239"/>
        <v>2.122897171762006E-2</v>
      </c>
      <c r="FP58" s="397">
        <f t="shared" si="239"/>
        <v>1.6983177374096048E-2</v>
      </c>
      <c r="FQ58" s="397">
        <f t="shared" si="239"/>
        <v>1.3586541899276839E-2</v>
      </c>
      <c r="FR58" s="397">
        <f t="shared" si="239"/>
        <v>1.0869233519421472E-2</v>
      </c>
      <c r="FS58" s="402">
        <f t="shared" si="239"/>
        <v>8.6953868155371771E-3</v>
      </c>
      <c r="FT58" s="397">
        <f t="shared" si="239"/>
        <v>6.956309452429742E-3</v>
      </c>
      <c r="FU58" s="397">
        <f t="shared" si="239"/>
        <v>5.5650475619437936E-3</v>
      </c>
      <c r="FV58" s="397">
        <f t="shared" si="237"/>
        <v>4.4520380495550347E-3</v>
      </c>
      <c r="FW58" s="397">
        <f t="shared" si="237"/>
        <v>3.5616304396440279E-3</v>
      </c>
      <c r="FX58" s="397">
        <f t="shared" si="214"/>
        <v>2.8493043517152225E-3</v>
      </c>
      <c r="FY58" s="397">
        <f t="shared" si="214"/>
        <v>2.2794434813721781E-3</v>
      </c>
      <c r="FZ58" s="397">
        <f t="shared" si="214"/>
        <v>1.8235547850977427E-3</v>
      </c>
      <c r="GA58" s="397">
        <f t="shared" si="214"/>
        <v>1.4588438280781942E-3</v>
      </c>
      <c r="GB58" s="397">
        <f t="shared" si="244"/>
        <v>1.1670750624625554E-3</v>
      </c>
      <c r="GC58" s="397">
        <f t="shared" si="244"/>
        <v>9.3366004997004438E-4</v>
      </c>
      <c r="GD58" s="397">
        <f t="shared" si="244"/>
        <v>7.469280399760355E-4</v>
      </c>
      <c r="GE58" s="402">
        <f t="shared" si="244"/>
        <v>5.9754243198082845E-4</v>
      </c>
      <c r="GF58" s="403">
        <f t="shared" si="206"/>
        <v>5935830.2226098329</v>
      </c>
    </row>
    <row r="59" spans="1:190" ht="22" hidden="1" customHeight="1">
      <c r="B59" s="394">
        <f t="shared" si="180"/>
        <v>44</v>
      </c>
      <c r="C59" s="428"/>
      <c r="D59" s="428"/>
      <c r="E59" s="428"/>
      <c r="F59" s="428">
        <v>1</v>
      </c>
      <c r="G59" s="412" t="str">
        <f>$G$356</f>
        <v>Even Performing Title / App</v>
      </c>
      <c r="H59" s="422"/>
      <c r="I59" s="423"/>
      <c r="J59" s="423"/>
      <c r="K59" s="423"/>
      <c r="L59" s="423"/>
      <c r="M59" s="423"/>
      <c r="N59" s="423"/>
      <c r="O59" s="423"/>
      <c r="P59" s="423"/>
      <c r="Q59" s="424"/>
      <c r="R59" s="423"/>
      <c r="S59" s="425"/>
      <c r="T59" s="423"/>
      <c r="U59" s="423"/>
      <c r="V59" s="423"/>
      <c r="W59" s="423"/>
      <c r="X59" s="423"/>
      <c r="Y59" s="423"/>
      <c r="Z59" s="423"/>
      <c r="AA59" s="423"/>
      <c r="AB59" s="423"/>
      <c r="AC59" s="423"/>
      <c r="AD59" s="423"/>
      <c r="AE59" s="425"/>
      <c r="AF59" s="423"/>
      <c r="AG59" s="423"/>
      <c r="AH59" s="423"/>
      <c r="AI59" s="423"/>
      <c r="AJ59" s="423"/>
      <c r="AK59" s="423"/>
      <c r="AL59" s="423"/>
      <c r="AM59" s="423"/>
      <c r="AN59" s="423"/>
      <c r="AO59" s="423"/>
      <c r="AP59" s="423"/>
      <c r="AQ59" s="425"/>
      <c r="AR59" s="423"/>
      <c r="AS59" s="423"/>
      <c r="AT59" s="423"/>
      <c r="AU59" s="423"/>
      <c r="AV59" s="423"/>
      <c r="AW59" s="423"/>
      <c r="AX59" s="423"/>
      <c r="AY59" s="423"/>
      <c r="AZ59" s="423"/>
      <c r="BA59" s="423"/>
      <c r="BB59" s="423"/>
      <c r="BC59" s="425"/>
      <c r="BD59" s="423"/>
      <c r="BE59" s="423"/>
      <c r="BF59" s="423"/>
      <c r="BG59" s="423"/>
      <c r="BH59" s="423"/>
      <c r="BI59" s="423"/>
      <c r="BJ59" s="423"/>
      <c r="BK59" s="423"/>
      <c r="BL59" s="423"/>
      <c r="BM59" s="423"/>
      <c r="BN59" s="423"/>
      <c r="BO59" s="425"/>
      <c r="BP59" s="423"/>
      <c r="BQ59" s="423"/>
      <c r="BR59" s="423"/>
      <c r="BS59" s="423"/>
      <c r="BT59" s="423"/>
      <c r="BU59" s="423"/>
      <c r="BV59" s="423"/>
      <c r="BW59" s="423"/>
      <c r="BX59" s="423"/>
      <c r="BY59" s="423"/>
      <c r="BZ59" s="423"/>
      <c r="CA59" s="425"/>
      <c r="CB59" s="423"/>
      <c r="CC59" s="423"/>
      <c r="CD59" s="423"/>
      <c r="CE59" s="423"/>
      <c r="CF59" s="423"/>
      <c r="CG59" s="423"/>
      <c r="CH59" s="431">
        <f t="shared" ref="CH59:DE59" si="246">$B$9*Q$356</f>
        <v>2335.9375000000005</v>
      </c>
      <c r="CI59" s="431">
        <f t="shared" si="246"/>
        <v>9343.7500000000018</v>
      </c>
      <c r="CJ59" s="431">
        <f t="shared" si="246"/>
        <v>23359.375</v>
      </c>
      <c r="CK59" s="431">
        <f t="shared" si="246"/>
        <v>35039.0625</v>
      </c>
      <c r="CL59" s="431">
        <f t="shared" si="246"/>
        <v>46718.75</v>
      </c>
      <c r="CM59" s="432">
        <f t="shared" si="246"/>
        <v>44382.8125</v>
      </c>
      <c r="CN59" s="431">
        <f t="shared" si="246"/>
        <v>42046.875</v>
      </c>
      <c r="CO59" s="431">
        <f t="shared" si="246"/>
        <v>39710.9375</v>
      </c>
      <c r="CP59" s="431">
        <f t="shared" si="246"/>
        <v>37375.000000000007</v>
      </c>
      <c r="CQ59" s="431">
        <f t="shared" si="246"/>
        <v>35039.0625</v>
      </c>
      <c r="CR59" s="431">
        <f t="shared" si="246"/>
        <v>32703.125</v>
      </c>
      <c r="CS59" s="431">
        <f t="shared" si="246"/>
        <v>30367.1875</v>
      </c>
      <c r="CT59" s="431">
        <f t="shared" si="246"/>
        <v>28031.25</v>
      </c>
      <c r="CU59" s="431">
        <f t="shared" si="246"/>
        <v>25695.312500000004</v>
      </c>
      <c r="CV59" s="431">
        <f t="shared" si="246"/>
        <v>23359.374999999975</v>
      </c>
      <c r="CW59" s="431">
        <f t="shared" si="246"/>
        <v>21023.437499999975</v>
      </c>
      <c r="CX59" s="431">
        <f t="shared" si="246"/>
        <v>18687.500000000004</v>
      </c>
      <c r="CY59" s="432">
        <f t="shared" si="246"/>
        <v>16351.5625</v>
      </c>
      <c r="CZ59" s="431">
        <f t="shared" si="246"/>
        <v>14015.625</v>
      </c>
      <c r="DA59" s="431">
        <f t="shared" si="246"/>
        <v>11679.6875</v>
      </c>
      <c r="DB59" s="431">
        <f t="shared" si="246"/>
        <v>9343.7500000000018</v>
      </c>
      <c r="DC59" s="431">
        <f t="shared" si="246"/>
        <v>7007.8125</v>
      </c>
      <c r="DD59" s="431">
        <f t="shared" si="246"/>
        <v>4671.8750000000009</v>
      </c>
      <c r="DE59" s="431">
        <f t="shared" si="246"/>
        <v>2335.9375000000005</v>
      </c>
      <c r="DF59" s="397">
        <f t="shared" si="218"/>
        <v>1868.7500000000005</v>
      </c>
      <c r="DG59" s="397">
        <f t="shared" si="218"/>
        <v>1495.0000000000005</v>
      </c>
      <c r="DH59" s="397">
        <f t="shared" si="218"/>
        <v>1196.0000000000005</v>
      </c>
      <c r="DI59" s="397">
        <f t="shared" si="218"/>
        <v>956.80000000000041</v>
      </c>
      <c r="DJ59" s="397">
        <f t="shared" si="218"/>
        <v>765.4400000000004</v>
      </c>
      <c r="DK59" s="402">
        <f t="shared" si="218"/>
        <v>612.35200000000032</v>
      </c>
      <c r="DL59" s="397">
        <f t="shared" si="218"/>
        <v>489.88160000000028</v>
      </c>
      <c r="DM59" s="397">
        <f t="shared" si="218"/>
        <v>391.90528000000023</v>
      </c>
      <c r="DN59" s="397">
        <f t="shared" si="218"/>
        <v>313.52422400000023</v>
      </c>
      <c r="DO59" s="397">
        <f t="shared" si="218"/>
        <v>250.81937920000018</v>
      </c>
      <c r="DP59" s="397">
        <f t="shared" si="218"/>
        <v>200.65550336000015</v>
      </c>
      <c r="DQ59" s="397">
        <f t="shared" si="218"/>
        <v>160.52440268800012</v>
      </c>
      <c r="DR59" s="397">
        <f t="shared" si="218"/>
        <v>128.4195221504001</v>
      </c>
      <c r="DS59" s="397">
        <f t="shared" si="218"/>
        <v>102.73561772032008</v>
      </c>
      <c r="DT59" s="397">
        <f t="shared" si="218"/>
        <v>82.188494176256071</v>
      </c>
      <c r="DU59" s="397">
        <f t="shared" si="218"/>
        <v>65.75079534100486</v>
      </c>
      <c r="DV59" s="397">
        <f t="shared" si="236"/>
        <v>52.600636272803889</v>
      </c>
      <c r="DW59" s="402">
        <f t="shared" si="231"/>
        <v>42.080509018243113</v>
      </c>
      <c r="DX59" s="397">
        <f t="shared" si="231"/>
        <v>33.66440721459449</v>
      </c>
      <c r="DY59" s="397">
        <f t="shared" si="231"/>
        <v>26.931525771675595</v>
      </c>
      <c r="DZ59" s="397">
        <f t="shared" si="231"/>
        <v>21.545220617340476</v>
      </c>
      <c r="EA59" s="397">
        <f t="shared" si="231"/>
        <v>17.236176493872382</v>
      </c>
      <c r="EB59" s="397">
        <f t="shared" si="231"/>
        <v>13.788941195097905</v>
      </c>
      <c r="EC59" s="397">
        <f t="shared" si="231"/>
        <v>11.031152956078325</v>
      </c>
      <c r="ED59" s="397">
        <f t="shared" si="231"/>
        <v>8.82492236486266</v>
      </c>
      <c r="EE59" s="397">
        <f t="shared" si="231"/>
        <v>7.0599378918901285</v>
      </c>
      <c r="EF59" s="397">
        <f t="shared" si="229"/>
        <v>5.6479503135121032</v>
      </c>
      <c r="EG59" s="398">
        <f t="shared" si="229"/>
        <v>4.5183602508096827</v>
      </c>
      <c r="EH59" s="397">
        <f t="shared" si="203"/>
        <v>3.6146882006477465</v>
      </c>
      <c r="EI59" s="402">
        <f t="shared" si="203"/>
        <v>2.8917505605181972</v>
      </c>
      <c r="EJ59" s="397">
        <f t="shared" si="203"/>
        <v>2.3134004484145581</v>
      </c>
      <c r="EK59" s="397">
        <f t="shared" si="203"/>
        <v>1.8507203587316465</v>
      </c>
      <c r="EL59" s="397">
        <f t="shared" si="203"/>
        <v>1.4805762869853174</v>
      </c>
      <c r="EM59" s="397">
        <f t="shared" si="203"/>
        <v>1.1844610295882541</v>
      </c>
      <c r="EN59" s="397">
        <f t="shared" si="203"/>
        <v>0.94756882367060324</v>
      </c>
      <c r="EO59" s="397">
        <f t="shared" si="203"/>
        <v>0.75805505893648262</v>
      </c>
      <c r="EP59" s="397">
        <f t="shared" si="203"/>
        <v>0.60644404714918609</v>
      </c>
      <c r="EQ59" s="397">
        <f t="shared" si="203"/>
        <v>0.48515523771934888</v>
      </c>
      <c r="ER59" s="397">
        <f t="shared" si="224"/>
        <v>0.38812419017547911</v>
      </c>
      <c r="ES59" s="397">
        <f t="shared" si="224"/>
        <v>0.31049935214038332</v>
      </c>
      <c r="ET59" s="397">
        <f t="shared" si="224"/>
        <v>0.24839948171230666</v>
      </c>
      <c r="EU59" s="402">
        <f t="shared" si="224"/>
        <v>0.19871958536984535</v>
      </c>
      <c r="EV59" s="397">
        <f t="shared" si="224"/>
        <v>0.15897566829587628</v>
      </c>
      <c r="EW59" s="397">
        <f t="shared" si="224"/>
        <v>0.12718053463670104</v>
      </c>
      <c r="EX59" s="397">
        <f t="shared" si="224"/>
        <v>0.10174442770936083</v>
      </c>
      <c r="EY59" s="397">
        <f t="shared" si="216"/>
        <v>8.1395542167488677E-2</v>
      </c>
      <c r="EZ59" s="397">
        <f t="shared" si="216"/>
        <v>6.5116433733990939E-2</v>
      </c>
      <c r="FA59" s="397">
        <f t="shared" si="216"/>
        <v>5.2093146987192751E-2</v>
      </c>
      <c r="FB59" s="397">
        <f t="shared" si="216"/>
        <v>4.1674517589754205E-2</v>
      </c>
      <c r="FC59" s="397">
        <f t="shared" si="216"/>
        <v>3.3339614071803365E-2</v>
      </c>
      <c r="FD59" s="397">
        <f t="shared" si="216"/>
        <v>2.6671691257442693E-2</v>
      </c>
      <c r="FE59" s="397">
        <f t="shared" si="216"/>
        <v>2.1337353005954157E-2</v>
      </c>
      <c r="FF59" s="397">
        <f t="shared" si="216"/>
        <v>1.7069882404763325E-2</v>
      </c>
      <c r="FG59" s="402">
        <f t="shared" si="216"/>
        <v>1.3655905923810661E-2</v>
      </c>
      <c r="FH59" s="397">
        <f t="shared" si="216"/>
        <v>1.0924724739048529E-2</v>
      </c>
      <c r="FI59" s="397">
        <f t="shared" si="216"/>
        <v>8.7397797912388241E-3</v>
      </c>
      <c r="FJ59" s="397">
        <f t="shared" si="216"/>
        <v>6.9918238329910593E-3</v>
      </c>
      <c r="FK59" s="397">
        <f t="shared" si="216"/>
        <v>5.5934590663928481E-3</v>
      </c>
      <c r="FL59" s="397">
        <f t="shared" si="216"/>
        <v>4.4747672531142788E-3</v>
      </c>
      <c r="FM59" s="397">
        <f t="shared" si="216"/>
        <v>3.5798138024914234E-3</v>
      </c>
      <c r="FN59" s="397">
        <f t="shared" ref="FN59:GC122" si="247">FM59*0.8</f>
        <v>2.8638510419931387E-3</v>
      </c>
      <c r="FO59" s="397">
        <f t="shared" si="239"/>
        <v>2.2910808335945112E-3</v>
      </c>
      <c r="FP59" s="397">
        <f t="shared" si="239"/>
        <v>1.832864666875609E-3</v>
      </c>
      <c r="FQ59" s="397">
        <f t="shared" si="239"/>
        <v>1.4662917335004873E-3</v>
      </c>
      <c r="FR59" s="397">
        <f t="shared" si="239"/>
        <v>1.1730333868003899E-3</v>
      </c>
      <c r="FS59" s="402">
        <f t="shared" si="239"/>
        <v>9.3842670944031196E-4</v>
      </c>
      <c r="FT59" s="397">
        <f t="shared" si="239"/>
        <v>7.5074136755224957E-4</v>
      </c>
      <c r="FU59" s="397">
        <f t="shared" si="239"/>
        <v>6.005930940417997E-4</v>
      </c>
      <c r="FV59" s="397">
        <f t="shared" si="237"/>
        <v>4.8047447523343978E-4</v>
      </c>
      <c r="FW59" s="397">
        <f t="shared" si="237"/>
        <v>3.8437958018675185E-4</v>
      </c>
      <c r="FX59" s="397">
        <f t="shared" si="214"/>
        <v>3.0750366414940148E-4</v>
      </c>
      <c r="FY59" s="397">
        <f t="shared" si="214"/>
        <v>2.4600293131952117E-4</v>
      </c>
      <c r="FZ59" s="397">
        <f t="shared" si="214"/>
        <v>1.9680234505561694E-4</v>
      </c>
      <c r="GA59" s="397">
        <f t="shared" si="214"/>
        <v>1.5744187604449357E-4</v>
      </c>
      <c r="GB59" s="397">
        <f t="shared" si="244"/>
        <v>1.2595350083559486E-4</v>
      </c>
      <c r="GC59" s="397">
        <f t="shared" si="244"/>
        <v>1.0076280066847589E-4</v>
      </c>
      <c r="GD59" s="397">
        <f t="shared" si="244"/>
        <v>8.0610240534780721E-5</v>
      </c>
      <c r="GE59" s="402">
        <f t="shared" si="244"/>
        <v>6.448819242782458E-5</v>
      </c>
      <c r="GF59" s="416">
        <f t="shared" si="206"/>
        <v>569968.74974204693</v>
      </c>
    </row>
    <row r="60" spans="1:190" ht="22" hidden="1" customHeight="1">
      <c r="B60" s="394">
        <f t="shared" si="180"/>
        <v>45</v>
      </c>
      <c r="C60" s="428"/>
      <c r="D60" s="428">
        <v>1</v>
      </c>
      <c r="E60" s="428"/>
      <c r="F60" s="428"/>
      <c r="G60" s="418" t="str">
        <f>$G$354</f>
        <v>Avg Performing  Title / App</v>
      </c>
      <c r="H60" s="422"/>
      <c r="I60" s="423"/>
      <c r="J60" s="423"/>
      <c r="K60" s="423"/>
      <c r="L60" s="423"/>
      <c r="M60" s="423"/>
      <c r="N60" s="423"/>
      <c r="O60" s="423"/>
      <c r="P60" s="423"/>
      <c r="Q60" s="424"/>
      <c r="R60" s="423"/>
      <c r="S60" s="425"/>
      <c r="T60" s="423"/>
      <c r="U60" s="423"/>
      <c r="V60" s="423"/>
      <c r="W60" s="423"/>
      <c r="X60" s="423"/>
      <c r="Y60" s="423"/>
      <c r="Z60" s="423"/>
      <c r="AA60" s="423"/>
      <c r="AB60" s="423"/>
      <c r="AC60" s="423"/>
      <c r="AD60" s="423"/>
      <c r="AE60" s="425"/>
      <c r="AF60" s="423"/>
      <c r="AG60" s="423"/>
      <c r="AH60" s="423"/>
      <c r="AI60" s="423"/>
      <c r="AJ60" s="423"/>
      <c r="AK60" s="423"/>
      <c r="AL60" s="423"/>
      <c r="AM60" s="423"/>
      <c r="AN60" s="423"/>
      <c r="AO60" s="423"/>
      <c r="AP60" s="423"/>
      <c r="AQ60" s="425"/>
      <c r="AR60" s="423"/>
      <c r="AS60" s="423"/>
      <c r="AT60" s="423"/>
      <c r="AU60" s="423"/>
      <c r="AV60" s="423"/>
      <c r="AW60" s="423"/>
      <c r="AX60" s="423"/>
      <c r="AY60" s="423"/>
      <c r="AZ60" s="423"/>
      <c r="BA60" s="423"/>
      <c r="BB60" s="423"/>
      <c r="BC60" s="425"/>
      <c r="BD60" s="423"/>
      <c r="BE60" s="423"/>
      <c r="BF60" s="423"/>
      <c r="BG60" s="423"/>
      <c r="BH60" s="423"/>
      <c r="BI60" s="423"/>
      <c r="BJ60" s="423"/>
      <c r="BK60" s="423"/>
      <c r="BL60" s="423"/>
      <c r="BM60" s="423"/>
      <c r="BN60" s="423"/>
      <c r="BO60" s="425"/>
      <c r="BP60" s="423"/>
      <c r="BQ60" s="423"/>
      <c r="BR60" s="423"/>
      <c r="BS60" s="423"/>
      <c r="BT60" s="423"/>
      <c r="BU60" s="423"/>
      <c r="BV60" s="423"/>
      <c r="BW60" s="423"/>
      <c r="BX60" s="423"/>
      <c r="BY60" s="423"/>
      <c r="BZ60" s="423"/>
      <c r="CA60" s="425"/>
      <c r="CB60" s="423"/>
      <c r="CC60" s="423"/>
      <c r="CD60" s="423"/>
      <c r="CE60" s="423"/>
      <c r="CF60" s="423"/>
      <c r="CG60" s="423"/>
      <c r="CH60" s="423"/>
      <c r="CI60" s="423"/>
      <c r="CJ60" s="426">
        <f t="shared" ref="CJ60:DG60" si="248">$B$9*Q$354</f>
        <v>23344.424999999999</v>
      </c>
      <c r="CK60" s="426">
        <f t="shared" si="248"/>
        <v>75179.8125</v>
      </c>
      <c r="CL60" s="426">
        <f t="shared" si="248"/>
        <v>213463.57499999998</v>
      </c>
      <c r="CM60" s="427">
        <f t="shared" si="248"/>
        <v>417721.6875</v>
      </c>
      <c r="CN60" s="426">
        <f t="shared" si="248"/>
        <v>510202.38749999995</v>
      </c>
      <c r="CO60" s="426">
        <f t="shared" si="248"/>
        <v>496444.64999999997</v>
      </c>
      <c r="CP60" s="426">
        <f t="shared" si="248"/>
        <v>505224.03749999998</v>
      </c>
      <c r="CQ60" s="426">
        <f t="shared" si="248"/>
        <v>495940.08749999997</v>
      </c>
      <c r="CR60" s="426">
        <f t="shared" si="248"/>
        <v>335455.57500000001</v>
      </c>
      <c r="CS60" s="426">
        <f t="shared" si="248"/>
        <v>364069.875</v>
      </c>
      <c r="CT60" s="426">
        <f t="shared" si="248"/>
        <v>279841.57500000001</v>
      </c>
      <c r="CU60" s="426">
        <f t="shared" si="248"/>
        <v>238590.78749999998</v>
      </c>
      <c r="CV60" s="426">
        <f t="shared" si="248"/>
        <v>308814.67499999999</v>
      </c>
      <c r="CW60" s="426">
        <f t="shared" si="248"/>
        <v>273585</v>
      </c>
      <c r="CX60" s="426">
        <f t="shared" si="248"/>
        <v>237267.71249999999</v>
      </c>
      <c r="CY60" s="427">
        <f t="shared" si="248"/>
        <v>178615.125</v>
      </c>
      <c r="CZ60" s="426">
        <f t="shared" si="248"/>
        <v>165844.08749999999</v>
      </c>
      <c r="DA60" s="426">
        <f t="shared" si="248"/>
        <v>185342.625</v>
      </c>
      <c r="DB60" s="426">
        <f t="shared" si="248"/>
        <v>165877.72500000001</v>
      </c>
      <c r="DC60" s="426">
        <f t="shared" si="248"/>
        <v>128921.325</v>
      </c>
      <c r="DD60" s="426">
        <f t="shared" si="248"/>
        <v>95799.599999999991</v>
      </c>
      <c r="DE60" s="426">
        <f t="shared" si="248"/>
        <v>55995.224999999999</v>
      </c>
      <c r="DF60" s="426">
        <f t="shared" si="248"/>
        <v>49009.837499999994</v>
      </c>
      <c r="DG60" s="426">
        <f t="shared" si="248"/>
        <v>27055.762499999997</v>
      </c>
      <c r="DH60" s="397">
        <f t="shared" si="218"/>
        <v>21644.61</v>
      </c>
      <c r="DI60" s="397">
        <f t="shared" si="218"/>
        <v>17315.688000000002</v>
      </c>
      <c r="DJ60" s="397">
        <f t="shared" si="218"/>
        <v>13852.550400000002</v>
      </c>
      <c r="DK60" s="402">
        <f t="shared" si="218"/>
        <v>11082.040320000002</v>
      </c>
      <c r="DL60" s="397">
        <f t="shared" si="218"/>
        <v>8865.6322560000026</v>
      </c>
      <c r="DM60" s="397">
        <f t="shared" si="218"/>
        <v>7092.5058048000028</v>
      </c>
      <c r="DN60" s="397">
        <f t="shared" si="218"/>
        <v>5674.0046438400022</v>
      </c>
      <c r="DO60" s="397">
        <f t="shared" si="218"/>
        <v>4539.2037150720016</v>
      </c>
      <c r="DP60" s="397">
        <f t="shared" si="218"/>
        <v>3631.3629720576014</v>
      </c>
      <c r="DQ60" s="397">
        <f t="shared" si="218"/>
        <v>2905.0903776460814</v>
      </c>
      <c r="DR60" s="397">
        <f t="shared" si="218"/>
        <v>2324.0723021168651</v>
      </c>
      <c r="DS60" s="397">
        <f t="shared" si="218"/>
        <v>1859.2578416934921</v>
      </c>
      <c r="DT60" s="397">
        <f t="shared" si="218"/>
        <v>1487.4062733547937</v>
      </c>
      <c r="DU60" s="397">
        <f t="shared" si="218"/>
        <v>1189.9250186838351</v>
      </c>
      <c r="DV60" s="397">
        <f t="shared" si="236"/>
        <v>951.94001494706811</v>
      </c>
      <c r="DW60" s="402">
        <f t="shared" si="231"/>
        <v>761.55201195765449</v>
      </c>
      <c r="DX60" s="397">
        <f t="shared" si="231"/>
        <v>609.24160956612366</v>
      </c>
      <c r="DY60" s="397">
        <f t="shared" si="231"/>
        <v>487.39328765289895</v>
      </c>
      <c r="DZ60" s="397">
        <f t="shared" si="231"/>
        <v>389.91463012231918</v>
      </c>
      <c r="EA60" s="397">
        <f t="shared" si="231"/>
        <v>311.93170409785535</v>
      </c>
      <c r="EB60" s="397">
        <f t="shared" si="231"/>
        <v>249.5453632782843</v>
      </c>
      <c r="EC60" s="397">
        <f t="shared" si="231"/>
        <v>199.63629062262746</v>
      </c>
      <c r="ED60" s="397">
        <f t="shared" si="231"/>
        <v>159.70903249810198</v>
      </c>
      <c r="EE60" s="397">
        <f t="shared" si="231"/>
        <v>127.76722599848159</v>
      </c>
      <c r="EF60" s="397">
        <f t="shared" si="229"/>
        <v>102.21378079878528</v>
      </c>
      <c r="EG60" s="398">
        <f t="shared" si="229"/>
        <v>81.771024639028226</v>
      </c>
      <c r="EH60" s="397">
        <f t="shared" si="203"/>
        <v>65.416819711222587</v>
      </c>
      <c r="EI60" s="402">
        <f t="shared" si="203"/>
        <v>52.33345576897807</v>
      </c>
      <c r="EJ60" s="397">
        <f t="shared" si="203"/>
        <v>41.866764615182461</v>
      </c>
      <c r="EK60" s="397">
        <f t="shared" si="203"/>
        <v>33.493411692145969</v>
      </c>
      <c r="EL60" s="397">
        <f t="shared" si="203"/>
        <v>26.794729353716775</v>
      </c>
      <c r="EM60" s="397">
        <f t="shared" si="203"/>
        <v>21.43578348297342</v>
      </c>
      <c r="EN60" s="397">
        <f t="shared" si="203"/>
        <v>17.148626786378738</v>
      </c>
      <c r="EO60" s="397">
        <f t="shared" si="203"/>
        <v>13.718901429102992</v>
      </c>
      <c r="EP60" s="397">
        <f t="shared" si="203"/>
        <v>10.975121143282394</v>
      </c>
      <c r="EQ60" s="397">
        <f t="shared" si="203"/>
        <v>8.7800969146259149</v>
      </c>
      <c r="ER60" s="397">
        <f t="shared" si="224"/>
        <v>7.0240775317007325</v>
      </c>
      <c r="ES60" s="397">
        <f t="shared" si="224"/>
        <v>5.6192620253605865</v>
      </c>
      <c r="ET60" s="397">
        <f t="shared" si="224"/>
        <v>4.495409620288469</v>
      </c>
      <c r="EU60" s="402">
        <f t="shared" si="224"/>
        <v>3.5963276962307753</v>
      </c>
      <c r="EV60" s="397">
        <f t="shared" si="224"/>
        <v>2.8770621569846204</v>
      </c>
      <c r="EW60" s="397">
        <f t="shared" si="224"/>
        <v>2.3016497255876964</v>
      </c>
      <c r="EX60" s="397">
        <f t="shared" si="224"/>
        <v>1.8413197804701573</v>
      </c>
      <c r="EY60" s="397">
        <f t="shared" si="224"/>
        <v>1.473055824376126</v>
      </c>
      <c r="EZ60" s="397">
        <f t="shared" si="224"/>
        <v>1.1784446595009008</v>
      </c>
      <c r="FA60" s="397">
        <f t="shared" si="224"/>
        <v>0.94275572760072068</v>
      </c>
      <c r="FB60" s="397">
        <f t="shared" si="224"/>
        <v>0.75420458208057661</v>
      </c>
      <c r="FC60" s="397">
        <f t="shared" si="224"/>
        <v>0.60336366566446131</v>
      </c>
      <c r="FD60" s="397">
        <f t="shared" si="224"/>
        <v>0.48269093253156908</v>
      </c>
      <c r="FE60" s="397">
        <f t="shared" si="224"/>
        <v>0.38615274602525529</v>
      </c>
      <c r="FF60" s="397">
        <f t="shared" si="224"/>
        <v>0.30892219682020428</v>
      </c>
      <c r="FG60" s="402">
        <f t="shared" si="224"/>
        <v>0.24713775745616343</v>
      </c>
      <c r="FH60" s="397">
        <f t="shared" ref="FH60:FM103" si="249">FG60*0.8</f>
        <v>0.19771020596493075</v>
      </c>
      <c r="FI60" s="397">
        <f t="shared" si="249"/>
        <v>0.15816816477194462</v>
      </c>
      <c r="FJ60" s="397">
        <f t="shared" si="249"/>
        <v>0.1265345318175557</v>
      </c>
      <c r="FK60" s="397">
        <f t="shared" si="249"/>
        <v>0.10122762545404457</v>
      </c>
      <c r="FL60" s="397">
        <f t="shared" si="249"/>
        <v>8.0982100363235665E-2</v>
      </c>
      <c r="FM60" s="397">
        <f t="shared" si="249"/>
        <v>6.4785680290588538E-2</v>
      </c>
      <c r="FN60" s="397">
        <f t="shared" si="247"/>
        <v>5.1828544232470831E-2</v>
      </c>
      <c r="FO60" s="397">
        <f t="shared" si="239"/>
        <v>4.1462835385976671E-2</v>
      </c>
      <c r="FP60" s="397">
        <f t="shared" si="239"/>
        <v>3.3170268308781337E-2</v>
      </c>
      <c r="FQ60" s="397">
        <f t="shared" si="239"/>
        <v>2.6536214647025071E-2</v>
      </c>
      <c r="FR60" s="397">
        <f t="shared" si="239"/>
        <v>2.122897171762006E-2</v>
      </c>
      <c r="FS60" s="402">
        <f t="shared" si="239"/>
        <v>1.6983177374096048E-2</v>
      </c>
      <c r="FT60" s="397">
        <f t="shared" si="239"/>
        <v>1.3586541899276839E-2</v>
      </c>
      <c r="FU60" s="397">
        <f t="shared" si="239"/>
        <v>1.0869233519421472E-2</v>
      </c>
      <c r="FV60" s="397">
        <f t="shared" si="237"/>
        <v>8.6953868155371771E-3</v>
      </c>
      <c r="FW60" s="397">
        <f t="shared" si="237"/>
        <v>6.956309452429742E-3</v>
      </c>
      <c r="FX60" s="397">
        <f t="shared" si="214"/>
        <v>5.5650475619437936E-3</v>
      </c>
      <c r="FY60" s="397">
        <f t="shared" si="214"/>
        <v>4.4520380495550347E-3</v>
      </c>
      <c r="FZ60" s="397">
        <f t="shared" si="214"/>
        <v>3.5616304396440279E-3</v>
      </c>
      <c r="GA60" s="397">
        <f t="shared" si="214"/>
        <v>2.8493043517152225E-3</v>
      </c>
      <c r="GB60" s="397">
        <f t="shared" si="244"/>
        <v>2.2794434813721781E-3</v>
      </c>
      <c r="GC60" s="397">
        <f t="shared" si="244"/>
        <v>1.8235547850977427E-3</v>
      </c>
      <c r="GD60" s="397">
        <f t="shared" si="244"/>
        <v>1.4588438280781942E-3</v>
      </c>
      <c r="GE60" s="402">
        <f t="shared" si="244"/>
        <v>1.1670750624625554E-3</v>
      </c>
      <c r="GF60" s="403">
        <f t="shared" si="206"/>
        <v>5935830.2203317024</v>
      </c>
    </row>
    <row r="61" spans="1:190" ht="22" hidden="1" customHeight="1">
      <c r="B61" s="394">
        <f t="shared" si="180"/>
        <v>46</v>
      </c>
      <c r="C61" s="428"/>
      <c r="D61" s="428"/>
      <c r="E61" s="428">
        <v>1</v>
      </c>
      <c r="F61" s="428"/>
      <c r="G61" s="409" t="str">
        <f>$G$355</f>
        <v>Low Performing  Title / App</v>
      </c>
      <c r="H61" s="422"/>
      <c r="I61" s="423"/>
      <c r="J61" s="423"/>
      <c r="K61" s="423"/>
      <c r="L61" s="423"/>
      <c r="M61" s="423"/>
      <c r="N61" s="423"/>
      <c r="O61" s="423"/>
      <c r="P61" s="423"/>
      <c r="Q61" s="424"/>
      <c r="R61" s="423"/>
      <c r="S61" s="425"/>
      <c r="T61" s="423"/>
      <c r="U61" s="423"/>
      <c r="V61" s="423"/>
      <c r="W61" s="423"/>
      <c r="X61" s="423"/>
      <c r="Y61" s="423"/>
      <c r="Z61" s="423"/>
      <c r="AA61" s="423"/>
      <c r="AB61" s="423"/>
      <c r="AC61" s="423"/>
      <c r="AD61" s="423"/>
      <c r="AE61" s="425"/>
      <c r="AF61" s="423"/>
      <c r="AG61" s="423"/>
      <c r="AH61" s="423"/>
      <c r="AI61" s="423"/>
      <c r="AJ61" s="423"/>
      <c r="AK61" s="423"/>
      <c r="AL61" s="423"/>
      <c r="AM61" s="423"/>
      <c r="AN61" s="423"/>
      <c r="AO61" s="423"/>
      <c r="AP61" s="423"/>
      <c r="AQ61" s="425"/>
      <c r="AR61" s="423"/>
      <c r="AS61" s="423"/>
      <c r="AT61" s="423"/>
      <c r="AU61" s="423"/>
      <c r="AV61" s="423"/>
      <c r="AW61" s="423"/>
      <c r="AX61" s="423"/>
      <c r="AY61" s="423"/>
      <c r="AZ61" s="423"/>
      <c r="BA61" s="423"/>
      <c r="BB61" s="423"/>
      <c r="BC61" s="425"/>
      <c r="BD61" s="423"/>
      <c r="BE61" s="423"/>
      <c r="BF61" s="423"/>
      <c r="BG61" s="423"/>
      <c r="BH61" s="423"/>
      <c r="BI61" s="423"/>
      <c r="BJ61" s="423"/>
      <c r="BK61" s="423"/>
      <c r="BL61" s="423"/>
      <c r="BM61" s="423"/>
      <c r="BN61" s="423"/>
      <c r="BO61" s="425"/>
      <c r="BP61" s="423"/>
      <c r="BQ61" s="423"/>
      <c r="BR61" s="423"/>
      <c r="BS61" s="423"/>
      <c r="BT61" s="423"/>
      <c r="BU61" s="423"/>
      <c r="BV61" s="423"/>
      <c r="BW61" s="423"/>
      <c r="BX61" s="423"/>
      <c r="BY61" s="423"/>
      <c r="BZ61" s="423"/>
      <c r="CA61" s="425"/>
      <c r="CB61" s="423"/>
      <c r="CC61" s="423"/>
      <c r="CD61" s="423"/>
      <c r="CE61" s="423"/>
      <c r="CF61" s="423"/>
      <c r="CG61" s="423"/>
      <c r="CH61" s="423"/>
      <c r="CI61" s="423"/>
      <c r="CJ61" s="423"/>
      <c r="CK61" s="429">
        <f t="shared" ref="CK61:DH61" si="250">$B$9*Q$355</f>
        <v>10965.824999999999</v>
      </c>
      <c r="CL61" s="429">
        <f t="shared" si="250"/>
        <v>40421.0625</v>
      </c>
      <c r="CM61" s="430">
        <f t="shared" si="250"/>
        <v>74204.324999999997</v>
      </c>
      <c r="CN61" s="429">
        <f t="shared" si="250"/>
        <v>136792.5</v>
      </c>
      <c r="CO61" s="429">
        <f t="shared" si="250"/>
        <v>224799.41249999998</v>
      </c>
      <c r="CP61" s="429">
        <f t="shared" si="250"/>
        <v>153499.125</v>
      </c>
      <c r="CQ61" s="429">
        <f t="shared" si="250"/>
        <v>131500.19999999998</v>
      </c>
      <c r="CR61" s="429">
        <f t="shared" si="250"/>
        <v>145650.375</v>
      </c>
      <c r="CS61" s="429">
        <f t="shared" si="250"/>
        <v>117574.27499999999</v>
      </c>
      <c r="CT61" s="429">
        <f t="shared" si="250"/>
        <v>116755.7625</v>
      </c>
      <c r="CU61" s="429">
        <f t="shared" si="250"/>
        <v>111205.575</v>
      </c>
      <c r="CV61" s="429">
        <f t="shared" si="250"/>
        <v>102796.2</v>
      </c>
      <c r="CW61" s="429">
        <f t="shared" si="250"/>
        <v>90664.274999999994</v>
      </c>
      <c r="CX61" s="429">
        <f t="shared" si="250"/>
        <v>106429.04999999999</v>
      </c>
      <c r="CY61" s="430">
        <f t="shared" si="250"/>
        <v>83634.037499999991</v>
      </c>
      <c r="CZ61" s="429">
        <f t="shared" si="250"/>
        <v>71558.175000000003</v>
      </c>
      <c r="DA61" s="429">
        <f t="shared" si="250"/>
        <v>70762.087499999994</v>
      </c>
      <c r="DB61" s="429">
        <f t="shared" si="250"/>
        <v>76144.087499999994</v>
      </c>
      <c r="DC61" s="429">
        <f t="shared" si="250"/>
        <v>55199.137499999997</v>
      </c>
      <c r="DD61" s="429">
        <f t="shared" si="250"/>
        <v>55457.024999999994</v>
      </c>
      <c r="DE61" s="429">
        <f t="shared" si="250"/>
        <v>39681.037499999999</v>
      </c>
      <c r="DF61" s="429">
        <f t="shared" si="250"/>
        <v>27223.949999999997</v>
      </c>
      <c r="DG61" s="429">
        <f t="shared" si="250"/>
        <v>17704.537499999999</v>
      </c>
      <c r="DH61" s="429">
        <f t="shared" si="250"/>
        <v>7781.4749999999995</v>
      </c>
      <c r="DI61" s="397">
        <f t="shared" si="218"/>
        <v>6225.18</v>
      </c>
      <c r="DJ61" s="397">
        <f t="shared" si="218"/>
        <v>4980.1440000000002</v>
      </c>
      <c r="DK61" s="402">
        <f t="shared" si="218"/>
        <v>3984.1152000000002</v>
      </c>
      <c r="DL61" s="397">
        <f t="shared" si="218"/>
        <v>3187.2921600000004</v>
      </c>
      <c r="DM61" s="397">
        <f t="shared" si="218"/>
        <v>2549.8337280000005</v>
      </c>
      <c r="DN61" s="397">
        <f t="shared" si="218"/>
        <v>2039.8669824000006</v>
      </c>
      <c r="DO61" s="397">
        <f t="shared" si="218"/>
        <v>1631.8935859200005</v>
      </c>
      <c r="DP61" s="397">
        <f t="shared" si="218"/>
        <v>1305.5148687360006</v>
      </c>
      <c r="DQ61" s="397">
        <f t="shared" si="218"/>
        <v>1044.4118949888004</v>
      </c>
      <c r="DR61" s="397">
        <f t="shared" si="218"/>
        <v>835.5295159910404</v>
      </c>
      <c r="DS61" s="397">
        <f t="shared" si="218"/>
        <v>668.42361279283239</v>
      </c>
      <c r="DT61" s="397">
        <f t="shared" si="218"/>
        <v>534.73889023426591</v>
      </c>
      <c r="DU61" s="397">
        <f t="shared" si="218"/>
        <v>427.79111218741275</v>
      </c>
      <c r="DV61" s="397">
        <f t="shared" si="236"/>
        <v>342.23288974993022</v>
      </c>
      <c r="DW61" s="402">
        <f t="shared" si="231"/>
        <v>273.7863117999442</v>
      </c>
      <c r="DX61" s="397">
        <f t="shared" si="231"/>
        <v>219.02904943995537</v>
      </c>
      <c r="DY61" s="397">
        <f t="shared" si="231"/>
        <v>175.2232395519643</v>
      </c>
      <c r="DZ61" s="397">
        <f t="shared" si="231"/>
        <v>140.17859164157144</v>
      </c>
      <c r="EA61" s="397">
        <f t="shared" si="231"/>
        <v>112.14287331325716</v>
      </c>
      <c r="EB61" s="397">
        <f t="shared" si="231"/>
        <v>89.714298650605727</v>
      </c>
      <c r="EC61" s="397">
        <f t="shared" si="231"/>
        <v>71.771438920484584</v>
      </c>
      <c r="ED61" s="397">
        <f t="shared" si="231"/>
        <v>57.417151136387673</v>
      </c>
      <c r="EE61" s="397">
        <f t="shared" si="231"/>
        <v>45.933720909110143</v>
      </c>
      <c r="EF61" s="397">
        <f t="shared" si="229"/>
        <v>36.746976727288114</v>
      </c>
      <c r="EG61" s="398">
        <f t="shared" si="229"/>
        <v>29.397581381830491</v>
      </c>
      <c r="EH61" s="397">
        <f t="shared" si="203"/>
        <v>23.518065105464395</v>
      </c>
      <c r="EI61" s="402">
        <f t="shared" si="203"/>
        <v>18.814452084371517</v>
      </c>
      <c r="EJ61" s="397">
        <f t="shared" si="203"/>
        <v>15.051561667497214</v>
      </c>
      <c r="EK61" s="397">
        <f t="shared" si="203"/>
        <v>12.041249333997772</v>
      </c>
      <c r="EL61" s="397">
        <f t="shared" si="203"/>
        <v>9.6329994671982178</v>
      </c>
      <c r="EM61" s="397">
        <f t="shared" si="203"/>
        <v>7.7063995737585742</v>
      </c>
      <c r="EN61" s="397">
        <f t="shared" si="203"/>
        <v>6.1651196590068595</v>
      </c>
      <c r="EO61" s="397">
        <f t="shared" si="203"/>
        <v>4.9320957272054882</v>
      </c>
      <c r="EP61" s="397">
        <f t="shared" si="203"/>
        <v>3.9456765817643906</v>
      </c>
      <c r="EQ61" s="397">
        <f t="shared" si="203"/>
        <v>3.1565412654115126</v>
      </c>
      <c r="ER61" s="397">
        <f t="shared" si="224"/>
        <v>2.5252330123292102</v>
      </c>
      <c r="ES61" s="397">
        <f t="shared" si="224"/>
        <v>2.0201864098633684</v>
      </c>
      <c r="ET61" s="397">
        <f t="shared" si="224"/>
        <v>1.6161491278906948</v>
      </c>
      <c r="EU61" s="402">
        <f t="shared" si="224"/>
        <v>1.2929193023125558</v>
      </c>
      <c r="EV61" s="397">
        <f t="shared" si="224"/>
        <v>1.0343354418500448</v>
      </c>
      <c r="EW61" s="397">
        <f t="shared" si="224"/>
        <v>0.82746835348003589</v>
      </c>
      <c r="EX61" s="397">
        <f t="shared" si="224"/>
        <v>0.66197468278402871</v>
      </c>
      <c r="EY61" s="397">
        <f t="shared" si="224"/>
        <v>0.52957974622722304</v>
      </c>
      <c r="EZ61" s="397">
        <f t="shared" si="224"/>
        <v>0.42366379698177847</v>
      </c>
      <c r="FA61" s="397">
        <f t="shared" si="224"/>
        <v>0.33893103758542281</v>
      </c>
      <c r="FB61" s="397">
        <f t="shared" si="224"/>
        <v>0.27114483006833828</v>
      </c>
      <c r="FC61" s="397">
        <f t="shared" si="224"/>
        <v>0.21691586405467064</v>
      </c>
      <c r="FD61" s="397">
        <f t="shared" si="224"/>
        <v>0.17353269124373652</v>
      </c>
      <c r="FE61" s="397">
        <f t="shared" si="224"/>
        <v>0.13882615299498921</v>
      </c>
      <c r="FF61" s="397">
        <f t="shared" si="224"/>
        <v>0.11106092239599137</v>
      </c>
      <c r="FG61" s="402">
        <f t="shared" si="224"/>
        <v>8.8848737916793097E-2</v>
      </c>
      <c r="FH61" s="397">
        <f t="shared" si="249"/>
        <v>7.1078990333434483E-2</v>
      </c>
      <c r="FI61" s="397">
        <f t="shared" si="249"/>
        <v>5.6863192266747589E-2</v>
      </c>
      <c r="FJ61" s="397">
        <f t="shared" si="249"/>
        <v>4.5490553813398074E-2</v>
      </c>
      <c r="FK61" s="397">
        <f t="shared" si="249"/>
        <v>3.6392443050718461E-2</v>
      </c>
      <c r="FL61" s="397">
        <f t="shared" si="249"/>
        <v>2.9113954440574769E-2</v>
      </c>
      <c r="FM61" s="397">
        <f t="shared" si="249"/>
        <v>2.3291163552459818E-2</v>
      </c>
      <c r="FN61" s="397">
        <f t="shared" si="247"/>
        <v>1.8632930841967855E-2</v>
      </c>
      <c r="FO61" s="397">
        <f t="shared" si="239"/>
        <v>1.4906344673574285E-2</v>
      </c>
      <c r="FP61" s="397">
        <f t="shared" si="239"/>
        <v>1.1925075738859429E-2</v>
      </c>
      <c r="FQ61" s="397">
        <f t="shared" si="239"/>
        <v>9.540060591087543E-3</v>
      </c>
      <c r="FR61" s="397">
        <f t="shared" si="239"/>
        <v>7.6320484728700346E-3</v>
      </c>
      <c r="FS61" s="402">
        <f t="shared" si="239"/>
        <v>6.1056387782960284E-3</v>
      </c>
      <c r="FT61" s="397">
        <f t="shared" si="239"/>
        <v>4.8845110226368232E-3</v>
      </c>
      <c r="FU61" s="397">
        <f t="shared" si="239"/>
        <v>3.9076088181094586E-3</v>
      </c>
      <c r="FV61" s="397">
        <f t="shared" si="237"/>
        <v>3.1260870544875669E-3</v>
      </c>
      <c r="FW61" s="397">
        <f t="shared" si="237"/>
        <v>2.5008696435900538E-3</v>
      </c>
      <c r="FX61" s="397">
        <f t="shared" si="214"/>
        <v>2.0006957148720433E-3</v>
      </c>
      <c r="FY61" s="397">
        <f t="shared" si="214"/>
        <v>1.6005565718976347E-3</v>
      </c>
      <c r="FZ61" s="397">
        <f t="shared" si="214"/>
        <v>1.2804452575181078E-3</v>
      </c>
      <c r="GA61" s="397">
        <f t="shared" si="214"/>
        <v>1.0243562060144862E-3</v>
      </c>
      <c r="GB61" s="397">
        <f t="shared" si="244"/>
        <v>8.1948496481158901E-4</v>
      </c>
      <c r="GC61" s="397">
        <f t="shared" si="244"/>
        <v>6.5558797184927121E-4</v>
      </c>
      <c r="GD61" s="397">
        <f t="shared" si="244"/>
        <v>5.2447037747941694E-4</v>
      </c>
      <c r="GE61" s="402">
        <f t="shared" si="244"/>
        <v>4.1957630198353357E-4</v>
      </c>
      <c r="GF61" s="392">
        <f t="shared" si="206"/>
        <v>2099529.4108216939</v>
      </c>
    </row>
    <row r="62" spans="1:190" ht="22" hidden="1" customHeight="1" thickBot="1">
      <c r="B62" s="394">
        <f t="shared" si="180"/>
        <v>47</v>
      </c>
      <c r="C62" s="428"/>
      <c r="D62" s="428">
        <v>1</v>
      </c>
      <c r="E62" s="428"/>
      <c r="F62" s="428"/>
      <c r="G62" s="395" t="str">
        <f>$G$354</f>
        <v>Avg Performing  Title / App</v>
      </c>
      <c r="H62" s="422"/>
      <c r="I62" s="423"/>
      <c r="J62" s="423"/>
      <c r="K62" s="423"/>
      <c r="L62" s="423"/>
      <c r="M62" s="423"/>
      <c r="N62" s="423"/>
      <c r="O62" s="423"/>
      <c r="P62" s="423"/>
      <c r="Q62" s="424"/>
      <c r="R62" s="423"/>
      <c r="S62" s="425"/>
      <c r="T62" s="423"/>
      <c r="U62" s="423"/>
      <c r="V62" s="423"/>
      <c r="W62" s="423"/>
      <c r="X62" s="423"/>
      <c r="Y62" s="423"/>
      <c r="Z62" s="423"/>
      <c r="AA62" s="423"/>
      <c r="AB62" s="423"/>
      <c r="AC62" s="423"/>
      <c r="AD62" s="423"/>
      <c r="AE62" s="425"/>
      <c r="AF62" s="423"/>
      <c r="AG62" s="423"/>
      <c r="AH62" s="423"/>
      <c r="AI62" s="423"/>
      <c r="AJ62" s="423"/>
      <c r="AK62" s="423"/>
      <c r="AL62" s="423"/>
      <c r="AM62" s="423"/>
      <c r="AN62" s="423"/>
      <c r="AO62" s="423"/>
      <c r="AP62" s="423"/>
      <c r="AQ62" s="425"/>
      <c r="AR62" s="423"/>
      <c r="AS62" s="423"/>
      <c r="AT62" s="423"/>
      <c r="AU62" s="423"/>
      <c r="AV62" s="423"/>
      <c r="AW62" s="423"/>
      <c r="AX62" s="423"/>
      <c r="AY62" s="423"/>
      <c r="AZ62" s="423"/>
      <c r="BA62" s="423"/>
      <c r="BB62" s="423"/>
      <c r="BC62" s="425"/>
      <c r="BD62" s="423"/>
      <c r="BE62" s="423"/>
      <c r="BF62" s="423"/>
      <c r="BG62" s="423"/>
      <c r="BH62" s="423"/>
      <c r="BI62" s="423"/>
      <c r="BJ62" s="423"/>
      <c r="BK62" s="423"/>
      <c r="BL62" s="423"/>
      <c r="BM62" s="423"/>
      <c r="BN62" s="423"/>
      <c r="BO62" s="425"/>
      <c r="BP62" s="423"/>
      <c r="BQ62" s="423"/>
      <c r="BR62" s="423"/>
      <c r="BS62" s="423"/>
      <c r="BT62" s="423"/>
      <c r="BU62" s="423"/>
      <c r="BV62" s="423"/>
      <c r="BW62" s="423"/>
      <c r="BX62" s="423"/>
      <c r="BY62" s="423"/>
      <c r="BZ62" s="423"/>
      <c r="CA62" s="425"/>
      <c r="CB62" s="423"/>
      <c r="CC62" s="423"/>
      <c r="CD62" s="423"/>
      <c r="CE62" s="423"/>
      <c r="CF62" s="423"/>
      <c r="CG62" s="423"/>
      <c r="CH62" s="423"/>
      <c r="CI62" s="423"/>
      <c r="CJ62" s="423"/>
      <c r="CK62" s="423"/>
      <c r="CL62" s="426">
        <f t="shared" ref="CL62:DI62" si="251">$B$9*Q$354</f>
        <v>23344.424999999999</v>
      </c>
      <c r="CM62" s="427">
        <f t="shared" si="251"/>
        <v>75179.8125</v>
      </c>
      <c r="CN62" s="426">
        <f t="shared" si="251"/>
        <v>213463.57499999998</v>
      </c>
      <c r="CO62" s="426">
        <f t="shared" si="251"/>
        <v>417721.6875</v>
      </c>
      <c r="CP62" s="426">
        <f t="shared" si="251"/>
        <v>510202.38749999995</v>
      </c>
      <c r="CQ62" s="426">
        <f t="shared" si="251"/>
        <v>496444.64999999997</v>
      </c>
      <c r="CR62" s="426">
        <f t="shared" si="251"/>
        <v>505224.03749999998</v>
      </c>
      <c r="CS62" s="426">
        <f t="shared" si="251"/>
        <v>495940.08749999997</v>
      </c>
      <c r="CT62" s="426">
        <f t="shared" si="251"/>
        <v>335455.57500000001</v>
      </c>
      <c r="CU62" s="426">
        <f t="shared" si="251"/>
        <v>364069.875</v>
      </c>
      <c r="CV62" s="426">
        <f t="shared" si="251"/>
        <v>279841.57500000001</v>
      </c>
      <c r="CW62" s="426">
        <f t="shared" si="251"/>
        <v>238590.78749999998</v>
      </c>
      <c r="CX62" s="426">
        <f t="shared" si="251"/>
        <v>308814.67499999999</v>
      </c>
      <c r="CY62" s="427">
        <f t="shared" si="251"/>
        <v>273585</v>
      </c>
      <c r="CZ62" s="426">
        <f t="shared" si="251"/>
        <v>237267.71249999999</v>
      </c>
      <c r="DA62" s="426">
        <f t="shared" si="251"/>
        <v>178615.125</v>
      </c>
      <c r="DB62" s="426">
        <f t="shared" si="251"/>
        <v>165844.08749999999</v>
      </c>
      <c r="DC62" s="426">
        <f t="shared" si="251"/>
        <v>185342.625</v>
      </c>
      <c r="DD62" s="426">
        <f t="shared" si="251"/>
        <v>165877.72500000001</v>
      </c>
      <c r="DE62" s="426">
        <f t="shared" si="251"/>
        <v>128921.325</v>
      </c>
      <c r="DF62" s="426">
        <f t="shared" si="251"/>
        <v>95799.599999999991</v>
      </c>
      <c r="DG62" s="426">
        <f t="shared" si="251"/>
        <v>55995.224999999999</v>
      </c>
      <c r="DH62" s="426">
        <f t="shared" si="251"/>
        <v>49009.837499999994</v>
      </c>
      <c r="DI62" s="426">
        <f t="shared" si="251"/>
        <v>27055.762499999997</v>
      </c>
      <c r="DJ62" s="397">
        <f t="shared" si="218"/>
        <v>21644.61</v>
      </c>
      <c r="DK62" s="402">
        <f t="shared" si="218"/>
        <v>17315.688000000002</v>
      </c>
      <c r="DL62" s="397">
        <f t="shared" si="218"/>
        <v>13852.550400000002</v>
      </c>
      <c r="DM62" s="397">
        <f t="shared" si="218"/>
        <v>11082.040320000002</v>
      </c>
      <c r="DN62" s="397">
        <f t="shared" si="218"/>
        <v>8865.6322560000026</v>
      </c>
      <c r="DO62" s="397">
        <f t="shared" si="218"/>
        <v>7092.5058048000028</v>
      </c>
      <c r="DP62" s="397">
        <f t="shared" si="218"/>
        <v>5674.0046438400022</v>
      </c>
      <c r="DQ62" s="397">
        <f t="shared" si="218"/>
        <v>4539.2037150720016</v>
      </c>
      <c r="DR62" s="397">
        <f t="shared" si="218"/>
        <v>3631.3629720576014</v>
      </c>
      <c r="DS62" s="397">
        <f t="shared" si="218"/>
        <v>2905.0903776460814</v>
      </c>
      <c r="DT62" s="397">
        <f t="shared" si="218"/>
        <v>2324.0723021168651</v>
      </c>
      <c r="DU62" s="397">
        <f t="shared" si="218"/>
        <v>1859.2578416934921</v>
      </c>
      <c r="DV62" s="397">
        <f t="shared" si="236"/>
        <v>1487.4062733547937</v>
      </c>
      <c r="DW62" s="402">
        <f t="shared" si="231"/>
        <v>1189.9250186838351</v>
      </c>
      <c r="DX62" s="397">
        <f t="shared" si="231"/>
        <v>951.94001494706811</v>
      </c>
      <c r="DY62" s="397">
        <f t="shared" si="231"/>
        <v>761.55201195765449</v>
      </c>
      <c r="DZ62" s="397">
        <f t="shared" si="231"/>
        <v>609.24160956612366</v>
      </c>
      <c r="EA62" s="397">
        <f t="shared" si="231"/>
        <v>487.39328765289895</v>
      </c>
      <c r="EB62" s="397">
        <f t="shared" si="231"/>
        <v>389.91463012231918</v>
      </c>
      <c r="EC62" s="397">
        <f t="shared" si="231"/>
        <v>311.93170409785535</v>
      </c>
      <c r="ED62" s="397">
        <f t="shared" si="231"/>
        <v>249.5453632782843</v>
      </c>
      <c r="EE62" s="397">
        <f t="shared" si="231"/>
        <v>199.63629062262746</v>
      </c>
      <c r="EF62" s="397">
        <f t="shared" si="229"/>
        <v>159.70903249810198</v>
      </c>
      <c r="EG62" s="398">
        <f t="shared" si="229"/>
        <v>127.76722599848159</v>
      </c>
      <c r="EH62" s="397">
        <f t="shared" si="203"/>
        <v>102.21378079878528</v>
      </c>
      <c r="EI62" s="402">
        <f t="shared" si="203"/>
        <v>81.771024639028226</v>
      </c>
      <c r="EJ62" s="397">
        <f t="shared" si="203"/>
        <v>65.416819711222587</v>
      </c>
      <c r="EK62" s="397">
        <f t="shared" si="203"/>
        <v>52.33345576897807</v>
      </c>
      <c r="EL62" s="397">
        <f t="shared" si="203"/>
        <v>41.866764615182461</v>
      </c>
      <c r="EM62" s="397">
        <f t="shared" si="203"/>
        <v>33.493411692145969</v>
      </c>
      <c r="EN62" s="397">
        <f t="shared" si="203"/>
        <v>26.794729353716775</v>
      </c>
      <c r="EO62" s="397">
        <f t="shared" si="203"/>
        <v>21.43578348297342</v>
      </c>
      <c r="EP62" s="397">
        <f t="shared" si="203"/>
        <v>17.148626786378738</v>
      </c>
      <c r="EQ62" s="397">
        <f t="shared" si="203"/>
        <v>13.718901429102992</v>
      </c>
      <c r="ER62" s="397">
        <f t="shared" si="224"/>
        <v>10.975121143282394</v>
      </c>
      <c r="ES62" s="397">
        <f t="shared" si="224"/>
        <v>8.7800969146259149</v>
      </c>
      <c r="ET62" s="397">
        <f t="shared" si="224"/>
        <v>7.0240775317007325</v>
      </c>
      <c r="EU62" s="402">
        <f t="shared" si="224"/>
        <v>5.6192620253605865</v>
      </c>
      <c r="EV62" s="397">
        <f t="shared" si="224"/>
        <v>4.495409620288469</v>
      </c>
      <c r="EW62" s="397">
        <f t="shared" si="224"/>
        <v>3.5963276962307753</v>
      </c>
      <c r="EX62" s="397">
        <f t="shared" si="224"/>
        <v>2.8770621569846204</v>
      </c>
      <c r="EY62" s="397">
        <f t="shared" si="224"/>
        <v>2.3016497255876964</v>
      </c>
      <c r="EZ62" s="397">
        <f t="shared" si="224"/>
        <v>1.8413197804701573</v>
      </c>
      <c r="FA62" s="397">
        <f t="shared" si="224"/>
        <v>1.473055824376126</v>
      </c>
      <c r="FB62" s="397">
        <f t="shared" si="224"/>
        <v>1.1784446595009008</v>
      </c>
      <c r="FC62" s="397">
        <f t="shared" si="224"/>
        <v>0.94275572760072068</v>
      </c>
      <c r="FD62" s="397">
        <f t="shared" si="224"/>
        <v>0.75420458208057661</v>
      </c>
      <c r="FE62" s="397">
        <f t="shared" si="224"/>
        <v>0.60336366566446131</v>
      </c>
      <c r="FF62" s="397">
        <f t="shared" si="224"/>
        <v>0.48269093253156908</v>
      </c>
      <c r="FG62" s="402">
        <f t="shared" si="224"/>
        <v>0.38615274602525529</v>
      </c>
      <c r="FH62" s="397">
        <f t="shared" si="249"/>
        <v>0.30892219682020428</v>
      </c>
      <c r="FI62" s="397">
        <f t="shared" si="249"/>
        <v>0.24713775745616343</v>
      </c>
      <c r="FJ62" s="397">
        <f t="shared" si="249"/>
        <v>0.19771020596493075</v>
      </c>
      <c r="FK62" s="397">
        <f t="shared" si="249"/>
        <v>0.15816816477194462</v>
      </c>
      <c r="FL62" s="397">
        <f t="shared" si="249"/>
        <v>0.1265345318175557</v>
      </c>
      <c r="FM62" s="397">
        <f t="shared" si="249"/>
        <v>0.10122762545404457</v>
      </c>
      <c r="FN62" s="397">
        <f t="shared" si="247"/>
        <v>8.0982100363235665E-2</v>
      </c>
      <c r="FO62" s="397">
        <f t="shared" si="239"/>
        <v>6.4785680290588538E-2</v>
      </c>
      <c r="FP62" s="397">
        <f t="shared" si="239"/>
        <v>5.1828544232470831E-2</v>
      </c>
      <c r="FQ62" s="397">
        <f t="shared" si="239"/>
        <v>4.1462835385976671E-2</v>
      </c>
      <c r="FR62" s="397">
        <f t="shared" si="239"/>
        <v>3.3170268308781337E-2</v>
      </c>
      <c r="FS62" s="402">
        <f t="shared" si="239"/>
        <v>2.6536214647025071E-2</v>
      </c>
      <c r="FT62" s="397">
        <f t="shared" si="239"/>
        <v>2.122897171762006E-2</v>
      </c>
      <c r="FU62" s="397">
        <f t="shared" si="239"/>
        <v>1.6983177374096048E-2</v>
      </c>
      <c r="FV62" s="397">
        <f t="shared" si="237"/>
        <v>1.3586541899276839E-2</v>
      </c>
      <c r="FW62" s="397">
        <f t="shared" si="237"/>
        <v>1.0869233519421472E-2</v>
      </c>
      <c r="FX62" s="397">
        <f t="shared" si="214"/>
        <v>8.6953868155371771E-3</v>
      </c>
      <c r="FY62" s="397">
        <f t="shared" si="214"/>
        <v>6.956309452429742E-3</v>
      </c>
      <c r="FZ62" s="397">
        <f t="shared" si="214"/>
        <v>5.5650475619437936E-3</v>
      </c>
      <c r="GA62" s="397">
        <f t="shared" si="214"/>
        <v>4.4520380495550347E-3</v>
      </c>
      <c r="GB62" s="397">
        <f t="shared" si="244"/>
        <v>3.5616304396440279E-3</v>
      </c>
      <c r="GC62" s="397">
        <f t="shared" si="244"/>
        <v>2.8493043517152225E-3</v>
      </c>
      <c r="GD62" s="397">
        <f t="shared" si="244"/>
        <v>2.2794434813721781E-3</v>
      </c>
      <c r="GE62" s="402">
        <f t="shared" si="244"/>
        <v>1.8235547850977427E-3</v>
      </c>
      <c r="GF62" s="403">
        <f t="shared" si="206"/>
        <v>5935830.2177057834</v>
      </c>
    </row>
    <row r="63" spans="1:190" ht="22" hidden="1" customHeight="1" thickTop="1">
      <c r="A63" s="433" t="s">
        <v>389</v>
      </c>
      <c r="B63" s="383">
        <f t="shared" si="180"/>
        <v>48</v>
      </c>
      <c r="C63" s="421"/>
      <c r="D63" s="421"/>
      <c r="E63" s="421">
        <v>1</v>
      </c>
      <c r="F63" s="421"/>
      <c r="G63" s="384" t="str">
        <f>$G$355</f>
        <v>Low Performing  Title / App</v>
      </c>
      <c r="H63" s="422"/>
      <c r="I63" s="423"/>
      <c r="J63" s="423"/>
      <c r="K63" s="423"/>
      <c r="L63" s="423"/>
      <c r="M63" s="423"/>
      <c r="N63" s="423"/>
      <c r="O63" s="423"/>
      <c r="P63" s="423"/>
      <c r="Q63" s="424"/>
      <c r="R63" s="423"/>
      <c r="S63" s="425"/>
      <c r="T63" s="423"/>
      <c r="U63" s="423"/>
      <c r="V63" s="423"/>
      <c r="W63" s="423"/>
      <c r="X63" s="423"/>
      <c r="Y63" s="423"/>
      <c r="Z63" s="423"/>
      <c r="AA63" s="423"/>
      <c r="AB63" s="423"/>
      <c r="AC63" s="423"/>
      <c r="AD63" s="423"/>
      <c r="AE63" s="425"/>
      <c r="AF63" s="423"/>
      <c r="AG63" s="423"/>
      <c r="AH63" s="423"/>
      <c r="AI63" s="423"/>
      <c r="AJ63" s="423"/>
      <c r="AK63" s="423"/>
      <c r="AL63" s="423"/>
      <c r="AM63" s="423"/>
      <c r="AN63" s="423"/>
      <c r="AO63" s="423"/>
      <c r="AP63" s="423"/>
      <c r="AQ63" s="425"/>
      <c r="AR63" s="423"/>
      <c r="AS63" s="423"/>
      <c r="AT63" s="423"/>
      <c r="AU63" s="423"/>
      <c r="AV63" s="423"/>
      <c r="AW63" s="423"/>
      <c r="AX63" s="423"/>
      <c r="AY63" s="423"/>
      <c r="AZ63" s="423"/>
      <c r="BA63" s="423"/>
      <c r="BB63" s="423"/>
      <c r="BC63" s="425"/>
      <c r="BD63" s="423"/>
      <c r="BE63" s="423"/>
      <c r="BF63" s="423"/>
      <c r="BG63" s="423"/>
      <c r="BH63" s="423"/>
      <c r="BI63" s="423"/>
      <c r="BJ63" s="423"/>
      <c r="BK63" s="423"/>
      <c r="BL63" s="423"/>
      <c r="BM63" s="423"/>
      <c r="BN63" s="423"/>
      <c r="BO63" s="425"/>
      <c r="BP63" s="423"/>
      <c r="BQ63" s="423"/>
      <c r="BR63" s="423"/>
      <c r="BS63" s="423"/>
      <c r="BT63" s="423"/>
      <c r="BU63" s="423"/>
      <c r="BV63" s="423"/>
      <c r="BW63" s="423"/>
      <c r="BX63" s="423"/>
      <c r="BY63" s="423"/>
      <c r="BZ63" s="423"/>
      <c r="CA63" s="425"/>
      <c r="CB63" s="423"/>
      <c r="CC63" s="423"/>
      <c r="CD63" s="423"/>
      <c r="CE63" s="423"/>
      <c r="CF63" s="423"/>
      <c r="CG63" s="423"/>
      <c r="CH63" s="423"/>
      <c r="CI63" s="423"/>
      <c r="CJ63" s="423"/>
      <c r="CK63" s="423"/>
      <c r="CL63" s="423"/>
      <c r="CM63" s="425"/>
      <c r="CN63" s="429">
        <f t="shared" ref="CN63:DK63" si="252">$B$9*Q$355</f>
        <v>10965.824999999999</v>
      </c>
      <c r="CO63" s="429">
        <f t="shared" si="252"/>
        <v>40421.0625</v>
      </c>
      <c r="CP63" s="429">
        <f t="shared" si="252"/>
        <v>74204.324999999997</v>
      </c>
      <c r="CQ63" s="429">
        <f t="shared" si="252"/>
        <v>136792.5</v>
      </c>
      <c r="CR63" s="429">
        <f t="shared" si="252"/>
        <v>224799.41249999998</v>
      </c>
      <c r="CS63" s="429">
        <f t="shared" si="252"/>
        <v>153499.125</v>
      </c>
      <c r="CT63" s="429">
        <f t="shared" si="252"/>
        <v>131500.19999999998</v>
      </c>
      <c r="CU63" s="429">
        <f t="shared" si="252"/>
        <v>145650.375</v>
      </c>
      <c r="CV63" s="429">
        <f t="shared" si="252"/>
        <v>117574.27499999999</v>
      </c>
      <c r="CW63" s="429">
        <f t="shared" si="252"/>
        <v>116755.7625</v>
      </c>
      <c r="CX63" s="429">
        <f t="shared" si="252"/>
        <v>111205.575</v>
      </c>
      <c r="CY63" s="430">
        <f t="shared" si="252"/>
        <v>102796.2</v>
      </c>
      <c r="CZ63" s="429">
        <f t="shared" si="252"/>
        <v>90664.274999999994</v>
      </c>
      <c r="DA63" s="429">
        <f t="shared" si="252"/>
        <v>106429.04999999999</v>
      </c>
      <c r="DB63" s="429">
        <f t="shared" si="252"/>
        <v>83634.037499999991</v>
      </c>
      <c r="DC63" s="429">
        <f t="shared" si="252"/>
        <v>71558.175000000003</v>
      </c>
      <c r="DD63" s="429">
        <f t="shared" si="252"/>
        <v>70762.087499999994</v>
      </c>
      <c r="DE63" s="429">
        <f t="shared" si="252"/>
        <v>76144.087499999994</v>
      </c>
      <c r="DF63" s="429">
        <f t="shared" si="252"/>
        <v>55199.137499999997</v>
      </c>
      <c r="DG63" s="429">
        <f t="shared" si="252"/>
        <v>55457.024999999994</v>
      </c>
      <c r="DH63" s="429">
        <f t="shared" si="252"/>
        <v>39681.037499999999</v>
      </c>
      <c r="DI63" s="429">
        <f t="shared" si="252"/>
        <v>27223.949999999997</v>
      </c>
      <c r="DJ63" s="429">
        <f t="shared" si="252"/>
        <v>17704.537499999999</v>
      </c>
      <c r="DK63" s="430">
        <f t="shared" si="252"/>
        <v>7781.4749999999995</v>
      </c>
      <c r="DL63" s="397">
        <f t="shared" si="218"/>
        <v>6225.18</v>
      </c>
      <c r="DM63" s="397">
        <f t="shared" si="218"/>
        <v>4980.1440000000002</v>
      </c>
      <c r="DN63" s="397">
        <f t="shared" si="218"/>
        <v>3984.1152000000002</v>
      </c>
      <c r="DO63" s="397">
        <f t="shared" si="218"/>
        <v>3187.2921600000004</v>
      </c>
      <c r="DP63" s="397">
        <f t="shared" si="218"/>
        <v>2549.8337280000005</v>
      </c>
      <c r="DQ63" s="397">
        <f t="shared" si="218"/>
        <v>2039.8669824000006</v>
      </c>
      <c r="DR63" s="397">
        <f t="shared" si="218"/>
        <v>1631.8935859200005</v>
      </c>
      <c r="DS63" s="397">
        <f t="shared" si="218"/>
        <v>1305.5148687360006</v>
      </c>
      <c r="DT63" s="397">
        <f t="shared" si="218"/>
        <v>1044.4118949888004</v>
      </c>
      <c r="DU63" s="397">
        <f t="shared" si="218"/>
        <v>835.5295159910404</v>
      </c>
      <c r="DV63" s="397">
        <f t="shared" si="236"/>
        <v>668.42361279283239</v>
      </c>
      <c r="DW63" s="402">
        <f t="shared" si="231"/>
        <v>534.73889023426591</v>
      </c>
      <c r="DX63" s="397">
        <f t="shared" si="231"/>
        <v>427.79111218741275</v>
      </c>
      <c r="DY63" s="397">
        <f t="shared" si="231"/>
        <v>342.23288974993022</v>
      </c>
      <c r="DZ63" s="397">
        <f t="shared" si="231"/>
        <v>273.7863117999442</v>
      </c>
      <c r="EA63" s="397">
        <f t="shared" si="231"/>
        <v>219.02904943995537</v>
      </c>
      <c r="EB63" s="397">
        <f t="shared" si="231"/>
        <v>175.2232395519643</v>
      </c>
      <c r="EC63" s="397">
        <f t="shared" si="231"/>
        <v>140.17859164157144</v>
      </c>
      <c r="ED63" s="397">
        <f t="shared" si="231"/>
        <v>112.14287331325716</v>
      </c>
      <c r="EE63" s="397">
        <f t="shared" si="231"/>
        <v>89.714298650605727</v>
      </c>
      <c r="EF63" s="397">
        <f t="shared" si="229"/>
        <v>71.771438920484584</v>
      </c>
      <c r="EG63" s="398">
        <f t="shared" si="229"/>
        <v>57.417151136387673</v>
      </c>
      <c r="EH63" s="397">
        <f t="shared" si="203"/>
        <v>45.933720909110143</v>
      </c>
      <c r="EI63" s="402">
        <f t="shared" si="203"/>
        <v>36.746976727288114</v>
      </c>
      <c r="EJ63" s="397">
        <f t="shared" si="203"/>
        <v>29.397581381830491</v>
      </c>
      <c r="EK63" s="397">
        <f t="shared" si="203"/>
        <v>23.518065105464395</v>
      </c>
      <c r="EL63" s="397">
        <f t="shared" si="203"/>
        <v>18.814452084371517</v>
      </c>
      <c r="EM63" s="397">
        <f t="shared" si="203"/>
        <v>15.051561667497214</v>
      </c>
      <c r="EN63" s="397">
        <f t="shared" si="203"/>
        <v>12.041249333997772</v>
      </c>
      <c r="EO63" s="397">
        <f t="shared" si="203"/>
        <v>9.6329994671982178</v>
      </c>
      <c r="EP63" s="397">
        <f t="shared" si="203"/>
        <v>7.7063995737585742</v>
      </c>
      <c r="EQ63" s="397">
        <f t="shared" si="203"/>
        <v>6.1651196590068595</v>
      </c>
      <c r="ER63" s="397">
        <f t="shared" si="224"/>
        <v>4.9320957272054882</v>
      </c>
      <c r="ES63" s="397">
        <f t="shared" si="224"/>
        <v>3.9456765817643906</v>
      </c>
      <c r="ET63" s="397">
        <f t="shared" si="224"/>
        <v>3.1565412654115126</v>
      </c>
      <c r="EU63" s="402">
        <f t="shared" si="224"/>
        <v>2.5252330123292102</v>
      </c>
      <c r="EV63" s="397">
        <f t="shared" si="224"/>
        <v>2.0201864098633684</v>
      </c>
      <c r="EW63" s="397">
        <f t="shared" si="224"/>
        <v>1.6161491278906948</v>
      </c>
      <c r="EX63" s="397">
        <f t="shared" si="224"/>
        <v>1.2929193023125558</v>
      </c>
      <c r="EY63" s="397">
        <f t="shared" si="224"/>
        <v>1.0343354418500448</v>
      </c>
      <c r="EZ63" s="397">
        <f t="shared" si="224"/>
        <v>0.82746835348003589</v>
      </c>
      <c r="FA63" s="397">
        <f t="shared" si="224"/>
        <v>0.66197468278402871</v>
      </c>
      <c r="FB63" s="397">
        <f t="shared" si="224"/>
        <v>0.52957974622722304</v>
      </c>
      <c r="FC63" s="397">
        <f t="shared" si="224"/>
        <v>0.42366379698177847</v>
      </c>
      <c r="FD63" s="397">
        <f t="shared" si="224"/>
        <v>0.33893103758542281</v>
      </c>
      <c r="FE63" s="397">
        <f t="shared" si="224"/>
        <v>0.27114483006833828</v>
      </c>
      <c r="FF63" s="397">
        <f t="shared" si="224"/>
        <v>0.21691586405467064</v>
      </c>
      <c r="FG63" s="402">
        <f t="shared" si="224"/>
        <v>0.17353269124373652</v>
      </c>
      <c r="FH63" s="397">
        <f t="shared" si="249"/>
        <v>0.13882615299498921</v>
      </c>
      <c r="FI63" s="397">
        <f t="shared" si="249"/>
        <v>0.11106092239599137</v>
      </c>
      <c r="FJ63" s="397">
        <f t="shared" si="249"/>
        <v>8.8848737916793097E-2</v>
      </c>
      <c r="FK63" s="397">
        <f t="shared" si="249"/>
        <v>7.1078990333434483E-2</v>
      </c>
      <c r="FL63" s="397">
        <f t="shared" si="249"/>
        <v>5.6863192266747589E-2</v>
      </c>
      <c r="FM63" s="397">
        <f t="shared" si="249"/>
        <v>4.5490553813398074E-2</v>
      </c>
      <c r="FN63" s="397">
        <f t="shared" si="247"/>
        <v>3.6392443050718461E-2</v>
      </c>
      <c r="FO63" s="397">
        <f t="shared" si="239"/>
        <v>2.9113954440574769E-2</v>
      </c>
      <c r="FP63" s="397">
        <f t="shared" si="239"/>
        <v>2.3291163552459818E-2</v>
      </c>
      <c r="FQ63" s="397">
        <f t="shared" si="239"/>
        <v>1.8632930841967855E-2</v>
      </c>
      <c r="FR63" s="397">
        <f t="shared" si="239"/>
        <v>1.4906344673574285E-2</v>
      </c>
      <c r="FS63" s="402">
        <f t="shared" si="239"/>
        <v>1.1925075738859429E-2</v>
      </c>
      <c r="FT63" s="397">
        <f t="shared" si="239"/>
        <v>9.540060591087543E-3</v>
      </c>
      <c r="FU63" s="397">
        <f t="shared" si="239"/>
        <v>7.6320484728700346E-3</v>
      </c>
      <c r="FV63" s="397">
        <f t="shared" si="237"/>
        <v>6.1056387782960284E-3</v>
      </c>
      <c r="FW63" s="397">
        <f t="shared" si="237"/>
        <v>4.8845110226368232E-3</v>
      </c>
      <c r="FX63" s="397">
        <f t="shared" si="214"/>
        <v>3.9076088181094586E-3</v>
      </c>
      <c r="FY63" s="397">
        <f t="shared" si="214"/>
        <v>3.1260870544875669E-3</v>
      </c>
      <c r="FZ63" s="397">
        <f t="shared" si="214"/>
        <v>2.5008696435900538E-3</v>
      </c>
      <c r="GA63" s="397">
        <f t="shared" si="214"/>
        <v>2.0006957148720433E-3</v>
      </c>
      <c r="GB63" s="397">
        <f t="shared" si="244"/>
        <v>1.6005565718976347E-3</v>
      </c>
      <c r="GC63" s="397">
        <f t="shared" si="244"/>
        <v>1.2804452575181078E-3</v>
      </c>
      <c r="GD63" s="397">
        <f t="shared" si="244"/>
        <v>1.0243562060144862E-3</v>
      </c>
      <c r="GE63" s="402">
        <f t="shared" si="244"/>
        <v>8.1948496481158901E-4</v>
      </c>
      <c r="GF63" s="392">
        <f t="shared" si="206"/>
        <v>2099529.4092220594</v>
      </c>
    </row>
    <row r="64" spans="1:190" ht="22" hidden="1" customHeight="1">
      <c r="B64" s="394">
        <f t="shared" si="180"/>
        <v>49</v>
      </c>
      <c r="C64" s="428"/>
      <c r="D64" s="428"/>
      <c r="E64" s="428"/>
      <c r="F64" s="428">
        <v>1</v>
      </c>
      <c r="G64" s="412" t="str">
        <f>$G$356</f>
        <v>Even Performing Title / App</v>
      </c>
      <c r="H64" s="422"/>
      <c r="I64" s="423"/>
      <c r="J64" s="423"/>
      <c r="K64" s="423"/>
      <c r="L64" s="423"/>
      <c r="M64" s="423"/>
      <c r="N64" s="423"/>
      <c r="O64" s="423"/>
      <c r="P64" s="423"/>
      <c r="Q64" s="424"/>
      <c r="R64" s="423"/>
      <c r="S64" s="425"/>
      <c r="T64" s="423"/>
      <c r="U64" s="423"/>
      <c r="V64" s="423"/>
      <c r="W64" s="423"/>
      <c r="X64" s="423"/>
      <c r="Y64" s="423"/>
      <c r="Z64" s="423"/>
      <c r="AA64" s="423"/>
      <c r="AB64" s="423"/>
      <c r="AC64" s="423"/>
      <c r="AD64" s="423"/>
      <c r="AE64" s="425"/>
      <c r="AF64" s="423"/>
      <c r="AG64" s="423"/>
      <c r="AH64" s="423"/>
      <c r="AI64" s="423"/>
      <c r="AJ64" s="423"/>
      <c r="AK64" s="423"/>
      <c r="AL64" s="423"/>
      <c r="AM64" s="423"/>
      <c r="AN64" s="423"/>
      <c r="AO64" s="423"/>
      <c r="AP64" s="423"/>
      <c r="AQ64" s="425"/>
      <c r="AR64" s="423"/>
      <c r="AS64" s="423"/>
      <c r="AT64" s="423"/>
      <c r="AU64" s="423"/>
      <c r="AV64" s="423"/>
      <c r="AW64" s="423"/>
      <c r="AX64" s="423"/>
      <c r="AY64" s="423"/>
      <c r="AZ64" s="423"/>
      <c r="BA64" s="423"/>
      <c r="BB64" s="423"/>
      <c r="BC64" s="425"/>
      <c r="BD64" s="423"/>
      <c r="BE64" s="423"/>
      <c r="BF64" s="423"/>
      <c r="BG64" s="423"/>
      <c r="BH64" s="423"/>
      <c r="BI64" s="423"/>
      <c r="BJ64" s="423"/>
      <c r="BK64" s="423"/>
      <c r="BL64" s="423"/>
      <c r="BM64" s="423"/>
      <c r="BN64" s="423"/>
      <c r="BO64" s="425"/>
      <c r="BP64" s="423"/>
      <c r="BQ64" s="423"/>
      <c r="BR64" s="423"/>
      <c r="BS64" s="423"/>
      <c r="BT64" s="423"/>
      <c r="BU64" s="423"/>
      <c r="BV64" s="423"/>
      <c r="BW64" s="423"/>
      <c r="BX64" s="423"/>
      <c r="BY64" s="423"/>
      <c r="BZ64" s="423"/>
      <c r="CA64" s="425"/>
      <c r="CB64" s="423"/>
      <c r="CC64" s="423"/>
      <c r="CD64" s="423"/>
      <c r="CE64" s="423"/>
      <c r="CF64" s="423"/>
      <c r="CG64" s="423"/>
      <c r="CH64" s="423"/>
      <c r="CI64" s="423"/>
      <c r="CJ64" s="423"/>
      <c r="CK64" s="423"/>
      <c r="CL64" s="423"/>
      <c r="CM64" s="425"/>
      <c r="CN64" s="431">
        <f t="shared" ref="CN64:DK64" si="253">$B$9*Q$356</f>
        <v>2335.9375000000005</v>
      </c>
      <c r="CO64" s="431">
        <f t="shared" si="253"/>
        <v>9343.7500000000018</v>
      </c>
      <c r="CP64" s="431">
        <f t="shared" si="253"/>
        <v>23359.375</v>
      </c>
      <c r="CQ64" s="431">
        <f t="shared" si="253"/>
        <v>35039.0625</v>
      </c>
      <c r="CR64" s="431">
        <f t="shared" si="253"/>
        <v>46718.75</v>
      </c>
      <c r="CS64" s="431">
        <f t="shared" si="253"/>
        <v>44382.8125</v>
      </c>
      <c r="CT64" s="431">
        <f t="shared" si="253"/>
        <v>42046.875</v>
      </c>
      <c r="CU64" s="431">
        <f t="shared" si="253"/>
        <v>39710.9375</v>
      </c>
      <c r="CV64" s="431">
        <f t="shared" si="253"/>
        <v>37375.000000000007</v>
      </c>
      <c r="CW64" s="431">
        <f t="shared" si="253"/>
        <v>35039.0625</v>
      </c>
      <c r="CX64" s="431">
        <f t="shared" si="253"/>
        <v>32703.125</v>
      </c>
      <c r="CY64" s="432">
        <f t="shared" si="253"/>
        <v>30367.1875</v>
      </c>
      <c r="CZ64" s="431">
        <f t="shared" si="253"/>
        <v>28031.25</v>
      </c>
      <c r="DA64" s="431">
        <f t="shared" si="253"/>
        <v>25695.312500000004</v>
      </c>
      <c r="DB64" s="431">
        <f t="shared" si="253"/>
        <v>23359.374999999975</v>
      </c>
      <c r="DC64" s="431">
        <f t="shared" si="253"/>
        <v>21023.437499999975</v>
      </c>
      <c r="DD64" s="431">
        <f t="shared" si="253"/>
        <v>18687.500000000004</v>
      </c>
      <c r="DE64" s="431">
        <f t="shared" si="253"/>
        <v>16351.5625</v>
      </c>
      <c r="DF64" s="431">
        <f t="shared" si="253"/>
        <v>14015.625</v>
      </c>
      <c r="DG64" s="431">
        <f t="shared" si="253"/>
        <v>11679.6875</v>
      </c>
      <c r="DH64" s="431">
        <f t="shared" si="253"/>
        <v>9343.7500000000018</v>
      </c>
      <c r="DI64" s="431">
        <f t="shared" si="253"/>
        <v>7007.8125</v>
      </c>
      <c r="DJ64" s="431">
        <f t="shared" si="253"/>
        <v>4671.8750000000009</v>
      </c>
      <c r="DK64" s="432">
        <f t="shared" si="253"/>
        <v>2335.9375000000005</v>
      </c>
      <c r="DL64" s="397">
        <f t="shared" si="218"/>
        <v>1868.7500000000005</v>
      </c>
      <c r="DM64" s="397">
        <f t="shared" si="218"/>
        <v>1495.0000000000005</v>
      </c>
      <c r="DN64" s="397">
        <f t="shared" si="218"/>
        <v>1196.0000000000005</v>
      </c>
      <c r="DO64" s="397">
        <f t="shared" si="218"/>
        <v>956.80000000000041</v>
      </c>
      <c r="DP64" s="397">
        <f t="shared" si="218"/>
        <v>765.4400000000004</v>
      </c>
      <c r="DQ64" s="397">
        <f t="shared" si="218"/>
        <v>612.35200000000032</v>
      </c>
      <c r="DR64" s="397">
        <f t="shared" si="218"/>
        <v>489.88160000000028</v>
      </c>
      <c r="DS64" s="397">
        <f t="shared" si="218"/>
        <v>391.90528000000023</v>
      </c>
      <c r="DT64" s="397">
        <f t="shared" si="218"/>
        <v>313.52422400000023</v>
      </c>
      <c r="DU64" s="397">
        <f t="shared" si="218"/>
        <v>250.81937920000018</v>
      </c>
      <c r="DV64" s="397">
        <f t="shared" si="236"/>
        <v>200.65550336000015</v>
      </c>
      <c r="DW64" s="402">
        <f t="shared" si="231"/>
        <v>160.52440268800012</v>
      </c>
      <c r="DX64" s="397">
        <f t="shared" si="231"/>
        <v>128.4195221504001</v>
      </c>
      <c r="DY64" s="397">
        <f t="shared" si="231"/>
        <v>102.73561772032008</v>
      </c>
      <c r="DZ64" s="397">
        <f t="shared" si="231"/>
        <v>82.188494176256071</v>
      </c>
      <c r="EA64" s="397">
        <f t="shared" si="231"/>
        <v>65.75079534100486</v>
      </c>
      <c r="EB64" s="397">
        <f t="shared" si="231"/>
        <v>52.600636272803889</v>
      </c>
      <c r="EC64" s="397">
        <f t="shared" si="231"/>
        <v>42.080509018243113</v>
      </c>
      <c r="ED64" s="397">
        <f t="shared" si="231"/>
        <v>33.66440721459449</v>
      </c>
      <c r="EE64" s="397">
        <f t="shared" si="231"/>
        <v>26.931525771675595</v>
      </c>
      <c r="EF64" s="397">
        <f t="shared" si="229"/>
        <v>21.545220617340476</v>
      </c>
      <c r="EG64" s="398">
        <f t="shared" si="229"/>
        <v>17.236176493872382</v>
      </c>
      <c r="EH64" s="397">
        <f t="shared" si="203"/>
        <v>13.788941195097905</v>
      </c>
      <c r="EI64" s="402">
        <f t="shared" si="203"/>
        <v>11.031152956078325</v>
      </c>
      <c r="EJ64" s="397">
        <f t="shared" si="203"/>
        <v>8.82492236486266</v>
      </c>
      <c r="EK64" s="397">
        <f t="shared" si="203"/>
        <v>7.0599378918901285</v>
      </c>
      <c r="EL64" s="397">
        <f t="shared" si="203"/>
        <v>5.6479503135121032</v>
      </c>
      <c r="EM64" s="397">
        <f t="shared" si="203"/>
        <v>4.5183602508096827</v>
      </c>
      <c r="EN64" s="397">
        <f t="shared" si="203"/>
        <v>3.6146882006477465</v>
      </c>
      <c r="EO64" s="397">
        <f t="shared" si="203"/>
        <v>2.8917505605181972</v>
      </c>
      <c r="EP64" s="397">
        <f t="shared" si="203"/>
        <v>2.3134004484145581</v>
      </c>
      <c r="EQ64" s="397">
        <f t="shared" si="203"/>
        <v>1.8507203587316465</v>
      </c>
      <c r="ER64" s="397">
        <f t="shared" si="224"/>
        <v>1.4805762869853174</v>
      </c>
      <c r="ES64" s="397">
        <f t="shared" si="224"/>
        <v>1.1844610295882541</v>
      </c>
      <c r="ET64" s="397">
        <f t="shared" si="224"/>
        <v>0.94756882367060324</v>
      </c>
      <c r="EU64" s="402">
        <f t="shared" si="224"/>
        <v>0.75805505893648262</v>
      </c>
      <c r="EV64" s="397">
        <f t="shared" si="224"/>
        <v>0.60644404714918609</v>
      </c>
      <c r="EW64" s="397">
        <f t="shared" si="224"/>
        <v>0.48515523771934888</v>
      </c>
      <c r="EX64" s="397">
        <f t="shared" si="224"/>
        <v>0.38812419017547911</v>
      </c>
      <c r="EY64" s="397">
        <f t="shared" si="224"/>
        <v>0.31049935214038332</v>
      </c>
      <c r="EZ64" s="397">
        <f t="shared" si="224"/>
        <v>0.24839948171230666</v>
      </c>
      <c r="FA64" s="397">
        <f t="shared" si="224"/>
        <v>0.19871958536984535</v>
      </c>
      <c r="FB64" s="397">
        <f t="shared" si="224"/>
        <v>0.15897566829587628</v>
      </c>
      <c r="FC64" s="397">
        <f t="shared" si="224"/>
        <v>0.12718053463670104</v>
      </c>
      <c r="FD64" s="397">
        <f t="shared" si="224"/>
        <v>0.10174442770936083</v>
      </c>
      <c r="FE64" s="397">
        <f t="shared" si="224"/>
        <v>8.1395542167488677E-2</v>
      </c>
      <c r="FF64" s="397">
        <f t="shared" si="224"/>
        <v>6.5116433733990939E-2</v>
      </c>
      <c r="FG64" s="402">
        <f t="shared" si="224"/>
        <v>5.2093146987192751E-2</v>
      </c>
      <c r="FH64" s="397">
        <f t="shared" si="249"/>
        <v>4.1674517589754205E-2</v>
      </c>
      <c r="FI64" s="397">
        <f t="shared" si="249"/>
        <v>3.3339614071803365E-2</v>
      </c>
      <c r="FJ64" s="397">
        <f t="shared" si="249"/>
        <v>2.6671691257442693E-2</v>
      </c>
      <c r="FK64" s="397">
        <f t="shared" si="249"/>
        <v>2.1337353005954157E-2</v>
      </c>
      <c r="FL64" s="397">
        <f t="shared" si="249"/>
        <v>1.7069882404763325E-2</v>
      </c>
      <c r="FM64" s="397">
        <f t="shared" si="249"/>
        <v>1.3655905923810661E-2</v>
      </c>
      <c r="FN64" s="397">
        <f t="shared" si="247"/>
        <v>1.0924724739048529E-2</v>
      </c>
      <c r="FO64" s="397">
        <f t="shared" si="239"/>
        <v>8.7397797912388241E-3</v>
      </c>
      <c r="FP64" s="397">
        <f t="shared" si="239"/>
        <v>6.9918238329910593E-3</v>
      </c>
      <c r="FQ64" s="397">
        <f t="shared" si="239"/>
        <v>5.5934590663928481E-3</v>
      </c>
      <c r="FR64" s="397">
        <f t="shared" si="239"/>
        <v>4.4747672531142788E-3</v>
      </c>
      <c r="FS64" s="402">
        <f t="shared" si="239"/>
        <v>3.5798138024914234E-3</v>
      </c>
      <c r="FT64" s="397">
        <f t="shared" si="239"/>
        <v>2.8638510419931387E-3</v>
      </c>
      <c r="FU64" s="397">
        <f t="shared" si="239"/>
        <v>2.2910808335945112E-3</v>
      </c>
      <c r="FV64" s="397">
        <f t="shared" si="237"/>
        <v>1.832864666875609E-3</v>
      </c>
      <c r="FW64" s="397">
        <f t="shared" si="237"/>
        <v>1.4662917335004873E-3</v>
      </c>
      <c r="FX64" s="397">
        <f t="shared" si="214"/>
        <v>1.1730333868003899E-3</v>
      </c>
      <c r="FY64" s="397">
        <f t="shared" si="214"/>
        <v>9.3842670944031196E-4</v>
      </c>
      <c r="FZ64" s="397">
        <f t="shared" si="214"/>
        <v>7.5074136755224957E-4</v>
      </c>
      <c r="GA64" s="397">
        <f t="shared" si="214"/>
        <v>6.005930940417997E-4</v>
      </c>
      <c r="GB64" s="397">
        <f t="shared" si="244"/>
        <v>4.8047447523343978E-4</v>
      </c>
      <c r="GC64" s="397">
        <f t="shared" si="244"/>
        <v>3.8437958018675185E-4</v>
      </c>
      <c r="GD64" s="397">
        <f t="shared" si="244"/>
        <v>3.0750366414940148E-4</v>
      </c>
      <c r="GE64" s="402">
        <f t="shared" si="244"/>
        <v>2.4600293131952117E-4</v>
      </c>
      <c r="GF64" s="416">
        <f t="shared" ref="GF64:GF95" si="254">SUM(H64:GE64)</f>
        <v>569968.74901598808</v>
      </c>
    </row>
    <row r="65" spans="1:189" ht="22" hidden="1" customHeight="1">
      <c r="B65" s="394">
        <f t="shared" si="180"/>
        <v>50</v>
      </c>
      <c r="C65" s="428"/>
      <c r="D65" s="428"/>
      <c r="E65" s="428"/>
      <c r="F65" s="428">
        <v>1</v>
      </c>
      <c r="G65" s="412" t="str">
        <f>$G$356</f>
        <v>Even Performing Title / App</v>
      </c>
      <c r="H65" s="422"/>
      <c r="I65" s="423"/>
      <c r="J65" s="423"/>
      <c r="K65" s="423"/>
      <c r="L65" s="423"/>
      <c r="M65" s="423"/>
      <c r="N65" s="423"/>
      <c r="O65" s="423"/>
      <c r="P65" s="423"/>
      <c r="Q65" s="424"/>
      <c r="R65" s="423"/>
      <c r="S65" s="425"/>
      <c r="T65" s="423"/>
      <c r="U65" s="423"/>
      <c r="V65" s="423"/>
      <c r="W65" s="423"/>
      <c r="X65" s="423"/>
      <c r="Y65" s="423"/>
      <c r="Z65" s="423"/>
      <c r="AA65" s="423"/>
      <c r="AB65" s="423"/>
      <c r="AC65" s="423"/>
      <c r="AD65" s="423"/>
      <c r="AE65" s="425"/>
      <c r="AF65" s="423"/>
      <c r="AG65" s="423"/>
      <c r="AH65" s="423"/>
      <c r="AI65" s="423"/>
      <c r="AJ65" s="423"/>
      <c r="AK65" s="423"/>
      <c r="AL65" s="423"/>
      <c r="AM65" s="423"/>
      <c r="AN65" s="423"/>
      <c r="AO65" s="423"/>
      <c r="AP65" s="423"/>
      <c r="AQ65" s="425"/>
      <c r="AR65" s="423"/>
      <c r="AS65" s="423"/>
      <c r="AT65" s="423"/>
      <c r="AU65" s="423"/>
      <c r="AV65" s="423"/>
      <c r="AW65" s="423"/>
      <c r="AX65" s="423"/>
      <c r="AY65" s="423"/>
      <c r="AZ65" s="423"/>
      <c r="BA65" s="423"/>
      <c r="BB65" s="423"/>
      <c r="BC65" s="425"/>
      <c r="BD65" s="423"/>
      <c r="BE65" s="423"/>
      <c r="BF65" s="423"/>
      <c r="BG65" s="423"/>
      <c r="BH65" s="423"/>
      <c r="BI65" s="423"/>
      <c r="BJ65" s="423"/>
      <c r="BK65" s="423"/>
      <c r="BL65" s="423"/>
      <c r="BM65" s="423"/>
      <c r="BN65" s="423"/>
      <c r="BO65" s="425"/>
      <c r="BP65" s="423"/>
      <c r="BQ65" s="423"/>
      <c r="BR65" s="423"/>
      <c r="BS65" s="423"/>
      <c r="BT65" s="423"/>
      <c r="BU65" s="423"/>
      <c r="BV65" s="423"/>
      <c r="BW65" s="423"/>
      <c r="BX65" s="423"/>
      <c r="BY65" s="423"/>
      <c r="BZ65" s="423"/>
      <c r="CA65" s="425"/>
      <c r="CB65" s="423"/>
      <c r="CC65" s="423"/>
      <c r="CD65" s="423"/>
      <c r="CE65" s="423"/>
      <c r="CF65" s="423"/>
      <c r="CG65" s="423"/>
      <c r="CH65" s="423"/>
      <c r="CI65" s="423"/>
      <c r="CJ65" s="423"/>
      <c r="CK65" s="423"/>
      <c r="CL65" s="423"/>
      <c r="CM65" s="425"/>
      <c r="CN65" s="423"/>
      <c r="CO65" s="431">
        <f t="shared" ref="CO65:DL65" si="255">$B$9*Q$356</f>
        <v>2335.9375000000005</v>
      </c>
      <c r="CP65" s="431">
        <f t="shared" si="255"/>
        <v>9343.7500000000018</v>
      </c>
      <c r="CQ65" s="431">
        <f t="shared" si="255"/>
        <v>23359.375</v>
      </c>
      <c r="CR65" s="431">
        <f t="shared" si="255"/>
        <v>35039.0625</v>
      </c>
      <c r="CS65" s="431">
        <f t="shared" si="255"/>
        <v>46718.75</v>
      </c>
      <c r="CT65" s="431">
        <f t="shared" si="255"/>
        <v>44382.8125</v>
      </c>
      <c r="CU65" s="431">
        <f t="shared" si="255"/>
        <v>42046.875</v>
      </c>
      <c r="CV65" s="431">
        <f t="shared" si="255"/>
        <v>39710.9375</v>
      </c>
      <c r="CW65" s="431">
        <f t="shared" si="255"/>
        <v>37375.000000000007</v>
      </c>
      <c r="CX65" s="431">
        <f t="shared" si="255"/>
        <v>35039.0625</v>
      </c>
      <c r="CY65" s="432">
        <f t="shared" si="255"/>
        <v>32703.125</v>
      </c>
      <c r="CZ65" s="431">
        <f t="shared" si="255"/>
        <v>30367.1875</v>
      </c>
      <c r="DA65" s="431">
        <f t="shared" si="255"/>
        <v>28031.25</v>
      </c>
      <c r="DB65" s="431">
        <f t="shared" si="255"/>
        <v>25695.312500000004</v>
      </c>
      <c r="DC65" s="431">
        <f t="shared" si="255"/>
        <v>23359.374999999975</v>
      </c>
      <c r="DD65" s="431">
        <f t="shared" si="255"/>
        <v>21023.437499999975</v>
      </c>
      <c r="DE65" s="431">
        <f t="shared" si="255"/>
        <v>18687.500000000004</v>
      </c>
      <c r="DF65" s="431">
        <f t="shared" si="255"/>
        <v>16351.5625</v>
      </c>
      <c r="DG65" s="431">
        <f t="shared" si="255"/>
        <v>14015.625</v>
      </c>
      <c r="DH65" s="431">
        <f t="shared" si="255"/>
        <v>11679.6875</v>
      </c>
      <c r="DI65" s="431">
        <f t="shared" si="255"/>
        <v>9343.7500000000018</v>
      </c>
      <c r="DJ65" s="431">
        <f t="shared" si="255"/>
        <v>7007.8125</v>
      </c>
      <c r="DK65" s="432">
        <f t="shared" si="255"/>
        <v>4671.8750000000009</v>
      </c>
      <c r="DL65" s="431">
        <f t="shared" si="255"/>
        <v>2335.9375000000005</v>
      </c>
      <c r="DM65" s="397">
        <f t="shared" si="218"/>
        <v>1868.7500000000005</v>
      </c>
      <c r="DN65" s="397">
        <f t="shared" si="218"/>
        <v>1495.0000000000005</v>
      </c>
      <c r="DO65" s="397">
        <f t="shared" si="218"/>
        <v>1196.0000000000005</v>
      </c>
      <c r="DP65" s="397">
        <f t="shared" si="218"/>
        <v>956.80000000000041</v>
      </c>
      <c r="DQ65" s="397">
        <f t="shared" si="218"/>
        <v>765.4400000000004</v>
      </c>
      <c r="DR65" s="397">
        <f t="shared" si="218"/>
        <v>612.35200000000032</v>
      </c>
      <c r="DS65" s="397">
        <f t="shared" si="218"/>
        <v>489.88160000000028</v>
      </c>
      <c r="DT65" s="397">
        <f t="shared" si="218"/>
        <v>391.90528000000023</v>
      </c>
      <c r="DU65" s="397">
        <f t="shared" si="218"/>
        <v>313.52422400000023</v>
      </c>
      <c r="DV65" s="397">
        <f t="shared" si="236"/>
        <v>250.81937920000018</v>
      </c>
      <c r="DW65" s="402">
        <f t="shared" si="231"/>
        <v>200.65550336000015</v>
      </c>
      <c r="DX65" s="397">
        <f t="shared" si="231"/>
        <v>160.52440268800012</v>
      </c>
      <c r="DY65" s="397">
        <f t="shared" si="231"/>
        <v>128.4195221504001</v>
      </c>
      <c r="DZ65" s="397">
        <f t="shared" si="231"/>
        <v>102.73561772032008</v>
      </c>
      <c r="EA65" s="397">
        <f t="shared" si="231"/>
        <v>82.188494176256071</v>
      </c>
      <c r="EB65" s="397">
        <f t="shared" si="231"/>
        <v>65.75079534100486</v>
      </c>
      <c r="EC65" s="397">
        <f t="shared" si="231"/>
        <v>52.600636272803889</v>
      </c>
      <c r="ED65" s="397">
        <f t="shared" si="231"/>
        <v>42.080509018243113</v>
      </c>
      <c r="EE65" s="397">
        <f t="shared" si="231"/>
        <v>33.66440721459449</v>
      </c>
      <c r="EF65" s="397">
        <f t="shared" si="229"/>
        <v>26.931525771675595</v>
      </c>
      <c r="EG65" s="398">
        <f t="shared" si="229"/>
        <v>21.545220617340476</v>
      </c>
      <c r="EH65" s="397">
        <f t="shared" si="203"/>
        <v>17.236176493872382</v>
      </c>
      <c r="EI65" s="402">
        <f t="shared" si="203"/>
        <v>13.788941195097905</v>
      </c>
      <c r="EJ65" s="397">
        <f t="shared" si="203"/>
        <v>11.031152956078325</v>
      </c>
      <c r="EK65" s="397">
        <f t="shared" si="203"/>
        <v>8.82492236486266</v>
      </c>
      <c r="EL65" s="397">
        <f t="shared" si="203"/>
        <v>7.0599378918901285</v>
      </c>
      <c r="EM65" s="397">
        <f t="shared" si="203"/>
        <v>5.6479503135121032</v>
      </c>
      <c r="EN65" s="397">
        <f t="shared" si="203"/>
        <v>4.5183602508096827</v>
      </c>
      <c r="EO65" s="397">
        <f t="shared" si="203"/>
        <v>3.6146882006477465</v>
      </c>
      <c r="EP65" s="397">
        <f t="shared" si="203"/>
        <v>2.8917505605181972</v>
      </c>
      <c r="EQ65" s="397">
        <f t="shared" si="203"/>
        <v>2.3134004484145581</v>
      </c>
      <c r="ER65" s="397">
        <f t="shared" si="224"/>
        <v>1.8507203587316465</v>
      </c>
      <c r="ES65" s="397">
        <f t="shared" si="224"/>
        <v>1.4805762869853174</v>
      </c>
      <c r="ET65" s="397">
        <f t="shared" si="224"/>
        <v>1.1844610295882541</v>
      </c>
      <c r="EU65" s="402">
        <f t="shared" si="224"/>
        <v>0.94756882367060324</v>
      </c>
      <c r="EV65" s="397">
        <f t="shared" si="224"/>
        <v>0.75805505893648262</v>
      </c>
      <c r="EW65" s="397">
        <f t="shared" si="224"/>
        <v>0.60644404714918609</v>
      </c>
      <c r="EX65" s="397">
        <f t="shared" si="224"/>
        <v>0.48515523771934888</v>
      </c>
      <c r="EY65" s="397">
        <f t="shared" si="224"/>
        <v>0.38812419017547911</v>
      </c>
      <c r="EZ65" s="397">
        <f t="shared" si="224"/>
        <v>0.31049935214038332</v>
      </c>
      <c r="FA65" s="397">
        <f t="shared" si="224"/>
        <v>0.24839948171230666</v>
      </c>
      <c r="FB65" s="397">
        <f t="shared" si="224"/>
        <v>0.19871958536984535</v>
      </c>
      <c r="FC65" s="397">
        <f t="shared" si="224"/>
        <v>0.15897566829587628</v>
      </c>
      <c r="FD65" s="397">
        <f t="shared" si="224"/>
        <v>0.12718053463670104</v>
      </c>
      <c r="FE65" s="397">
        <f t="shared" si="224"/>
        <v>0.10174442770936083</v>
      </c>
      <c r="FF65" s="397">
        <f t="shared" si="224"/>
        <v>8.1395542167488677E-2</v>
      </c>
      <c r="FG65" s="402">
        <f t="shared" si="224"/>
        <v>6.5116433733990939E-2</v>
      </c>
      <c r="FH65" s="397">
        <f t="shared" si="249"/>
        <v>5.2093146987192751E-2</v>
      </c>
      <c r="FI65" s="397">
        <f t="shared" si="249"/>
        <v>4.1674517589754205E-2</v>
      </c>
      <c r="FJ65" s="397">
        <f t="shared" si="249"/>
        <v>3.3339614071803365E-2</v>
      </c>
      <c r="FK65" s="397">
        <f t="shared" si="249"/>
        <v>2.6671691257442693E-2</v>
      </c>
      <c r="FL65" s="397">
        <f t="shared" si="249"/>
        <v>2.1337353005954157E-2</v>
      </c>
      <c r="FM65" s="397">
        <f t="shared" si="249"/>
        <v>1.7069882404763325E-2</v>
      </c>
      <c r="FN65" s="397">
        <f t="shared" si="247"/>
        <v>1.3655905923810661E-2</v>
      </c>
      <c r="FO65" s="397">
        <f t="shared" si="239"/>
        <v>1.0924724739048529E-2</v>
      </c>
      <c r="FP65" s="397">
        <f t="shared" si="239"/>
        <v>8.7397797912388241E-3</v>
      </c>
      <c r="FQ65" s="397">
        <f t="shared" si="239"/>
        <v>6.9918238329910593E-3</v>
      </c>
      <c r="FR65" s="397">
        <f t="shared" si="239"/>
        <v>5.5934590663928481E-3</v>
      </c>
      <c r="FS65" s="402">
        <f t="shared" si="239"/>
        <v>4.4747672531142788E-3</v>
      </c>
      <c r="FT65" s="397">
        <f t="shared" si="239"/>
        <v>3.5798138024914234E-3</v>
      </c>
      <c r="FU65" s="397">
        <f t="shared" si="239"/>
        <v>2.8638510419931387E-3</v>
      </c>
      <c r="FV65" s="397">
        <f t="shared" si="237"/>
        <v>2.2910808335945112E-3</v>
      </c>
      <c r="FW65" s="397">
        <f t="shared" si="237"/>
        <v>1.832864666875609E-3</v>
      </c>
      <c r="FX65" s="397">
        <f t="shared" si="214"/>
        <v>1.4662917335004873E-3</v>
      </c>
      <c r="FY65" s="397">
        <f t="shared" si="214"/>
        <v>1.1730333868003899E-3</v>
      </c>
      <c r="FZ65" s="397">
        <f t="shared" si="214"/>
        <v>9.3842670944031196E-4</v>
      </c>
      <c r="GA65" s="397">
        <f t="shared" si="214"/>
        <v>7.5074136755224957E-4</v>
      </c>
      <c r="GB65" s="397">
        <f t="shared" si="244"/>
        <v>6.005930940417997E-4</v>
      </c>
      <c r="GC65" s="397">
        <f t="shared" si="244"/>
        <v>4.8047447523343978E-4</v>
      </c>
      <c r="GD65" s="397">
        <f t="shared" si="244"/>
        <v>3.8437958018675185E-4</v>
      </c>
      <c r="GE65" s="402">
        <f t="shared" si="244"/>
        <v>3.0750366414940148E-4</v>
      </c>
      <c r="GF65" s="416">
        <f t="shared" si="254"/>
        <v>569968.74876998516</v>
      </c>
    </row>
    <row r="66" spans="1:189" ht="22" hidden="1" customHeight="1">
      <c r="B66" s="394">
        <f t="shared" si="180"/>
        <v>51</v>
      </c>
      <c r="C66" s="428"/>
      <c r="D66" s="428"/>
      <c r="E66" s="428">
        <v>1</v>
      </c>
      <c r="F66" s="428"/>
      <c r="G66" s="409" t="str">
        <f>$G$355</f>
        <v>Low Performing  Title / App</v>
      </c>
      <c r="H66" s="422"/>
      <c r="I66" s="423"/>
      <c r="J66" s="423"/>
      <c r="K66" s="423"/>
      <c r="L66" s="423"/>
      <c r="M66" s="423"/>
      <c r="N66" s="423"/>
      <c r="O66" s="423"/>
      <c r="P66" s="423"/>
      <c r="Q66" s="424"/>
      <c r="R66" s="423"/>
      <c r="S66" s="425"/>
      <c r="T66" s="423"/>
      <c r="U66" s="423"/>
      <c r="V66" s="423"/>
      <c r="W66" s="423"/>
      <c r="X66" s="423"/>
      <c r="Y66" s="423"/>
      <c r="Z66" s="423"/>
      <c r="AA66" s="423"/>
      <c r="AB66" s="423"/>
      <c r="AC66" s="423"/>
      <c r="AD66" s="423"/>
      <c r="AE66" s="425"/>
      <c r="AF66" s="423"/>
      <c r="AG66" s="423"/>
      <c r="AH66" s="423"/>
      <c r="AI66" s="423"/>
      <c r="AJ66" s="423"/>
      <c r="AK66" s="423"/>
      <c r="AL66" s="423"/>
      <c r="AM66" s="423"/>
      <c r="AN66" s="423"/>
      <c r="AO66" s="423"/>
      <c r="AP66" s="423"/>
      <c r="AQ66" s="425"/>
      <c r="AR66" s="423"/>
      <c r="AS66" s="423"/>
      <c r="AT66" s="423"/>
      <c r="AU66" s="423"/>
      <c r="AV66" s="423"/>
      <c r="AW66" s="423"/>
      <c r="AX66" s="423"/>
      <c r="AY66" s="423"/>
      <c r="AZ66" s="423"/>
      <c r="BA66" s="423"/>
      <c r="BB66" s="423"/>
      <c r="BC66" s="425"/>
      <c r="BD66" s="423"/>
      <c r="BE66" s="423"/>
      <c r="BF66" s="423"/>
      <c r="BG66" s="423"/>
      <c r="BH66" s="423"/>
      <c r="BI66" s="423"/>
      <c r="BJ66" s="423"/>
      <c r="BK66" s="423"/>
      <c r="BL66" s="423"/>
      <c r="BM66" s="423"/>
      <c r="BN66" s="423"/>
      <c r="BO66" s="425"/>
      <c r="BP66" s="423"/>
      <c r="BQ66" s="423"/>
      <c r="BR66" s="423"/>
      <c r="BS66" s="423"/>
      <c r="BT66" s="423"/>
      <c r="BU66" s="423"/>
      <c r="BV66" s="423"/>
      <c r="BW66" s="423"/>
      <c r="BX66" s="423"/>
      <c r="BY66" s="423"/>
      <c r="BZ66" s="423"/>
      <c r="CA66" s="425"/>
      <c r="CB66" s="423"/>
      <c r="CC66" s="423"/>
      <c r="CD66" s="423"/>
      <c r="CE66" s="423"/>
      <c r="CF66" s="423"/>
      <c r="CG66" s="423"/>
      <c r="CH66" s="423"/>
      <c r="CI66" s="423"/>
      <c r="CJ66" s="423"/>
      <c r="CK66" s="423"/>
      <c r="CL66" s="423"/>
      <c r="CM66" s="425"/>
      <c r="CN66" s="423"/>
      <c r="CO66" s="423"/>
      <c r="CP66" s="423"/>
      <c r="CQ66" s="429">
        <f t="shared" ref="CQ66:DN66" si="256">$B$9*Q$355</f>
        <v>10965.824999999999</v>
      </c>
      <c r="CR66" s="429">
        <f t="shared" si="256"/>
        <v>40421.0625</v>
      </c>
      <c r="CS66" s="429">
        <f t="shared" si="256"/>
        <v>74204.324999999997</v>
      </c>
      <c r="CT66" s="429">
        <f t="shared" si="256"/>
        <v>136792.5</v>
      </c>
      <c r="CU66" s="429">
        <f t="shared" si="256"/>
        <v>224799.41249999998</v>
      </c>
      <c r="CV66" s="429">
        <f t="shared" si="256"/>
        <v>153499.125</v>
      </c>
      <c r="CW66" s="429">
        <f t="shared" si="256"/>
        <v>131500.19999999998</v>
      </c>
      <c r="CX66" s="429">
        <f t="shared" si="256"/>
        <v>145650.375</v>
      </c>
      <c r="CY66" s="430">
        <f t="shared" si="256"/>
        <v>117574.27499999999</v>
      </c>
      <c r="CZ66" s="429">
        <f t="shared" si="256"/>
        <v>116755.7625</v>
      </c>
      <c r="DA66" s="429">
        <f t="shared" si="256"/>
        <v>111205.575</v>
      </c>
      <c r="DB66" s="429">
        <f t="shared" si="256"/>
        <v>102796.2</v>
      </c>
      <c r="DC66" s="429">
        <f t="shared" si="256"/>
        <v>90664.274999999994</v>
      </c>
      <c r="DD66" s="429">
        <f t="shared" si="256"/>
        <v>106429.04999999999</v>
      </c>
      <c r="DE66" s="429">
        <f t="shared" si="256"/>
        <v>83634.037499999991</v>
      </c>
      <c r="DF66" s="429">
        <f t="shared" si="256"/>
        <v>71558.175000000003</v>
      </c>
      <c r="DG66" s="429">
        <f t="shared" si="256"/>
        <v>70762.087499999994</v>
      </c>
      <c r="DH66" s="429">
        <f t="shared" si="256"/>
        <v>76144.087499999994</v>
      </c>
      <c r="DI66" s="429">
        <f t="shared" si="256"/>
        <v>55199.137499999997</v>
      </c>
      <c r="DJ66" s="429">
        <f t="shared" si="256"/>
        <v>55457.024999999994</v>
      </c>
      <c r="DK66" s="430">
        <f t="shared" si="256"/>
        <v>39681.037499999999</v>
      </c>
      <c r="DL66" s="429">
        <f t="shared" si="256"/>
        <v>27223.949999999997</v>
      </c>
      <c r="DM66" s="429">
        <f t="shared" si="256"/>
        <v>17704.537499999999</v>
      </c>
      <c r="DN66" s="429">
        <f t="shared" si="256"/>
        <v>7781.4749999999995</v>
      </c>
      <c r="DO66" s="397">
        <f t="shared" si="218"/>
        <v>6225.18</v>
      </c>
      <c r="DP66" s="397">
        <f t="shared" si="218"/>
        <v>4980.1440000000002</v>
      </c>
      <c r="DQ66" s="397">
        <f t="shared" si="218"/>
        <v>3984.1152000000002</v>
      </c>
      <c r="DR66" s="397">
        <f t="shared" si="218"/>
        <v>3187.2921600000004</v>
      </c>
      <c r="DS66" s="397">
        <f t="shared" si="218"/>
        <v>2549.8337280000005</v>
      </c>
      <c r="DT66" s="397">
        <f t="shared" si="218"/>
        <v>2039.8669824000006</v>
      </c>
      <c r="DU66" s="397">
        <f t="shared" si="218"/>
        <v>1631.8935859200005</v>
      </c>
      <c r="DV66" s="397">
        <f t="shared" si="236"/>
        <v>1305.5148687360006</v>
      </c>
      <c r="DW66" s="402">
        <f t="shared" si="231"/>
        <v>1044.4118949888004</v>
      </c>
      <c r="DX66" s="397">
        <f t="shared" si="231"/>
        <v>835.5295159910404</v>
      </c>
      <c r="DY66" s="397">
        <f t="shared" si="231"/>
        <v>668.42361279283239</v>
      </c>
      <c r="DZ66" s="397">
        <f t="shared" si="231"/>
        <v>534.73889023426591</v>
      </c>
      <c r="EA66" s="397">
        <f t="shared" si="231"/>
        <v>427.79111218741275</v>
      </c>
      <c r="EB66" s="397">
        <f t="shared" si="231"/>
        <v>342.23288974993022</v>
      </c>
      <c r="EC66" s="397">
        <f t="shared" si="231"/>
        <v>273.7863117999442</v>
      </c>
      <c r="ED66" s="397">
        <f t="shared" si="231"/>
        <v>219.02904943995537</v>
      </c>
      <c r="EE66" s="397">
        <f t="shared" si="231"/>
        <v>175.2232395519643</v>
      </c>
      <c r="EF66" s="397">
        <f t="shared" si="229"/>
        <v>140.17859164157144</v>
      </c>
      <c r="EG66" s="398">
        <f t="shared" si="229"/>
        <v>112.14287331325716</v>
      </c>
      <c r="EH66" s="397">
        <f t="shared" si="203"/>
        <v>89.714298650605727</v>
      </c>
      <c r="EI66" s="402">
        <f t="shared" si="203"/>
        <v>71.771438920484584</v>
      </c>
      <c r="EJ66" s="397">
        <f t="shared" si="203"/>
        <v>57.417151136387673</v>
      </c>
      <c r="EK66" s="397">
        <f t="shared" si="203"/>
        <v>45.933720909110143</v>
      </c>
      <c r="EL66" s="397">
        <f t="shared" si="203"/>
        <v>36.746976727288114</v>
      </c>
      <c r="EM66" s="397">
        <f t="shared" si="203"/>
        <v>29.397581381830491</v>
      </c>
      <c r="EN66" s="397">
        <f t="shared" si="203"/>
        <v>23.518065105464395</v>
      </c>
      <c r="EO66" s="397">
        <f t="shared" si="203"/>
        <v>18.814452084371517</v>
      </c>
      <c r="EP66" s="397">
        <f t="shared" si="203"/>
        <v>15.051561667497214</v>
      </c>
      <c r="EQ66" s="397">
        <f t="shared" si="203"/>
        <v>12.041249333997772</v>
      </c>
      <c r="ER66" s="397">
        <f t="shared" si="224"/>
        <v>9.6329994671982178</v>
      </c>
      <c r="ES66" s="397">
        <f t="shared" si="224"/>
        <v>7.7063995737585742</v>
      </c>
      <c r="ET66" s="397">
        <f t="shared" si="224"/>
        <v>6.1651196590068595</v>
      </c>
      <c r="EU66" s="402">
        <f t="shared" si="224"/>
        <v>4.9320957272054882</v>
      </c>
      <c r="EV66" s="397">
        <f t="shared" si="224"/>
        <v>3.9456765817643906</v>
      </c>
      <c r="EW66" s="397">
        <f t="shared" si="224"/>
        <v>3.1565412654115126</v>
      </c>
      <c r="EX66" s="397">
        <f t="shared" si="224"/>
        <v>2.5252330123292102</v>
      </c>
      <c r="EY66" s="397">
        <f t="shared" si="224"/>
        <v>2.0201864098633684</v>
      </c>
      <c r="EZ66" s="397">
        <f t="shared" si="224"/>
        <v>1.6161491278906948</v>
      </c>
      <c r="FA66" s="397">
        <f t="shared" si="224"/>
        <v>1.2929193023125558</v>
      </c>
      <c r="FB66" s="397">
        <f t="shared" si="224"/>
        <v>1.0343354418500448</v>
      </c>
      <c r="FC66" s="397">
        <f t="shared" si="224"/>
        <v>0.82746835348003589</v>
      </c>
      <c r="FD66" s="397">
        <f t="shared" si="224"/>
        <v>0.66197468278402871</v>
      </c>
      <c r="FE66" s="397">
        <f t="shared" si="224"/>
        <v>0.52957974622722304</v>
      </c>
      <c r="FF66" s="397">
        <f t="shared" si="224"/>
        <v>0.42366379698177847</v>
      </c>
      <c r="FG66" s="402">
        <f t="shared" si="224"/>
        <v>0.33893103758542281</v>
      </c>
      <c r="FH66" s="397">
        <f t="shared" si="249"/>
        <v>0.27114483006833828</v>
      </c>
      <c r="FI66" s="397">
        <f t="shared" si="249"/>
        <v>0.21691586405467064</v>
      </c>
      <c r="FJ66" s="397">
        <f t="shared" si="249"/>
        <v>0.17353269124373652</v>
      </c>
      <c r="FK66" s="397">
        <f t="shared" si="249"/>
        <v>0.13882615299498921</v>
      </c>
      <c r="FL66" s="397">
        <f t="shared" si="249"/>
        <v>0.11106092239599137</v>
      </c>
      <c r="FM66" s="397">
        <f t="shared" si="249"/>
        <v>8.8848737916793097E-2</v>
      </c>
      <c r="FN66" s="397">
        <f t="shared" si="247"/>
        <v>7.1078990333434483E-2</v>
      </c>
      <c r="FO66" s="397">
        <f t="shared" si="239"/>
        <v>5.6863192266747589E-2</v>
      </c>
      <c r="FP66" s="397">
        <f t="shared" si="239"/>
        <v>4.5490553813398074E-2</v>
      </c>
      <c r="FQ66" s="397">
        <f t="shared" si="239"/>
        <v>3.6392443050718461E-2</v>
      </c>
      <c r="FR66" s="397">
        <f t="shared" si="239"/>
        <v>2.9113954440574769E-2</v>
      </c>
      <c r="FS66" s="402">
        <f t="shared" si="239"/>
        <v>2.3291163552459818E-2</v>
      </c>
      <c r="FT66" s="397">
        <f t="shared" si="239"/>
        <v>1.8632930841967855E-2</v>
      </c>
      <c r="FU66" s="397">
        <f t="shared" si="239"/>
        <v>1.4906344673574285E-2</v>
      </c>
      <c r="FV66" s="397">
        <f t="shared" si="237"/>
        <v>1.1925075738859429E-2</v>
      </c>
      <c r="FW66" s="397">
        <f t="shared" si="237"/>
        <v>9.540060591087543E-3</v>
      </c>
      <c r="FX66" s="397">
        <f t="shared" si="214"/>
        <v>7.6320484728700346E-3</v>
      </c>
      <c r="FY66" s="397">
        <f t="shared" si="214"/>
        <v>6.1056387782960284E-3</v>
      </c>
      <c r="FZ66" s="397">
        <f t="shared" si="214"/>
        <v>4.8845110226368232E-3</v>
      </c>
      <c r="GA66" s="397">
        <f t="shared" si="214"/>
        <v>3.9076088181094586E-3</v>
      </c>
      <c r="GB66" s="397">
        <f t="shared" si="244"/>
        <v>3.1260870544875669E-3</v>
      </c>
      <c r="GC66" s="397">
        <f t="shared" si="244"/>
        <v>2.5008696435900538E-3</v>
      </c>
      <c r="GD66" s="397">
        <f t="shared" si="244"/>
        <v>2.0006957148720433E-3</v>
      </c>
      <c r="GE66" s="402">
        <f t="shared" si="244"/>
        <v>1.6005565718976347E-3</v>
      </c>
      <c r="GF66" s="392">
        <f t="shared" si="254"/>
        <v>2099529.406097773</v>
      </c>
    </row>
    <row r="67" spans="1:189" ht="22" hidden="1" customHeight="1">
      <c r="B67" s="394">
        <f t="shared" si="180"/>
        <v>52</v>
      </c>
      <c r="C67" s="428">
        <v>1</v>
      </c>
      <c r="D67" s="428"/>
      <c r="E67" s="428"/>
      <c r="F67" s="428"/>
      <c r="G67" s="404" t="str">
        <f>$G$353</f>
        <v>High Performing Title / App</v>
      </c>
      <c r="H67" s="422"/>
      <c r="I67" s="423"/>
      <c r="J67" s="423"/>
      <c r="K67" s="423"/>
      <c r="L67" s="423"/>
      <c r="M67" s="423"/>
      <c r="N67" s="423"/>
      <c r="O67" s="423"/>
      <c r="P67" s="423"/>
      <c r="Q67" s="424"/>
      <c r="R67" s="423"/>
      <c r="S67" s="425"/>
      <c r="T67" s="423"/>
      <c r="U67" s="423"/>
      <c r="V67" s="423"/>
      <c r="W67" s="423"/>
      <c r="X67" s="423"/>
      <c r="Y67" s="423"/>
      <c r="Z67" s="423"/>
      <c r="AA67" s="423"/>
      <c r="AB67" s="423"/>
      <c r="AC67" s="423"/>
      <c r="AD67" s="423"/>
      <c r="AE67" s="425"/>
      <c r="AF67" s="423"/>
      <c r="AG67" s="423"/>
      <c r="AH67" s="423"/>
      <c r="AI67" s="423"/>
      <c r="AJ67" s="423"/>
      <c r="AK67" s="423"/>
      <c r="AL67" s="423"/>
      <c r="AM67" s="423"/>
      <c r="AN67" s="423"/>
      <c r="AO67" s="423"/>
      <c r="AP67" s="423"/>
      <c r="AQ67" s="425"/>
      <c r="AR67" s="423"/>
      <c r="AS67" s="423"/>
      <c r="AT67" s="423"/>
      <c r="AU67" s="423"/>
      <c r="AV67" s="423"/>
      <c r="AW67" s="423"/>
      <c r="AX67" s="423"/>
      <c r="AY67" s="423"/>
      <c r="AZ67" s="423"/>
      <c r="BA67" s="423"/>
      <c r="BB67" s="423"/>
      <c r="BC67" s="425"/>
      <c r="BD67" s="423"/>
      <c r="BE67" s="423"/>
      <c r="BF67" s="423"/>
      <c r="BG67" s="423"/>
      <c r="BH67" s="423"/>
      <c r="BI67" s="423"/>
      <c r="BJ67" s="423"/>
      <c r="BK67" s="423"/>
      <c r="BL67" s="423"/>
      <c r="BM67" s="423"/>
      <c r="BN67" s="423"/>
      <c r="BO67" s="425"/>
      <c r="BP67" s="423"/>
      <c r="BQ67" s="423"/>
      <c r="BR67" s="423"/>
      <c r="BS67" s="423"/>
      <c r="BT67" s="423"/>
      <c r="BU67" s="423"/>
      <c r="BV67" s="423"/>
      <c r="BW67" s="423"/>
      <c r="BX67" s="423"/>
      <c r="BY67" s="423"/>
      <c r="BZ67" s="423"/>
      <c r="CA67" s="425"/>
      <c r="CB67" s="423"/>
      <c r="CC67" s="423"/>
      <c r="CD67" s="423"/>
      <c r="CE67" s="423"/>
      <c r="CF67" s="423"/>
      <c r="CG67" s="423"/>
      <c r="CH67" s="423"/>
      <c r="CI67" s="423"/>
      <c r="CJ67" s="423"/>
      <c r="CK67" s="423"/>
      <c r="CL67" s="423"/>
      <c r="CM67" s="425"/>
      <c r="CN67" s="423"/>
      <c r="CO67" s="423"/>
      <c r="CP67" s="423"/>
      <c r="CQ67" s="423"/>
      <c r="CR67" s="423"/>
      <c r="CS67" s="435">
        <f t="shared" ref="CS67:DP67" si="257">$B$9*Q$353</f>
        <v>216978.69374999998</v>
      </c>
      <c r="CT67" s="435">
        <f t="shared" si="257"/>
        <v>724467.65625</v>
      </c>
      <c r="CU67" s="435">
        <f t="shared" si="257"/>
        <v>1376160.58125</v>
      </c>
      <c r="CV67" s="435">
        <f t="shared" si="257"/>
        <v>2329951.8937499998</v>
      </c>
      <c r="CW67" s="435">
        <f t="shared" si="257"/>
        <v>2894254.59375</v>
      </c>
      <c r="CX67" s="435">
        <f t="shared" si="257"/>
        <v>3393771.46875</v>
      </c>
      <c r="CY67" s="436">
        <f t="shared" si="257"/>
        <v>2796016.2749999999</v>
      </c>
      <c r="CZ67" s="435">
        <f t="shared" si="257"/>
        <v>2389978.0124999997</v>
      </c>
      <c r="DA67" s="435">
        <f t="shared" si="257"/>
        <v>3074736.5999999996</v>
      </c>
      <c r="DB67" s="435">
        <f t="shared" si="257"/>
        <v>2535998.4</v>
      </c>
      <c r="DC67" s="435">
        <f t="shared" si="257"/>
        <v>2199253.3874999997</v>
      </c>
      <c r="DD67" s="435">
        <f t="shared" si="257"/>
        <v>2769980.85</v>
      </c>
      <c r="DE67" s="435">
        <f t="shared" si="257"/>
        <v>2434968.1687499997</v>
      </c>
      <c r="DF67" s="435">
        <f t="shared" si="257"/>
        <v>2279546.1</v>
      </c>
      <c r="DG67" s="435">
        <f t="shared" si="257"/>
        <v>1459329.3</v>
      </c>
      <c r="DH67" s="435">
        <f t="shared" si="257"/>
        <v>1644554.1937499999</v>
      </c>
      <c r="DI67" s="435">
        <f t="shared" si="257"/>
        <v>1368625.78125</v>
      </c>
      <c r="DJ67" s="435">
        <f t="shared" si="257"/>
        <v>1435026.20625</v>
      </c>
      <c r="DK67" s="436">
        <f t="shared" si="257"/>
        <v>791086.72499999998</v>
      </c>
      <c r="DL67" s="435">
        <f t="shared" si="257"/>
        <v>705176.54999999993</v>
      </c>
      <c r="DM67" s="435">
        <f t="shared" si="257"/>
        <v>550393.59375</v>
      </c>
      <c r="DN67" s="435">
        <f t="shared" si="257"/>
        <v>603389.47499999998</v>
      </c>
      <c r="DO67" s="435">
        <f t="shared" si="257"/>
        <v>382004.26874999999</v>
      </c>
      <c r="DP67" s="435">
        <f t="shared" si="257"/>
        <v>213648.58124999999</v>
      </c>
      <c r="DQ67" s="397">
        <f t="shared" si="218"/>
        <v>170918.86499999999</v>
      </c>
      <c r="DR67" s="397">
        <f t="shared" si="218"/>
        <v>136735.092</v>
      </c>
      <c r="DS67" s="397">
        <f t="shared" si="218"/>
        <v>109388.0736</v>
      </c>
      <c r="DT67" s="397">
        <f t="shared" si="218"/>
        <v>87510.458880000006</v>
      </c>
      <c r="DU67" s="397">
        <f t="shared" si="218"/>
        <v>70008.367104000004</v>
      </c>
      <c r="DV67" s="397">
        <f t="shared" si="236"/>
        <v>56006.693683200006</v>
      </c>
      <c r="DW67" s="402">
        <f t="shared" si="231"/>
        <v>44805.354946560008</v>
      </c>
      <c r="DX67" s="397">
        <f t="shared" si="231"/>
        <v>35844.283957248008</v>
      </c>
      <c r="DY67" s="397">
        <f t="shared" si="231"/>
        <v>28675.427165798406</v>
      </c>
      <c r="DZ67" s="397">
        <f t="shared" si="231"/>
        <v>22940.341732638728</v>
      </c>
      <c r="EA67" s="397">
        <f t="shared" si="231"/>
        <v>18352.273386110985</v>
      </c>
      <c r="EB67" s="397">
        <f t="shared" si="231"/>
        <v>14681.818708888788</v>
      </c>
      <c r="EC67" s="397">
        <f t="shared" si="231"/>
        <v>11745.454967111031</v>
      </c>
      <c r="ED67" s="397">
        <f t="shared" si="231"/>
        <v>9396.3639736888254</v>
      </c>
      <c r="EE67" s="397">
        <f t="shared" si="231"/>
        <v>7517.091178951061</v>
      </c>
      <c r="EF67" s="397">
        <f t="shared" si="229"/>
        <v>6013.6729431608492</v>
      </c>
      <c r="EG67" s="398">
        <f t="shared" si="229"/>
        <v>4810.9383545286792</v>
      </c>
      <c r="EH67" s="397">
        <f t="shared" si="203"/>
        <v>3848.7506836229436</v>
      </c>
      <c r="EI67" s="402">
        <f t="shared" si="203"/>
        <v>3079.000546898355</v>
      </c>
      <c r="EJ67" s="397">
        <f t="shared" si="203"/>
        <v>2463.2004375186843</v>
      </c>
      <c r="EK67" s="397">
        <f t="shared" si="203"/>
        <v>1970.5603500149475</v>
      </c>
      <c r="EL67" s="397">
        <f t="shared" si="203"/>
        <v>1576.4482800119581</v>
      </c>
      <c r="EM67" s="397">
        <f t="shared" si="203"/>
        <v>1261.1586240095667</v>
      </c>
      <c r="EN67" s="397">
        <f t="shared" si="203"/>
        <v>1008.9268992076534</v>
      </c>
      <c r="EO67" s="397">
        <f t="shared" si="203"/>
        <v>807.14151936612279</v>
      </c>
      <c r="EP67" s="397">
        <f t="shared" si="203"/>
        <v>645.71321549289826</v>
      </c>
      <c r="EQ67" s="397">
        <f t="shared" si="203"/>
        <v>516.57057239431867</v>
      </c>
      <c r="ER67" s="397">
        <f t="shared" si="224"/>
        <v>413.25645791545497</v>
      </c>
      <c r="ES67" s="397">
        <f t="shared" si="224"/>
        <v>330.60516633236398</v>
      </c>
      <c r="ET67" s="397">
        <f t="shared" si="224"/>
        <v>264.48413306589117</v>
      </c>
      <c r="EU67" s="402">
        <f t="shared" si="224"/>
        <v>211.58730645271294</v>
      </c>
      <c r="EV67" s="397">
        <f t="shared" si="224"/>
        <v>169.26984516217036</v>
      </c>
      <c r="EW67" s="397">
        <f t="shared" si="224"/>
        <v>135.41587612973629</v>
      </c>
      <c r="EX67" s="397">
        <f t="shared" si="224"/>
        <v>108.33270090378903</v>
      </c>
      <c r="EY67" s="397">
        <f t="shared" si="224"/>
        <v>86.666160723031226</v>
      </c>
      <c r="EZ67" s="397">
        <f t="shared" si="224"/>
        <v>69.332928578424983</v>
      </c>
      <c r="FA67" s="397">
        <f t="shared" si="224"/>
        <v>55.466342862739992</v>
      </c>
      <c r="FB67" s="397">
        <f t="shared" si="224"/>
        <v>44.373074290191994</v>
      </c>
      <c r="FC67" s="397">
        <f t="shared" si="224"/>
        <v>35.498459432153595</v>
      </c>
      <c r="FD67" s="397">
        <f t="shared" si="224"/>
        <v>28.398767545722876</v>
      </c>
      <c r="FE67" s="397">
        <f t="shared" si="224"/>
        <v>22.719014036578301</v>
      </c>
      <c r="FF67" s="397">
        <f t="shared" si="224"/>
        <v>18.17521122926264</v>
      </c>
      <c r="FG67" s="402">
        <f t="shared" si="224"/>
        <v>14.540168983410112</v>
      </c>
      <c r="FH67" s="397">
        <f t="shared" si="249"/>
        <v>11.632135186728091</v>
      </c>
      <c r="FI67" s="397">
        <f t="shared" si="249"/>
        <v>9.3057081493824736</v>
      </c>
      <c r="FJ67" s="397">
        <f t="shared" si="249"/>
        <v>7.4445665195059796</v>
      </c>
      <c r="FK67" s="397">
        <f t="shared" si="249"/>
        <v>5.9556532156047837</v>
      </c>
      <c r="FL67" s="397">
        <f t="shared" si="249"/>
        <v>4.7645225724838269</v>
      </c>
      <c r="FM67" s="397">
        <f t="shared" si="249"/>
        <v>3.8116180579870615</v>
      </c>
      <c r="FN67" s="397">
        <f t="shared" si="247"/>
        <v>3.0492944463896494</v>
      </c>
      <c r="FO67" s="397">
        <f t="shared" si="239"/>
        <v>2.4394355571117199</v>
      </c>
      <c r="FP67" s="397">
        <f t="shared" si="239"/>
        <v>1.9515484456893759</v>
      </c>
      <c r="FQ67" s="397">
        <f t="shared" si="239"/>
        <v>1.5612387565515009</v>
      </c>
      <c r="FR67" s="397">
        <f t="shared" si="239"/>
        <v>1.2489910052412008</v>
      </c>
      <c r="FS67" s="402">
        <f t="shared" si="239"/>
        <v>0.99919280419296064</v>
      </c>
      <c r="FT67" s="397">
        <f t="shared" si="239"/>
        <v>0.79935424335436855</v>
      </c>
      <c r="FU67" s="397">
        <f t="shared" si="239"/>
        <v>0.63948339468349491</v>
      </c>
      <c r="FV67" s="397">
        <f t="shared" si="237"/>
        <v>0.51158671574679593</v>
      </c>
      <c r="FW67" s="397">
        <f t="shared" si="237"/>
        <v>0.40926937259743679</v>
      </c>
      <c r="FX67" s="397">
        <f t="shared" si="214"/>
        <v>0.32741549807794945</v>
      </c>
      <c r="FY67" s="397">
        <f t="shared" si="214"/>
        <v>0.26193239846235955</v>
      </c>
      <c r="FZ67" s="397">
        <f t="shared" si="214"/>
        <v>0.20954591876988765</v>
      </c>
      <c r="GA67" s="397">
        <f t="shared" si="214"/>
        <v>0.16763673501591014</v>
      </c>
      <c r="GB67" s="397">
        <f t="shared" si="244"/>
        <v>0.13410938801272812</v>
      </c>
      <c r="GC67" s="397">
        <f t="shared" si="244"/>
        <v>0.1072875104101825</v>
      </c>
      <c r="GD67" s="397">
        <f t="shared" si="244"/>
        <v>8.583000832814601E-2</v>
      </c>
      <c r="GE67" s="402">
        <f t="shared" si="244"/>
        <v>6.8664006662516805E-2</v>
      </c>
      <c r="GF67" s="407">
        <f t="shared" si="254"/>
        <v>41423891.406593964</v>
      </c>
      <c r="GG67" s="408">
        <f>(GF67*$B$13)*$B$12</f>
        <v>186407511.32967287</v>
      </c>
    </row>
    <row r="68" spans="1:189" ht="22" hidden="1" customHeight="1">
      <c r="B68" s="394">
        <f t="shared" si="180"/>
        <v>53</v>
      </c>
      <c r="C68" s="428"/>
      <c r="D68" s="428"/>
      <c r="E68" s="428">
        <v>1</v>
      </c>
      <c r="F68" s="428"/>
      <c r="G68" s="409" t="str">
        <f>$G$355</f>
        <v>Low Performing  Title / App</v>
      </c>
      <c r="H68" s="422"/>
      <c r="I68" s="423"/>
      <c r="J68" s="423"/>
      <c r="K68" s="423"/>
      <c r="L68" s="423"/>
      <c r="M68" s="423"/>
      <c r="N68" s="423"/>
      <c r="O68" s="423"/>
      <c r="P68" s="423"/>
      <c r="Q68" s="424"/>
      <c r="R68" s="423"/>
      <c r="S68" s="425"/>
      <c r="T68" s="423"/>
      <c r="U68" s="423"/>
      <c r="V68" s="423"/>
      <c r="W68" s="423"/>
      <c r="X68" s="423"/>
      <c r="Y68" s="423"/>
      <c r="Z68" s="423"/>
      <c r="AA68" s="423"/>
      <c r="AB68" s="423"/>
      <c r="AC68" s="423"/>
      <c r="AD68" s="423"/>
      <c r="AE68" s="425"/>
      <c r="AF68" s="423"/>
      <c r="AG68" s="423"/>
      <c r="AH68" s="423"/>
      <c r="AI68" s="423"/>
      <c r="AJ68" s="423"/>
      <c r="AK68" s="423"/>
      <c r="AL68" s="423"/>
      <c r="AM68" s="423"/>
      <c r="AN68" s="423"/>
      <c r="AO68" s="423"/>
      <c r="AP68" s="423"/>
      <c r="AQ68" s="425"/>
      <c r="AR68" s="423"/>
      <c r="AS68" s="423"/>
      <c r="AT68" s="423"/>
      <c r="AU68" s="423"/>
      <c r="AV68" s="423"/>
      <c r="AW68" s="423"/>
      <c r="AX68" s="423"/>
      <c r="AY68" s="423"/>
      <c r="AZ68" s="423"/>
      <c r="BA68" s="423"/>
      <c r="BB68" s="423"/>
      <c r="BC68" s="425"/>
      <c r="BD68" s="423"/>
      <c r="BE68" s="423"/>
      <c r="BF68" s="423"/>
      <c r="BG68" s="423"/>
      <c r="BH68" s="423"/>
      <c r="BI68" s="423"/>
      <c r="BJ68" s="423"/>
      <c r="BK68" s="423"/>
      <c r="BL68" s="423"/>
      <c r="BM68" s="423"/>
      <c r="BN68" s="423"/>
      <c r="BO68" s="425"/>
      <c r="BP68" s="423"/>
      <c r="BQ68" s="423"/>
      <c r="BR68" s="423"/>
      <c r="BS68" s="423"/>
      <c r="BT68" s="423"/>
      <c r="BU68" s="423"/>
      <c r="BV68" s="423"/>
      <c r="BW68" s="423"/>
      <c r="BX68" s="423"/>
      <c r="BY68" s="423"/>
      <c r="BZ68" s="423"/>
      <c r="CA68" s="425"/>
      <c r="CB68" s="423"/>
      <c r="CC68" s="423"/>
      <c r="CD68" s="423"/>
      <c r="CE68" s="423"/>
      <c r="CF68" s="423"/>
      <c r="CG68" s="423"/>
      <c r="CH68" s="423"/>
      <c r="CI68" s="423"/>
      <c r="CJ68" s="423"/>
      <c r="CK68" s="423"/>
      <c r="CL68" s="423"/>
      <c r="CM68" s="425"/>
      <c r="CN68" s="423"/>
      <c r="CO68" s="423"/>
      <c r="CP68" s="423"/>
      <c r="CQ68" s="423"/>
      <c r="CR68" s="423"/>
      <c r="CS68" s="423"/>
      <c r="CT68" s="429">
        <f t="shared" ref="CT68:DQ68" si="258">$B$9*Q$355</f>
        <v>10965.824999999999</v>
      </c>
      <c r="CU68" s="429">
        <f t="shared" si="258"/>
        <v>40421.0625</v>
      </c>
      <c r="CV68" s="429">
        <f t="shared" si="258"/>
        <v>74204.324999999997</v>
      </c>
      <c r="CW68" s="429">
        <f t="shared" si="258"/>
        <v>136792.5</v>
      </c>
      <c r="CX68" s="429">
        <f t="shared" si="258"/>
        <v>224799.41249999998</v>
      </c>
      <c r="CY68" s="430">
        <f t="shared" si="258"/>
        <v>153499.125</v>
      </c>
      <c r="CZ68" s="429">
        <f t="shared" si="258"/>
        <v>131500.19999999998</v>
      </c>
      <c r="DA68" s="429">
        <f t="shared" si="258"/>
        <v>145650.375</v>
      </c>
      <c r="DB68" s="429">
        <f t="shared" si="258"/>
        <v>117574.27499999999</v>
      </c>
      <c r="DC68" s="429">
        <f t="shared" si="258"/>
        <v>116755.7625</v>
      </c>
      <c r="DD68" s="429">
        <f t="shared" si="258"/>
        <v>111205.575</v>
      </c>
      <c r="DE68" s="429">
        <f t="shared" si="258"/>
        <v>102796.2</v>
      </c>
      <c r="DF68" s="429">
        <f t="shared" si="258"/>
        <v>90664.274999999994</v>
      </c>
      <c r="DG68" s="429">
        <f t="shared" si="258"/>
        <v>106429.04999999999</v>
      </c>
      <c r="DH68" s="429">
        <f t="shared" si="258"/>
        <v>83634.037499999991</v>
      </c>
      <c r="DI68" s="429">
        <f t="shared" si="258"/>
        <v>71558.175000000003</v>
      </c>
      <c r="DJ68" s="429">
        <f t="shared" si="258"/>
        <v>70762.087499999994</v>
      </c>
      <c r="DK68" s="430">
        <f t="shared" si="258"/>
        <v>76144.087499999994</v>
      </c>
      <c r="DL68" s="429">
        <f t="shared" si="258"/>
        <v>55199.137499999997</v>
      </c>
      <c r="DM68" s="429">
        <f t="shared" si="258"/>
        <v>55457.024999999994</v>
      </c>
      <c r="DN68" s="429">
        <f t="shared" si="258"/>
        <v>39681.037499999999</v>
      </c>
      <c r="DO68" s="429">
        <f t="shared" si="258"/>
        <v>27223.949999999997</v>
      </c>
      <c r="DP68" s="429">
        <f t="shared" si="258"/>
        <v>17704.537499999999</v>
      </c>
      <c r="DQ68" s="429">
        <f t="shared" si="258"/>
        <v>7781.4749999999995</v>
      </c>
      <c r="DR68" s="397">
        <f t="shared" si="218"/>
        <v>6225.18</v>
      </c>
      <c r="DS68" s="397">
        <f t="shared" si="218"/>
        <v>4980.1440000000002</v>
      </c>
      <c r="DT68" s="397">
        <f t="shared" si="218"/>
        <v>3984.1152000000002</v>
      </c>
      <c r="DU68" s="397">
        <f t="shared" si="218"/>
        <v>3187.2921600000004</v>
      </c>
      <c r="DV68" s="397">
        <f t="shared" si="236"/>
        <v>2549.8337280000005</v>
      </c>
      <c r="DW68" s="402">
        <f t="shared" si="231"/>
        <v>2039.8669824000006</v>
      </c>
      <c r="DX68" s="397">
        <f t="shared" si="231"/>
        <v>1631.8935859200005</v>
      </c>
      <c r="DY68" s="397">
        <f t="shared" si="231"/>
        <v>1305.5148687360006</v>
      </c>
      <c r="DZ68" s="397">
        <f t="shared" si="231"/>
        <v>1044.4118949888004</v>
      </c>
      <c r="EA68" s="397">
        <f t="shared" si="231"/>
        <v>835.5295159910404</v>
      </c>
      <c r="EB68" s="397">
        <f t="shared" si="231"/>
        <v>668.42361279283239</v>
      </c>
      <c r="EC68" s="397">
        <f t="shared" si="231"/>
        <v>534.73889023426591</v>
      </c>
      <c r="ED68" s="397">
        <f t="shared" si="231"/>
        <v>427.79111218741275</v>
      </c>
      <c r="EE68" s="397">
        <f t="shared" si="231"/>
        <v>342.23288974993022</v>
      </c>
      <c r="EF68" s="397">
        <f t="shared" si="229"/>
        <v>273.7863117999442</v>
      </c>
      <c r="EG68" s="398">
        <f t="shared" si="229"/>
        <v>219.02904943995537</v>
      </c>
      <c r="EH68" s="397">
        <f t="shared" si="203"/>
        <v>175.2232395519643</v>
      </c>
      <c r="EI68" s="402">
        <f t="shared" si="203"/>
        <v>140.17859164157144</v>
      </c>
      <c r="EJ68" s="397">
        <f t="shared" ref="EJ68:EY84" si="259">EI68*0.8</f>
        <v>112.14287331325716</v>
      </c>
      <c r="EK68" s="397">
        <f t="shared" si="259"/>
        <v>89.714298650605727</v>
      </c>
      <c r="EL68" s="397">
        <f t="shared" si="259"/>
        <v>71.771438920484584</v>
      </c>
      <c r="EM68" s="397">
        <f t="shared" si="259"/>
        <v>57.417151136387673</v>
      </c>
      <c r="EN68" s="397">
        <f t="shared" si="259"/>
        <v>45.933720909110143</v>
      </c>
      <c r="EO68" s="397">
        <f t="shared" si="259"/>
        <v>36.746976727288114</v>
      </c>
      <c r="EP68" s="397">
        <f t="shared" si="259"/>
        <v>29.397581381830491</v>
      </c>
      <c r="EQ68" s="397">
        <f t="shared" si="259"/>
        <v>23.518065105464395</v>
      </c>
      <c r="ER68" s="397">
        <f t="shared" si="224"/>
        <v>18.814452084371517</v>
      </c>
      <c r="ES68" s="397">
        <f t="shared" si="224"/>
        <v>15.051561667497214</v>
      </c>
      <c r="ET68" s="397">
        <f t="shared" si="224"/>
        <v>12.041249333997772</v>
      </c>
      <c r="EU68" s="402">
        <f t="shared" si="224"/>
        <v>9.6329994671982178</v>
      </c>
      <c r="EV68" s="397">
        <f t="shared" si="224"/>
        <v>7.7063995737585742</v>
      </c>
      <c r="EW68" s="397">
        <f t="shared" si="224"/>
        <v>6.1651196590068595</v>
      </c>
      <c r="EX68" s="397">
        <f t="shared" si="224"/>
        <v>4.9320957272054882</v>
      </c>
      <c r="EY68" s="397">
        <f t="shared" si="224"/>
        <v>3.9456765817643906</v>
      </c>
      <c r="EZ68" s="397">
        <f t="shared" ref="EZ68:FG99" si="260">EY68*0.8</f>
        <v>3.1565412654115126</v>
      </c>
      <c r="FA68" s="397">
        <f t="shared" si="260"/>
        <v>2.5252330123292102</v>
      </c>
      <c r="FB68" s="397">
        <f t="shared" si="260"/>
        <v>2.0201864098633684</v>
      </c>
      <c r="FC68" s="397">
        <f t="shared" si="260"/>
        <v>1.6161491278906948</v>
      </c>
      <c r="FD68" s="397">
        <f t="shared" si="260"/>
        <v>1.2929193023125558</v>
      </c>
      <c r="FE68" s="397">
        <f t="shared" si="260"/>
        <v>1.0343354418500448</v>
      </c>
      <c r="FF68" s="397">
        <f t="shared" si="260"/>
        <v>0.82746835348003589</v>
      </c>
      <c r="FG68" s="402">
        <f t="shared" si="260"/>
        <v>0.66197468278402871</v>
      </c>
      <c r="FH68" s="397">
        <f t="shared" si="249"/>
        <v>0.52957974622722304</v>
      </c>
      <c r="FI68" s="397">
        <f t="shared" si="249"/>
        <v>0.42366379698177847</v>
      </c>
      <c r="FJ68" s="397">
        <f t="shared" si="249"/>
        <v>0.33893103758542281</v>
      </c>
      <c r="FK68" s="397">
        <f t="shared" si="249"/>
        <v>0.27114483006833828</v>
      </c>
      <c r="FL68" s="397">
        <f t="shared" si="249"/>
        <v>0.21691586405467064</v>
      </c>
      <c r="FM68" s="397">
        <f t="shared" si="249"/>
        <v>0.17353269124373652</v>
      </c>
      <c r="FN68" s="397">
        <f t="shared" si="247"/>
        <v>0.13882615299498921</v>
      </c>
      <c r="FO68" s="397">
        <f t="shared" si="239"/>
        <v>0.11106092239599137</v>
      </c>
      <c r="FP68" s="397">
        <f t="shared" si="239"/>
        <v>8.8848737916793097E-2</v>
      </c>
      <c r="FQ68" s="397">
        <f t="shared" si="239"/>
        <v>7.1078990333434483E-2</v>
      </c>
      <c r="FR68" s="397">
        <f t="shared" si="239"/>
        <v>5.6863192266747589E-2</v>
      </c>
      <c r="FS68" s="402">
        <f t="shared" si="239"/>
        <v>4.5490553813398074E-2</v>
      </c>
      <c r="FT68" s="397">
        <f t="shared" si="239"/>
        <v>3.6392443050718461E-2</v>
      </c>
      <c r="FU68" s="397">
        <f t="shared" si="239"/>
        <v>2.9113954440574769E-2</v>
      </c>
      <c r="FV68" s="397">
        <f t="shared" si="237"/>
        <v>2.3291163552459818E-2</v>
      </c>
      <c r="FW68" s="397">
        <f t="shared" si="237"/>
        <v>1.8632930841967855E-2</v>
      </c>
      <c r="FX68" s="397">
        <f t="shared" si="214"/>
        <v>1.4906344673574285E-2</v>
      </c>
      <c r="FY68" s="397">
        <f t="shared" si="214"/>
        <v>1.1925075738859429E-2</v>
      </c>
      <c r="FZ68" s="397">
        <f t="shared" si="214"/>
        <v>9.540060591087543E-3</v>
      </c>
      <c r="GA68" s="397">
        <f t="shared" si="214"/>
        <v>7.6320484728700346E-3</v>
      </c>
      <c r="GB68" s="397">
        <f t="shared" si="244"/>
        <v>6.1056387782960284E-3</v>
      </c>
      <c r="GC68" s="397">
        <f t="shared" si="244"/>
        <v>4.8845110226368232E-3</v>
      </c>
      <c r="GD68" s="397">
        <f t="shared" si="244"/>
        <v>3.9076088181094586E-3</v>
      </c>
      <c r="GE68" s="402">
        <f t="shared" si="244"/>
        <v>3.1260870544875669E-3</v>
      </c>
      <c r="GF68" s="392">
        <f t="shared" si="254"/>
        <v>2099529.3999956511</v>
      </c>
    </row>
    <row r="69" spans="1:189" ht="22" hidden="1" customHeight="1">
      <c r="B69" s="394">
        <f t="shared" si="180"/>
        <v>54</v>
      </c>
      <c r="C69" s="428"/>
      <c r="D69" s="428">
        <v>1</v>
      </c>
      <c r="E69" s="428"/>
      <c r="F69" s="428"/>
      <c r="G69" s="418" t="str">
        <f>$G$354</f>
        <v>Avg Performing  Title / App</v>
      </c>
      <c r="H69" s="422"/>
      <c r="I69" s="423"/>
      <c r="J69" s="423"/>
      <c r="K69" s="423"/>
      <c r="L69" s="423"/>
      <c r="M69" s="423"/>
      <c r="N69" s="423"/>
      <c r="O69" s="423"/>
      <c r="P69" s="423"/>
      <c r="Q69" s="424"/>
      <c r="R69" s="423"/>
      <c r="S69" s="425"/>
      <c r="T69" s="423"/>
      <c r="U69" s="423"/>
      <c r="V69" s="423"/>
      <c r="W69" s="423"/>
      <c r="X69" s="423"/>
      <c r="Y69" s="423"/>
      <c r="Z69" s="423"/>
      <c r="AA69" s="423"/>
      <c r="AB69" s="423"/>
      <c r="AC69" s="423"/>
      <c r="AD69" s="423"/>
      <c r="AE69" s="425"/>
      <c r="AF69" s="423"/>
      <c r="AG69" s="423"/>
      <c r="AH69" s="423"/>
      <c r="AI69" s="423"/>
      <c r="AJ69" s="423"/>
      <c r="AK69" s="423"/>
      <c r="AL69" s="423"/>
      <c r="AM69" s="423"/>
      <c r="AN69" s="423"/>
      <c r="AO69" s="423"/>
      <c r="AP69" s="423"/>
      <c r="AQ69" s="425"/>
      <c r="AR69" s="423"/>
      <c r="AS69" s="423"/>
      <c r="AT69" s="423"/>
      <c r="AU69" s="423"/>
      <c r="AV69" s="423"/>
      <c r="AW69" s="423"/>
      <c r="AX69" s="423"/>
      <c r="AY69" s="423"/>
      <c r="AZ69" s="423"/>
      <c r="BA69" s="423"/>
      <c r="BB69" s="423"/>
      <c r="BC69" s="425"/>
      <c r="BD69" s="423"/>
      <c r="BE69" s="423"/>
      <c r="BF69" s="423"/>
      <c r="BG69" s="423"/>
      <c r="BH69" s="423"/>
      <c r="BI69" s="423"/>
      <c r="BJ69" s="423"/>
      <c r="BK69" s="423"/>
      <c r="BL69" s="423"/>
      <c r="BM69" s="423"/>
      <c r="BN69" s="423"/>
      <c r="BO69" s="425"/>
      <c r="BP69" s="423"/>
      <c r="BQ69" s="423"/>
      <c r="BR69" s="423"/>
      <c r="BS69" s="423"/>
      <c r="BT69" s="423"/>
      <c r="BU69" s="423"/>
      <c r="BV69" s="423"/>
      <c r="BW69" s="423"/>
      <c r="BX69" s="423"/>
      <c r="BY69" s="423"/>
      <c r="BZ69" s="423"/>
      <c r="CA69" s="425"/>
      <c r="CB69" s="423"/>
      <c r="CC69" s="423"/>
      <c r="CD69" s="423"/>
      <c r="CE69" s="423"/>
      <c r="CF69" s="423"/>
      <c r="CG69" s="423"/>
      <c r="CH69" s="423"/>
      <c r="CI69" s="423"/>
      <c r="CJ69" s="423"/>
      <c r="CK69" s="423"/>
      <c r="CL69" s="423"/>
      <c r="CM69" s="425"/>
      <c r="CN69" s="423"/>
      <c r="CO69" s="423"/>
      <c r="CP69" s="423"/>
      <c r="CQ69" s="423"/>
      <c r="CR69" s="423"/>
      <c r="CS69" s="423"/>
      <c r="CT69" s="423"/>
      <c r="CU69" s="426">
        <f t="shared" ref="CU69:DR69" si="261">$B$9*Q$354</f>
        <v>23344.424999999999</v>
      </c>
      <c r="CV69" s="426">
        <f t="shared" si="261"/>
        <v>75179.8125</v>
      </c>
      <c r="CW69" s="426">
        <f t="shared" si="261"/>
        <v>213463.57499999998</v>
      </c>
      <c r="CX69" s="426">
        <f t="shared" si="261"/>
        <v>417721.6875</v>
      </c>
      <c r="CY69" s="427">
        <f t="shared" si="261"/>
        <v>510202.38749999995</v>
      </c>
      <c r="CZ69" s="426">
        <f t="shared" si="261"/>
        <v>496444.64999999997</v>
      </c>
      <c r="DA69" s="426">
        <f t="shared" si="261"/>
        <v>505224.03749999998</v>
      </c>
      <c r="DB69" s="426">
        <f t="shared" si="261"/>
        <v>495940.08749999997</v>
      </c>
      <c r="DC69" s="426">
        <f t="shared" si="261"/>
        <v>335455.57500000001</v>
      </c>
      <c r="DD69" s="426">
        <f t="shared" si="261"/>
        <v>364069.875</v>
      </c>
      <c r="DE69" s="426">
        <f t="shared" si="261"/>
        <v>279841.57500000001</v>
      </c>
      <c r="DF69" s="426">
        <f t="shared" si="261"/>
        <v>238590.78749999998</v>
      </c>
      <c r="DG69" s="426">
        <f t="shared" si="261"/>
        <v>308814.67499999999</v>
      </c>
      <c r="DH69" s="426">
        <f t="shared" si="261"/>
        <v>273585</v>
      </c>
      <c r="DI69" s="426">
        <f t="shared" si="261"/>
        <v>237267.71249999999</v>
      </c>
      <c r="DJ69" s="426">
        <f t="shared" si="261"/>
        <v>178615.125</v>
      </c>
      <c r="DK69" s="427">
        <f t="shared" si="261"/>
        <v>165844.08749999999</v>
      </c>
      <c r="DL69" s="426">
        <f t="shared" si="261"/>
        <v>185342.625</v>
      </c>
      <c r="DM69" s="426">
        <f t="shared" si="261"/>
        <v>165877.72500000001</v>
      </c>
      <c r="DN69" s="426">
        <f t="shared" si="261"/>
        <v>128921.325</v>
      </c>
      <c r="DO69" s="426">
        <f t="shared" si="261"/>
        <v>95799.599999999991</v>
      </c>
      <c r="DP69" s="426">
        <f t="shared" si="261"/>
        <v>55995.224999999999</v>
      </c>
      <c r="DQ69" s="426">
        <f t="shared" si="261"/>
        <v>49009.837499999994</v>
      </c>
      <c r="DR69" s="426">
        <f t="shared" si="261"/>
        <v>27055.762499999997</v>
      </c>
      <c r="DS69" s="397">
        <f t="shared" si="218"/>
        <v>21644.61</v>
      </c>
      <c r="DT69" s="397">
        <f t="shared" si="218"/>
        <v>17315.688000000002</v>
      </c>
      <c r="DU69" s="397">
        <f t="shared" si="218"/>
        <v>13852.550400000002</v>
      </c>
      <c r="DV69" s="397">
        <f t="shared" si="236"/>
        <v>11082.040320000002</v>
      </c>
      <c r="DW69" s="402">
        <f t="shared" si="231"/>
        <v>8865.6322560000026</v>
      </c>
      <c r="DX69" s="397">
        <f t="shared" si="231"/>
        <v>7092.5058048000028</v>
      </c>
      <c r="DY69" s="397">
        <f t="shared" si="231"/>
        <v>5674.0046438400022</v>
      </c>
      <c r="DZ69" s="397">
        <f t="shared" si="231"/>
        <v>4539.2037150720016</v>
      </c>
      <c r="EA69" s="397">
        <f t="shared" si="231"/>
        <v>3631.3629720576014</v>
      </c>
      <c r="EB69" s="397">
        <f t="shared" si="231"/>
        <v>2905.0903776460814</v>
      </c>
      <c r="EC69" s="397">
        <f t="shared" si="231"/>
        <v>2324.0723021168651</v>
      </c>
      <c r="ED69" s="397">
        <f t="shared" si="231"/>
        <v>1859.2578416934921</v>
      </c>
      <c r="EE69" s="397">
        <f t="shared" si="231"/>
        <v>1487.4062733547937</v>
      </c>
      <c r="EF69" s="397">
        <f t="shared" si="229"/>
        <v>1189.9250186838351</v>
      </c>
      <c r="EG69" s="398">
        <f t="shared" si="229"/>
        <v>951.94001494706811</v>
      </c>
      <c r="EH69" s="397">
        <f t="shared" si="229"/>
        <v>761.55201195765449</v>
      </c>
      <c r="EI69" s="402">
        <f t="shared" si="229"/>
        <v>609.24160956612366</v>
      </c>
      <c r="EJ69" s="397">
        <f t="shared" si="259"/>
        <v>487.39328765289895</v>
      </c>
      <c r="EK69" s="397">
        <f t="shared" si="259"/>
        <v>389.91463012231918</v>
      </c>
      <c r="EL69" s="397">
        <f t="shared" si="259"/>
        <v>311.93170409785535</v>
      </c>
      <c r="EM69" s="397">
        <f t="shared" si="259"/>
        <v>249.5453632782843</v>
      </c>
      <c r="EN69" s="397">
        <f t="shared" si="259"/>
        <v>199.63629062262746</v>
      </c>
      <c r="EO69" s="397">
        <f t="shared" si="259"/>
        <v>159.70903249810198</v>
      </c>
      <c r="EP69" s="397">
        <f t="shared" si="259"/>
        <v>127.76722599848159</v>
      </c>
      <c r="EQ69" s="397">
        <f t="shared" si="259"/>
        <v>102.21378079878528</v>
      </c>
      <c r="ER69" s="397">
        <f t="shared" si="259"/>
        <v>81.771024639028226</v>
      </c>
      <c r="ES69" s="397">
        <f t="shared" si="259"/>
        <v>65.416819711222587</v>
      </c>
      <c r="ET69" s="397">
        <f t="shared" si="259"/>
        <v>52.33345576897807</v>
      </c>
      <c r="EU69" s="402">
        <f t="shared" si="259"/>
        <v>41.866764615182461</v>
      </c>
      <c r="EV69" s="397">
        <f t="shared" si="259"/>
        <v>33.493411692145969</v>
      </c>
      <c r="EW69" s="397">
        <f t="shared" si="259"/>
        <v>26.794729353716775</v>
      </c>
      <c r="EX69" s="397">
        <f t="shared" si="259"/>
        <v>21.43578348297342</v>
      </c>
      <c r="EY69" s="397">
        <f t="shared" si="259"/>
        <v>17.148626786378738</v>
      </c>
      <c r="EZ69" s="397">
        <f t="shared" si="260"/>
        <v>13.718901429102992</v>
      </c>
      <c r="FA69" s="397">
        <f t="shared" si="260"/>
        <v>10.975121143282394</v>
      </c>
      <c r="FB69" s="397">
        <f t="shared" si="260"/>
        <v>8.7800969146259149</v>
      </c>
      <c r="FC69" s="397">
        <f t="shared" si="260"/>
        <v>7.0240775317007325</v>
      </c>
      <c r="FD69" s="397">
        <f t="shared" si="260"/>
        <v>5.6192620253605865</v>
      </c>
      <c r="FE69" s="397">
        <f t="shared" si="260"/>
        <v>4.495409620288469</v>
      </c>
      <c r="FF69" s="397">
        <f t="shared" si="260"/>
        <v>3.5963276962307753</v>
      </c>
      <c r="FG69" s="402">
        <f t="shared" si="260"/>
        <v>2.8770621569846204</v>
      </c>
      <c r="FH69" s="397">
        <f t="shared" si="249"/>
        <v>2.3016497255876964</v>
      </c>
      <c r="FI69" s="397">
        <f t="shared" si="249"/>
        <v>1.8413197804701573</v>
      </c>
      <c r="FJ69" s="397">
        <f t="shared" si="249"/>
        <v>1.473055824376126</v>
      </c>
      <c r="FK69" s="397">
        <f t="shared" si="249"/>
        <v>1.1784446595009008</v>
      </c>
      <c r="FL69" s="397">
        <f t="shared" si="249"/>
        <v>0.94275572760072068</v>
      </c>
      <c r="FM69" s="397">
        <f t="shared" si="249"/>
        <v>0.75420458208057661</v>
      </c>
      <c r="FN69" s="397">
        <f t="shared" si="247"/>
        <v>0.60336366566446131</v>
      </c>
      <c r="FO69" s="397">
        <f t="shared" si="239"/>
        <v>0.48269093253156908</v>
      </c>
      <c r="FP69" s="397">
        <f t="shared" si="239"/>
        <v>0.38615274602525529</v>
      </c>
      <c r="FQ69" s="397">
        <f t="shared" si="239"/>
        <v>0.30892219682020428</v>
      </c>
      <c r="FR69" s="397">
        <f t="shared" si="239"/>
        <v>0.24713775745616343</v>
      </c>
      <c r="FS69" s="402">
        <f t="shared" si="239"/>
        <v>0.19771020596493075</v>
      </c>
      <c r="FT69" s="397">
        <f t="shared" si="239"/>
        <v>0.15816816477194462</v>
      </c>
      <c r="FU69" s="397">
        <f t="shared" si="239"/>
        <v>0.1265345318175557</v>
      </c>
      <c r="FV69" s="397">
        <f t="shared" si="237"/>
        <v>0.10122762545404457</v>
      </c>
      <c r="FW69" s="397">
        <f t="shared" si="237"/>
        <v>8.0982100363235665E-2</v>
      </c>
      <c r="FX69" s="397">
        <f t="shared" si="214"/>
        <v>6.4785680290588538E-2</v>
      </c>
      <c r="FY69" s="397">
        <f t="shared" si="214"/>
        <v>5.1828544232470831E-2</v>
      </c>
      <c r="FZ69" s="397">
        <f t="shared" si="214"/>
        <v>4.1462835385976671E-2</v>
      </c>
      <c r="GA69" s="397">
        <f t="shared" si="214"/>
        <v>3.3170268308781337E-2</v>
      </c>
      <c r="GB69" s="397">
        <f t="shared" si="244"/>
        <v>2.6536214647025071E-2</v>
      </c>
      <c r="GC69" s="397">
        <f t="shared" si="244"/>
        <v>2.122897171762006E-2</v>
      </c>
      <c r="GD69" s="397">
        <f t="shared" si="244"/>
        <v>1.6983177374096048E-2</v>
      </c>
      <c r="GE69" s="402">
        <f t="shared" si="244"/>
        <v>1.3586541899276839E-2</v>
      </c>
      <c r="GF69" s="403">
        <f t="shared" si="254"/>
        <v>5935830.1706538359</v>
      </c>
    </row>
    <row r="70" spans="1:189" ht="22" hidden="1" customHeight="1">
      <c r="B70" s="394">
        <f t="shared" si="180"/>
        <v>55</v>
      </c>
      <c r="C70" s="428"/>
      <c r="D70" s="428">
        <v>1</v>
      </c>
      <c r="E70" s="428"/>
      <c r="F70" s="428"/>
      <c r="G70" s="418" t="str">
        <f>$G$354</f>
        <v>Avg Performing  Title / App</v>
      </c>
      <c r="H70" s="422"/>
      <c r="I70" s="423"/>
      <c r="J70" s="423"/>
      <c r="K70" s="423"/>
      <c r="L70" s="423"/>
      <c r="M70" s="423"/>
      <c r="N70" s="423"/>
      <c r="O70" s="423"/>
      <c r="P70" s="423"/>
      <c r="Q70" s="424"/>
      <c r="R70" s="423"/>
      <c r="S70" s="425"/>
      <c r="T70" s="423"/>
      <c r="U70" s="423"/>
      <c r="V70" s="423"/>
      <c r="W70" s="423"/>
      <c r="X70" s="423"/>
      <c r="Y70" s="423"/>
      <c r="Z70" s="423"/>
      <c r="AA70" s="423"/>
      <c r="AB70" s="423"/>
      <c r="AC70" s="423"/>
      <c r="AD70" s="423"/>
      <c r="AE70" s="425"/>
      <c r="AF70" s="423"/>
      <c r="AG70" s="423"/>
      <c r="AH70" s="423"/>
      <c r="AI70" s="423"/>
      <c r="AJ70" s="423"/>
      <c r="AK70" s="423"/>
      <c r="AL70" s="423"/>
      <c r="AM70" s="423"/>
      <c r="AN70" s="423"/>
      <c r="AO70" s="423"/>
      <c r="AP70" s="423"/>
      <c r="AQ70" s="425"/>
      <c r="AR70" s="423"/>
      <c r="AS70" s="423"/>
      <c r="AT70" s="423"/>
      <c r="AU70" s="423"/>
      <c r="AV70" s="423"/>
      <c r="AW70" s="423"/>
      <c r="AX70" s="423"/>
      <c r="AY70" s="423"/>
      <c r="AZ70" s="423"/>
      <c r="BA70" s="423"/>
      <c r="BB70" s="423"/>
      <c r="BC70" s="425"/>
      <c r="BD70" s="423"/>
      <c r="BE70" s="423"/>
      <c r="BF70" s="423"/>
      <c r="BG70" s="423"/>
      <c r="BH70" s="423"/>
      <c r="BI70" s="423"/>
      <c r="BJ70" s="423"/>
      <c r="BK70" s="423"/>
      <c r="BL70" s="423"/>
      <c r="BM70" s="423"/>
      <c r="BN70" s="423"/>
      <c r="BO70" s="425"/>
      <c r="BP70" s="423"/>
      <c r="BQ70" s="423"/>
      <c r="BR70" s="423"/>
      <c r="BS70" s="423"/>
      <c r="BT70" s="423"/>
      <c r="BU70" s="423"/>
      <c r="BV70" s="423"/>
      <c r="BW70" s="423"/>
      <c r="BX70" s="423"/>
      <c r="BY70" s="423"/>
      <c r="BZ70" s="423"/>
      <c r="CA70" s="425"/>
      <c r="CB70" s="423"/>
      <c r="CC70" s="423"/>
      <c r="CD70" s="423"/>
      <c r="CE70" s="423"/>
      <c r="CF70" s="423"/>
      <c r="CG70" s="423"/>
      <c r="CH70" s="423"/>
      <c r="CI70" s="423"/>
      <c r="CJ70" s="423"/>
      <c r="CK70" s="423"/>
      <c r="CL70" s="423"/>
      <c r="CM70" s="425"/>
      <c r="CN70" s="423"/>
      <c r="CO70" s="423"/>
      <c r="CP70" s="423"/>
      <c r="CQ70" s="423"/>
      <c r="CR70" s="423"/>
      <c r="CS70" s="423"/>
      <c r="CT70" s="423"/>
      <c r="CU70" s="423"/>
      <c r="CV70" s="423"/>
      <c r="CW70" s="426">
        <f t="shared" ref="CW70:DT70" si="262">$B$9*Q$354</f>
        <v>23344.424999999999</v>
      </c>
      <c r="CX70" s="426">
        <f t="shared" si="262"/>
        <v>75179.8125</v>
      </c>
      <c r="CY70" s="427">
        <f t="shared" si="262"/>
        <v>213463.57499999998</v>
      </c>
      <c r="CZ70" s="426">
        <f t="shared" si="262"/>
        <v>417721.6875</v>
      </c>
      <c r="DA70" s="426">
        <f t="shared" si="262"/>
        <v>510202.38749999995</v>
      </c>
      <c r="DB70" s="426">
        <f t="shared" si="262"/>
        <v>496444.64999999997</v>
      </c>
      <c r="DC70" s="426">
        <f t="shared" si="262"/>
        <v>505224.03749999998</v>
      </c>
      <c r="DD70" s="426">
        <f t="shared" si="262"/>
        <v>495940.08749999997</v>
      </c>
      <c r="DE70" s="426">
        <f t="shared" si="262"/>
        <v>335455.57500000001</v>
      </c>
      <c r="DF70" s="426">
        <f t="shared" si="262"/>
        <v>364069.875</v>
      </c>
      <c r="DG70" s="426">
        <f t="shared" si="262"/>
        <v>279841.57500000001</v>
      </c>
      <c r="DH70" s="426">
        <f t="shared" si="262"/>
        <v>238590.78749999998</v>
      </c>
      <c r="DI70" s="426">
        <f t="shared" si="262"/>
        <v>308814.67499999999</v>
      </c>
      <c r="DJ70" s="426">
        <f t="shared" si="262"/>
        <v>273585</v>
      </c>
      <c r="DK70" s="427">
        <f t="shared" si="262"/>
        <v>237267.71249999999</v>
      </c>
      <c r="DL70" s="426">
        <f t="shared" si="262"/>
        <v>178615.125</v>
      </c>
      <c r="DM70" s="426">
        <f t="shared" si="262"/>
        <v>165844.08749999999</v>
      </c>
      <c r="DN70" s="426">
        <f t="shared" si="262"/>
        <v>185342.625</v>
      </c>
      <c r="DO70" s="426">
        <f t="shared" si="262"/>
        <v>165877.72500000001</v>
      </c>
      <c r="DP70" s="426">
        <f t="shared" si="262"/>
        <v>128921.325</v>
      </c>
      <c r="DQ70" s="426">
        <f t="shared" si="262"/>
        <v>95799.599999999991</v>
      </c>
      <c r="DR70" s="426">
        <f t="shared" si="262"/>
        <v>55995.224999999999</v>
      </c>
      <c r="DS70" s="426">
        <f t="shared" si="262"/>
        <v>49009.837499999994</v>
      </c>
      <c r="DT70" s="426">
        <f t="shared" si="262"/>
        <v>27055.762499999997</v>
      </c>
      <c r="DU70" s="397">
        <f t="shared" si="218"/>
        <v>21644.61</v>
      </c>
      <c r="DV70" s="397">
        <f t="shared" si="236"/>
        <v>17315.688000000002</v>
      </c>
      <c r="DW70" s="402">
        <f t="shared" si="231"/>
        <v>13852.550400000002</v>
      </c>
      <c r="DX70" s="397">
        <f t="shared" si="231"/>
        <v>11082.040320000002</v>
      </c>
      <c r="DY70" s="397">
        <f t="shared" si="231"/>
        <v>8865.6322560000026</v>
      </c>
      <c r="DZ70" s="397">
        <f t="shared" si="231"/>
        <v>7092.5058048000028</v>
      </c>
      <c r="EA70" s="397">
        <f t="shared" si="231"/>
        <v>5674.0046438400022</v>
      </c>
      <c r="EB70" s="397">
        <f t="shared" si="231"/>
        <v>4539.2037150720016</v>
      </c>
      <c r="EC70" s="397">
        <f t="shared" si="231"/>
        <v>3631.3629720576014</v>
      </c>
      <c r="ED70" s="397">
        <f t="shared" si="231"/>
        <v>2905.0903776460814</v>
      </c>
      <c r="EE70" s="397">
        <f t="shared" si="231"/>
        <v>2324.0723021168651</v>
      </c>
      <c r="EF70" s="397">
        <f t="shared" si="229"/>
        <v>1859.2578416934921</v>
      </c>
      <c r="EG70" s="398">
        <f t="shared" si="229"/>
        <v>1487.4062733547937</v>
      </c>
      <c r="EH70" s="397">
        <f t="shared" si="229"/>
        <v>1189.9250186838351</v>
      </c>
      <c r="EI70" s="402">
        <f t="shared" si="229"/>
        <v>951.94001494706811</v>
      </c>
      <c r="EJ70" s="397">
        <f t="shared" si="259"/>
        <v>761.55201195765449</v>
      </c>
      <c r="EK70" s="397">
        <f t="shared" si="259"/>
        <v>609.24160956612366</v>
      </c>
      <c r="EL70" s="397">
        <f t="shared" si="259"/>
        <v>487.39328765289895</v>
      </c>
      <c r="EM70" s="397">
        <f t="shared" si="259"/>
        <v>389.91463012231918</v>
      </c>
      <c r="EN70" s="397">
        <f t="shared" si="259"/>
        <v>311.93170409785535</v>
      </c>
      <c r="EO70" s="397">
        <f t="shared" si="259"/>
        <v>249.5453632782843</v>
      </c>
      <c r="EP70" s="397">
        <f t="shared" si="259"/>
        <v>199.63629062262746</v>
      </c>
      <c r="EQ70" s="397">
        <f t="shared" si="259"/>
        <v>159.70903249810198</v>
      </c>
      <c r="ER70" s="397">
        <f t="shared" si="259"/>
        <v>127.76722599848159</v>
      </c>
      <c r="ES70" s="397">
        <f t="shared" si="259"/>
        <v>102.21378079878528</v>
      </c>
      <c r="ET70" s="397">
        <f t="shared" si="259"/>
        <v>81.771024639028226</v>
      </c>
      <c r="EU70" s="402">
        <f t="shared" si="259"/>
        <v>65.416819711222587</v>
      </c>
      <c r="EV70" s="397">
        <f t="shared" si="259"/>
        <v>52.33345576897807</v>
      </c>
      <c r="EW70" s="397">
        <f t="shared" si="259"/>
        <v>41.866764615182461</v>
      </c>
      <c r="EX70" s="397">
        <f t="shared" si="259"/>
        <v>33.493411692145969</v>
      </c>
      <c r="EY70" s="397">
        <f t="shared" si="259"/>
        <v>26.794729353716775</v>
      </c>
      <c r="EZ70" s="397">
        <f t="shared" si="260"/>
        <v>21.43578348297342</v>
      </c>
      <c r="FA70" s="397">
        <f t="shared" si="260"/>
        <v>17.148626786378738</v>
      </c>
      <c r="FB70" s="397">
        <f t="shared" si="260"/>
        <v>13.718901429102992</v>
      </c>
      <c r="FC70" s="397">
        <f t="shared" si="260"/>
        <v>10.975121143282394</v>
      </c>
      <c r="FD70" s="397">
        <f t="shared" si="260"/>
        <v>8.7800969146259149</v>
      </c>
      <c r="FE70" s="397">
        <f t="shared" si="260"/>
        <v>7.0240775317007325</v>
      </c>
      <c r="FF70" s="397">
        <f t="shared" si="260"/>
        <v>5.6192620253605865</v>
      </c>
      <c r="FG70" s="402">
        <f t="shared" si="260"/>
        <v>4.495409620288469</v>
      </c>
      <c r="FH70" s="397">
        <f t="shared" si="249"/>
        <v>3.5963276962307753</v>
      </c>
      <c r="FI70" s="397">
        <f t="shared" si="249"/>
        <v>2.8770621569846204</v>
      </c>
      <c r="FJ70" s="397">
        <f t="shared" si="249"/>
        <v>2.3016497255876964</v>
      </c>
      <c r="FK70" s="397">
        <f t="shared" si="249"/>
        <v>1.8413197804701573</v>
      </c>
      <c r="FL70" s="397">
        <f t="shared" si="249"/>
        <v>1.473055824376126</v>
      </c>
      <c r="FM70" s="397">
        <f t="shared" si="249"/>
        <v>1.1784446595009008</v>
      </c>
      <c r="FN70" s="397">
        <f t="shared" si="247"/>
        <v>0.94275572760072068</v>
      </c>
      <c r="FO70" s="397">
        <f t="shared" si="239"/>
        <v>0.75420458208057661</v>
      </c>
      <c r="FP70" s="397">
        <f t="shared" si="239"/>
        <v>0.60336366566446131</v>
      </c>
      <c r="FQ70" s="397">
        <f t="shared" si="239"/>
        <v>0.48269093253156908</v>
      </c>
      <c r="FR70" s="397">
        <f t="shared" si="239"/>
        <v>0.38615274602525529</v>
      </c>
      <c r="FS70" s="402">
        <f t="shared" si="239"/>
        <v>0.30892219682020428</v>
      </c>
      <c r="FT70" s="397">
        <f t="shared" si="239"/>
        <v>0.24713775745616343</v>
      </c>
      <c r="FU70" s="397">
        <f t="shared" si="239"/>
        <v>0.19771020596493075</v>
      </c>
      <c r="FV70" s="397">
        <f t="shared" si="237"/>
        <v>0.15816816477194462</v>
      </c>
      <c r="FW70" s="397">
        <f t="shared" si="237"/>
        <v>0.1265345318175557</v>
      </c>
      <c r="FX70" s="397">
        <f t="shared" si="214"/>
        <v>0.10122762545404457</v>
      </c>
      <c r="FY70" s="397">
        <f t="shared" si="214"/>
        <v>8.0982100363235665E-2</v>
      </c>
      <c r="FZ70" s="397">
        <f t="shared" si="214"/>
        <v>6.4785680290588538E-2</v>
      </c>
      <c r="GA70" s="397">
        <f t="shared" si="214"/>
        <v>5.1828544232470831E-2</v>
      </c>
      <c r="GB70" s="397">
        <f t="shared" si="244"/>
        <v>4.1462835385976671E-2</v>
      </c>
      <c r="GC70" s="397">
        <f t="shared" si="244"/>
        <v>3.3170268308781337E-2</v>
      </c>
      <c r="GD70" s="397">
        <f t="shared" si="244"/>
        <v>2.6536214647025071E-2</v>
      </c>
      <c r="GE70" s="402">
        <f t="shared" si="244"/>
        <v>2.122897171762006E-2</v>
      </c>
      <c r="GF70" s="403">
        <f t="shared" si="254"/>
        <v>5935830.1400841167</v>
      </c>
    </row>
    <row r="71" spans="1:189" ht="22" hidden="1" customHeight="1">
      <c r="B71" s="394">
        <f t="shared" si="180"/>
        <v>56</v>
      </c>
      <c r="C71" s="428"/>
      <c r="D71" s="428"/>
      <c r="E71" s="428"/>
      <c r="F71" s="428">
        <v>1</v>
      </c>
      <c r="G71" s="412" t="str">
        <f>$G$356</f>
        <v>Even Performing Title / App</v>
      </c>
      <c r="H71" s="422"/>
      <c r="I71" s="423"/>
      <c r="J71" s="423"/>
      <c r="K71" s="423"/>
      <c r="L71" s="423"/>
      <c r="M71" s="423"/>
      <c r="N71" s="423"/>
      <c r="O71" s="423"/>
      <c r="P71" s="423"/>
      <c r="Q71" s="424"/>
      <c r="R71" s="423"/>
      <c r="S71" s="425"/>
      <c r="T71" s="423"/>
      <c r="U71" s="423"/>
      <c r="V71" s="423"/>
      <c r="W71" s="423"/>
      <c r="X71" s="423"/>
      <c r="Y71" s="423"/>
      <c r="Z71" s="423"/>
      <c r="AA71" s="423"/>
      <c r="AB71" s="423"/>
      <c r="AC71" s="423"/>
      <c r="AD71" s="423"/>
      <c r="AE71" s="425"/>
      <c r="AF71" s="423"/>
      <c r="AG71" s="423"/>
      <c r="AH71" s="423"/>
      <c r="AI71" s="423"/>
      <c r="AJ71" s="423"/>
      <c r="AK71" s="423"/>
      <c r="AL71" s="423"/>
      <c r="AM71" s="423"/>
      <c r="AN71" s="423"/>
      <c r="AO71" s="423"/>
      <c r="AP71" s="423"/>
      <c r="AQ71" s="425"/>
      <c r="AR71" s="423"/>
      <c r="AS71" s="423"/>
      <c r="AT71" s="423"/>
      <c r="AU71" s="423"/>
      <c r="AV71" s="423"/>
      <c r="AW71" s="423"/>
      <c r="AX71" s="423"/>
      <c r="AY71" s="423"/>
      <c r="AZ71" s="423"/>
      <c r="BA71" s="423"/>
      <c r="BB71" s="423"/>
      <c r="BC71" s="425"/>
      <c r="BD71" s="423"/>
      <c r="BE71" s="423"/>
      <c r="BF71" s="423"/>
      <c r="BG71" s="423"/>
      <c r="BH71" s="423"/>
      <c r="BI71" s="423"/>
      <c r="BJ71" s="423"/>
      <c r="BK71" s="423"/>
      <c r="BL71" s="423"/>
      <c r="BM71" s="423"/>
      <c r="BN71" s="423"/>
      <c r="BO71" s="425"/>
      <c r="BP71" s="423"/>
      <c r="BQ71" s="423"/>
      <c r="BR71" s="423"/>
      <c r="BS71" s="423"/>
      <c r="BT71" s="423"/>
      <c r="BU71" s="423"/>
      <c r="BV71" s="423"/>
      <c r="BW71" s="423"/>
      <c r="BX71" s="423"/>
      <c r="BY71" s="423"/>
      <c r="BZ71" s="423"/>
      <c r="CA71" s="425"/>
      <c r="CB71" s="423"/>
      <c r="CC71" s="423"/>
      <c r="CD71" s="423"/>
      <c r="CE71" s="423"/>
      <c r="CF71" s="423"/>
      <c r="CG71" s="423"/>
      <c r="CH71" s="423"/>
      <c r="CI71" s="423"/>
      <c r="CJ71" s="423"/>
      <c r="CK71" s="423"/>
      <c r="CL71" s="423"/>
      <c r="CM71" s="425"/>
      <c r="CN71" s="423"/>
      <c r="CO71" s="423"/>
      <c r="CP71" s="423"/>
      <c r="CQ71" s="423"/>
      <c r="CR71" s="423"/>
      <c r="CS71" s="423"/>
      <c r="CT71" s="423"/>
      <c r="CU71" s="423"/>
      <c r="CV71" s="423"/>
      <c r="CW71" s="423"/>
      <c r="CX71" s="431">
        <f t="shared" ref="CX71:DU71" si="263">$B$9*Q$356</f>
        <v>2335.9375000000005</v>
      </c>
      <c r="CY71" s="432">
        <f t="shared" si="263"/>
        <v>9343.7500000000018</v>
      </c>
      <c r="CZ71" s="431">
        <f t="shared" si="263"/>
        <v>23359.375</v>
      </c>
      <c r="DA71" s="431">
        <f t="shared" si="263"/>
        <v>35039.0625</v>
      </c>
      <c r="DB71" s="431">
        <f t="shared" si="263"/>
        <v>46718.75</v>
      </c>
      <c r="DC71" s="431">
        <f t="shared" si="263"/>
        <v>44382.8125</v>
      </c>
      <c r="DD71" s="431">
        <f t="shared" si="263"/>
        <v>42046.875</v>
      </c>
      <c r="DE71" s="431">
        <f t="shared" si="263"/>
        <v>39710.9375</v>
      </c>
      <c r="DF71" s="431">
        <f t="shared" si="263"/>
        <v>37375.000000000007</v>
      </c>
      <c r="DG71" s="431">
        <f t="shared" si="263"/>
        <v>35039.0625</v>
      </c>
      <c r="DH71" s="431">
        <f t="shared" si="263"/>
        <v>32703.125</v>
      </c>
      <c r="DI71" s="431">
        <f t="shared" si="263"/>
        <v>30367.1875</v>
      </c>
      <c r="DJ71" s="431">
        <f t="shared" si="263"/>
        <v>28031.25</v>
      </c>
      <c r="DK71" s="432">
        <f t="shared" si="263"/>
        <v>25695.312500000004</v>
      </c>
      <c r="DL71" s="431">
        <f t="shared" si="263"/>
        <v>23359.374999999975</v>
      </c>
      <c r="DM71" s="431">
        <f t="shared" si="263"/>
        <v>21023.437499999975</v>
      </c>
      <c r="DN71" s="431">
        <f t="shared" si="263"/>
        <v>18687.500000000004</v>
      </c>
      <c r="DO71" s="431">
        <f t="shared" si="263"/>
        <v>16351.5625</v>
      </c>
      <c r="DP71" s="431">
        <f t="shared" si="263"/>
        <v>14015.625</v>
      </c>
      <c r="DQ71" s="431">
        <f t="shared" si="263"/>
        <v>11679.6875</v>
      </c>
      <c r="DR71" s="431">
        <f t="shared" si="263"/>
        <v>9343.7500000000018</v>
      </c>
      <c r="DS71" s="431">
        <f t="shared" si="263"/>
        <v>7007.8125</v>
      </c>
      <c r="DT71" s="431">
        <f t="shared" si="263"/>
        <v>4671.8750000000009</v>
      </c>
      <c r="DU71" s="431">
        <f t="shared" si="263"/>
        <v>2335.9375000000005</v>
      </c>
      <c r="DV71" s="397">
        <f t="shared" si="236"/>
        <v>1868.7500000000005</v>
      </c>
      <c r="DW71" s="402">
        <f t="shared" si="236"/>
        <v>1495.0000000000005</v>
      </c>
      <c r="DX71" s="397">
        <f t="shared" si="231"/>
        <v>1196.0000000000005</v>
      </c>
      <c r="DY71" s="397">
        <f t="shared" si="231"/>
        <v>956.80000000000041</v>
      </c>
      <c r="DZ71" s="397">
        <f t="shared" si="231"/>
        <v>765.4400000000004</v>
      </c>
      <c r="EA71" s="397">
        <f t="shared" si="231"/>
        <v>612.35200000000032</v>
      </c>
      <c r="EB71" s="397">
        <f t="shared" si="231"/>
        <v>489.88160000000028</v>
      </c>
      <c r="EC71" s="397">
        <f t="shared" si="231"/>
        <v>391.90528000000023</v>
      </c>
      <c r="ED71" s="397">
        <f t="shared" si="231"/>
        <v>313.52422400000023</v>
      </c>
      <c r="EE71" s="397">
        <f t="shared" si="231"/>
        <v>250.81937920000018</v>
      </c>
      <c r="EF71" s="397">
        <f t="shared" si="229"/>
        <v>200.65550336000015</v>
      </c>
      <c r="EG71" s="398">
        <f t="shared" si="229"/>
        <v>160.52440268800012</v>
      </c>
      <c r="EH71" s="397">
        <f t="shared" si="229"/>
        <v>128.4195221504001</v>
      </c>
      <c r="EI71" s="402">
        <f t="shared" si="229"/>
        <v>102.73561772032008</v>
      </c>
      <c r="EJ71" s="397">
        <f t="shared" si="259"/>
        <v>82.188494176256071</v>
      </c>
      <c r="EK71" s="397">
        <f t="shared" si="259"/>
        <v>65.75079534100486</v>
      </c>
      <c r="EL71" s="397">
        <f t="shared" si="259"/>
        <v>52.600636272803889</v>
      </c>
      <c r="EM71" s="397">
        <f t="shared" si="259"/>
        <v>42.080509018243113</v>
      </c>
      <c r="EN71" s="397">
        <f t="shared" si="259"/>
        <v>33.66440721459449</v>
      </c>
      <c r="EO71" s="397">
        <f t="shared" si="259"/>
        <v>26.931525771675595</v>
      </c>
      <c r="EP71" s="397">
        <f t="shared" si="259"/>
        <v>21.545220617340476</v>
      </c>
      <c r="EQ71" s="397">
        <f t="shared" si="259"/>
        <v>17.236176493872382</v>
      </c>
      <c r="ER71" s="397">
        <f t="shared" si="259"/>
        <v>13.788941195097905</v>
      </c>
      <c r="ES71" s="397">
        <f t="shared" si="259"/>
        <v>11.031152956078325</v>
      </c>
      <c r="ET71" s="397">
        <f t="shared" si="259"/>
        <v>8.82492236486266</v>
      </c>
      <c r="EU71" s="402">
        <f t="shared" si="259"/>
        <v>7.0599378918901285</v>
      </c>
      <c r="EV71" s="397">
        <f t="shared" si="259"/>
        <v>5.6479503135121032</v>
      </c>
      <c r="EW71" s="397">
        <f t="shared" si="259"/>
        <v>4.5183602508096827</v>
      </c>
      <c r="EX71" s="397">
        <f t="shared" si="259"/>
        <v>3.6146882006477465</v>
      </c>
      <c r="EY71" s="397">
        <f t="shared" si="259"/>
        <v>2.8917505605181972</v>
      </c>
      <c r="EZ71" s="397">
        <f t="shared" si="260"/>
        <v>2.3134004484145581</v>
      </c>
      <c r="FA71" s="397">
        <f t="shared" si="260"/>
        <v>1.8507203587316465</v>
      </c>
      <c r="FB71" s="397">
        <f t="shared" si="260"/>
        <v>1.4805762869853174</v>
      </c>
      <c r="FC71" s="397">
        <f t="shared" si="260"/>
        <v>1.1844610295882541</v>
      </c>
      <c r="FD71" s="397">
        <f t="shared" si="260"/>
        <v>0.94756882367060324</v>
      </c>
      <c r="FE71" s="397">
        <f t="shared" si="260"/>
        <v>0.75805505893648262</v>
      </c>
      <c r="FF71" s="397">
        <f t="shared" si="260"/>
        <v>0.60644404714918609</v>
      </c>
      <c r="FG71" s="402">
        <f t="shared" si="260"/>
        <v>0.48515523771934888</v>
      </c>
      <c r="FH71" s="397">
        <f t="shared" si="249"/>
        <v>0.38812419017547911</v>
      </c>
      <c r="FI71" s="397">
        <f t="shared" si="249"/>
        <v>0.31049935214038332</v>
      </c>
      <c r="FJ71" s="397">
        <f t="shared" si="249"/>
        <v>0.24839948171230666</v>
      </c>
      <c r="FK71" s="397">
        <f t="shared" si="249"/>
        <v>0.19871958536984535</v>
      </c>
      <c r="FL71" s="397">
        <f t="shared" si="249"/>
        <v>0.15897566829587628</v>
      </c>
      <c r="FM71" s="397">
        <f t="shared" si="249"/>
        <v>0.12718053463670104</v>
      </c>
      <c r="FN71" s="397">
        <f t="shared" si="247"/>
        <v>0.10174442770936083</v>
      </c>
      <c r="FO71" s="397">
        <f t="shared" si="239"/>
        <v>8.1395542167488677E-2</v>
      </c>
      <c r="FP71" s="397">
        <f t="shared" si="239"/>
        <v>6.5116433733990939E-2</v>
      </c>
      <c r="FQ71" s="397">
        <f t="shared" si="239"/>
        <v>5.2093146987192751E-2</v>
      </c>
      <c r="FR71" s="397">
        <f t="shared" si="239"/>
        <v>4.1674517589754205E-2</v>
      </c>
      <c r="FS71" s="402">
        <f t="shared" si="239"/>
        <v>3.3339614071803365E-2</v>
      </c>
      <c r="FT71" s="397">
        <f t="shared" si="239"/>
        <v>2.6671691257442693E-2</v>
      </c>
      <c r="FU71" s="397">
        <f t="shared" si="239"/>
        <v>2.1337353005954157E-2</v>
      </c>
      <c r="FV71" s="397">
        <f t="shared" si="237"/>
        <v>1.7069882404763325E-2</v>
      </c>
      <c r="FW71" s="397">
        <f t="shared" si="237"/>
        <v>1.3655905923810661E-2</v>
      </c>
      <c r="FX71" s="397">
        <f t="shared" si="214"/>
        <v>1.0924724739048529E-2</v>
      </c>
      <c r="FY71" s="397">
        <f t="shared" si="214"/>
        <v>8.7397797912388241E-3</v>
      </c>
      <c r="FZ71" s="397">
        <f t="shared" si="214"/>
        <v>6.9918238329910593E-3</v>
      </c>
      <c r="GA71" s="397">
        <f t="shared" si="214"/>
        <v>5.5934590663928481E-3</v>
      </c>
      <c r="GB71" s="397">
        <f t="shared" si="244"/>
        <v>4.4747672531142788E-3</v>
      </c>
      <c r="GC71" s="397">
        <f t="shared" si="244"/>
        <v>3.5798138024914234E-3</v>
      </c>
      <c r="GD71" s="397">
        <f t="shared" si="244"/>
        <v>2.8638510419931387E-3</v>
      </c>
      <c r="GE71" s="402">
        <f t="shared" si="244"/>
        <v>2.2910808335945112E-3</v>
      </c>
      <c r="GF71" s="416">
        <f t="shared" si="254"/>
        <v>569968.74083567667</v>
      </c>
    </row>
    <row r="72" spans="1:189" ht="22" hidden="1" customHeight="1">
      <c r="B72" s="394">
        <f t="shared" si="180"/>
        <v>57</v>
      </c>
      <c r="C72" s="428"/>
      <c r="D72" s="428">
        <v>1</v>
      </c>
      <c r="E72" s="428"/>
      <c r="F72" s="428"/>
      <c r="G72" s="395" t="str">
        <f>$G$354</f>
        <v>Avg Performing  Title / App</v>
      </c>
      <c r="H72" s="422"/>
      <c r="I72" s="423"/>
      <c r="J72" s="423"/>
      <c r="K72" s="423"/>
      <c r="L72" s="423"/>
      <c r="M72" s="423"/>
      <c r="N72" s="423"/>
      <c r="O72" s="423"/>
      <c r="P72" s="423"/>
      <c r="Q72" s="424"/>
      <c r="R72" s="423"/>
      <c r="S72" s="425"/>
      <c r="T72" s="423"/>
      <c r="U72" s="423"/>
      <c r="V72" s="423"/>
      <c r="W72" s="423"/>
      <c r="X72" s="423"/>
      <c r="Y72" s="423"/>
      <c r="Z72" s="423"/>
      <c r="AA72" s="423"/>
      <c r="AB72" s="423"/>
      <c r="AC72" s="423"/>
      <c r="AD72" s="423"/>
      <c r="AE72" s="425"/>
      <c r="AF72" s="423"/>
      <c r="AG72" s="423"/>
      <c r="AH72" s="423"/>
      <c r="AI72" s="423"/>
      <c r="AJ72" s="423"/>
      <c r="AK72" s="423"/>
      <c r="AL72" s="423"/>
      <c r="AM72" s="423"/>
      <c r="AN72" s="423"/>
      <c r="AO72" s="423"/>
      <c r="AP72" s="423"/>
      <c r="AQ72" s="425"/>
      <c r="AR72" s="423"/>
      <c r="AS72" s="423"/>
      <c r="AT72" s="423"/>
      <c r="AU72" s="423"/>
      <c r="AV72" s="423"/>
      <c r="AW72" s="423"/>
      <c r="AX72" s="423"/>
      <c r="AY72" s="423"/>
      <c r="AZ72" s="423"/>
      <c r="BA72" s="423"/>
      <c r="BB72" s="423"/>
      <c r="BC72" s="425"/>
      <c r="BD72" s="423"/>
      <c r="BE72" s="423"/>
      <c r="BF72" s="423"/>
      <c r="BG72" s="423"/>
      <c r="BH72" s="423"/>
      <c r="BI72" s="423"/>
      <c r="BJ72" s="423"/>
      <c r="BK72" s="423"/>
      <c r="BL72" s="423"/>
      <c r="BM72" s="423"/>
      <c r="BN72" s="423"/>
      <c r="BO72" s="425"/>
      <c r="BP72" s="423"/>
      <c r="BQ72" s="423"/>
      <c r="BR72" s="423"/>
      <c r="BS72" s="423"/>
      <c r="BT72" s="423"/>
      <c r="BU72" s="423"/>
      <c r="BV72" s="423"/>
      <c r="BW72" s="423"/>
      <c r="BX72" s="423"/>
      <c r="BY72" s="423"/>
      <c r="BZ72" s="423"/>
      <c r="CA72" s="425"/>
      <c r="CB72" s="423"/>
      <c r="CC72" s="423"/>
      <c r="CD72" s="423"/>
      <c r="CE72" s="423"/>
      <c r="CF72" s="423"/>
      <c r="CG72" s="423"/>
      <c r="CH72" s="423"/>
      <c r="CI72" s="423"/>
      <c r="CJ72" s="423"/>
      <c r="CK72" s="423"/>
      <c r="CL72" s="423"/>
      <c r="CM72" s="425"/>
      <c r="CN72" s="423"/>
      <c r="CO72" s="423"/>
      <c r="CP72" s="423"/>
      <c r="CQ72" s="423"/>
      <c r="CR72" s="423"/>
      <c r="CS72" s="423"/>
      <c r="CT72" s="423"/>
      <c r="CU72" s="423"/>
      <c r="CV72" s="423"/>
      <c r="CW72" s="423"/>
      <c r="CX72" s="426">
        <f t="shared" ref="CX72:DU72" si="264">$B$9*Q$354</f>
        <v>23344.424999999999</v>
      </c>
      <c r="CY72" s="427">
        <f t="shared" si="264"/>
        <v>75179.8125</v>
      </c>
      <c r="CZ72" s="426">
        <f t="shared" si="264"/>
        <v>213463.57499999998</v>
      </c>
      <c r="DA72" s="426">
        <f t="shared" si="264"/>
        <v>417721.6875</v>
      </c>
      <c r="DB72" s="426">
        <f t="shared" si="264"/>
        <v>510202.38749999995</v>
      </c>
      <c r="DC72" s="426">
        <f t="shared" si="264"/>
        <v>496444.64999999997</v>
      </c>
      <c r="DD72" s="426">
        <f t="shared" si="264"/>
        <v>505224.03749999998</v>
      </c>
      <c r="DE72" s="426">
        <f t="shared" si="264"/>
        <v>495940.08749999997</v>
      </c>
      <c r="DF72" s="426">
        <f t="shared" si="264"/>
        <v>335455.57500000001</v>
      </c>
      <c r="DG72" s="426">
        <f t="shared" si="264"/>
        <v>364069.875</v>
      </c>
      <c r="DH72" s="426">
        <f t="shared" si="264"/>
        <v>279841.57500000001</v>
      </c>
      <c r="DI72" s="426">
        <f t="shared" si="264"/>
        <v>238590.78749999998</v>
      </c>
      <c r="DJ72" s="426">
        <f t="shared" si="264"/>
        <v>308814.67499999999</v>
      </c>
      <c r="DK72" s="427">
        <f t="shared" si="264"/>
        <v>273585</v>
      </c>
      <c r="DL72" s="426">
        <f t="shared" si="264"/>
        <v>237267.71249999999</v>
      </c>
      <c r="DM72" s="426">
        <f t="shared" si="264"/>
        <v>178615.125</v>
      </c>
      <c r="DN72" s="426">
        <f t="shared" si="264"/>
        <v>165844.08749999999</v>
      </c>
      <c r="DO72" s="426">
        <f t="shared" si="264"/>
        <v>185342.625</v>
      </c>
      <c r="DP72" s="426">
        <f t="shared" si="264"/>
        <v>165877.72500000001</v>
      </c>
      <c r="DQ72" s="426">
        <f t="shared" si="264"/>
        <v>128921.325</v>
      </c>
      <c r="DR72" s="426">
        <f t="shared" si="264"/>
        <v>95799.599999999991</v>
      </c>
      <c r="DS72" s="426">
        <f t="shared" si="264"/>
        <v>55995.224999999999</v>
      </c>
      <c r="DT72" s="426">
        <f t="shared" si="264"/>
        <v>49009.837499999994</v>
      </c>
      <c r="DU72" s="426">
        <f t="shared" si="264"/>
        <v>27055.762499999997</v>
      </c>
      <c r="DV72" s="397">
        <f t="shared" si="236"/>
        <v>21644.61</v>
      </c>
      <c r="DW72" s="402">
        <f t="shared" si="236"/>
        <v>17315.688000000002</v>
      </c>
      <c r="DX72" s="397">
        <f t="shared" si="231"/>
        <v>13852.550400000002</v>
      </c>
      <c r="DY72" s="397">
        <f t="shared" si="231"/>
        <v>11082.040320000002</v>
      </c>
      <c r="DZ72" s="397">
        <f t="shared" si="231"/>
        <v>8865.6322560000026</v>
      </c>
      <c r="EA72" s="397">
        <f t="shared" si="231"/>
        <v>7092.5058048000028</v>
      </c>
      <c r="EB72" s="397">
        <f t="shared" si="231"/>
        <v>5674.0046438400022</v>
      </c>
      <c r="EC72" s="397">
        <f t="shared" si="231"/>
        <v>4539.2037150720016</v>
      </c>
      <c r="ED72" s="397">
        <f t="shared" si="231"/>
        <v>3631.3629720576014</v>
      </c>
      <c r="EE72" s="397">
        <f t="shared" si="231"/>
        <v>2905.0903776460814</v>
      </c>
      <c r="EF72" s="397">
        <f t="shared" si="229"/>
        <v>2324.0723021168651</v>
      </c>
      <c r="EG72" s="398">
        <f t="shared" si="229"/>
        <v>1859.2578416934921</v>
      </c>
      <c r="EH72" s="397">
        <f t="shared" si="229"/>
        <v>1487.4062733547937</v>
      </c>
      <c r="EI72" s="402">
        <f t="shared" si="229"/>
        <v>1189.9250186838351</v>
      </c>
      <c r="EJ72" s="397">
        <f t="shared" si="259"/>
        <v>951.94001494706811</v>
      </c>
      <c r="EK72" s="397">
        <f t="shared" si="259"/>
        <v>761.55201195765449</v>
      </c>
      <c r="EL72" s="397">
        <f t="shared" si="259"/>
        <v>609.24160956612366</v>
      </c>
      <c r="EM72" s="397">
        <f t="shared" si="259"/>
        <v>487.39328765289895</v>
      </c>
      <c r="EN72" s="397">
        <f t="shared" si="259"/>
        <v>389.91463012231918</v>
      </c>
      <c r="EO72" s="397">
        <f t="shared" si="259"/>
        <v>311.93170409785535</v>
      </c>
      <c r="EP72" s="397">
        <f t="shared" si="259"/>
        <v>249.5453632782843</v>
      </c>
      <c r="EQ72" s="397">
        <f t="shared" si="259"/>
        <v>199.63629062262746</v>
      </c>
      <c r="ER72" s="397">
        <f t="shared" si="259"/>
        <v>159.70903249810198</v>
      </c>
      <c r="ES72" s="397">
        <f t="shared" si="259"/>
        <v>127.76722599848159</v>
      </c>
      <c r="ET72" s="397">
        <f t="shared" si="259"/>
        <v>102.21378079878528</v>
      </c>
      <c r="EU72" s="402">
        <f t="shared" si="259"/>
        <v>81.771024639028226</v>
      </c>
      <c r="EV72" s="397">
        <f t="shared" si="259"/>
        <v>65.416819711222587</v>
      </c>
      <c r="EW72" s="397">
        <f t="shared" si="259"/>
        <v>52.33345576897807</v>
      </c>
      <c r="EX72" s="397">
        <f t="shared" si="259"/>
        <v>41.866764615182461</v>
      </c>
      <c r="EY72" s="397">
        <f t="shared" si="259"/>
        <v>33.493411692145969</v>
      </c>
      <c r="EZ72" s="397">
        <f t="shared" si="260"/>
        <v>26.794729353716775</v>
      </c>
      <c r="FA72" s="397">
        <f t="shared" si="260"/>
        <v>21.43578348297342</v>
      </c>
      <c r="FB72" s="397">
        <f t="shared" si="260"/>
        <v>17.148626786378738</v>
      </c>
      <c r="FC72" s="397">
        <f t="shared" si="260"/>
        <v>13.718901429102992</v>
      </c>
      <c r="FD72" s="397">
        <f t="shared" si="260"/>
        <v>10.975121143282394</v>
      </c>
      <c r="FE72" s="397">
        <f t="shared" si="260"/>
        <v>8.7800969146259149</v>
      </c>
      <c r="FF72" s="397">
        <f t="shared" si="260"/>
        <v>7.0240775317007325</v>
      </c>
      <c r="FG72" s="402">
        <f t="shared" si="260"/>
        <v>5.6192620253605865</v>
      </c>
      <c r="FH72" s="397">
        <f t="shared" si="249"/>
        <v>4.495409620288469</v>
      </c>
      <c r="FI72" s="397">
        <f t="shared" si="249"/>
        <v>3.5963276962307753</v>
      </c>
      <c r="FJ72" s="397">
        <f t="shared" si="249"/>
        <v>2.8770621569846204</v>
      </c>
      <c r="FK72" s="397">
        <f t="shared" si="249"/>
        <v>2.3016497255876964</v>
      </c>
      <c r="FL72" s="397">
        <f t="shared" si="249"/>
        <v>1.8413197804701573</v>
      </c>
      <c r="FM72" s="397">
        <f t="shared" si="249"/>
        <v>1.473055824376126</v>
      </c>
      <c r="FN72" s="397">
        <f t="shared" si="247"/>
        <v>1.1784446595009008</v>
      </c>
      <c r="FO72" s="397">
        <f t="shared" si="239"/>
        <v>0.94275572760072068</v>
      </c>
      <c r="FP72" s="397">
        <f t="shared" si="239"/>
        <v>0.75420458208057661</v>
      </c>
      <c r="FQ72" s="397">
        <f t="shared" si="239"/>
        <v>0.60336366566446131</v>
      </c>
      <c r="FR72" s="397">
        <f t="shared" si="239"/>
        <v>0.48269093253156908</v>
      </c>
      <c r="FS72" s="402">
        <f t="shared" si="239"/>
        <v>0.38615274602525529</v>
      </c>
      <c r="FT72" s="397">
        <f t="shared" si="239"/>
        <v>0.30892219682020428</v>
      </c>
      <c r="FU72" s="397">
        <f t="shared" si="239"/>
        <v>0.24713775745616343</v>
      </c>
      <c r="FV72" s="397">
        <f t="shared" si="237"/>
        <v>0.19771020596493075</v>
      </c>
      <c r="FW72" s="397">
        <f t="shared" si="237"/>
        <v>0.15816816477194462</v>
      </c>
      <c r="FX72" s="397">
        <f t="shared" si="214"/>
        <v>0.1265345318175557</v>
      </c>
      <c r="FY72" s="397">
        <f t="shared" si="214"/>
        <v>0.10122762545404457</v>
      </c>
      <c r="FZ72" s="397">
        <f t="shared" si="214"/>
        <v>8.0982100363235665E-2</v>
      </c>
      <c r="GA72" s="397">
        <f t="shared" si="214"/>
        <v>6.4785680290588538E-2</v>
      </c>
      <c r="GB72" s="397">
        <f t="shared" si="244"/>
        <v>5.1828544232470831E-2</v>
      </c>
      <c r="GC72" s="397">
        <f t="shared" si="244"/>
        <v>4.1462835385976671E-2</v>
      </c>
      <c r="GD72" s="397">
        <f t="shared" si="244"/>
        <v>3.3170268308781337E-2</v>
      </c>
      <c r="GE72" s="402">
        <f t="shared" si="244"/>
        <v>2.6536214647025071E-2</v>
      </c>
      <c r="GF72" s="403">
        <f t="shared" si="254"/>
        <v>5935830.1188551448</v>
      </c>
    </row>
    <row r="73" spans="1:189" ht="22" hidden="1" customHeight="1" thickBot="1">
      <c r="B73" s="394">
        <f t="shared" si="180"/>
        <v>58</v>
      </c>
      <c r="C73" s="428"/>
      <c r="D73" s="428"/>
      <c r="E73" s="428">
        <v>1</v>
      </c>
      <c r="F73" s="428"/>
      <c r="G73" s="419" t="str">
        <f>$G$355</f>
        <v>Low Performing  Title / App</v>
      </c>
      <c r="H73" s="422"/>
      <c r="I73" s="423"/>
      <c r="J73" s="423"/>
      <c r="K73" s="423"/>
      <c r="L73" s="423"/>
      <c r="M73" s="423"/>
      <c r="N73" s="423"/>
      <c r="O73" s="423"/>
      <c r="P73" s="423"/>
      <c r="Q73" s="424"/>
      <c r="R73" s="423"/>
      <c r="S73" s="425"/>
      <c r="T73" s="423"/>
      <c r="U73" s="423"/>
      <c r="V73" s="423"/>
      <c r="W73" s="423"/>
      <c r="X73" s="423"/>
      <c r="Y73" s="423"/>
      <c r="Z73" s="423"/>
      <c r="AA73" s="423"/>
      <c r="AB73" s="423"/>
      <c r="AC73" s="423"/>
      <c r="AD73" s="423"/>
      <c r="AE73" s="425"/>
      <c r="AF73" s="423"/>
      <c r="AG73" s="423"/>
      <c r="AH73" s="423"/>
      <c r="AI73" s="423"/>
      <c r="AJ73" s="423"/>
      <c r="AK73" s="423"/>
      <c r="AL73" s="423"/>
      <c r="AM73" s="423"/>
      <c r="AN73" s="423"/>
      <c r="AO73" s="423"/>
      <c r="AP73" s="423"/>
      <c r="AQ73" s="425"/>
      <c r="AR73" s="423"/>
      <c r="AS73" s="423"/>
      <c r="AT73" s="423"/>
      <c r="AU73" s="423"/>
      <c r="AV73" s="423"/>
      <c r="AW73" s="423"/>
      <c r="AX73" s="423"/>
      <c r="AY73" s="423"/>
      <c r="AZ73" s="423"/>
      <c r="BA73" s="423"/>
      <c r="BB73" s="423"/>
      <c r="BC73" s="425"/>
      <c r="BD73" s="423"/>
      <c r="BE73" s="423"/>
      <c r="BF73" s="423"/>
      <c r="BG73" s="423"/>
      <c r="BH73" s="423"/>
      <c r="BI73" s="423"/>
      <c r="BJ73" s="423"/>
      <c r="BK73" s="423"/>
      <c r="BL73" s="423"/>
      <c r="BM73" s="423"/>
      <c r="BN73" s="423"/>
      <c r="BO73" s="425"/>
      <c r="BP73" s="423"/>
      <c r="BQ73" s="423"/>
      <c r="BR73" s="423"/>
      <c r="BS73" s="423"/>
      <c r="BT73" s="423"/>
      <c r="BU73" s="423"/>
      <c r="BV73" s="423"/>
      <c r="BW73" s="423"/>
      <c r="BX73" s="423"/>
      <c r="BY73" s="423"/>
      <c r="BZ73" s="423"/>
      <c r="CA73" s="425"/>
      <c r="CB73" s="423"/>
      <c r="CC73" s="423"/>
      <c r="CD73" s="423"/>
      <c r="CE73" s="423"/>
      <c r="CF73" s="423"/>
      <c r="CG73" s="423"/>
      <c r="CH73" s="423"/>
      <c r="CI73" s="423"/>
      <c r="CJ73" s="423"/>
      <c r="CK73" s="423"/>
      <c r="CL73" s="423"/>
      <c r="CM73" s="425"/>
      <c r="CN73" s="423"/>
      <c r="CO73" s="423"/>
      <c r="CP73" s="423"/>
      <c r="CQ73" s="423"/>
      <c r="CR73" s="423"/>
      <c r="CS73" s="423"/>
      <c r="CT73" s="423"/>
      <c r="CU73" s="423"/>
      <c r="CV73" s="423"/>
      <c r="CW73" s="423"/>
      <c r="CX73" s="423"/>
      <c r="CY73" s="430">
        <f t="shared" ref="CY73:DV73" si="265">$B$9*Q$355</f>
        <v>10965.824999999999</v>
      </c>
      <c r="CZ73" s="429">
        <f t="shared" si="265"/>
        <v>40421.0625</v>
      </c>
      <c r="DA73" s="429">
        <f t="shared" si="265"/>
        <v>74204.324999999997</v>
      </c>
      <c r="DB73" s="429">
        <f t="shared" si="265"/>
        <v>136792.5</v>
      </c>
      <c r="DC73" s="429">
        <f t="shared" si="265"/>
        <v>224799.41249999998</v>
      </c>
      <c r="DD73" s="429">
        <f t="shared" si="265"/>
        <v>153499.125</v>
      </c>
      <c r="DE73" s="429">
        <f t="shared" si="265"/>
        <v>131500.19999999998</v>
      </c>
      <c r="DF73" s="429">
        <f t="shared" si="265"/>
        <v>145650.375</v>
      </c>
      <c r="DG73" s="429">
        <f t="shared" si="265"/>
        <v>117574.27499999999</v>
      </c>
      <c r="DH73" s="429">
        <f t="shared" si="265"/>
        <v>116755.7625</v>
      </c>
      <c r="DI73" s="429">
        <f t="shared" si="265"/>
        <v>111205.575</v>
      </c>
      <c r="DJ73" s="429">
        <f t="shared" si="265"/>
        <v>102796.2</v>
      </c>
      <c r="DK73" s="430">
        <f t="shared" si="265"/>
        <v>90664.274999999994</v>
      </c>
      <c r="DL73" s="429">
        <f t="shared" si="265"/>
        <v>106429.04999999999</v>
      </c>
      <c r="DM73" s="429">
        <f t="shared" si="265"/>
        <v>83634.037499999991</v>
      </c>
      <c r="DN73" s="429">
        <f t="shared" si="265"/>
        <v>71558.175000000003</v>
      </c>
      <c r="DO73" s="429">
        <f t="shared" si="265"/>
        <v>70762.087499999994</v>
      </c>
      <c r="DP73" s="429">
        <f t="shared" si="265"/>
        <v>76144.087499999994</v>
      </c>
      <c r="DQ73" s="429">
        <f t="shared" si="265"/>
        <v>55199.137499999997</v>
      </c>
      <c r="DR73" s="429">
        <f t="shared" si="265"/>
        <v>55457.024999999994</v>
      </c>
      <c r="DS73" s="429">
        <f t="shared" si="265"/>
        <v>39681.037499999999</v>
      </c>
      <c r="DT73" s="429">
        <f t="shared" si="265"/>
        <v>27223.949999999997</v>
      </c>
      <c r="DU73" s="429">
        <f t="shared" si="265"/>
        <v>17704.537499999999</v>
      </c>
      <c r="DV73" s="429">
        <f t="shared" si="265"/>
        <v>7781.4749999999995</v>
      </c>
      <c r="DW73" s="402">
        <f t="shared" si="236"/>
        <v>6225.18</v>
      </c>
      <c r="DX73" s="397">
        <f t="shared" si="231"/>
        <v>4980.1440000000002</v>
      </c>
      <c r="DY73" s="397">
        <f t="shared" si="231"/>
        <v>3984.1152000000002</v>
      </c>
      <c r="DZ73" s="397">
        <f t="shared" si="231"/>
        <v>3187.2921600000004</v>
      </c>
      <c r="EA73" s="397">
        <f t="shared" si="231"/>
        <v>2549.8337280000005</v>
      </c>
      <c r="EB73" s="397">
        <f t="shared" si="231"/>
        <v>2039.8669824000006</v>
      </c>
      <c r="EC73" s="397">
        <f t="shared" si="231"/>
        <v>1631.8935859200005</v>
      </c>
      <c r="ED73" s="397">
        <f t="shared" si="231"/>
        <v>1305.5148687360006</v>
      </c>
      <c r="EE73" s="397">
        <f t="shared" si="231"/>
        <v>1044.4118949888004</v>
      </c>
      <c r="EF73" s="397">
        <f t="shared" si="229"/>
        <v>835.5295159910404</v>
      </c>
      <c r="EG73" s="398">
        <f t="shared" si="229"/>
        <v>668.42361279283239</v>
      </c>
      <c r="EH73" s="397">
        <f t="shared" si="229"/>
        <v>534.73889023426591</v>
      </c>
      <c r="EI73" s="402">
        <f t="shared" si="229"/>
        <v>427.79111218741275</v>
      </c>
      <c r="EJ73" s="397">
        <f t="shared" si="259"/>
        <v>342.23288974993022</v>
      </c>
      <c r="EK73" s="397">
        <f t="shared" si="259"/>
        <v>273.7863117999442</v>
      </c>
      <c r="EL73" s="397">
        <f t="shared" si="259"/>
        <v>219.02904943995537</v>
      </c>
      <c r="EM73" s="397">
        <f t="shared" si="259"/>
        <v>175.2232395519643</v>
      </c>
      <c r="EN73" s="397">
        <f t="shared" si="259"/>
        <v>140.17859164157144</v>
      </c>
      <c r="EO73" s="397">
        <f t="shared" si="259"/>
        <v>112.14287331325716</v>
      </c>
      <c r="EP73" s="397">
        <f t="shared" si="259"/>
        <v>89.714298650605727</v>
      </c>
      <c r="EQ73" s="397">
        <f t="shared" si="259"/>
        <v>71.771438920484584</v>
      </c>
      <c r="ER73" s="397">
        <f t="shared" si="259"/>
        <v>57.417151136387673</v>
      </c>
      <c r="ES73" s="397">
        <f t="shared" si="259"/>
        <v>45.933720909110143</v>
      </c>
      <c r="ET73" s="397">
        <f t="shared" si="259"/>
        <v>36.746976727288114</v>
      </c>
      <c r="EU73" s="402">
        <f t="shared" si="259"/>
        <v>29.397581381830491</v>
      </c>
      <c r="EV73" s="397">
        <f t="shared" si="259"/>
        <v>23.518065105464395</v>
      </c>
      <c r="EW73" s="397">
        <f t="shared" si="259"/>
        <v>18.814452084371517</v>
      </c>
      <c r="EX73" s="397">
        <f t="shared" si="259"/>
        <v>15.051561667497214</v>
      </c>
      <c r="EY73" s="397">
        <f t="shared" si="259"/>
        <v>12.041249333997772</v>
      </c>
      <c r="EZ73" s="397">
        <f t="shared" si="260"/>
        <v>9.6329994671982178</v>
      </c>
      <c r="FA73" s="397">
        <f t="shared" si="260"/>
        <v>7.7063995737585742</v>
      </c>
      <c r="FB73" s="397">
        <f t="shared" si="260"/>
        <v>6.1651196590068595</v>
      </c>
      <c r="FC73" s="397">
        <f t="shared" si="260"/>
        <v>4.9320957272054882</v>
      </c>
      <c r="FD73" s="397">
        <f t="shared" si="260"/>
        <v>3.9456765817643906</v>
      </c>
      <c r="FE73" s="397">
        <f t="shared" si="260"/>
        <v>3.1565412654115126</v>
      </c>
      <c r="FF73" s="397">
        <f t="shared" si="260"/>
        <v>2.5252330123292102</v>
      </c>
      <c r="FG73" s="402">
        <f t="shared" si="260"/>
        <v>2.0201864098633684</v>
      </c>
      <c r="FH73" s="397">
        <f t="shared" si="249"/>
        <v>1.6161491278906948</v>
      </c>
      <c r="FI73" s="397">
        <f t="shared" si="249"/>
        <v>1.2929193023125558</v>
      </c>
      <c r="FJ73" s="397">
        <f t="shared" si="249"/>
        <v>1.0343354418500448</v>
      </c>
      <c r="FK73" s="397">
        <f t="shared" si="249"/>
        <v>0.82746835348003589</v>
      </c>
      <c r="FL73" s="397">
        <f t="shared" si="249"/>
        <v>0.66197468278402871</v>
      </c>
      <c r="FM73" s="397">
        <f t="shared" si="249"/>
        <v>0.52957974622722304</v>
      </c>
      <c r="FN73" s="397">
        <f t="shared" si="247"/>
        <v>0.42366379698177847</v>
      </c>
      <c r="FO73" s="397">
        <f t="shared" si="239"/>
        <v>0.33893103758542281</v>
      </c>
      <c r="FP73" s="397">
        <f t="shared" si="239"/>
        <v>0.27114483006833828</v>
      </c>
      <c r="FQ73" s="397">
        <f t="shared" si="239"/>
        <v>0.21691586405467064</v>
      </c>
      <c r="FR73" s="397">
        <f t="shared" si="239"/>
        <v>0.17353269124373652</v>
      </c>
      <c r="FS73" s="402">
        <f t="shared" si="239"/>
        <v>0.13882615299498921</v>
      </c>
      <c r="FT73" s="397">
        <f t="shared" si="239"/>
        <v>0.11106092239599137</v>
      </c>
      <c r="FU73" s="397">
        <f t="shared" si="239"/>
        <v>8.8848737916793097E-2</v>
      </c>
      <c r="FV73" s="397">
        <f t="shared" si="237"/>
        <v>7.1078990333434483E-2</v>
      </c>
      <c r="FW73" s="397">
        <f t="shared" si="237"/>
        <v>5.6863192266747589E-2</v>
      </c>
      <c r="FX73" s="397">
        <f t="shared" si="214"/>
        <v>4.5490553813398074E-2</v>
      </c>
      <c r="FY73" s="397">
        <f t="shared" si="214"/>
        <v>3.6392443050718461E-2</v>
      </c>
      <c r="FZ73" s="397">
        <f t="shared" si="214"/>
        <v>2.9113954440574769E-2</v>
      </c>
      <c r="GA73" s="397">
        <f t="shared" si="214"/>
        <v>2.3291163552459818E-2</v>
      </c>
      <c r="GB73" s="397">
        <f t="shared" si="244"/>
        <v>1.8632930841967855E-2</v>
      </c>
      <c r="GC73" s="397">
        <f t="shared" si="244"/>
        <v>1.4906344673574285E-2</v>
      </c>
      <c r="GD73" s="397">
        <f t="shared" si="244"/>
        <v>1.1925075738859429E-2</v>
      </c>
      <c r="GE73" s="402">
        <f t="shared" si="244"/>
        <v>9.540060591087543E-3</v>
      </c>
      <c r="GF73" s="392">
        <f t="shared" si="254"/>
        <v>2099529.374339757</v>
      </c>
    </row>
    <row r="74" spans="1:189" ht="22" hidden="1" customHeight="1" thickTop="1">
      <c r="A74" s="433" t="s">
        <v>388</v>
      </c>
      <c r="B74" s="383">
        <f t="shared" si="180"/>
        <v>59</v>
      </c>
      <c r="C74" s="421"/>
      <c r="D74" s="421">
        <v>1</v>
      </c>
      <c r="E74" s="421"/>
      <c r="F74" s="421"/>
      <c r="G74" s="417" t="str">
        <f>$G$354</f>
        <v>Avg Performing  Title / App</v>
      </c>
      <c r="H74" s="422"/>
      <c r="I74" s="423"/>
      <c r="J74" s="423"/>
      <c r="K74" s="423"/>
      <c r="L74" s="423"/>
      <c r="M74" s="423"/>
      <c r="N74" s="423"/>
      <c r="O74" s="423"/>
      <c r="P74" s="423"/>
      <c r="Q74" s="424"/>
      <c r="R74" s="423"/>
      <c r="S74" s="425"/>
      <c r="T74" s="423"/>
      <c r="U74" s="423"/>
      <c r="V74" s="423"/>
      <c r="W74" s="423"/>
      <c r="X74" s="423"/>
      <c r="Y74" s="423"/>
      <c r="Z74" s="423"/>
      <c r="AA74" s="423"/>
      <c r="AB74" s="423"/>
      <c r="AC74" s="423"/>
      <c r="AD74" s="423"/>
      <c r="AE74" s="425"/>
      <c r="AF74" s="423"/>
      <c r="AG74" s="423"/>
      <c r="AH74" s="423"/>
      <c r="AI74" s="423"/>
      <c r="AJ74" s="423"/>
      <c r="AK74" s="423"/>
      <c r="AL74" s="423"/>
      <c r="AM74" s="423"/>
      <c r="AN74" s="423"/>
      <c r="AO74" s="423"/>
      <c r="AP74" s="423"/>
      <c r="AQ74" s="425"/>
      <c r="AR74" s="423"/>
      <c r="AS74" s="423"/>
      <c r="AT74" s="423"/>
      <c r="AU74" s="423"/>
      <c r="AV74" s="423"/>
      <c r="AW74" s="423"/>
      <c r="AX74" s="423"/>
      <c r="AY74" s="423"/>
      <c r="AZ74" s="423"/>
      <c r="BA74" s="423"/>
      <c r="BB74" s="423"/>
      <c r="BC74" s="425"/>
      <c r="BD74" s="423"/>
      <c r="BE74" s="423"/>
      <c r="BF74" s="423"/>
      <c r="BG74" s="423"/>
      <c r="BH74" s="423"/>
      <c r="BI74" s="423"/>
      <c r="BJ74" s="423"/>
      <c r="BK74" s="423"/>
      <c r="BL74" s="423"/>
      <c r="BM74" s="423"/>
      <c r="BN74" s="423"/>
      <c r="BO74" s="425"/>
      <c r="BP74" s="423"/>
      <c r="BQ74" s="423"/>
      <c r="BR74" s="423"/>
      <c r="BS74" s="423"/>
      <c r="BT74" s="423"/>
      <c r="BU74" s="423"/>
      <c r="BV74" s="423"/>
      <c r="BW74" s="423"/>
      <c r="BX74" s="423"/>
      <c r="BY74" s="423"/>
      <c r="BZ74" s="423"/>
      <c r="CA74" s="425"/>
      <c r="CB74" s="423"/>
      <c r="CC74" s="423"/>
      <c r="CD74" s="423"/>
      <c r="CE74" s="423"/>
      <c r="CF74" s="423"/>
      <c r="CG74" s="423"/>
      <c r="CH74" s="423"/>
      <c r="CI74" s="423"/>
      <c r="CJ74" s="423"/>
      <c r="CK74" s="423"/>
      <c r="CL74" s="423"/>
      <c r="CM74" s="425"/>
      <c r="CN74" s="423"/>
      <c r="CO74" s="423"/>
      <c r="CP74" s="423"/>
      <c r="CQ74" s="423"/>
      <c r="CR74" s="423"/>
      <c r="CS74" s="423"/>
      <c r="CT74" s="423"/>
      <c r="CU74" s="423"/>
      <c r="CV74" s="423"/>
      <c r="CW74" s="423"/>
      <c r="CX74" s="423"/>
      <c r="CY74" s="425"/>
      <c r="CZ74" s="426">
        <f t="shared" ref="CZ74:DW74" si="266">$B$9*Q$354</f>
        <v>23344.424999999999</v>
      </c>
      <c r="DA74" s="426">
        <f t="shared" si="266"/>
        <v>75179.8125</v>
      </c>
      <c r="DB74" s="426">
        <f t="shared" si="266"/>
        <v>213463.57499999998</v>
      </c>
      <c r="DC74" s="426">
        <f t="shared" si="266"/>
        <v>417721.6875</v>
      </c>
      <c r="DD74" s="426">
        <f t="shared" si="266"/>
        <v>510202.38749999995</v>
      </c>
      <c r="DE74" s="426">
        <f t="shared" si="266"/>
        <v>496444.64999999997</v>
      </c>
      <c r="DF74" s="426">
        <f t="shared" si="266"/>
        <v>505224.03749999998</v>
      </c>
      <c r="DG74" s="426">
        <f t="shared" si="266"/>
        <v>495940.08749999997</v>
      </c>
      <c r="DH74" s="426">
        <f t="shared" si="266"/>
        <v>335455.57500000001</v>
      </c>
      <c r="DI74" s="426">
        <f t="shared" si="266"/>
        <v>364069.875</v>
      </c>
      <c r="DJ74" s="426">
        <f t="shared" si="266"/>
        <v>279841.57500000001</v>
      </c>
      <c r="DK74" s="427">
        <f t="shared" si="266"/>
        <v>238590.78749999998</v>
      </c>
      <c r="DL74" s="426">
        <f t="shared" si="266"/>
        <v>308814.67499999999</v>
      </c>
      <c r="DM74" s="426">
        <f t="shared" si="266"/>
        <v>273585</v>
      </c>
      <c r="DN74" s="426">
        <f t="shared" si="266"/>
        <v>237267.71249999999</v>
      </c>
      <c r="DO74" s="426">
        <f t="shared" si="266"/>
        <v>178615.125</v>
      </c>
      <c r="DP74" s="426">
        <f t="shared" si="266"/>
        <v>165844.08749999999</v>
      </c>
      <c r="DQ74" s="426">
        <f t="shared" si="266"/>
        <v>185342.625</v>
      </c>
      <c r="DR74" s="426">
        <f t="shared" si="266"/>
        <v>165877.72500000001</v>
      </c>
      <c r="DS74" s="426">
        <f t="shared" si="266"/>
        <v>128921.325</v>
      </c>
      <c r="DT74" s="426">
        <f t="shared" si="266"/>
        <v>95799.599999999991</v>
      </c>
      <c r="DU74" s="426">
        <f t="shared" si="266"/>
        <v>55995.224999999999</v>
      </c>
      <c r="DV74" s="426">
        <f t="shared" si="266"/>
        <v>49009.837499999994</v>
      </c>
      <c r="DW74" s="427">
        <f t="shared" si="266"/>
        <v>27055.762499999997</v>
      </c>
      <c r="DX74" s="397">
        <f t="shared" si="231"/>
        <v>21644.61</v>
      </c>
      <c r="DY74" s="397">
        <f t="shared" si="231"/>
        <v>17315.688000000002</v>
      </c>
      <c r="DZ74" s="397">
        <f t="shared" si="231"/>
        <v>13852.550400000002</v>
      </c>
      <c r="EA74" s="397">
        <f t="shared" si="231"/>
        <v>11082.040320000002</v>
      </c>
      <c r="EB74" s="397">
        <f t="shared" si="231"/>
        <v>8865.6322560000026</v>
      </c>
      <c r="EC74" s="397">
        <f t="shared" si="231"/>
        <v>7092.5058048000028</v>
      </c>
      <c r="ED74" s="397">
        <f t="shared" si="231"/>
        <v>5674.0046438400022</v>
      </c>
      <c r="EE74" s="397">
        <f t="shared" si="231"/>
        <v>4539.2037150720016</v>
      </c>
      <c r="EF74" s="397">
        <f t="shared" si="229"/>
        <v>3631.3629720576014</v>
      </c>
      <c r="EG74" s="398">
        <f t="shared" si="229"/>
        <v>2905.0903776460814</v>
      </c>
      <c r="EH74" s="397">
        <f t="shared" si="229"/>
        <v>2324.0723021168651</v>
      </c>
      <c r="EI74" s="402">
        <f t="shared" si="229"/>
        <v>1859.2578416934921</v>
      </c>
      <c r="EJ74" s="397">
        <f t="shared" si="259"/>
        <v>1487.4062733547937</v>
      </c>
      <c r="EK74" s="397">
        <f t="shared" si="259"/>
        <v>1189.9250186838351</v>
      </c>
      <c r="EL74" s="397">
        <f t="shared" si="259"/>
        <v>951.94001494706811</v>
      </c>
      <c r="EM74" s="397">
        <f t="shared" si="259"/>
        <v>761.55201195765449</v>
      </c>
      <c r="EN74" s="397">
        <f t="shared" si="259"/>
        <v>609.24160956612366</v>
      </c>
      <c r="EO74" s="397">
        <f t="shared" si="259"/>
        <v>487.39328765289895</v>
      </c>
      <c r="EP74" s="397">
        <f t="shared" si="259"/>
        <v>389.91463012231918</v>
      </c>
      <c r="EQ74" s="397">
        <f t="shared" si="259"/>
        <v>311.93170409785535</v>
      </c>
      <c r="ER74" s="397">
        <f t="shared" si="259"/>
        <v>249.5453632782843</v>
      </c>
      <c r="ES74" s="397">
        <f t="shared" si="259"/>
        <v>199.63629062262746</v>
      </c>
      <c r="ET74" s="397">
        <f t="shared" si="259"/>
        <v>159.70903249810198</v>
      </c>
      <c r="EU74" s="402">
        <f t="shared" si="259"/>
        <v>127.76722599848159</v>
      </c>
      <c r="EV74" s="397">
        <f t="shared" si="259"/>
        <v>102.21378079878528</v>
      </c>
      <c r="EW74" s="397">
        <f t="shared" si="259"/>
        <v>81.771024639028226</v>
      </c>
      <c r="EX74" s="397">
        <f t="shared" si="259"/>
        <v>65.416819711222587</v>
      </c>
      <c r="EY74" s="397">
        <f t="shared" si="259"/>
        <v>52.33345576897807</v>
      </c>
      <c r="EZ74" s="397">
        <f t="shared" si="260"/>
        <v>41.866764615182461</v>
      </c>
      <c r="FA74" s="397">
        <f t="shared" si="260"/>
        <v>33.493411692145969</v>
      </c>
      <c r="FB74" s="397">
        <f t="shared" si="260"/>
        <v>26.794729353716775</v>
      </c>
      <c r="FC74" s="397">
        <f t="shared" si="260"/>
        <v>21.43578348297342</v>
      </c>
      <c r="FD74" s="397">
        <f t="shared" si="260"/>
        <v>17.148626786378738</v>
      </c>
      <c r="FE74" s="397">
        <f t="shared" si="260"/>
        <v>13.718901429102992</v>
      </c>
      <c r="FF74" s="397">
        <f t="shared" si="260"/>
        <v>10.975121143282394</v>
      </c>
      <c r="FG74" s="402">
        <f t="shared" si="260"/>
        <v>8.7800969146259149</v>
      </c>
      <c r="FH74" s="397">
        <f t="shared" si="249"/>
        <v>7.0240775317007325</v>
      </c>
      <c r="FI74" s="397">
        <f t="shared" si="249"/>
        <v>5.6192620253605865</v>
      </c>
      <c r="FJ74" s="397">
        <f t="shared" si="249"/>
        <v>4.495409620288469</v>
      </c>
      <c r="FK74" s="397">
        <f t="shared" si="249"/>
        <v>3.5963276962307753</v>
      </c>
      <c r="FL74" s="397">
        <f t="shared" si="249"/>
        <v>2.8770621569846204</v>
      </c>
      <c r="FM74" s="397">
        <f t="shared" si="249"/>
        <v>2.3016497255876964</v>
      </c>
      <c r="FN74" s="397">
        <f t="shared" si="247"/>
        <v>1.8413197804701573</v>
      </c>
      <c r="FO74" s="397">
        <f t="shared" si="239"/>
        <v>1.473055824376126</v>
      </c>
      <c r="FP74" s="397">
        <f t="shared" si="239"/>
        <v>1.1784446595009008</v>
      </c>
      <c r="FQ74" s="397">
        <f t="shared" si="239"/>
        <v>0.94275572760072068</v>
      </c>
      <c r="FR74" s="397">
        <f t="shared" si="239"/>
        <v>0.75420458208057661</v>
      </c>
      <c r="FS74" s="402">
        <f t="shared" si="239"/>
        <v>0.60336366566446131</v>
      </c>
      <c r="FT74" s="397">
        <f t="shared" si="239"/>
        <v>0.48269093253156908</v>
      </c>
      <c r="FU74" s="397">
        <f t="shared" si="239"/>
        <v>0.38615274602525529</v>
      </c>
      <c r="FV74" s="397">
        <f t="shared" si="237"/>
        <v>0.30892219682020428</v>
      </c>
      <c r="FW74" s="397">
        <f t="shared" si="237"/>
        <v>0.24713775745616343</v>
      </c>
      <c r="FX74" s="397">
        <f t="shared" si="214"/>
        <v>0.19771020596493075</v>
      </c>
      <c r="FY74" s="397">
        <f t="shared" si="214"/>
        <v>0.15816816477194462</v>
      </c>
      <c r="FZ74" s="397">
        <f t="shared" si="214"/>
        <v>0.1265345318175557</v>
      </c>
      <c r="GA74" s="397">
        <f t="shared" si="214"/>
        <v>0.10122762545404457</v>
      </c>
      <c r="GB74" s="397">
        <f t="shared" si="244"/>
        <v>8.0982100363235665E-2</v>
      </c>
      <c r="GC74" s="397">
        <f t="shared" si="244"/>
        <v>6.4785680290588538E-2</v>
      </c>
      <c r="GD74" s="397">
        <f t="shared" si="244"/>
        <v>5.1828544232470831E-2</v>
      </c>
      <c r="GE74" s="402">
        <f t="shared" si="244"/>
        <v>4.1462835385976671E-2</v>
      </c>
      <c r="GF74" s="403">
        <f t="shared" si="254"/>
        <v>5935830.0591486618</v>
      </c>
    </row>
    <row r="75" spans="1:189" ht="22" hidden="1" customHeight="1">
      <c r="B75" s="394">
        <f t="shared" si="180"/>
        <v>60</v>
      </c>
      <c r="C75" s="428"/>
      <c r="D75" s="428"/>
      <c r="E75" s="428">
        <v>1</v>
      </c>
      <c r="F75" s="428"/>
      <c r="G75" s="409" t="str">
        <f>$G$355</f>
        <v>Low Performing  Title / App</v>
      </c>
      <c r="H75" s="422"/>
      <c r="I75" s="423"/>
      <c r="J75" s="423"/>
      <c r="K75" s="423"/>
      <c r="L75" s="423"/>
      <c r="M75" s="423"/>
      <c r="N75" s="423"/>
      <c r="O75" s="423"/>
      <c r="P75" s="423"/>
      <c r="Q75" s="424"/>
      <c r="R75" s="423"/>
      <c r="S75" s="425"/>
      <c r="T75" s="423"/>
      <c r="U75" s="423"/>
      <c r="V75" s="423"/>
      <c r="W75" s="423"/>
      <c r="X75" s="423"/>
      <c r="Y75" s="423"/>
      <c r="Z75" s="423"/>
      <c r="AA75" s="423"/>
      <c r="AB75" s="423"/>
      <c r="AC75" s="423"/>
      <c r="AD75" s="423"/>
      <c r="AE75" s="425"/>
      <c r="AF75" s="423"/>
      <c r="AG75" s="423"/>
      <c r="AH75" s="423"/>
      <c r="AI75" s="423"/>
      <c r="AJ75" s="423"/>
      <c r="AK75" s="423"/>
      <c r="AL75" s="423"/>
      <c r="AM75" s="423"/>
      <c r="AN75" s="423"/>
      <c r="AO75" s="423"/>
      <c r="AP75" s="423"/>
      <c r="AQ75" s="425"/>
      <c r="AR75" s="423"/>
      <c r="AS75" s="423"/>
      <c r="AT75" s="423"/>
      <c r="AU75" s="423"/>
      <c r="AV75" s="423"/>
      <c r="AW75" s="423"/>
      <c r="AX75" s="423"/>
      <c r="AY75" s="423"/>
      <c r="AZ75" s="423"/>
      <c r="BA75" s="423"/>
      <c r="BB75" s="423"/>
      <c r="BC75" s="425"/>
      <c r="BD75" s="423"/>
      <c r="BE75" s="423"/>
      <c r="BF75" s="423"/>
      <c r="BG75" s="423"/>
      <c r="BH75" s="423"/>
      <c r="BI75" s="423"/>
      <c r="BJ75" s="423"/>
      <c r="BK75" s="423"/>
      <c r="BL75" s="423"/>
      <c r="BM75" s="423"/>
      <c r="BN75" s="423"/>
      <c r="BO75" s="425"/>
      <c r="BP75" s="423"/>
      <c r="BQ75" s="423"/>
      <c r="BR75" s="423"/>
      <c r="BS75" s="423"/>
      <c r="BT75" s="423"/>
      <c r="BU75" s="423"/>
      <c r="BV75" s="423"/>
      <c r="BW75" s="423"/>
      <c r="BX75" s="423"/>
      <c r="BY75" s="423"/>
      <c r="BZ75" s="423"/>
      <c r="CA75" s="425"/>
      <c r="CB75" s="423"/>
      <c r="CC75" s="423"/>
      <c r="CD75" s="423"/>
      <c r="CE75" s="423"/>
      <c r="CF75" s="423"/>
      <c r="CG75" s="423"/>
      <c r="CH75" s="423"/>
      <c r="CI75" s="423"/>
      <c r="CJ75" s="423"/>
      <c r="CK75" s="423"/>
      <c r="CL75" s="423"/>
      <c r="CM75" s="425"/>
      <c r="CN75" s="423"/>
      <c r="CO75" s="423"/>
      <c r="CP75" s="423"/>
      <c r="CQ75" s="423"/>
      <c r="CR75" s="423"/>
      <c r="CS75" s="423"/>
      <c r="CT75" s="423"/>
      <c r="CU75" s="423"/>
      <c r="CV75" s="423"/>
      <c r="CW75" s="423"/>
      <c r="CX75" s="423"/>
      <c r="CY75" s="425"/>
      <c r="CZ75" s="429">
        <f t="shared" ref="CZ75:DW75" si="267">$B$9*Q$355</f>
        <v>10965.824999999999</v>
      </c>
      <c r="DA75" s="429">
        <f t="shared" si="267"/>
        <v>40421.0625</v>
      </c>
      <c r="DB75" s="429">
        <f t="shared" si="267"/>
        <v>74204.324999999997</v>
      </c>
      <c r="DC75" s="429">
        <f t="shared" si="267"/>
        <v>136792.5</v>
      </c>
      <c r="DD75" s="429">
        <f t="shared" si="267"/>
        <v>224799.41249999998</v>
      </c>
      <c r="DE75" s="429">
        <f t="shared" si="267"/>
        <v>153499.125</v>
      </c>
      <c r="DF75" s="429">
        <f t="shared" si="267"/>
        <v>131500.19999999998</v>
      </c>
      <c r="DG75" s="429">
        <f t="shared" si="267"/>
        <v>145650.375</v>
      </c>
      <c r="DH75" s="429">
        <f t="shared" si="267"/>
        <v>117574.27499999999</v>
      </c>
      <c r="DI75" s="429">
        <f t="shared" si="267"/>
        <v>116755.7625</v>
      </c>
      <c r="DJ75" s="429">
        <f t="shared" si="267"/>
        <v>111205.575</v>
      </c>
      <c r="DK75" s="430">
        <f t="shared" si="267"/>
        <v>102796.2</v>
      </c>
      <c r="DL75" s="429">
        <f t="shared" si="267"/>
        <v>90664.274999999994</v>
      </c>
      <c r="DM75" s="429">
        <f t="shared" si="267"/>
        <v>106429.04999999999</v>
      </c>
      <c r="DN75" s="429">
        <f t="shared" si="267"/>
        <v>83634.037499999991</v>
      </c>
      <c r="DO75" s="429">
        <f t="shared" si="267"/>
        <v>71558.175000000003</v>
      </c>
      <c r="DP75" s="429">
        <f t="shared" si="267"/>
        <v>70762.087499999994</v>
      </c>
      <c r="DQ75" s="429">
        <f t="shared" si="267"/>
        <v>76144.087499999994</v>
      </c>
      <c r="DR75" s="429">
        <f t="shared" si="267"/>
        <v>55199.137499999997</v>
      </c>
      <c r="DS75" s="429">
        <f t="shared" si="267"/>
        <v>55457.024999999994</v>
      </c>
      <c r="DT75" s="429">
        <f t="shared" si="267"/>
        <v>39681.037499999999</v>
      </c>
      <c r="DU75" s="429">
        <f t="shared" si="267"/>
        <v>27223.949999999997</v>
      </c>
      <c r="DV75" s="429">
        <f t="shared" si="267"/>
        <v>17704.537499999999</v>
      </c>
      <c r="DW75" s="430">
        <f t="shared" si="267"/>
        <v>7781.4749999999995</v>
      </c>
      <c r="DX75" s="397">
        <f t="shared" si="231"/>
        <v>6225.18</v>
      </c>
      <c r="DY75" s="397">
        <f t="shared" si="231"/>
        <v>4980.1440000000002</v>
      </c>
      <c r="DZ75" s="397">
        <f t="shared" si="231"/>
        <v>3984.1152000000002</v>
      </c>
      <c r="EA75" s="397">
        <f t="shared" si="231"/>
        <v>3187.2921600000004</v>
      </c>
      <c r="EB75" s="397">
        <f t="shared" si="231"/>
        <v>2549.8337280000005</v>
      </c>
      <c r="EC75" s="397">
        <f t="shared" si="231"/>
        <v>2039.8669824000006</v>
      </c>
      <c r="ED75" s="397">
        <f t="shared" si="231"/>
        <v>1631.8935859200005</v>
      </c>
      <c r="EE75" s="397">
        <f t="shared" si="231"/>
        <v>1305.5148687360006</v>
      </c>
      <c r="EF75" s="397">
        <f t="shared" si="229"/>
        <v>1044.4118949888004</v>
      </c>
      <c r="EG75" s="398">
        <f t="shared" si="229"/>
        <v>835.5295159910404</v>
      </c>
      <c r="EH75" s="397">
        <f t="shared" si="229"/>
        <v>668.42361279283239</v>
      </c>
      <c r="EI75" s="402">
        <f t="shared" si="229"/>
        <v>534.73889023426591</v>
      </c>
      <c r="EJ75" s="397">
        <f t="shared" si="259"/>
        <v>427.79111218741275</v>
      </c>
      <c r="EK75" s="397">
        <f t="shared" si="259"/>
        <v>342.23288974993022</v>
      </c>
      <c r="EL75" s="397">
        <f t="shared" si="259"/>
        <v>273.7863117999442</v>
      </c>
      <c r="EM75" s="397">
        <f t="shared" si="259"/>
        <v>219.02904943995537</v>
      </c>
      <c r="EN75" s="397">
        <f t="shared" si="259"/>
        <v>175.2232395519643</v>
      </c>
      <c r="EO75" s="397">
        <f t="shared" si="259"/>
        <v>140.17859164157144</v>
      </c>
      <c r="EP75" s="397">
        <f t="shared" si="259"/>
        <v>112.14287331325716</v>
      </c>
      <c r="EQ75" s="397">
        <f t="shared" si="259"/>
        <v>89.714298650605727</v>
      </c>
      <c r="ER75" s="397">
        <f t="shared" si="259"/>
        <v>71.771438920484584</v>
      </c>
      <c r="ES75" s="397">
        <f t="shared" si="259"/>
        <v>57.417151136387673</v>
      </c>
      <c r="ET75" s="397">
        <f t="shared" si="259"/>
        <v>45.933720909110143</v>
      </c>
      <c r="EU75" s="402">
        <f t="shared" si="259"/>
        <v>36.746976727288114</v>
      </c>
      <c r="EV75" s="397">
        <f t="shared" si="259"/>
        <v>29.397581381830491</v>
      </c>
      <c r="EW75" s="397">
        <f t="shared" si="259"/>
        <v>23.518065105464395</v>
      </c>
      <c r="EX75" s="397">
        <f t="shared" si="259"/>
        <v>18.814452084371517</v>
      </c>
      <c r="EY75" s="397">
        <f t="shared" si="259"/>
        <v>15.051561667497214</v>
      </c>
      <c r="EZ75" s="397">
        <f t="shared" si="260"/>
        <v>12.041249333997772</v>
      </c>
      <c r="FA75" s="397">
        <f t="shared" si="260"/>
        <v>9.6329994671982178</v>
      </c>
      <c r="FB75" s="397">
        <f t="shared" si="260"/>
        <v>7.7063995737585742</v>
      </c>
      <c r="FC75" s="397">
        <f t="shared" si="260"/>
        <v>6.1651196590068595</v>
      </c>
      <c r="FD75" s="397">
        <f t="shared" si="260"/>
        <v>4.9320957272054882</v>
      </c>
      <c r="FE75" s="397">
        <f t="shared" si="260"/>
        <v>3.9456765817643906</v>
      </c>
      <c r="FF75" s="397">
        <f t="shared" si="260"/>
        <v>3.1565412654115126</v>
      </c>
      <c r="FG75" s="402">
        <f t="shared" si="260"/>
        <v>2.5252330123292102</v>
      </c>
      <c r="FH75" s="397">
        <f t="shared" si="249"/>
        <v>2.0201864098633684</v>
      </c>
      <c r="FI75" s="397">
        <f t="shared" si="249"/>
        <v>1.6161491278906948</v>
      </c>
      <c r="FJ75" s="397">
        <f t="shared" si="249"/>
        <v>1.2929193023125558</v>
      </c>
      <c r="FK75" s="397">
        <f t="shared" si="249"/>
        <v>1.0343354418500448</v>
      </c>
      <c r="FL75" s="397">
        <f t="shared" si="249"/>
        <v>0.82746835348003589</v>
      </c>
      <c r="FM75" s="397">
        <f t="shared" si="249"/>
        <v>0.66197468278402871</v>
      </c>
      <c r="FN75" s="397">
        <f t="shared" si="247"/>
        <v>0.52957974622722304</v>
      </c>
      <c r="FO75" s="397">
        <f t="shared" si="239"/>
        <v>0.42366379698177847</v>
      </c>
      <c r="FP75" s="397">
        <f t="shared" si="239"/>
        <v>0.33893103758542281</v>
      </c>
      <c r="FQ75" s="397">
        <f t="shared" si="239"/>
        <v>0.27114483006833828</v>
      </c>
      <c r="FR75" s="397">
        <f t="shared" si="239"/>
        <v>0.21691586405467064</v>
      </c>
      <c r="FS75" s="402">
        <f t="shared" si="239"/>
        <v>0.17353269124373652</v>
      </c>
      <c r="FT75" s="397">
        <f t="shared" si="239"/>
        <v>0.13882615299498921</v>
      </c>
      <c r="FU75" s="397">
        <f t="shared" si="239"/>
        <v>0.11106092239599137</v>
      </c>
      <c r="FV75" s="397">
        <f t="shared" si="237"/>
        <v>8.8848737916793097E-2</v>
      </c>
      <c r="FW75" s="397">
        <f t="shared" si="237"/>
        <v>7.1078990333434483E-2</v>
      </c>
      <c r="FX75" s="397">
        <f t="shared" si="214"/>
        <v>5.6863192266747589E-2</v>
      </c>
      <c r="FY75" s="397">
        <f t="shared" si="214"/>
        <v>4.5490553813398074E-2</v>
      </c>
      <c r="FZ75" s="397">
        <f t="shared" si="214"/>
        <v>3.6392443050718461E-2</v>
      </c>
      <c r="GA75" s="397">
        <f t="shared" si="214"/>
        <v>2.9113954440574769E-2</v>
      </c>
      <c r="GB75" s="397">
        <f t="shared" si="244"/>
        <v>2.3291163552459818E-2</v>
      </c>
      <c r="GC75" s="397">
        <f t="shared" si="244"/>
        <v>1.8632930841967855E-2</v>
      </c>
      <c r="GD75" s="397">
        <f t="shared" si="244"/>
        <v>1.4906344673574285E-2</v>
      </c>
      <c r="GE75" s="402">
        <f t="shared" si="244"/>
        <v>1.1925075738859429E-2</v>
      </c>
      <c r="GF75" s="392">
        <f t="shared" si="254"/>
        <v>2099529.3647996965</v>
      </c>
    </row>
    <row r="76" spans="1:189" ht="22" hidden="1" customHeight="1">
      <c r="B76" s="394">
        <f t="shared" si="180"/>
        <v>61</v>
      </c>
      <c r="C76" s="428">
        <v>1</v>
      </c>
      <c r="D76" s="428"/>
      <c r="E76" s="428"/>
      <c r="F76" s="428"/>
      <c r="G76" s="404" t="str">
        <f>$G$353</f>
        <v>High Performing Title / App</v>
      </c>
      <c r="H76" s="422"/>
      <c r="I76" s="423"/>
      <c r="J76" s="423"/>
      <c r="K76" s="423"/>
      <c r="L76" s="423"/>
      <c r="M76" s="423"/>
      <c r="N76" s="423"/>
      <c r="O76" s="423"/>
      <c r="P76" s="423"/>
      <c r="Q76" s="424"/>
      <c r="R76" s="423"/>
      <c r="S76" s="425"/>
      <c r="T76" s="423"/>
      <c r="U76" s="423"/>
      <c r="V76" s="423"/>
      <c r="W76" s="423"/>
      <c r="X76" s="423"/>
      <c r="Y76" s="423"/>
      <c r="Z76" s="423"/>
      <c r="AA76" s="423"/>
      <c r="AB76" s="423"/>
      <c r="AC76" s="423"/>
      <c r="AD76" s="423"/>
      <c r="AE76" s="425"/>
      <c r="AF76" s="423"/>
      <c r="AG76" s="423"/>
      <c r="AH76" s="423"/>
      <c r="AI76" s="423"/>
      <c r="AJ76" s="423"/>
      <c r="AK76" s="423"/>
      <c r="AL76" s="423"/>
      <c r="AM76" s="423"/>
      <c r="AN76" s="423"/>
      <c r="AO76" s="423"/>
      <c r="AP76" s="423"/>
      <c r="AQ76" s="425"/>
      <c r="AR76" s="423"/>
      <c r="AS76" s="423"/>
      <c r="AT76" s="423"/>
      <c r="AU76" s="423"/>
      <c r="AV76" s="423"/>
      <c r="AW76" s="423"/>
      <c r="AX76" s="423"/>
      <c r="AY76" s="423"/>
      <c r="AZ76" s="423"/>
      <c r="BA76" s="423"/>
      <c r="BB76" s="423"/>
      <c r="BC76" s="425"/>
      <c r="BD76" s="423"/>
      <c r="BE76" s="423"/>
      <c r="BF76" s="423"/>
      <c r="BG76" s="423"/>
      <c r="BH76" s="423"/>
      <c r="BI76" s="423"/>
      <c r="BJ76" s="423"/>
      <c r="BK76" s="423"/>
      <c r="BL76" s="423"/>
      <c r="BM76" s="423"/>
      <c r="BN76" s="423"/>
      <c r="BO76" s="425"/>
      <c r="BP76" s="423"/>
      <c r="BQ76" s="423"/>
      <c r="BR76" s="423"/>
      <c r="BS76" s="423"/>
      <c r="BT76" s="423"/>
      <c r="BU76" s="423"/>
      <c r="BV76" s="423"/>
      <c r="BW76" s="423"/>
      <c r="BX76" s="423"/>
      <c r="BY76" s="423"/>
      <c r="BZ76" s="423"/>
      <c r="CA76" s="425"/>
      <c r="CB76" s="423"/>
      <c r="CC76" s="423"/>
      <c r="CD76" s="423"/>
      <c r="CE76" s="423"/>
      <c r="CF76" s="423"/>
      <c r="CG76" s="423"/>
      <c r="CH76" s="423"/>
      <c r="CI76" s="423"/>
      <c r="CJ76" s="423"/>
      <c r="CK76" s="423"/>
      <c r="CL76" s="423"/>
      <c r="CM76" s="425"/>
      <c r="CN76" s="423"/>
      <c r="CO76" s="423"/>
      <c r="CP76" s="423"/>
      <c r="CQ76" s="423"/>
      <c r="CR76" s="423"/>
      <c r="CS76" s="423"/>
      <c r="CT76" s="423"/>
      <c r="CU76" s="423"/>
      <c r="CV76" s="423"/>
      <c r="CW76" s="423"/>
      <c r="CX76" s="423"/>
      <c r="CY76" s="425"/>
      <c r="CZ76" s="423"/>
      <c r="DA76" s="435">
        <f t="shared" ref="DA76:DX76" si="268">$B$9*Q$353</f>
        <v>216978.69374999998</v>
      </c>
      <c r="DB76" s="435">
        <f t="shared" si="268"/>
        <v>724467.65625</v>
      </c>
      <c r="DC76" s="435">
        <f t="shared" si="268"/>
        <v>1376160.58125</v>
      </c>
      <c r="DD76" s="435">
        <f t="shared" si="268"/>
        <v>2329951.8937499998</v>
      </c>
      <c r="DE76" s="435">
        <f t="shared" si="268"/>
        <v>2894254.59375</v>
      </c>
      <c r="DF76" s="435">
        <f t="shared" si="268"/>
        <v>3393771.46875</v>
      </c>
      <c r="DG76" s="435">
        <f t="shared" si="268"/>
        <v>2796016.2749999999</v>
      </c>
      <c r="DH76" s="435">
        <f t="shared" si="268"/>
        <v>2389978.0124999997</v>
      </c>
      <c r="DI76" s="435">
        <f t="shared" si="268"/>
        <v>3074736.5999999996</v>
      </c>
      <c r="DJ76" s="435">
        <f t="shared" si="268"/>
        <v>2535998.4</v>
      </c>
      <c r="DK76" s="436">
        <f t="shared" si="268"/>
        <v>2199253.3874999997</v>
      </c>
      <c r="DL76" s="435">
        <f t="shared" si="268"/>
        <v>2769980.85</v>
      </c>
      <c r="DM76" s="435">
        <f t="shared" si="268"/>
        <v>2434968.1687499997</v>
      </c>
      <c r="DN76" s="435">
        <f t="shared" si="268"/>
        <v>2279546.1</v>
      </c>
      <c r="DO76" s="435">
        <f t="shared" si="268"/>
        <v>1459329.3</v>
      </c>
      <c r="DP76" s="435">
        <f t="shared" si="268"/>
        <v>1644554.1937499999</v>
      </c>
      <c r="DQ76" s="435">
        <f t="shared" si="268"/>
        <v>1368625.78125</v>
      </c>
      <c r="DR76" s="435">
        <f t="shared" si="268"/>
        <v>1435026.20625</v>
      </c>
      <c r="DS76" s="435">
        <f t="shared" si="268"/>
        <v>791086.72499999998</v>
      </c>
      <c r="DT76" s="435">
        <f t="shared" si="268"/>
        <v>705176.54999999993</v>
      </c>
      <c r="DU76" s="435">
        <f t="shared" si="268"/>
        <v>550393.59375</v>
      </c>
      <c r="DV76" s="435">
        <f t="shared" si="268"/>
        <v>603389.47499999998</v>
      </c>
      <c r="DW76" s="436">
        <f t="shared" si="268"/>
        <v>382004.26874999999</v>
      </c>
      <c r="DX76" s="435">
        <f t="shared" si="268"/>
        <v>213648.58124999999</v>
      </c>
      <c r="DY76" s="397">
        <f t="shared" si="231"/>
        <v>170918.86499999999</v>
      </c>
      <c r="DZ76" s="397">
        <f t="shared" si="231"/>
        <v>136735.092</v>
      </c>
      <c r="EA76" s="397">
        <f t="shared" si="231"/>
        <v>109388.0736</v>
      </c>
      <c r="EB76" s="397">
        <f t="shared" si="231"/>
        <v>87510.458880000006</v>
      </c>
      <c r="EC76" s="397">
        <f t="shared" si="231"/>
        <v>70008.367104000004</v>
      </c>
      <c r="ED76" s="397">
        <f t="shared" si="231"/>
        <v>56006.693683200006</v>
      </c>
      <c r="EE76" s="397">
        <f t="shared" si="231"/>
        <v>44805.354946560008</v>
      </c>
      <c r="EF76" s="397">
        <f t="shared" si="229"/>
        <v>35844.283957248008</v>
      </c>
      <c r="EG76" s="398">
        <f t="shared" si="229"/>
        <v>28675.427165798406</v>
      </c>
      <c r="EH76" s="397">
        <f t="shared" si="229"/>
        <v>22940.341732638728</v>
      </c>
      <c r="EI76" s="402">
        <f t="shared" si="229"/>
        <v>18352.273386110985</v>
      </c>
      <c r="EJ76" s="397">
        <f t="shared" si="259"/>
        <v>14681.818708888788</v>
      </c>
      <c r="EK76" s="397">
        <f t="shared" si="259"/>
        <v>11745.454967111031</v>
      </c>
      <c r="EL76" s="397">
        <f t="shared" si="259"/>
        <v>9396.3639736888254</v>
      </c>
      <c r="EM76" s="397">
        <f t="shared" si="259"/>
        <v>7517.091178951061</v>
      </c>
      <c r="EN76" s="397">
        <f t="shared" si="259"/>
        <v>6013.6729431608492</v>
      </c>
      <c r="EO76" s="397">
        <f t="shared" si="259"/>
        <v>4810.9383545286792</v>
      </c>
      <c r="EP76" s="397">
        <f t="shared" si="259"/>
        <v>3848.7506836229436</v>
      </c>
      <c r="EQ76" s="397">
        <f t="shared" si="259"/>
        <v>3079.000546898355</v>
      </c>
      <c r="ER76" s="397">
        <f t="shared" si="259"/>
        <v>2463.2004375186843</v>
      </c>
      <c r="ES76" s="397">
        <f t="shared" si="259"/>
        <v>1970.5603500149475</v>
      </c>
      <c r="ET76" s="397">
        <f t="shared" si="259"/>
        <v>1576.4482800119581</v>
      </c>
      <c r="EU76" s="402">
        <f t="shared" si="259"/>
        <v>1261.1586240095667</v>
      </c>
      <c r="EV76" s="397">
        <f t="shared" si="259"/>
        <v>1008.9268992076534</v>
      </c>
      <c r="EW76" s="397">
        <f t="shared" si="259"/>
        <v>807.14151936612279</v>
      </c>
      <c r="EX76" s="397">
        <f t="shared" si="259"/>
        <v>645.71321549289826</v>
      </c>
      <c r="EY76" s="397">
        <f t="shared" si="259"/>
        <v>516.57057239431867</v>
      </c>
      <c r="EZ76" s="397">
        <f t="shared" si="260"/>
        <v>413.25645791545497</v>
      </c>
      <c r="FA76" s="397">
        <f t="shared" si="260"/>
        <v>330.60516633236398</v>
      </c>
      <c r="FB76" s="397">
        <f t="shared" si="260"/>
        <v>264.48413306589117</v>
      </c>
      <c r="FC76" s="397">
        <f t="shared" si="260"/>
        <v>211.58730645271294</v>
      </c>
      <c r="FD76" s="397">
        <f t="shared" si="260"/>
        <v>169.26984516217036</v>
      </c>
      <c r="FE76" s="397">
        <f t="shared" si="260"/>
        <v>135.41587612973629</v>
      </c>
      <c r="FF76" s="397">
        <f t="shared" si="260"/>
        <v>108.33270090378903</v>
      </c>
      <c r="FG76" s="402">
        <f t="shared" si="260"/>
        <v>86.666160723031226</v>
      </c>
      <c r="FH76" s="397">
        <f t="shared" si="249"/>
        <v>69.332928578424983</v>
      </c>
      <c r="FI76" s="397">
        <f t="shared" si="249"/>
        <v>55.466342862739992</v>
      </c>
      <c r="FJ76" s="397">
        <f t="shared" si="249"/>
        <v>44.373074290191994</v>
      </c>
      <c r="FK76" s="397">
        <f t="shared" si="249"/>
        <v>35.498459432153595</v>
      </c>
      <c r="FL76" s="397">
        <f t="shared" si="249"/>
        <v>28.398767545722876</v>
      </c>
      <c r="FM76" s="397">
        <f t="shared" si="249"/>
        <v>22.719014036578301</v>
      </c>
      <c r="FN76" s="397">
        <f t="shared" si="247"/>
        <v>18.17521122926264</v>
      </c>
      <c r="FO76" s="397">
        <f t="shared" si="239"/>
        <v>14.540168983410112</v>
      </c>
      <c r="FP76" s="397">
        <f t="shared" si="239"/>
        <v>11.632135186728091</v>
      </c>
      <c r="FQ76" s="397">
        <f t="shared" si="239"/>
        <v>9.3057081493824736</v>
      </c>
      <c r="FR76" s="397">
        <f t="shared" si="239"/>
        <v>7.4445665195059796</v>
      </c>
      <c r="FS76" s="402">
        <f t="shared" si="239"/>
        <v>5.9556532156047837</v>
      </c>
      <c r="FT76" s="397">
        <f t="shared" si="239"/>
        <v>4.7645225724838269</v>
      </c>
      <c r="FU76" s="397">
        <f t="shared" si="239"/>
        <v>3.8116180579870615</v>
      </c>
      <c r="FV76" s="397">
        <f t="shared" si="237"/>
        <v>3.0492944463896494</v>
      </c>
      <c r="FW76" s="397">
        <f t="shared" si="237"/>
        <v>2.4394355571117199</v>
      </c>
      <c r="FX76" s="397">
        <f t="shared" si="214"/>
        <v>1.9515484456893759</v>
      </c>
      <c r="FY76" s="397">
        <f t="shared" si="214"/>
        <v>1.5612387565515009</v>
      </c>
      <c r="FZ76" s="397">
        <f t="shared" si="214"/>
        <v>1.2489910052412008</v>
      </c>
      <c r="GA76" s="397">
        <f t="shared" si="214"/>
        <v>0.99919280419296064</v>
      </c>
      <c r="GB76" s="397">
        <f t="shared" si="244"/>
        <v>0.79935424335436855</v>
      </c>
      <c r="GC76" s="397">
        <f t="shared" si="244"/>
        <v>0.63948339468349491</v>
      </c>
      <c r="GD76" s="397">
        <f t="shared" si="244"/>
        <v>0.51158671574679593</v>
      </c>
      <c r="GE76" s="402">
        <f t="shared" si="244"/>
        <v>0.40926937259743679</v>
      </c>
      <c r="GF76" s="407">
        <f t="shared" si="254"/>
        <v>41423890.044172503</v>
      </c>
      <c r="GG76" s="408">
        <f>(GF76*$B$13)*$B$12</f>
        <v>186407505.19877627</v>
      </c>
    </row>
    <row r="77" spans="1:189" ht="22" hidden="1" customHeight="1">
      <c r="B77" s="394">
        <f t="shared" si="180"/>
        <v>62</v>
      </c>
      <c r="C77" s="428"/>
      <c r="D77" s="428"/>
      <c r="E77" s="428"/>
      <c r="F77" s="428">
        <v>1</v>
      </c>
      <c r="G77" s="412" t="str">
        <f>$G$356</f>
        <v>Even Performing Title / App</v>
      </c>
      <c r="H77" s="422"/>
      <c r="I77" s="423"/>
      <c r="J77" s="423"/>
      <c r="K77" s="423"/>
      <c r="L77" s="423"/>
      <c r="M77" s="423"/>
      <c r="N77" s="423"/>
      <c r="O77" s="423"/>
      <c r="P77" s="423"/>
      <c r="Q77" s="424"/>
      <c r="R77" s="423"/>
      <c r="S77" s="425"/>
      <c r="T77" s="423"/>
      <c r="U77" s="423"/>
      <c r="V77" s="423"/>
      <c r="W77" s="423"/>
      <c r="X77" s="423"/>
      <c r="Y77" s="423"/>
      <c r="Z77" s="423"/>
      <c r="AA77" s="423"/>
      <c r="AB77" s="423"/>
      <c r="AC77" s="423"/>
      <c r="AD77" s="423"/>
      <c r="AE77" s="425"/>
      <c r="AF77" s="423"/>
      <c r="AG77" s="423"/>
      <c r="AH77" s="423"/>
      <c r="AI77" s="423"/>
      <c r="AJ77" s="423"/>
      <c r="AK77" s="423"/>
      <c r="AL77" s="423"/>
      <c r="AM77" s="423"/>
      <c r="AN77" s="423"/>
      <c r="AO77" s="423"/>
      <c r="AP77" s="423"/>
      <c r="AQ77" s="425"/>
      <c r="AR77" s="423"/>
      <c r="AS77" s="423"/>
      <c r="AT77" s="423"/>
      <c r="AU77" s="423"/>
      <c r="AV77" s="423"/>
      <c r="AW77" s="423"/>
      <c r="AX77" s="423"/>
      <c r="AY77" s="423"/>
      <c r="AZ77" s="423"/>
      <c r="BA77" s="423"/>
      <c r="BB77" s="423"/>
      <c r="BC77" s="425"/>
      <c r="BD77" s="423"/>
      <c r="BE77" s="423"/>
      <c r="BF77" s="423"/>
      <c r="BG77" s="423"/>
      <c r="BH77" s="423"/>
      <c r="BI77" s="423"/>
      <c r="BJ77" s="423"/>
      <c r="BK77" s="423"/>
      <c r="BL77" s="423"/>
      <c r="BM77" s="423"/>
      <c r="BN77" s="423"/>
      <c r="BO77" s="425"/>
      <c r="BP77" s="423"/>
      <c r="BQ77" s="423"/>
      <c r="BR77" s="423"/>
      <c r="BS77" s="423"/>
      <c r="BT77" s="423"/>
      <c r="BU77" s="423"/>
      <c r="BV77" s="423"/>
      <c r="BW77" s="423"/>
      <c r="BX77" s="423"/>
      <c r="BY77" s="423"/>
      <c r="BZ77" s="423"/>
      <c r="CA77" s="425"/>
      <c r="CB77" s="423"/>
      <c r="CC77" s="423"/>
      <c r="CD77" s="423"/>
      <c r="CE77" s="423"/>
      <c r="CF77" s="423"/>
      <c r="CG77" s="423"/>
      <c r="CH77" s="423"/>
      <c r="CI77" s="423"/>
      <c r="CJ77" s="423"/>
      <c r="CK77" s="423"/>
      <c r="CL77" s="423"/>
      <c r="CM77" s="425"/>
      <c r="CN77" s="423"/>
      <c r="CO77" s="423"/>
      <c r="CP77" s="423"/>
      <c r="CQ77" s="423"/>
      <c r="CR77" s="423"/>
      <c r="CS77" s="423"/>
      <c r="CT77" s="423"/>
      <c r="CU77" s="423"/>
      <c r="CV77" s="423"/>
      <c r="CW77" s="423"/>
      <c r="CX77" s="423"/>
      <c r="CY77" s="425"/>
      <c r="CZ77" s="423"/>
      <c r="DA77" s="431">
        <f t="shared" ref="DA77:DX77" si="269">$B$9*Q$356</f>
        <v>2335.9375000000005</v>
      </c>
      <c r="DB77" s="431">
        <f t="shared" si="269"/>
        <v>9343.7500000000018</v>
      </c>
      <c r="DC77" s="431">
        <f t="shared" si="269"/>
        <v>23359.375</v>
      </c>
      <c r="DD77" s="431">
        <f t="shared" si="269"/>
        <v>35039.0625</v>
      </c>
      <c r="DE77" s="431">
        <f t="shared" si="269"/>
        <v>46718.75</v>
      </c>
      <c r="DF77" s="431">
        <f t="shared" si="269"/>
        <v>44382.8125</v>
      </c>
      <c r="DG77" s="431">
        <f t="shared" si="269"/>
        <v>42046.875</v>
      </c>
      <c r="DH77" s="431">
        <f t="shared" si="269"/>
        <v>39710.9375</v>
      </c>
      <c r="DI77" s="431">
        <f t="shared" si="269"/>
        <v>37375.000000000007</v>
      </c>
      <c r="DJ77" s="431">
        <f t="shared" si="269"/>
        <v>35039.0625</v>
      </c>
      <c r="DK77" s="432">
        <f t="shared" si="269"/>
        <v>32703.125</v>
      </c>
      <c r="DL77" s="431">
        <f t="shared" si="269"/>
        <v>30367.1875</v>
      </c>
      <c r="DM77" s="431">
        <f t="shared" si="269"/>
        <v>28031.25</v>
      </c>
      <c r="DN77" s="431">
        <f t="shared" si="269"/>
        <v>25695.312500000004</v>
      </c>
      <c r="DO77" s="431">
        <f t="shared" si="269"/>
        <v>23359.374999999975</v>
      </c>
      <c r="DP77" s="431">
        <f t="shared" si="269"/>
        <v>21023.437499999975</v>
      </c>
      <c r="DQ77" s="431">
        <f t="shared" si="269"/>
        <v>18687.500000000004</v>
      </c>
      <c r="DR77" s="431">
        <f t="shared" si="269"/>
        <v>16351.5625</v>
      </c>
      <c r="DS77" s="431">
        <f t="shared" si="269"/>
        <v>14015.625</v>
      </c>
      <c r="DT77" s="431">
        <f t="shared" si="269"/>
        <v>11679.6875</v>
      </c>
      <c r="DU77" s="431">
        <f t="shared" si="269"/>
        <v>9343.7500000000018</v>
      </c>
      <c r="DV77" s="431">
        <f t="shared" si="269"/>
        <v>7007.8125</v>
      </c>
      <c r="DW77" s="432">
        <f t="shared" si="269"/>
        <v>4671.8750000000009</v>
      </c>
      <c r="DX77" s="431">
        <f t="shared" si="269"/>
        <v>2335.9375000000005</v>
      </c>
      <c r="DY77" s="397">
        <f t="shared" si="231"/>
        <v>1868.7500000000005</v>
      </c>
      <c r="DZ77" s="397">
        <f t="shared" ref="DY77:EE81" si="270">DY77*0.8</f>
        <v>1495.0000000000005</v>
      </c>
      <c r="EA77" s="397">
        <f t="shared" si="270"/>
        <v>1196.0000000000005</v>
      </c>
      <c r="EB77" s="397">
        <f t="shared" si="270"/>
        <v>956.80000000000041</v>
      </c>
      <c r="EC77" s="397">
        <f t="shared" si="270"/>
        <v>765.4400000000004</v>
      </c>
      <c r="ED77" s="397">
        <f t="shared" si="270"/>
        <v>612.35200000000032</v>
      </c>
      <c r="EE77" s="397">
        <f t="shared" si="270"/>
        <v>489.88160000000028</v>
      </c>
      <c r="EF77" s="397">
        <f t="shared" si="229"/>
        <v>391.90528000000023</v>
      </c>
      <c r="EG77" s="398">
        <f t="shared" si="229"/>
        <v>313.52422400000023</v>
      </c>
      <c r="EH77" s="397">
        <f t="shared" si="229"/>
        <v>250.81937920000018</v>
      </c>
      <c r="EI77" s="402">
        <f t="shared" si="229"/>
        <v>200.65550336000015</v>
      </c>
      <c r="EJ77" s="397">
        <f t="shared" si="259"/>
        <v>160.52440268800012</v>
      </c>
      <c r="EK77" s="397">
        <f t="shared" si="259"/>
        <v>128.4195221504001</v>
      </c>
      <c r="EL77" s="397">
        <f t="shared" si="259"/>
        <v>102.73561772032008</v>
      </c>
      <c r="EM77" s="397">
        <f t="shared" si="259"/>
        <v>82.188494176256071</v>
      </c>
      <c r="EN77" s="397">
        <f t="shared" si="259"/>
        <v>65.75079534100486</v>
      </c>
      <c r="EO77" s="397">
        <f t="shared" si="259"/>
        <v>52.600636272803889</v>
      </c>
      <c r="EP77" s="397">
        <f t="shared" si="259"/>
        <v>42.080509018243113</v>
      </c>
      <c r="EQ77" s="397">
        <f t="shared" si="259"/>
        <v>33.66440721459449</v>
      </c>
      <c r="ER77" s="397">
        <f t="shared" si="259"/>
        <v>26.931525771675595</v>
      </c>
      <c r="ES77" s="397">
        <f t="shared" si="259"/>
        <v>21.545220617340476</v>
      </c>
      <c r="ET77" s="397">
        <f t="shared" si="259"/>
        <v>17.236176493872382</v>
      </c>
      <c r="EU77" s="402">
        <f t="shared" si="259"/>
        <v>13.788941195097905</v>
      </c>
      <c r="EV77" s="397">
        <f t="shared" si="259"/>
        <v>11.031152956078325</v>
      </c>
      <c r="EW77" s="397">
        <f t="shared" si="259"/>
        <v>8.82492236486266</v>
      </c>
      <c r="EX77" s="397">
        <f t="shared" si="259"/>
        <v>7.0599378918901285</v>
      </c>
      <c r="EY77" s="397">
        <f t="shared" si="259"/>
        <v>5.6479503135121032</v>
      </c>
      <c r="EZ77" s="397">
        <f t="shared" si="260"/>
        <v>4.5183602508096827</v>
      </c>
      <c r="FA77" s="397">
        <f t="shared" si="260"/>
        <v>3.6146882006477465</v>
      </c>
      <c r="FB77" s="397">
        <f t="shared" si="260"/>
        <v>2.8917505605181972</v>
      </c>
      <c r="FC77" s="397">
        <f t="shared" si="260"/>
        <v>2.3134004484145581</v>
      </c>
      <c r="FD77" s="397">
        <f t="shared" si="260"/>
        <v>1.8507203587316465</v>
      </c>
      <c r="FE77" s="397">
        <f t="shared" si="260"/>
        <v>1.4805762869853174</v>
      </c>
      <c r="FF77" s="397">
        <f t="shared" si="260"/>
        <v>1.1844610295882541</v>
      </c>
      <c r="FG77" s="402">
        <f t="shared" si="260"/>
        <v>0.94756882367060324</v>
      </c>
      <c r="FH77" s="397">
        <f t="shared" si="249"/>
        <v>0.75805505893648262</v>
      </c>
      <c r="FI77" s="397">
        <f t="shared" si="249"/>
        <v>0.60644404714918609</v>
      </c>
      <c r="FJ77" s="397">
        <f t="shared" si="249"/>
        <v>0.48515523771934888</v>
      </c>
      <c r="FK77" s="397">
        <f t="shared" si="249"/>
        <v>0.38812419017547911</v>
      </c>
      <c r="FL77" s="397">
        <f t="shared" si="249"/>
        <v>0.31049935214038332</v>
      </c>
      <c r="FM77" s="397">
        <f t="shared" si="249"/>
        <v>0.24839948171230666</v>
      </c>
      <c r="FN77" s="397">
        <f t="shared" si="247"/>
        <v>0.19871958536984535</v>
      </c>
      <c r="FO77" s="397">
        <f t="shared" si="239"/>
        <v>0.15897566829587628</v>
      </c>
      <c r="FP77" s="397">
        <f t="shared" si="239"/>
        <v>0.12718053463670104</v>
      </c>
      <c r="FQ77" s="397">
        <f t="shared" si="239"/>
        <v>0.10174442770936083</v>
      </c>
      <c r="FR77" s="397">
        <f t="shared" si="239"/>
        <v>8.1395542167488677E-2</v>
      </c>
      <c r="FS77" s="402">
        <f t="shared" si="239"/>
        <v>6.5116433733990939E-2</v>
      </c>
      <c r="FT77" s="397">
        <f t="shared" si="239"/>
        <v>5.2093146987192751E-2</v>
      </c>
      <c r="FU77" s="397">
        <f t="shared" si="239"/>
        <v>4.1674517589754205E-2</v>
      </c>
      <c r="FV77" s="397">
        <f t="shared" si="237"/>
        <v>3.3339614071803365E-2</v>
      </c>
      <c r="FW77" s="397">
        <f t="shared" si="237"/>
        <v>2.6671691257442693E-2</v>
      </c>
      <c r="FX77" s="397">
        <f t="shared" si="214"/>
        <v>2.1337353005954157E-2</v>
      </c>
      <c r="FY77" s="397">
        <f t="shared" si="214"/>
        <v>1.7069882404763325E-2</v>
      </c>
      <c r="FZ77" s="397">
        <f t="shared" si="214"/>
        <v>1.3655905923810661E-2</v>
      </c>
      <c r="GA77" s="397">
        <f t="shared" si="214"/>
        <v>1.0924724739048529E-2</v>
      </c>
      <c r="GB77" s="397">
        <f t="shared" si="244"/>
        <v>8.7397797912388241E-3</v>
      </c>
      <c r="GC77" s="397">
        <f t="shared" si="244"/>
        <v>6.9918238329910593E-3</v>
      </c>
      <c r="GD77" s="397">
        <f t="shared" si="244"/>
        <v>5.5934590663928481E-3</v>
      </c>
      <c r="GE77" s="402">
        <f t="shared" si="244"/>
        <v>4.4747672531142788E-3</v>
      </c>
      <c r="GF77" s="416">
        <f t="shared" si="254"/>
        <v>569968.732100931</v>
      </c>
    </row>
    <row r="78" spans="1:189" ht="22" hidden="1" customHeight="1">
      <c r="B78" s="394">
        <f t="shared" si="180"/>
        <v>63</v>
      </c>
      <c r="C78" s="428"/>
      <c r="D78" s="428"/>
      <c r="E78" s="428">
        <v>1</v>
      </c>
      <c r="F78" s="428"/>
      <c r="G78" s="409" t="str">
        <f>$G$355</f>
        <v>Low Performing  Title / App</v>
      </c>
      <c r="H78" s="422"/>
      <c r="I78" s="423"/>
      <c r="J78" s="423"/>
      <c r="K78" s="423"/>
      <c r="L78" s="423"/>
      <c r="M78" s="423"/>
      <c r="N78" s="423"/>
      <c r="O78" s="423"/>
      <c r="P78" s="423"/>
      <c r="Q78" s="424"/>
      <c r="R78" s="423"/>
      <c r="S78" s="425"/>
      <c r="T78" s="423"/>
      <c r="U78" s="423"/>
      <c r="V78" s="423"/>
      <c r="W78" s="423"/>
      <c r="X78" s="423"/>
      <c r="Y78" s="423"/>
      <c r="Z78" s="423"/>
      <c r="AA78" s="423"/>
      <c r="AB78" s="423"/>
      <c r="AC78" s="423"/>
      <c r="AD78" s="423"/>
      <c r="AE78" s="425"/>
      <c r="AF78" s="423"/>
      <c r="AG78" s="423"/>
      <c r="AH78" s="423"/>
      <c r="AI78" s="423"/>
      <c r="AJ78" s="423"/>
      <c r="AK78" s="423"/>
      <c r="AL78" s="423"/>
      <c r="AM78" s="423"/>
      <c r="AN78" s="423"/>
      <c r="AO78" s="423"/>
      <c r="AP78" s="423"/>
      <c r="AQ78" s="425"/>
      <c r="AR78" s="423"/>
      <c r="AS78" s="423"/>
      <c r="AT78" s="423"/>
      <c r="AU78" s="423"/>
      <c r="AV78" s="423"/>
      <c r="AW78" s="423"/>
      <c r="AX78" s="423"/>
      <c r="AY78" s="423"/>
      <c r="AZ78" s="423"/>
      <c r="BA78" s="423"/>
      <c r="BB78" s="423"/>
      <c r="BC78" s="425"/>
      <c r="BD78" s="423"/>
      <c r="BE78" s="423"/>
      <c r="BF78" s="423"/>
      <c r="BG78" s="423"/>
      <c r="BH78" s="423"/>
      <c r="BI78" s="423"/>
      <c r="BJ78" s="423"/>
      <c r="BK78" s="423"/>
      <c r="BL78" s="423"/>
      <c r="BM78" s="423"/>
      <c r="BN78" s="423"/>
      <c r="BO78" s="425"/>
      <c r="BP78" s="423"/>
      <c r="BQ78" s="423"/>
      <c r="BR78" s="423"/>
      <c r="BS78" s="423"/>
      <c r="BT78" s="423"/>
      <c r="BU78" s="423"/>
      <c r="BV78" s="423"/>
      <c r="BW78" s="423"/>
      <c r="BX78" s="423"/>
      <c r="BY78" s="423"/>
      <c r="BZ78" s="423"/>
      <c r="CA78" s="425"/>
      <c r="CB78" s="423"/>
      <c r="CC78" s="423"/>
      <c r="CD78" s="423"/>
      <c r="CE78" s="423"/>
      <c r="CF78" s="423"/>
      <c r="CG78" s="423"/>
      <c r="CH78" s="423"/>
      <c r="CI78" s="423"/>
      <c r="CJ78" s="423"/>
      <c r="CK78" s="423"/>
      <c r="CL78" s="423"/>
      <c r="CM78" s="425"/>
      <c r="CN78" s="423"/>
      <c r="CO78" s="423"/>
      <c r="CP78" s="423"/>
      <c r="CQ78" s="423"/>
      <c r="CR78" s="423"/>
      <c r="CS78" s="423"/>
      <c r="CT78" s="423"/>
      <c r="CU78" s="423"/>
      <c r="CV78" s="423"/>
      <c r="CW78" s="423"/>
      <c r="CX78" s="423"/>
      <c r="CY78" s="425"/>
      <c r="CZ78" s="423"/>
      <c r="DA78" s="429">
        <f t="shared" ref="DA78:DX78" si="271">$B$9*Q$355</f>
        <v>10965.824999999999</v>
      </c>
      <c r="DB78" s="429">
        <f t="shared" si="271"/>
        <v>40421.0625</v>
      </c>
      <c r="DC78" s="429">
        <f t="shared" si="271"/>
        <v>74204.324999999997</v>
      </c>
      <c r="DD78" s="429">
        <f t="shared" si="271"/>
        <v>136792.5</v>
      </c>
      <c r="DE78" s="429">
        <f t="shared" si="271"/>
        <v>224799.41249999998</v>
      </c>
      <c r="DF78" s="429">
        <f t="shared" si="271"/>
        <v>153499.125</v>
      </c>
      <c r="DG78" s="429">
        <f t="shared" si="271"/>
        <v>131500.19999999998</v>
      </c>
      <c r="DH78" s="429">
        <f t="shared" si="271"/>
        <v>145650.375</v>
      </c>
      <c r="DI78" s="429">
        <f t="shared" si="271"/>
        <v>117574.27499999999</v>
      </c>
      <c r="DJ78" s="429">
        <f t="shared" si="271"/>
        <v>116755.7625</v>
      </c>
      <c r="DK78" s="430">
        <f t="shared" si="271"/>
        <v>111205.575</v>
      </c>
      <c r="DL78" s="429">
        <f t="shared" si="271"/>
        <v>102796.2</v>
      </c>
      <c r="DM78" s="429">
        <f t="shared" si="271"/>
        <v>90664.274999999994</v>
      </c>
      <c r="DN78" s="429">
        <f t="shared" si="271"/>
        <v>106429.04999999999</v>
      </c>
      <c r="DO78" s="429">
        <f t="shared" si="271"/>
        <v>83634.037499999991</v>
      </c>
      <c r="DP78" s="429">
        <f t="shared" si="271"/>
        <v>71558.175000000003</v>
      </c>
      <c r="DQ78" s="429">
        <f t="shared" si="271"/>
        <v>70762.087499999994</v>
      </c>
      <c r="DR78" s="429">
        <f t="shared" si="271"/>
        <v>76144.087499999994</v>
      </c>
      <c r="DS78" s="429">
        <f t="shared" si="271"/>
        <v>55199.137499999997</v>
      </c>
      <c r="DT78" s="429">
        <f t="shared" si="271"/>
        <v>55457.024999999994</v>
      </c>
      <c r="DU78" s="429">
        <f t="shared" si="271"/>
        <v>39681.037499999999</v>
      </c>
      <c r="DV78" s="429">
        <f t="shared" si="271"/>
        <v>27223.949999999997</v>
      </c>
      <c r="DW78" s="430">
        <f t="shared" si="271"/>
        <v>17704.537499999999</v>
      </c>
      <c r="DX78" s="429">
        <f t="shared" si="271"/>
        <v>7781.4749999999995</v>
      </c>
      <c r="DY78" s="397">
        <f t="shared" si="270"/>
        <v>6225.18</v>
      </c>
      <c r="DZ78" s="397">
        <f t="shared" si="270"/>
        <v>4980.1440000000002</v>
      </c>
      <c r="EA78" s="397">
        <f t="shared" si="270"/>
        <v>3984.1152000000002</v>
      </c>
      <c r="EB78" s="397">
        <f t="shared" si="270"/>
        <v>3187.2921600000004</v>
      </c>
      <c r="EC78" s="397">
        <f t="shared" si="270"/>
        <v>2549.8337280000005</v>
      </c>
      <c r="ED78" s="397">
        <f t="shared" si="270"/>
        <v>2039.8669824000006</v>
      </c>
      <c r="EE78" s="397">
        <f t="shared" si="270"/>
        <v>1631.8935859200005</v>
      </c>
      <c r="EF78" s="397">
        <f t="shared" si="229"/>
        <v>1305.5148687360006</v>
      </c>
      <c r="EG78" s="398">
        <f t="shared" si="229"/>
        <v>1044.4118949888004</v>
      </c>
      <c r="EH78" s="397">
        <f t="shared" si="229"/>
        <v>835.5295159910404</v>
      </c>
      <c r="EI78" s="402">
        <f t="shared" si="229"/>
        <v>668.42361279283239</v>
      </c>
      <c r="EJ78" s="397">
        <f t="shared" si="259"/>
        <v>534.73889023426591</v>
      </c>
      <c r="EK78" s="397">
        <f t="shared" si="259"/>
        <v>427.79111218741275</v>
      </c>
      <c r="EL78" s="397">
        <f t="shared" si="259"/>
        <v>342.23288974993022</v>
      </c>
      <c r="EM78" s="397">
        <f t="shared" si="259"/>
        <v>273.7863117999442</v>
      </c>
      <c r="EN78" s="397">
        <f t="shared" si="259"/>
        <v>219.02904943995537</v>
      </c>
      <c r="EO78" s="397">
        <f t="shared" si="259"/>
        <v>175.2232395519643</v>
      </c>
      <c r="EP78" s="397">
        <f t="shared" si="259"/>
        <v>140.17859164157144</v>
      </c>
      <c r="EQ78" s="397">
        <f t="shared" si="259"/>
        <v>112.14287331325716</v>
      </c>
      <c r="ER78" s="397">
        <f t="shared" si="259"/>
        <v>89.714298650605727</v>
      </c>
      <c r="ES78" s="397">
        <f t="shared" si="259"/>
        <v>71.771438920484584</v>
      </c>
      <c r="ET78" s="397">
        <f t="shared" si="259"/>
        <v>57.417151136387673</v>
      </c>
      <c r="EU78" s="402">
        <f t="shared" si="259"/>
        <v>45.933720909110143</v>
      </c>
      <c r="EV78" s="397">
        <f t="shared" si="259"/>
        <v>36.746976727288114</v>
      </c>
      <c r="EW78" s="397">
        <f t="shared" si="259"/>
        <v>29.397581381830491</v>
      </c>
      <c r="EX78" s="397">
        <f t="shared" si="259"/>
        <v>23.518065105464395</v>
      </c>
      <c r="EY78" s="397">
        <f t="shared" si="259"/>
        <v>18.814452084371517</v>
      </c>
      <c r="EZ78" s="397">
        <f t="shared" si="260"/>
        <v>15.051561667497214</v>
      </c>
      <c r="FA78" s="397">
        <f t="shared" si="260"/>
        <v>12.041249333997772</v>
      </c>
      <c r="FB78" s="397">
        <f t="shared" si="260"/>
        <v>9.6329994671982178</v>
      </c>
      <c r="FC78" s="397">
        <f t="shared" si="260"/>
        <v>7.7063995737585742</v>
      </c>
      <c r="FD78" s="397">
        <f t="shared" si="260"/>
        <v>6.1651196590068595</v>
      </c>
      <c r="FE78" s="397">
        <f t="shared" si="260"/>
        <v>4.9320957272054882</v>
      </c>
      <c r="FF78" s="397">
        <f t="shared" si="260"/>
        <v>3.9456765817643906</v>
      </c>
      <c r="FG78" s="402">
        <f t="shared" si="260"/>
        <v>3.1565412654115126</v>
      </c>
      <c r="FH78" s="397">
        <f t="shared" si="249"/>
        <v>2.5252330123292102</v>
      </c>
      <c r="FI78" s="397">
        <f t="shared" si="249"/>
        <v>2.0201864098633684</v>
      </c>
      <c r="FJ78" s="397">
        <f t="shared" si="249"/>
        <v>1.6161491278906948</v>
      </c>
      <c r="FK78" s="397">
        <f t="shared" si="249"/>
        <v>1.2929193023125558</v>
      </c>
      <c r="FL78" s="397">
        <f t="shared" si="249"/>
        <v>1.0343354418500448</v>
      </c>
      <c r="FM78" s="397">
        <f t="shared" si="249"/>
        <v>0.82746835348003589</v>
      </c>
      <c r="FN78" s="397">
        <f t="shared" si="247"/>
        <v>0.66197468278402871</v>
      </c>
      <c r="FO78" s="397">
        <f t="shared" si="239"/>
        <v>0.52957974622722304</v>
      </c>
      <c r="FP78" s="397">
        <f t="shared" si="239"/>
        <v>0.42366379698177847</v>
      </c>
      <c r="FQ78" s="397">
        <f t="shared" si="239"/>
        <v>0.33893103758542281</v>
      </c>
      <c r="FR78" s="397">
        <f t="shared" si="239"/>
        <v>0.27114483006833828</v>
      </c>
      <c r="FS78" s="402">
        <f t="shared" si="239"/>
        <v>0.21691586405467064</v>
      </c>
      <c r="FT78" s="397">
        <f t="shared" si="239"/>
        <v>0.17353269124373652</v>
      </c>
      <c r="FU78" s="397">
        <f t="shared" si="239"/>
        <v>0.13882615299498921</v>
      </c>
      <c r="FV78" s="397">
        <f t="shared" si="237"/>
        <v>0.11106092239599137</v>
      </c>
      <c r="FW78" s="397">
        <f t="shared" si="237"/>
        <v>8.8848737916793097E-2</v>
      </c>
      <c r="FX78" s="397">
        <f t="shared" si="214"/>
        <v>7.1078990333434483E-2</v>
      </c>
      <c r="FY78" s="397">
        <f t="shared" si="214"/>
        <v>5.6863192266747589E-2</v>
      </c>
      <c r="FZ78" s="397">
        <f t="shared" si="214"/>
        <v>4.5490553813398074E-2</v>
      </c>
      <c r="GA78" s="397">
        <f t="shared" si="214"/>
        <v>3.6392443050718461E-2</v>
      </c>
      <c r="GB78" s="397">
        <f t="shared" si="244"/>
        <v>2.9113954440574769E-2</v>
      </c>
      <c r="GC78" s="397">
        <f t="shared" si="244"/>
        <v>2.3291163552459818E-2</v>
      </c>
      <c r="GD78" s="397">
        <f t="shared" si="244"/>
        <v>1.8632930841967855E-2</v>
      </c>
      <c r="GE78" s="402">
        <f t="shared" si="244"/>
        <v>1.4906344673574285E-2</v>
      </c>
      <c r="GF78" s="392">
        <f t="shared" si="254"/>
        <v>2099529.3528746208</v>
      </c>
    </row>
    <row r="79" spans="1:189" ht="22" hidden="1" customHeight="1">
      <c r="B79" s="394">
        <f t="shared" si="180"/>
        <v>64</v>
      </c>
      <c r="C79" s="428"/>
      <c r="D79" s="428">
        <v>1</v>
      </c>
      <c r="E79" s="428"/>
      <c r="F79" s="428"/>
      <c r="G79" s="418" t="str">
        <f>$G$354</f>
        <v>Avg Performing  Title / App</v>
      </c>
      <c r="H79" s="422"/>
      <c r="I79" s="423"/>
      <c r="J79" s="423"/>
      <c r="K79" s="423"/>
      <c r="L79" s="423"/>
      <c r="M79" s="423"/>
      <c r="N79" s="423"/>
      <c r="O79" s="423"/>
      <c r="P79" s="423"/>
      <c r="Q79" s="424"/>
      <c r="R79" s="423"/>
      <c r="S79" s="425"/>
      <c r="T79" s="423"/>
      <c r="U79" s="423"/>
      <c r="V79" s="423"/>
      <c r="W79" s="423"/>
      <c r="X79" s="423"/>
      <c r="Y79" s="423"/>
      <c r="Z79" s="423"/>
      <c r="AA79" s="423"/>
      <c r="AB79" s="423"/>
      <c r="AC79" s="423"/>
      <c r="AD79" s="423"/>
      <c r="AE79" s="425"/>
      <c r="AF79" s="423"/>
      <c r="AG79" s="423"/>
      <c r="AH79" s="423"/>
      <c r="AI79" s="423"/>
      <c r="AJ79" s="423"/>
      <c r="AK79" s="423"/>
      <c r="AL79" s="423"/>
      <c r="AM79" s="423"/>
      <c r="AN79" s="423"/>
      <c r="AO79" s="423"/>
      <c r="AP79" s="423"/>
      <c r="AQ79" s="425"/>
      <c r="AR79" s="423"/>
      <c r="AS79" s="423"/>
      <c r="AT79" s="423"/>
      <c r="AU79" s="423"/>
      <c r="AV79" s="423"/>
      <c r="AW79" s="423"/>
      <c r="AX79" s="423"/>
      <c r="AY79" s="423"/>
      <c r="AZ79" s="423"/>
      <c r="BA79" s="423"/>
      <c r="BB79" s="423"/>
      <c r="BC79" s="425"/>
      <c r="BD79" s="423"/>
      <c r="BE79" s="423"/>
      <c r="BF79" s="423"/>
      <c r="BG79" s="423"/>
      <c r="BH79" s="423"/>
      <c r="BI79" s="423"/>
      <c r="BJ79" s="423"/>
      <c r="BK79" s="423"/>
      <c r="BL79" s="423"/>
      <c r="BM79" s="423"/>
      <c r="BN79" s="423"/>
      <c r="BO79" s="425"/>
      <c r="BP79" s="423"/>
      <c r="BQ79" s="423"/>
      <c r="BR79" s="423"/>
      <c r="BS79" s="423"/>
      <c r="BT79" s="423"/>
      <c r="BU79" s="423"/>
      <c r="BV79" s="423"/>
      <c r="BW79" s="423"/>
      <c r="BX79" s="423"/>
      <c r="BY79" s="423"/>
      <c r="BZ79" s="423"/>
      <c r="CA79" s="425"/>
      <c r="CB79" s="423"/>
      <c r="CC79" s="423"/>
      <c r="CD79" s="423"/>
      <c r="CE79" s="423"/>
      <c r="CF79" s="423"/>
      <c r="CG79" s="423"/>
      <c r="CH79" s="423"/>
      <c r="CI79" s="423"/>
      <c r="CJ79" s="423"/>
      <c r="CK79" s="423"/>
      <c r="CL79" s="423"/>
      <c r="CM79" s="425"/>
      <c r="CN79" s="423"/>
      <c r="CO79" s="423"/>
      <c r="CP79" s="423"/>
      <c r="CQ79" s="423"/>
      <c r="CR79" s="423"/>
      <c r="CS79" s="423"/>
      <c r="CT79" s="423"/>
      <c r="CU79" s="423"/>
      <c r="CV79" s="423"/>
      <c r="CW79" s="423"/>
      <c r="CX79" s="423"/>
      <c r="CY79" s="425"/>
      <c r="CZ79" s="423"/>
      <c r="DA79" s="423"/>
      <c r="DB79" s="423"/>
      <c r="DC79" s="426">
        <f t="shared" ref="DC79:DZ79" si="272">$B$9*Q$354</f>
        <v>23344.424999999999</v>
      </c>
      <c r="DD79" s="426">
        <f t="shared" si="272"/>
        <v>75179.8125</v>
      </c>
      <c r="DE79" s="426">
        <f t="shared" si="272"/>
        <v>213463.57499999998</v>
      </c>
      <c r="DF79" s="426">
        <f t="shared" si="272"/>
        <v>417721.6875</v>
      </c>
      <c r="DG79" s="426">
        <f t="shared" si="272"/>
        <v>510202.38749999995</v>
      </c>
      <c r="DH79" s="426">
        <f t="shared" si="272"/>
        <v>496444.64999999997</v>
      </c>
      <c r="DI79" s="426">
        <f t="shared" si="272"/>
        <v>505224.03749999998</v>
      </c>
      <c r="DJ79" s="426">
        <f t="shared" si="272"/>
        <v>495940.08749999997</v>
      </c>
      <c r="DK79" s="427">
        <f t="shared" si="272"/>
        <v>335455.57500000001</v>
      </c>
      <c r="DL79" s="426">
        <f t="shared" si="272"/>
        <v>364069.875</v>
      </c>
      <c r="DM79" s="426">
        <f t="shared" si="272"/>
        <v>279841.57500000001</v>
      </c>
      <c r="DN79" s="426">
        <f t="shared" si="272"/>
        <v>238590.78749999998</v>
      </c>
      <c r="DO79" s="426">
        <f t="shared" si="272"/>
        <v>308814.67499999999</v>
      </c>
      <c r="DP79" s="426">
        <f t="shared" si="272"/>
        <v>273585</v>
      </c>
      <c r="DQ79" s="426">
        <f t="shared" si="272"/>
        <v>237267.71249999999</v>
      </c>
      <c r="DR79" s="426">
        <f t="shared" si="272"/>
        <v>178615.125</v>
      </c>
      <c r="DS79" s="426">
        <f t="shared" si="272"/>
        <v>165844.08749999999</v>
      </c>
      <c r="DT79" s="426">
        <f t="shared" si="272"/>
        <v>185342.625</v>
      </c>
      <c r="DU79" s="426">
        <f t="shared" si="272"/>
        <v>165877.72500000001</v>
      </c>
      <c r="DV79" s="426">
        <f t="shared" si="272"/>
        <v>128921.325</v>
      </c>
      <c r="DW79" s="427">
        <f t="shared" si="272"/>
        <v>95799.599999999991</v>
      </c>
      <c r="DX79" s="426">
        <f t="shared" si="272"/>
        <v>55995.224999999999</v>
      </c>
      <c r="DY79" s="426">
        <f t="shared" si="272"/>
        <v>49009.837499999994</v>
      </c>
      <c r="DZ79" s="426">
        <f t="shared" si="272"/>
        <v>27055.762499999997</v>
      </c>
      <c r="EA79" s="397">
        <f t="shared" si="270"/>
        <v>21644.61</v>
      </c>
      <c r="EB79" s="397">
        <f t="shared" si="270"/>
        <v>17315.688000000002</v>
      </c>
      <c r="EC79" s="397">
        <f t="shared" si="270"/>
        <v>13852.550400000002</v>
      </c>
      <c r="ED79" s="397">
        <f t="shared" si="270"/>
        <v>11082.040320000002</v>
      </c>
      <c r="EE79" s="397">
        <f t="shared" si="270"/>
        <v>8865.6322560000026</v>
      </c>
      <c r="EF79" s="397">
        <f t="shared" si="229"/>
        <v>7092.5058048000028</v>
      </c>
      <c r="EG79" s="398">
        <f t="shared" si="229"/>
        <v>5674.0046438400022</v>
      </c>
      <c r="EH79" s="397">
        <f t="shared" si="229"/>
        <v>4539.2037150720016</v>
      </c>
      <c r="EI79" s="402">
        <f t="shared" si="229"/>
        <v>3631.3629720576014</v>
      </c>
      <c r="EJ79" s="397">
        <f t="shared" si="259"/>
        <v>2905.0903776460814</v>
      </c>
      <c r="EK79" s="397">
        <f t="shared" si="259"/>
        <v>2324.0723021168651</v>
      </c>
      <c r="EL79" s="397">
        <f t="shared" si="259"/>
        <v>1859.2578416934921</v>
      </c>
      <c r="EM79" s="397">
        <f t="shared" si="259"/>
        <v>1487.4062733547937</v>
      </c>
      <c r="EN79" s="397">
        <f t="shared" si="259"/>
        <v>1189.9250186838351</v>
      </c>
      <c r="EO79" s="397">
        <f t="shared" si="259"/>
        <v>951.94001494706811</v>
      </c>
      <c r="EP79" s="397">
        <f t="shared" si="259"/>
        <v>761.55201195765449</v>
      </c>
      <c r="EQ79" s="397">
        <f t="shared" si="259"/>
        <v>609.24160956612366</v>
      </c>
      <c r="ER79" s="397">
        <f t="shared" si="259"/>
        <v>487.39328765289895</v>
      </c>
      <c r="ES79" s="397">
        <f t="shared" si="259"/>
        <v>389.91463012231918</v>
      </c>
      <c r="ET79" s="397">
        <f t="shared" si="259"/>
        <v>311.93170409785535</v>
      </c>
      <c r="EU79" s="402">
        <f t="shared" si="259"/>
        <v>249.5453632782843</v>
      </c>
      <c r="EV79" s="397">
        <f t="shared" si="259"/>
        <v>199.63629062262746</v>
      </c>
      <c r="EW79" s="397">
        <f t="shared" si="259"/>
        <v>159.70903249810198</v>
      </c>
      <c r="EX79" s="397">
        <f t="shared" si="259"/>
        <v>127.76722599848159</v>
      </c>
      <c r="EY79" s="397">
        <f t="shared" si="259"/>
        <v>102.21378079878528</v>
      </c>
      <c r="EZ79" s="397">
        <f t="shared" si="260"/>
        <v>81.771024639028226</v>
      </c>
      <c r="FA79" s="397">
        <f t="shared" si="260"/>
        <v>65.416819711222587</v>
      </c>
      <c r="FB79" s="397">
        <f t="shared" si="260"/>
        <v>52.33345576897807</v>
      </c>
      <c r="FC79" s="397">
        <f t="shared" si="260"/>
        <v>41.866764615182461</v>
      </c>
      <c r="FD79" s="397">
        <f t="shared" si="260"/>
        <v>33.493411692145969</v>
      </c>
      <c r="FE79" s="397">
        <f t="shared" si="260"/>
        <v>26.794729353716775</v>
      </c>
      <c r="FF79" s="397">
        <f t="shared" si="260"/>
        <v>21.43578348297342</v>
      </c>
      <c r="FG79" s="402">
        <f t="shared" si="260"/>
        <v>17.148626786378738</v>
      </c>
      <c r="FH79" s="397">
        <f t="shared" si="249"/>
        <v>13.718901429102992</v>
      </c>
      <c r="FI79" s="397">
        <f t="shared" si="249"/>
        <v>10.975121143282394</v>
      </c>
      <c r="FJ79" s="397">
        <f t="shared" si="249"/>
        <v>8.7800969146259149</v>
      </c>
      <c r="FK79" s="397">
        <f t="shared" si="249"/>
        <v>7.0240775317007325</v>
      </c>
      <c r="FL79" s="397">
        <f t="shared" si="249"/>
        <v>5.6192620253605865</v>
      </c>
      <c r="FM79" s="397">
        <f t="shared" si="249"/>
        <v>4.495409620288469</v>
      </c>
      <c r="FN79" s="397">
        <f t="shared" si="247"/>
        <v>3.5963276962307753</v>
      </c>
      <c r="FO79" s="397">
        <f t="shared" si="239"/>
        <v>2.8770621569846204</v>
      </c>
      <c r="FP79" s="397">
        <f t="shared" si="239"/>
        <v>2.3016497255876964</v>
      </c>
      <c r="FQ79" s="397">
        <f t="shared" si="239"/>
        <v>1.8413197804701573</v>
      </c>
      <c r="FR79" s="397">
        <f t="shared" si="239"/>
        <v>1.473055824376126</v>
      </c>
      <c r="FS79" s="402">
        <f t="shared" si="239"/>
        <v>1.1784446595009008</v>
      </c>
      <c r="FT79" s="397">
        <f t="shared" si="239"/>
        <v>0.94275572760072068</v>
      </c>
      <c r="FU79" s="397">
        <f t="shared" si="239"/>
        <v>0.75420458208057661</v>
      </c>
      <c r="FV79" s="397">
        <f t="shared" si="237"/>
        <v>0.60336366566446131</v>
      </c>
      <c r="FW79" s="397">
        <f t="shared" si="237"/>
        <v>0.48269093253156908</v>
      </c>
      <c r="FX79" s="397">
        <f t="shared" si="214"/>
        <v>0.38615274602525529</v>
      </c>
      <c r="FY79" s="397">
        <f t="shared" si="214"/>
        <v>0.30892219682020428</v>
      </c>
      <c r="FZ79" s="397">
        <f t="shared" si="214"/>
        <v>0.24713775745616343</v>
      </c>
      <c r="GA79" s="397">
        <f t="shared" si="214"/>
        <v>0.19771020596493075</v>
      </c>
      <c r="GB79" s="397">
        <f t="shared" si="244"/>
        <v>0.15816816477194462</v>
      </c>
      <c r="GC79" s="397">
        <f t="shared" si="244"/>
        <v>0.1265345318175557</v>
      </c>
      <c r="GD79" s="397">
        <f t="shared" si="244"/>
        <v>0.10122762545404457</v>
      </c>
      <c r="GE79" s="402">
        <f t="shared" si="244"/>
        <v>8.0982100363235665E-2</v>
      </c>
      <c r="GF79" s="403">
        <f t="shared" si="254"/>
        <v>5935829.9010716015</v>
      </c>
    </row>
    <row r="80" spans="1:189" ht="22" hidden="1" customHeight="1">
      <c r="B80" s="394">
        <f t="shared" si="180"/>
        <v>65</v>
      </c>
      <c r="C80" s="428"/>
      <c r="D80" s="428"/>
      <c r="E80" s="428">
        <v>1</v>
      </c>
      <c r="F80" s="428"/>
      <c r="G80" s="409" t="str">
        <f>$G$355</f>
        <v>Low Performing  Title / App</v>
      </c>
      <c r="H80" s="422"/>
      <c r="I80" s="423"/>
      <c r="J80" s="423"/>
      <c r="K80" s="423"/>
      <c r="L80" s="423"/>
      <c r="M80" s="423"/>
      <c r="N80" s="423"/>
      <c r="O80" s="423"/>
      <c r="P80" s="423"/>
      <c r="Q80" s="424"/>
      <c r="R80" s="423"/>
      <c r="S80" s="425"/>
      <c r="T80" s="423"/>
      <c r="U80" s="423"/>
      <c r="V80" s="423"/>
      <c r="W80" s="423"/>
      <c r="X80" s="423"/>
      <c r="Y80" s="423"/>
      <c r="Z80" s="423"/>
      <c r="AA80" s="423"/>
      <c r="AB80" s="423"/>
      <c r="AC80" s="423"/>
      <c r="AD80" s="423"/>
      <c r="AE80" s="425"/>
      <c r="AF80" s="423"/>
      <c r="AG80" s="423"/>
      <c r="AH80" s="423"/>
      <c r="AI80" s="423"/>
      <c r="AJ80" s="423"/>
      <c r="AK80" s="423"/>
      <c r="AL80" s="423"/>
      <c r="AM80" s="423"/>
      <c r="AN80" s="423"/>
      <c r="AO80" s="423"/>
      <c r="AP80" s="423"/>
      <c r="AQ80" s="425"/>
      <c r="AR80" s="423"/>
      <c r="AS80" s="423"/>
      <c r="AT80" s="423"/>
      <c r="AU80" s="423"/>
      <c r="AV80" s="423"/>
      <c r="AW80" s="423"/>
      <c r="AX80" s="423"/>
      <c r="AY80" s="423"/>
      <c r="AZ80" s="423"/>
      <c r="BA80" s="423"/>
      <c r="BB80" s="423"/>
      <c r="BC80" s="425"/>
      <c r="BD80" s="423"/>
      <c r="BE80" s="423"/>
      <c r="BF80" s="423"/>
      <c r="BG80" s="423"/>
      <c r="BH80" s="423"/>
      <c r="BI80" s="423"/>
      <c r="BJ80" s="423"/>
      <c r="BK80" s="423"/>
      <c r="BL80" s="423"/>
      <c r="BM80" s="423"/>
      <c r="BN80" s="423"/>
      <c r="BO80" s="425"/>
      <c r="BP80" s="423"/>
      <c r="BQ80" s="423"/>
      <c r="BR80" s="423"/>
      <c r="BS80" s="423"/>
      <c r="BT80" s="423"/>
      <c r="BU80" s="423"/>
      <c r="BV80" s="423"/>
      <c r="BW80" s="423"/>
      <c r="BX80" s="423"/>
      <c r="BY80" s="423"/>
      <c r="BZ80" s="423"/>
      <c r="CA80" s="425"/>
      <c r="CB80" s="423"/>
      <c r="CC80" s="423"/>
      <c r="CD80" s="423"/>
      <c r="CE80" s="423"/>
      <c r="CF80" s="423"/>
      <c r="CG80" s="423"/>
      <c r="CH80" s="423"/>
      <c r="CI80" s="423"/>
      <c r="CJ80" s="423"/>
      <c r="CK80" s="423"/>
      <c r="CL80" s="423"/>
      <c r="CM80" s="425"/>
      <c r="CN80" s="423"/>
      <c r="CO80" s="423"/>
      <c r="CP80" s="423"/>
      <c r="CQ80" s="423"/>
      <c r="CR80" s="423"/>
      <c r="CS80" s="423"/>
      <c r="CT80" s="423"/>
      <c r="CU80" s="423"/>
      <c r="CV80" s="423"/>
      <c r="CW80" s="423"/>
      <c r="CX80" s="423"/>
      <c r="CY80" s="425"/>
      <c r="CZ80" s="423"/>
      <c r="DA80" s="423"/>
      <c r="DB80" s="423"/>
      <c r="DC80" s="423"/>
      <c r="DD80" s="429">
        <f t="shared" ref="DD80:EA80" si="273">$B$9*Q$355</f>
        <v>10965.824999999999</v>
      </c>
      <c r="DE80" s="429">
        <f t="shared" si="273"/>
        <v>40421.0625</v>
      </c>
      <c r="DF80" s="429">
        <f t="shared" si="273"/>
        <v>74204.324999999997</v>
      </c>
      <c r="DG80" s="429">
        <f t="shared" si="273"/>
        <v>136792.5</v>
      </c>
      <c r="DH80" s="429">
        <f t="shared" si="273"/>
        <v>224799.41249999998</v>
      </c>
      <c r="DI80" s="429">
        <f t="shared" si="273"/>
        <v>153499.125</v>
      </c>
      <c r="DJ80" s="429">
        <f t="shared" si="273"/>
        <v>131500.19999999998</v>
      </c>
      <c r="DK80" s="430">
        <f t="shared" si="273"/>
        <v>145650.375</v>
      </c>
      <c r="DL80" s="429">
        <f t="shared" si="273"/>
        <v>117574.27499999999</v>
      </c>
      <c r="DM80" s="429">
        <f t="shared" si="273"/>
        <v>116755.7625</v>
      </c>
      <c r="DN80" s="429">
        <f t="shared" si="273"/>
        <v>111205.575</v>
      </c>
      <c r="DO80" s="429">
        <f t="shared" si="273"/>
        <v>102796.2</v>
      </c>
      <c r="DP80" s="429">
        <f t="shared" si="273"/>
        <v>90664.274999999994</v>
      </c>
      <c r="DQ80" s="429">
        <f t="shared" si="273"/>
        <v>106429.04999999999</v>
      </c>
      <c r="DR80" s="429">
        <f t="shared" si="273"/>
        <v>83634.037499999991</v>
      </c>
      <c r="DS80" s="429">
        <f t="shared" si="273"/>
        <v>71558.175000000003</v>
      </c>
      <c r="DT80" s="429">
        <f t="shared" si="273"/>
        <v>70762.087499999994</v>
      </c>
      <c r="DU80" s="429">
        <f t="shared" si="273"/>
        <v>76144.087499999994</v>
      </c>
      <c r="DV80" s="429">
        <f t="shared" si="273"/>
        <v>55199.137499999997</v>
      </c>
      <c r="DW80" s="430">
        <f t="shared" si="273"/>
        <v>55457.024999999994</v>
      </c>
      <c r="DX80" s="429">
        <f t="shared" si="273"/>
        <v>39681.037499999999</v>
      </c>
      <c r="DY80" s="429">
        <f t="shared" si="273"/>
        <v>27223.949999999997</v>
      </c>
      <c r="DZ80" s="429">
        <f t="shared" si="273"/>
        <v>17704.537499999999</v>
      </c>
      <c r="EA80" s="429">
        <f t="shared" si="273"/>
        <v>7781.4749999999995</v>
      </c>
      <c r="EB80" s="397">
        <f t="shared" si="270"/>
        <v>6225.18</v>
      </c>
      <c r="EC80" s="397">
        <f t="shared" si="270"/>
        <v>4980.1440000000002</v>
      </c>
      <c r="ED80" s="397">
        <f t="shared" si="270"/>
        <v>3984.1152000000002</v>
      </c>
      <c r="EE80" s="397">
        <f t="shared" si="270"/>
        <v>3187.2921600000004</v>
      </c>
      <c r="EF80" s="397">
        <f t="shared" si="229"/>
        <v>2549.8337280000005</v>
      </c>
      <c r="EG80" s="398">
        <f t="shared" si="229"/>
        <v>2039.8669824000006</v>
      </c>
      <c r="EH80" s="397">
        <f t="shared" si="229"/>
        <v>1631.8935859200005</v>
      </c>
      <c r="EI80" s="402">
        <f t="shared" si="229"/>
        <v>1305.5148687360006</v>
      </c>
      <c r="EJ80" s="397">
        <f t="shared" si="259"/>
        <v>1044.4118949888004</v>
      </c>
      <c r="EK80" s="397">
        <f t="shared" si="259"/>
        <v>835.5295159910404</v>
      </c>
      <c r="EL80" s="397">
        <f t="shared" si="259"/>
        <v>668.42361279283239</v>
      </c>
      <c r="EM80" s="397">
        <f t="shared" si="259"/>
        <v>534.73889023426591</v>
      </c>
      <c r="EN80" s="397">
        <f t="shared" si="259"/>
        <v>427.79111218741275</v>
      </c>
      <c r="EO80" s="397">
        <f t="shared" si="259"/>
        <v>342.23288974993022</v>
      </c>
      <c r="EP80" s="397">
        <f t="shared" si="259"/>
        <v>273.7863117999442</v>
      </c>
      <c r="EQ80" s="397">
        <f t="shared" si="259"/>
        <v>219.02904943995537</v>
      </c>
      <c r="ER80" s="397">
        <f t="shared" si="259"/>
        <v>175.2232395519643</v>
      </c>
      <c r="ES80" s="397">
        <f t="shared" si="259"/>
        <v>140.17859164157144</v>
      </c>
      <c r="ET80" s="397">
        <f t="shared" si="259"/>
        <v>112.14287331325716</v>
      </c>
      <c r="EU80" s="402">
        <f t="shared" si="259"/>
        <v>89.714298650605727</v>
      </c>
      <c r="EV80" s="397">
        <f t="shared" si="259"/>
        <v>71.771438920484584</v>
      </c>
      <c r="EW80" s="397">
        <f t="shared" si="259"/>
        <v>57.417151136387673</v>
      </c>
      <c r="EX80" s="397">
        <f t="shared" si="259"/>
        <v>45.933720909110143</v>
      </c>
      <c r="EY80" s="397">
        <f t="shared" si="259"/>
        <v>36.746976727288114</v>
      </c>
      <c r="EZ80" s="397">
        <f t="shared" si="260"/>
        <v>29.397581381830491</v>
      </c>
      <c r="FA80" s="397">
        <f t="shared" si="260"/>
        <v>23.518065105464395</v>
      </c>
      <c r="FB80" s="397">
        <f t="shared" si="260"/>
        <v>18.814452084371517</v>
      </c>
      <c r="FC80" s="397">
        <f t="shared" si="260"/>
        <v>15.051561667497214</v>
      </c>
      <c r="FD80" s="397">
        <f t="shared" si="260"/>
        <v>12.041249333997772</v>
      </c>
      <c r="FE80" s="397">
        <f t="shared" si="260"/>
        <v>9.6329994671982178</v>
      </c>
      <c r="FF80" s="397">
        <f t="shared" si="260"/>
        <v>7.7063995737585742</v>
      </c>
      <c r="FG80" s="402">
        <f t="shared" si="260"/>
        <v>6.1651196590068595</v>
      </c>
      <c r="FH80" s="397">
        <f t="shared" si="249"/>
        <v>4.9320957272054882</v>
      </c>
      <c r="FI80" s="397">
        <f t="shared" si="249"/>
        <v>3.9456765817643906</v>
      </c>
      <c r="FJ80" s="397">
        <f t="shared" si="249"/>
        <v>3.1565412654115126</v>
      </c>
      <c r="FK80" s="397">
        <f t="shared" si="249"/>
        <v>2.5252330123292102</v>
      </c>
      <c r="FL80" s="397">
        <f t="shared" si="249"/>
        <v>2.0201864098633684</v>
      </c>
      <c r="FM80" s="397">
        <f t="shared" si="249"/>
        <v>1.6161491278906948</v>
      </c>
      <c r="FN80" s="397">
        <f t="shared" si="247"/>
        <v>1.2929193023125558</v>
      </c>
      <c r="FO80" s="397">
        <f t="shared" si="239"/>
        <v>1.0343354418500448</v>
      </c>
      <c r="FP80" s="397">
        <f t="shared" si="239"/>
        <v>0.82746835348003589</v>
      </c>
      <c r="FQ80" s="397">
        <f t="shared" si="239"/>
        <v>0.66197468278402871</v>
      </c>
      <c r="FR80" s="397">
        <f t="shared" si="239"/>
        <v>0.52957974622722304</v>
      </c>
      <c r="FS80" s="402">
        <f t="shared" si="239"/>
        <v>0.42366379698177847</v>
      </c>
      <c r="FT80" s="397">
        <f t="shared" si="239"/>
        <v>0.33893103758542281</v>
      </c>
      <c r="FU80" s="397">
        <f t="shared" si="239"/>
        <v>0.27114483006833828</v>
      </c>
      <c r="FV80" s="397">
        <f t="shared" si="237"/>
        <v>0.21691586405467064</v>
      </c>
      <c r="FW80" s="397">
        <f t="shared" si="237"/>
        <v>0.17353269124373652</v>
      </c>
      <c r="FX80" s="397">
        <f t="shared" si="214"/>
        <v>0.13882615299498921</v>
      </c>
      <c r="FY80" s="397">
        <f t="shared" si="214"/>
        <v>0.11106092239599137</v>
      </c>
      <c r="FZ80" s="397">
        <f t="shared" si="214"/>
        <v>8.8848737916793097E-2</v>
      </c>
      <c r="GA80" s="397">
        <f t="shared" si="214"/>
        <v>7.1078990333434483E-2</v>
      </c>
      <c r="GB80" s="397">
        <f t="shared" si="244"/>
        <v>5.6863192266747589E-2</v>
      </c>
      <c r="GC80" s="397">
        <f t="shared" si="244"/>
        <v>4.5490553813398074E-2</v>
      </c>
      <c r="GD80" s="397">
        <f t="shared" si="244"/>
        <v>3.6392443050718461E-2</v>
      </c>
      <c r="GE80" s="402">
        <f t="shared" si="244"/>
        <v>2.9113954440574769E-2</v>
      </c>
      <c r="GF80" s="392">
        <f t="shared" si="254"/>
        <v>2099529.296044182</v>
      </c>
    </row>
    <row r="81" spans="1:189" ht="22" hidden="1" customHeight="1">
      <c r="B81" s="394">
        <f t="shared" si="180"/>
        <v>66</v>
      </c>
      <c r="C81" s="428"/>
      <c r="D81" s="428"/>
      <c r="E81" s="428"/>
      <c r="F81" s="428">
        <v>1</v>
      </c>
      <c r="G81" s="412" t="str">
        <f>$G$356</f>
        <v>Even Performing Title / App</v>
      </c>
      <c r="H81" s="422"/>
      <c r="I81" s="423"/>
      <c r="J81" s="423"/>
      <c r="K81" s="423"/>
      <c r="L81" s="423"/>
      <c r="M81" s="423"/>
      <c r="N81" s="423"/>
      <c r="O81" s="423"/>
      <c r="P81" s="423"/>
      <c r="Q81" s="424"/>
      <c r="R81" s="423"/>
      <c r="S81" s="425"/>
      <c r="T81" s="423"/>
      <c r="U81" s="423"/>
      <c r="V81" s="423"/>
      <c r="W81" s="423"/>
      <c r="X81" s="423"/>
      <c r="Y81" s="423"/>
      <c r="Z81" s="423"/>
      <c r="AA81" s="423"/>
      <c r="AB81" s="423"/>
      <c r="AC81" s="423"/>
      <c r="AD81" s="423"/>
      <c r="AE81" s="425"/>
      <c r="AF81" s="423"/>
      <c r="AG81" s="423"/>
      <c r="AH81" s="423"/>
      <c r="AI81" s="423"/>
      <c r="AJ81" s="423"/>
      <c r="AK81" s="423"/>
      <c r="AL81" s="423"/>
      <c r="AM81" s="423"/>
      <c r="AN81" s="423"/>
      <c r="AO81" s="423"/>
      <c r="AP81" s="423"/>
      <c r="AQ81" s="425"/>
      <c r="AR81" s="423"/>
      <c r="AS81" s="423"/>
      <c r="AT81" s="423"/>
      <c r="AU81" s="423"/>
      <c r="AV81" s="423"/>
      <c r="AW81" s="423"/>
      <c r="AX81" s="423"/>
      <c r="AY81" s="423"/>
      <c r="AZ81" s="423"/>
      <c r="BA81" s="423"/>
      <c r="BB81" s="423"/>
      <c r="BC81" s="425"/>
      <c r="BD81" s="423"/>
      <c r="BE81" s="423"/>
      <c r="BF81" s="423"/>
      <c r="BG81" s="423"/>
      <c r="BH81" s="423"/>
      <c r="BI81" s="423"/>
      <c r="BJ81" s="423"/>
      <c r="BK81" s="423"/>
      <c r="BL81" s="423"/>
      <c r="BM81" s="423"/>
      <c r="BN81" s="423"/>
      <c r="BO81" s="425"/>
      <c r="BP81" s="423"/>
      <c r="BQ81" s="423"/>
      <c r="BR81" s="423"/>
      <c r="BS81" s="423"/>
      <c r="BT81" s="423"/>
      <c r="BU81" s="423"/>
      <c r="BV81" s="423"/>
      <c r="BW81" s="423"/>
      <c r="BX81" s="423"/>
      <c r="BY81" s="423"/>
      <c r="BZ81" s="423"/>
      <c r="CA81" s="425"/>
      <c r="CB81" s="423"/>
      <c r="CC81" s="423"/>
      <c r="CD81" s="423"/>
      <c r="CE81" s="423"/>
      <c r="CF81" s="423"/>
      <c r="CG81" s="423"/>
      <c r="CH81" s="423"/>
      <c r="CI81" s="423"/>
      <c r="CJ81" s="423"/>
      <c r="CK81" s="423"/>
      <c r="CL81" s="423"/>
      <c r="CM81" s="425"/>
      <c r="CN81" s="423"/>
      <c r="CO81" s="423"/>
      <c r="CP81" s="423"/>
      <c r="CQ81" s="423"/>
      <c r="CR81" s="423"/>
      <c r="CS81" s="423"/>
      <c r="CT81" s="423"/>
      <c r="CU81" s="423"/>
      <c r="CV81" s="423"/>
      <c r="CW81" s="423"/>
      <c r="CX81" s="423"/>
      <c r="CY81" s="425"/>
      <c r="CZ81" s="423"/>
      <c r="DA81" s="423"/>
      <c r="DB81" s="423"/>
      <c r="DC81" s="423"/>
      <c r="DD81" s="423"/>
      <c r="DE81" s="423"/>
      <c r="DF81" s="431">
        <f t="shared" ref="DF81:EC81" si="274">$B$9*Q$356</f>
        <v>2335.9375000000005</v>
      </c>
      <c r="DG81" s="431">
        <f t="shared" si="274"/>
        <v>9343.7500000000018</v>
      </c>
      <c r="DH81" s="431">
        <f t="shared" si="274"/>
        <v>23359.375</v>
      </c>
      <c r="DI81" s="431">
        <f t="shared" si="274"/>
        <v>35039.0625</v>
      </c>
      <c r="DJ81" s="431">
        <f t="shared" si="274"/>
        <v>46718.75</v>
      </c>
      <c r="DK81" s="432">
        <f t="shared" si="274"/>
        <v>44382.8125</v>
      </c>
      <c r="DL81" s="431">
        <f t="shared" si="274"/>
        <v>42046.875</v>
      </c>
      <c r="DM81" s="431">
        <f t="shared" si="274"/>
        <v>39710.9375</v>
      </c>
      <c r="DN81" s="431">
        <f t="shared" si="274"/>
        <v>37375.000000000007</v>
      </c>
      <c r="DO81" s="431">
        <f t="shared" si="274"/>
        <v>35039.0625</v>
      </c>
      <c r="DP81" s="431">
        <f t="shared" si="274"/>
        <v>32703.125</v>
      </c>
      <c r="DQ81" s="431">
        <f t="shared" si="274"/>
        <v>30367.1875</v>
      </c>
      <c r="DR81" s="431">
        <f t="shared" si="274"/>
        <v>28031.25</v>
      </c>
      <c r="DS81" s="431">
        <f t="shared" si="274"/>
        <v>25695.312500000004</v>
      </c>
      <c r="DT81" s="431">
        <f t="shared" si="274"/>
        <v>23359.374999999975</v>
      </c>
      <c r="DU81" s="431">
        <f t="shared" si="274"/>
        <v>21023.437499999975</v>
      </c>
      <c r="DV81" s="431">
        <f t="shared" si="274"/>
        <v>18687.500000000004</v>
      </c>
      <c r="DW81" s="432">
        <f t="shared" si="274"/>
        <v>16351.5625</v>
      </c>
      <c r="DX81" s="431">
        <f t="shared" si="274"/>
        <v>14015.625</v>
      </c>
      <c r="DY81" s="431">
        <f t="shared" si="274"/>
        <v>11679.6875</v>
      </c>
      <c r="DZ81" s="431">
        <f t="shared" si="274"/>
        <v>9343.7500000000018</v>
      </c>
      <c r="EA81" s="431">
        <f t="shared" si="274"/>
        <v>7007.8125</v>
      </c>
      <c r="EB81" s="431">
        <f t="shared" si="274"/>
        <v>4671.8750000000009</v>
      </c>
      <c r="EC81" s="431">
        <f t="shared" si="274"/>
        <v>2335.9375000000005</v>
      </c>
      <c r="ED81" s="397">
        <f t="shared" si="270"/>
        <v>1868.7500000000005</v>
      </c>
      <c r="EE81" s="397">
        <f t="shared" si="270"/>
        <v>1495.0000000000005</v>
      </c>
      <c r="EF81" s="397">
        <f t="shared" si="229"/>
        <v>1196.0000000000005</v>
      </c>
      <c r="EG81" s="398">
        <f t="shared" si="229"/>
        <v>956.80000000000041</v>
      </c>
      <c r="EH81" s="397">
        <f t="shared" si="229"/>
        <v>765.4400000000004</v>
      </c>
      <c r="EI81" s="402">
        <f t="shared" si="229"/>
        <v>612.35200000000032</v>
      </c>
      <c r="EJ81" s="397">
        <f t="shared" si="259"/>
        <v>489.88160000000028</v>
      </c>
      <c r="EK81" s="397">
        <f t="shared" si="259"/>
        <v>391.90528000000023</v>
      </c>
      <c r="EL81" s="397">
        <f t="shared" si="259"/>
        <v>313.52422400000023</v>
      </c>
      <c r="EM81" s="397">
        <f t="shared" si="259"/>
        <v>250.81937920000018</v>
      </c>
      <c r="EN81" s="397">
        <f t="shared" si="259"/>
        <v>200.65550336000015</v>
      </c>
      <c r="EO81" s="397">
        <f t="shared" si="259"/>
        <v>160.52440268800012</v>
      </c>
      <c r="EP81" s="397">
        <f t="shared" si="259"/>
        <v>128.4195221504001</v>
      </c>
      <c r="EQ81" s="397">
        <f t="shared" si="259"/>
        <v>102.73561772032008</v>
      </c>
      <c r="ER81" s="397">
        <f t="shared" si="259"/>
        <v>82.188494176256071</v>
      </c>
      <c r="ES81" s="397">
        <f t="shared" si="259"/>
        <v>65.75079534100486</v>
      </c>
      <c r="ET81" s="397">
        <f t="shared" si="259"/>
        <v>52.600636272803889</v>
      </c>
      <c r="EU81" s="402">
        <f t="shared" si="259"/>
        <v>42.080509018243113</v>
      </c>
      <c r="EV81" s="397">
        <f t="shared" si="259"/>
        <v>33.66440721459449</v>
      </c>
      <c r="EW81" s="397">
        <f t="shared" si="259"/>
        <v>26.931525771675595</v>
      </c>
      <c r="EX81" s="397">
        <f t="shared" si="259"/>
        <v>21.545220617340476</v>
      </c>
      <c r="EY81" s="397">
        <f t="shared" si="259"/>
        <v>17.236176493872382</v>
      </c>
      <c r="EZ81" s="397">
        <f t="shared" si="260"/>
        <v>13.788941195097905</v>
      </c>
      <c r="FA81" s="397">
        <f t="shared" si="260"/>
        <v>11.031152956078325</v>
      </c>
      <c r="FB81" s="397">
        <f t="shared" si="260"/>
        <v>8.82492236486266</v>
      </c>
      <c r="FC81" s="397">
        <f t="shared" si="260"/>
        <v>7.0599378918901285</v>
      </c>
      <c r="FD81" s="397">
        <f t="shared" si="260"/>
        <v>5.6479503135121032</v>
      </c>
      <c r="FE81" s="397">
        <f t="shared" si="260"/>
        <v>4.5183602508096827</v>
      </c>
      <c r="FF81" s="397">
        <f t="shared" si="260"/>
        <v>3.6146882006477465</v>
      </c>
      <c r="FG81" s="402">
        <f t="shared" si="260"/>
        <v>2.8917505605181972</v>
      </c>
      <c r="FH81" s="397">
        <f t="shared" si="249"/>
        <v>2.3134004484145581</v>
      </c>
      <c r="FI81" s="397">
        <f t="shared" si="249"/>
        <v>1.8507203587316465</v>
      </c>
      <c r="FJ81" s="397">
        <f t="shared" si="249"/>
        <v>1.4805762869853174</v>
      </c>
      <c r="FK81" s="397">
        <f t="shared" si="249"/>
        <v>1.1844610295882541</v>
      </c>
      <c r="FL81" s="397">
        <f t="shared" si="249"/>
        <v>0.94756882367060324</v>
      </c>
      <c r="FM81" s="397">
        <f t="shared" si="249"/>
        <v>0.75805505893648262</v>
      </c>
      <c r="FN81" s="397">
        <f t="shared" si="247"/>
        <v>0.60644404714918609</v>
      </c>
      <c r="FO81" s="397">
        <f t="shared" si="239"/>
        <v>0.48515523771934888</v>
      </c>
      <c r="FP81" s="397">
        <f t="shared" si="239"/>
        <v>0.38812419017547911</v>
      </c>
      <c r="FQ81" s="397">
        <f t="shared" si="239"/>
        <v>0.31049935214038332</v>
      </c>
      <c r="FR81" s="397">
        <f t="shared" si="239"/>
        <v>0.24839948171230666</v>
      </c>
      <c r="FS81" s="402">
        <f t="shared" si="239"/>
        <v>0.19871958536984535</v>
      </c>
      <c r="FT81" s="397">
        <f t="shared" si="239"/>
        <v>0.15897566829587628</v>
      </c>
      <c r="FU81" s="397">
        <f t="shared" si="239"/>
        <v>0.12718053463670104</v>
      </c>
      <c r="FV81" s="397">
        <f t="shared" si="237"/>
        <v>0.10174442770936083</v>
      </c>
      <c r="FW81" s="397">
        <f t="shared" si="237"/>
        <v>8.1395542167488677E-2</v>
      </c>
      <c r="FX81" s="397">
        <f t="shared" si="214"/>
        <v>6.5116433733990939E-2</v>
      </c>
      <c r="FY81" s="397">
        <f t="shared" si="214"/>
        <v>5.2093146987192751E-2</v>
      </c>
      <c r="FZ81" s="397">
        <f t="shared" si="214"/>
        <v>4.1674517589754205E-2</v>
      </c>
      <c r="GA81" s="397">
        <f t="shared" si="214"/>
        <v>3.3339614071803365E-2</v>
      </c>
      <c r="GB81" s="397">
        <f t="shared" si="244"/>
        <v>2.6671691257442693E-2</v>
      </c>
      <c r="GC81" s="397">
        <f t="shared" si="244"/>
        <v>2.1337353005954157E-2</v>
      </c>
      <c r="GD81" s="397">
        <f t="shared" si="244"/>
        <v>1.7069882404763325E-2</v>
      </c>
      <c r="GE81" s="402">
        <f t="shared" si="244"/>
        <v>1.3655905923810661E-2</v>
      </c>
      <c r="GF81" s="416">
        <f t="shared" si="254"/>
        <v>569968.69537637627</v>
      </c>
    </row>
    <row r="82" spans="1:189" ht="22" hidden="1" customHeight="1">
      <c r="B82" s="394">
        <f t="shared" ref="B82:B145" si="275">B81+1</f>
        <v>67</v>
      </c>
      <c r="C82" s="428"/>
      <c r="D82" s="428"/>
      <c r="E82" s="428"/>
      <c r="F82" s="428">
        <v>1</v>
      </c>
      <c r="G82" s="412" t="str">
        <f>$G$356</f>
        <v>Even Performing Title / App</v>
      </c>
      <c r="H82" s="422"/>
      <c r="I82" s="423"/>
      <c r="J82" s="423"/>
      <c r="K82" s="423"/>
      <c r="L82" s="423"/>
      <c r="M82" s="423"/>
      <c r="N82" s="423"/>
      <c r="O82" s="423"/>
      <c r="P82" s="423"/>
      <c r="Q82" s="424"/>
      <c r="R82" s="423"/>
      <c r="S82" s="425"/>
      <c r="T82" s="423"/>
      <c r="U82" s="423"/>
      <c r="V82" s="423"/>
      <c r="W82" s="423"/>
      <c r="X82" s="423"/>
      <c r="Y82" s="423"/>
      <c r="Z82" s="423"/>
      <c r="AA82" s="423"/>
      <c r="AB82" s="423"/>
      <c r="AC82" s="423"/>
      <c r="AD82" s="423"/>
      <c r="AE82" s="425"/>
      <c r="AF82" s="423"/>
      <c r="AG82" s="423"/>
      <c r="AH82" s="423"/>
      <c r="AI82" s="423"/>
      <c r="AJ82" s="423"/>
      <c r="AK82" s="423"/>
      <c r="AL82" s="423"/>
      <c r="AM82" s="423"/>
      <c r="AN82" s="423"/>
      <c r="AO82" s="423"/>
      <c r="AP82" s="423"/>
      <c r="AQ82" s="425"/>
      <c r="AR82" s="423"/>
      <c r="AS82" s="423"/>
      <c r="AT82" s="423"/>
      <c r="AU82" s="423"/>
      <c r="AV82" s="423"/>
      <c r="AW82" s="423"/>
      <c r="AX82" s="423"/>
      <c r="AY82" s="423"/>
      <c r="AZ82" s="423"/>
      <c r="BA82" s="423"/>
      <c r="BB82" s="423"/>
      <c r="BC82" s="425"/>
      <c r="BD82" s="423"/>
      <c r="BE82" s="423"/>
      <c r="BF82" s="423"/>
      <c r="BG82" s="423"/>
      <c r="BH82" s="423"/>
      <c r="BI82" s="423"/>
      <c r="BJ82" s="423"/>
      <c r="BK82" s="423"/>
      <c r="BL82" s="423"/>
      <c r="BM82" s="423"/>
      <c r="BN82" s="423"/>
      <c r="BO82" s="425"/>
      <c r="BP82" s="423"/>
      <c r="BQ82" s="423"/>
      <c r="BR82" s="423"/>
      <c r="BS82" s="423"/>
      <c r="BT82" s="423"/>
      <c r="BU82" s="423"/>
      <c r="BV82" s="423"/>
      <c r="BW82" s="423"/>
      <c r="BX82" s="423"/>
      <c r="BY82" s="423"/>
      <c r="BZ82" s="423"/>
      <c r="CA82" s="425"/>
      <c r="CB82" s="423"/>
      <c r="CC82" s="423"/>
      <c r="CD82" s="423"/>
      <c r="CE82" s="423"/>
      <c r="CF82" s="423"/>
      <c r="CG82" s="423"/>
      <c r="CH82" s="423"/>
      <c r="CI82" s="423"/>
      <c r="CJ82" s="423"/>
      <c r="CK82" s="423"/>
      <c r="CL82" s="423"/>
      <c r="CM82" s="425"/>
      <c r="CN82" s="423"/>
      <c r="CO82" s="423"/>
      <c r="CP82" s="423"/>
      <c r="CQ82" s="423"/>
      <c r="CR82" s="423"/>
      <c r="CS82" s="423"/>
      <c r="CT82" s="423"/>
      <c r="CU82" s="423"/>
      <c r="CV82" s="423"/>
      <c r="CW82" s="423"/>
      <c r="CX82" s="423"/>
      <c r="CY82" s="425"/>
      <c r="CZ82" s="423"/>
      <c r="DA82" s="423"/>
      <c r="DB82" s="423"/>
      <c r="DC82" s="423"/>
      <c r="DD82" s="423"/>
      <c r="DE82" s="423"/>
      <c r="DF82" s="423"/>
      <c r="DG82" s="431">
        <f t="shared" ref="DG82:ED82" si="276">$B$9*Q$356</f>
        <v>2335.9375000000005</v>
      </c>
      <c r="DH82" s="431">
        <f t="shared" si="276"/>
        <v>9343.7500000000018</v>
      </c>
      <c r="DI82" s="431">
        <f t="shared" si="276"/>
        <v>23359.375</v>
      </c>
      <c r="DJ82" s="431">
        <f t="shared" si="276"/>
        <v>35039.0625</v>
      </c>
      <c r="DK82" s="432">
        <f t="shared" si="276"/>
        <v>46718.75</v>
      </c>
      <c r="DL82" s="431">
        <f t="shared" si="276"/>
        <v>44382.8125</v>
      </c>
      <c r="DM82" s="431">
        <f t="shared" si="276"/>
        <v>42046.875</v>
      </c>
      <c r="DN82" s="431">
        <f t="shared" si="276"/>
        <v>39710.9375</v>
      </c>
      <c r="DO82" s="431">
        <f t="shared" si="276"/>
        <v>37375.000000000007</v>
      </c>
      <c r="DP82" s="431">
        <f t="shared" si="276"/>
        <v>35039.0625</v>
      </c>
      <c r="DQ82" s="431">
        <f t="shared" si="276"/>
        <v>32703.125</v>
      </c>
      <c r="DR82" s="431">
        <f t="shared" si="276"/>
        <v>30367.1875</v>
      </c>
      <c r="DS82" s="431">
        <f t="shared" si="276"/>
        <v>28031.25</v>
      </c>
      <c r="DT82" s="431">
        <f t="shared" si="276"/>
        <v>25695.312500000004</v>
      </c>
      <c r="DU82" s="431">
        <f t="shared" si="276"/>
        <v>23359.374999999975</v>
      </c>
      <c r="DV82" s="431">
        <f t="shared" si="276"/>
        <v>21023.437499999975</v>
      </c>
      <c r="DW82" s="432">
        <f t="shared" si="276"/>
        <v>18687.500000000004</v>
      </c>
      <c r="DX82" s="431">
        <f t="shared" si="276"/>
        <v>16351.5625</v>
      </c>
      <c r="DY82" s="431">
        <f t="shared" si="276"/>
        <v>14015.625</v>
      </c>
      <c r="DZ82" s="431">
        <f t="shared" si="276"/>
        <v>11679.6875</v>
      </c>
      <c r="EA82" s="431">
        <f t="shared" si="276"/>
        <v>9343.7500000000018</v>
      </c>
      <c r="EB82" s="431">
        <f t="shared" si="276"/>
        <v>7007.8125</v>
      </c>
      <c r="EC82" s="431">
        <f t="shared" si="276"/>
        <v>4671.8750000000009</v>
      </c>
      <c r="ED82" s="431">
        <f t="shared" si="276"/>
        <v>2335.9375000000005</v>
      </c>
      <c r="EE82" s="397">
        <f t="shared" si="229"/>
        <v>1868.7500000000005</v>
      </c>
      <c r="EF82" s="397">
        <f t="shared" si="229"/>
        <v>1495.0000000000005</v>
      </c>
      <c r="EG82" s="398">
        <f t="shared" si="229"/>
        <v>1196.0000000000005</v>
      </c>
      <c r="EH82" s="397">
        <f t="shared" si="229"/>
        <v>956.80000000000041</v>
      </c>
      <c r="EI82" s="402">
        <f t="shared" si="229"/>
        <v>765.4400000000004</v>
      </c>
      <c r="EJ82" s="397">
        <f t="shared" si="259"/>
        <v>612.35200000000032</v>
      </c>
      <c r="EK82" s="397">
        <f t="shared" si="259"/>
        <v>489.88160000000028</v>
      </c>
      <c r="EL82" s="397">
        <f t="shared" si="259"/>
        <v>391.90528000000023</v>
      </c>
      <c r="EM82" s="397">
        <f t="shared" si="259"/>
        <v>313.52422400000023</v>
      </c>
      <c r="EN82" s="397">
        <f t="shared" si="259"/>
        <v>250.81937920000018</v>
      </c>
      <c r="EO82" s="397">
        <f t="shared" si="259"/>
        <v>200.65550336000015</v>
      </c>
      <c r="EP82" s="397">
        <f t="shared" si="259"/>
        <v>160.52440268800012</v>
      </c>
      <c r="EQ82" s="397">
        <f t="shared" si="259"/>
        <v>128.4195221504001</v>
      </c>
      <c r="ER82" s="397">
        <f t="shared" si="259"/>
        <v>102.73561772032008</v>
      </c>
      <c r="ES82" s="397">
        <f t="shared" si="259"/>
        <v>82.188494176256071</v>
      </c>
      <c r="ET82" s="397">
        <f t="shared" si="259"/>
        <v>65.75079534100486</v>
      </c>
      <c r="EU82" s="402">
        <f t="shared" si="259"/>
        <v>52.600636272803889</v>
      </c>
      <c r="EV82" s="397">
        <f t="shared" si="259"/>
        <v>42.080509018243113</v>
      </c>
      <c r="EW82" s="397">
        <f t="shared" si="259"/>
        <v>33.66440721459449</v>
      </c>
      <c r="EX82" s="397">
        <f t="shared" si="259"/>
        <v>26.931525771675595</v>
      </c>
      <c r="EY82" s="397">
        <f t="shared" si="259"/>
        <v>21.545220617340476</v>
      </c>
      <c r="EZ82" s="397">
        <f t="shared" si="260"/>
        <v>17.236176493872382</v>
      </c>
      <c r="FA82" s="397">
        <f t="shared" si="260"/>
        <v>13.788941195097905</v>
      </c>
      <c r="FB82" s="397">
        <f t="shared" si="260"/>
        <v>11.031152956078325</v>
      </c>
      <c r="FC82" s="397">
        <f t="shared" si="260"/>
        <v>8.82492236486266</v>
      </c>
      <c r="FD82" s="397">
        <f t="shared" si="260"/>
        <v>7.0599378918901285</v>
      </c>
      <c r="FE82" s="397">
        <f t="shared" si="260"/>
        <v>5.6479503135121032</v>
      </c>
      <c r="FF82" s="397">
        <f t="shared" si="260"/>
        <v>4.5183602508096827</v>
      </c>
      <c r="FG82" s="402">
        <f t="shared" si="260"/>
        <v>3.6146882006477465</v>
      </c>
      <c r="FH82" s="397">
        <f t="shared" si="249"/>
        <v>2.8917505605181972</v>
      </c>
      <c r="FI82" s="397">
        <f t="shared" si="249"/>
        <v>2.3134004484145581</v>
      </c>
      <c r="FJ82" s="397">
        <f t="shared" si="249"/>
        <v>1.8507203587316465</v>
      </c>
      <c r="FK82" s="397">
        <f t="shared" si="249"/>
        <v>1.4805762869853174</v>
      </c>
      <c r="FL82" s="397">
        <f t="shared" si="249"/>
        <v>1.1844610295882541</v>
      </c>
      <c r="FM82" s="397">
        <f t="shared" si="249"/>
        <v>0.94756882367060324</v>
      </c>
      <c r="FN82" s="397">
        <f t="shared" si="247"/>
        <v>0.75805505893648262</v>
      </c>
      <c r="FO82" s="397">
        <f t="shared" si="239"/>
        <v>0.60644404714918609</v>
      </c>
      <c r="FP82" s="397">
        <f t="shared" si="239"/>
        <v>0.48515523771934888</v>
      </c>
      <c r="FQ82" s="397">
        <f t="shared" si="239"/>
        <v>0.38812419017547911</v>
      </c>
      <c r="FR82" s="397">
        <f t="shared" si="239"/>
        <v>0.31049935214038332</v>
      </c>
      <c r="FS82" s="402">
        <f t="shared" si="239"/>
        <v>0.24839948171230666</v>
      </c>
      <c r="FT82" s="397">
        <f t="shared" si="239"/>
        <v>0.19871958536984535</v>
      </c>
      <c r="FU82" s="397">
        <f t="shared" si="239"/>
        <v>0.15897566829587628</v>
      </c>
      <c r="FV82" s="397">
        <f t="shared" si="237"/>
        <v>0.12718053463670104</v>
      </c>
      <c r="FW82" s="397">
        <f t="shared" si="237"/>
        <v>0.10174442770936083</v>
      </c>
      <c r="FX82" s="397">
        <f t="shared" si="214"/>
        <v>8.1395542167488677E-2</v>
      </c>
      <c r="FY82" s="397">
        <f t="shared" si="214"/>
        <v>6.5116433733990939E-2</v>
      </c>
      <c r="FZ82" s="397">
        <f t="shared" si="214"/>
        <v>5.2093146987192751E-2</v>
      </c>
      <c r="GA82" s="397">
        <f t="shared" si="214"/>
        <v>4.1674517589754205E-2</v>
      </c>
      <c r="GB82" s="397">
        <f t="shared" si="244"/>
        <v>3.3339614071803365E-2</v>
      </c>
      <c r="GC82" s="397">
        <f t="shared" si="244"/>
        <v>2.6671691257442693E-2</v>
      </c>
      <c r="GD82" s="397">
        <f t="shared" si="244"/>
        <v>2.1337353005954157E-2</v>
      </c>
      <c r="GE82" s="402">
        <f t="shared" si="244"/>
        <v>1.7069882404763325E-2</v>
      </c>
      <c r="GF82" s="416">
        <f t="shared" si="254"/>
        <v>569968.68172047031</v>
      </c>
    </row>
    <row r="83" spans="1:189" ht="22" hidden="1" customHeight="1">
      <c r="B83" s="394">
        <f t="shared" si="275"/>
        <v>68</v>
      </c>
      <c r="C83" s="428"/>
      <c r="D83" s="428">
        <v>1</v>
      </c>
      <c r="E83" s="428"/>
      <c r="F83" s="428"/>
      <c r="G83" s="418" t="str">
        <f>$G$354</f>
        <v>Avg Performing  Title / App</v>
      </c>
      <c r="H83" s="422"/>
      <c r="I83" s="423"/>
      <c r="J83" s="423"/>
      <c r="K83" s="423"/>
      <c r="L83" s="423"/>
      <c r="M83" s="423"/>
      <c r="N83" s="423"/>
      <c r="O83" s="423"/>
      <c r="P83" s="423"/>
      <c r="Q83" s="424"/>
      <c r="R83" s="423"/>
      <c r="S83" s="425"/>
      <c r="T83" s="423"/>
      <c r="U83" s="423"/>
      <c r="V83" s="423"/>
      <c r="W83" s="423"/>
      <c r="X83" s="423"/>
      <c r="Y83" s="423"/>
      <c r="Z83" s="423"/>
      <c r="AA83" s="423"/>
      <c r="AB83" s="423"/>
      <c r="AC83" s="423"/>
      <c r="AD83" s="423"/>
      <c r="AE83" s="425"/>
      <c r="AF83" s="423"/>
      <c r="AG83" s="423"/>
      <c r="AH83" s="423"/>
      <c r="AI83" s="423"/>
      <c r="AJ83" s="423"/>
      <c r="AK83" s="423"/>
      <c r="AL83" s="423"/>
      <c r="AM83" s="423"/>
      <c r="AN83" s="423"/>
      <c r="AO83" s="423"/>
      <c r="AP83" s="423"/>
      <c r="AQ83" s="425"/>
      <c r="AR83" s="423"/>
      <c r="AS83" s="423"/>
      <c r="AT83" s="423"/>
      <c r="AU83" s="423"/>
      <c r="AV83" s="423"/>
      <c r="AW83" s="423"/>
      <c r="AX83" s="423"/>
      <c r="AY83" s="423"/>
      <c r="AZ83" s="423"/>
      <c r="BA83" s="423"/>
      <c r="BB83" s="423"/>
      <c r="BC83" s="425"/>
      <c r="BD83" s="423"/>
      <c r="BE83" s="423"/>
      <c r="BF83" s="423"/>
      <c r="BG83" s="423"/>
      <c r="BH83" s="423"/>
      <c r="BI83" s="423"/>
      <c r="BJ83" s="423"/>
      <c r="BK83" s="423"/>
      <c r="BL83" s="423"/>
      <c r="BM83" s="423"/>
      <c r="BN83" s="423"/>
      <c r="BO83" s="425"/>
      <c r="BP83" s="423"/>
      <c r="BQ83" s="423"/>
      <c r="BR83" s="423"/>
      <c r="BS83" s="423"/>
      <c r="BT83" s="423"/>
      <c r="BU83" s="423"/>
      <c r="BV83" s="423"/>
      <c r="BW83" s="423"/>
      <c r="BX83" s="423"/>
      <c r="BY83" s="423"/>
      <c r="BZ83" s="423"/>
      <c r="CA83" s="425"/>
      <c r="CB83" s="423"/>
      <c r="CC83" s="423"/>
      <c r="CD83" s="423"/>
      <c r="CE83" s="423"/>
      <c r="CF83" s="423"/>
      <c r="CG83" s="423"/>
      <c r="CH83" s="423"/>
      <c r="CI83" s="423"/>
      <c r="CJ83" s="423"/>
      <c r="CK83" s="423"/>
      <c r="CL83" s="423"/>
      <c r="CM83" s="425"/>
      <c r="CN83" s="423"/>
      <c r="CO83" s="423"/>
      <c r="CP83" s="423"/>
      <c r="CQ83" s="423"/>
      <c r="CR83" s="423"/>
      <c r="CS83" s="437"/>
      <c r="CT83" s="437"/>
      <c r="CU83" s="437"/>
      <c r="CV83" s="437"/>
      <c r="CW83" s="437"/>
      <c r="CX83" s="437"/>
      <c r="CY83" s="438"/>
      <c r="CZ83" s="437"/>
      <c r="DA83" s="437"/>
      <c r="DB83" s="437"/>
      <c r="DC83" s="437"/>
      <c r="DD83" s="437"/>
      <c r="DE83" s="437"/>
      <c r="DF83" s="437"/>
      <c r="DG83" s="437"/>
      <c r="DH83" s="437"/>
      <c r="DI83" s="426">
        <f t="shared" ref="DI83:EF83" si="277">$B$9*Q$354</f>
        <v>23344.424999999999</v>
      </c>
      <c r="DJ83" s="426">
        <f t="shared" si="277"/>
        <v>75179.8125</v>
      </c>
      <c r="DK83" s="427">
        <f t="shared" si="277"/>
        <v>213463.57499999998</v>
      </c>
      <c r="DL83" s="426">
        <f t="shared" si="277"/>
        <v>417721.6875</v>
      </c>
      <c r="DM83" s="426">
        <f t="shared" si="277"/>
        <v>510202.38749999995</v>
      </c>
      <c r="DN83" s="426">
        <f t="shared" si="277"/>
        <v>496444.64999999997</v>
      </c>
      <c r="DO83" s="426">
        <f t="shared" si="277"/>
        <v>505224.03749999998</v>
      </c>
      <c r="DP83" s="426">
        <f t="shared" si="277"/>
        <v>495940.08749999997</v>
      </c>
      <c r="DQ83" s="426">
        <f t="shared" si="277"/>
        <v>335455.57500000001</v>
      </c>
      <c r="DR83" s="426">
        <f t="shared" si="277"/>
        <v>364069.875</v>
      </c>
      <c r="DS83" s="426">
        <f t="shared" si="277"/>
        <v>279841.57500000001</v>
      </c>
      <c r="DT83" s="426">
        <f t="shared" si="277"/>
        <v>238590.78749999998</v>
      </c>
      <c r="DU83" s="426">
        <f t="shared" si="277"/>
        <v>308814.67499999999</v>
      </c>
      <c r="DV83" s="426">
        <f t="shared" si="277"/>
        <v>273585</v>
      </c>
      <c r="DW83" s="427">
        <f t="shared" si="277"/>
        <v>237267.71249999999</v>
      </c>
      <c r="DX83" s="426">
        <f t="shared" si="277"/>
        <v>178615.125</v>
      </c>
      <c r="DY83" s="426">
        <f t="shared" si="277"/>
        <v>165844.08749999999</v>
      </c>
      <c r="DZ83" s="426">
        <f t="shared" si="277"/>
        <v>185342.625</v>
      </c>
      <c r="EA83" s="426">
        <f t="shared" si="277"/>
        <v>165877.72500000001</v>
      </c>
      <c r="EB83" s="426">
        <f t="shared" si="277"/>
        <v>128921.325</v>
      </c>
      <c r="EC83" s="426">
        <f t="shared" si="277"/>
        <v>95799.599999999991</v>
      </c>
      <c r="ED83" s="426">
        <f t="shared" si="277"/>
        <v>55995.224999999999</v>
      </c>
      <c r="EE83" s="426">
        <f t="shared" si="277"/>
        <v>49009.837499999994</v>
      </c>
      <c r="EF83" s="426">
        <f t="shared" si="277"/>
        <v>27055.762499999997</v>
      </c>
      <c r="EG83" s="398">
        <f t="shared" si="229"/>
        <v>21644.61</v>
      </c>
      <c r="EH83" s="397">
        <f t="shared" si="229"/>
        <v>17315.688000000002</v>
      </c>
      <c r="EI83" s="402">
        <f t="shared" si="229"/>
        <v>13852.550400000002</v>
      </c>
      <c r="EJ83" s="397">
        <f t="shared" si="259"/>
        <v>11082.040320000002</v>
      </c>
      <c r="EK83" s="397">
        <f t="shared" si="259"/>
        <v>8865.6322560000026</v>
      </c>
      <c r="EL83" s="397">
        <f t="shared" si="259"/>
        <v>7092.5058048000028</v>
      </c>
      <c r="EM83" s="397">
        <f t="shared" si="259"/>
        <v>5674.0046438400022</v>
      </c>
      <c r="EN83" s="397">
        <f t="shared" si="259"/>
        <v>4539.2037150720016</v>
      </c>
      <c r="EO83" s="397">
        <f t="shared" si="259"/>
        <v>3631.3629720576014</v>
      </c>
      <c r="EP83" s="397">
        <f t="shared" si="259"/>
        <v>2905.0903776460814</v>
      </c>
      <c r="EQ83" s="397">
        <f t="shared" si="259"/>
        <v>2324.0723021168651</v>
      </c>
      <c r="ER83" s="397">
        <f t="shared" si="259"/>
        <v>1859.2578416934921</v>
      </c>
      <c r="ES83" s="397">
        <f t="shared" si="259"/>
        <v>1487.4062733547937</v>
      </c>
      <c r="ET83" s="397">
        <f t="shared" si="259"/>
        <v>1189.9250186838351</v>
      </c>
      <c r="EU83" s="402">
        <f t="shared" si="259"/>
        <v>951.94001494706811</v>
      </c>
      <c r="EV83" s="397">
        <f t="shared" si="259"/>
        <v>761.55201195765449</v>
      </c>
      <c r="EW83" s="397">
        <f t="shared" si="259"/>
        <v>609.24160956612366</v>
      </c>
      <c r="EX83" s="397">
        <f t="shared" si="259"/>
        <v>487.39328765289895</v>
      </c>
      <c r="EY83" s="397">
        <f t="shared" si="259"/>
        <v>389.91463012231918</v>
      </c>
      <c r="EZ83" s="397">
        <f t="shared" si="260"/>
        <v>311.93170409785535</v>
      </c>
      <c r="FA83" s="397">
        <f t="shared" si="260"/>
        <v>249.5453632782843</v>
      </c>
      <c r="FB83" s="397">
        <f t="shared" si="260"/>
        <v>199.63629062262746</v>
      </c>
      <c r="FC83" s="397">
        <f t="shared" si="260"/>
        <v>159.70903249810198</v>
      </c>
      <c r="FD83" s="397">
        <f t="shared" si="260"/>
        <v>127.76722599848159</v>
      </c>
      <c r="FE83" s="397">
        <f t="shared" si="260"/>
        <v>102.21378079878528</v>
      </c>
      <c r="FF83" s="397">
        <f t="shared" si="260"/>
        <v>81.771024639028226</v>
      </c>
      <c r="FG83" s="402">
        <f t="shared" si="260"/>
        <v>65.416819711222587</v>
      </c>
      <c r="FH83" s="397">
        <f t="shared" si="249"/>
        <v>52.33345576897807</v>
      </c>
      <c r="FI83" s="397">
        <f t="shared" si="249"/>
        <v>41.866764615182461</v>
      </c>
      <c r="FJ83" s="397">
        <f t="shared" si="249"/>
        <v>33.493411692145969</v>
      </c>
      <c r="FK83" s="397">
        <f t="shared" si="249"/>
        <v>26.794729353716775</v>
      </c>
      <c r="FL83" s="397">
        <f t="shared" si="249"/>
        <v>21.43578348297342</v>
      </c>
      <c r="FM83" s="397">
        <f t="shared" si="249"/>
        <v>17.148626786378738</v>
      </c>
      <c r="FN83" s="397">
        <f t="shared" si="247"/>
        <v>13.718901429102992</v>
      </c>
      <c r="FO83" s="397">
        <f t="shared" si="239"/>
        <v>10.975121143282394</v>
      </c>
      <c r="FP83" s="397">
        <f t="shared" si="239"/>
        <v>8.7800969146259149</v>
      </c>
      <c r="FQ83" s="397">
        <f t="shared" si="239"/>
        <v>7.0240775317007325</v>
      </c>
      <c r="FR83" s="397">
        <f t="shared" si="239"/>
        <v>5.6192620253605865</v>
      </c>
      <c r="FS83" s="402">
        <f t="shared" si="239"/>
        <v>4.495409620288469</v>
      </c>
      <c r="FT83" s="397">
        <f t="shared" si="239"/>
        <v>3.5963276962307753</v>
      </c>
      <c r="FU83" s="397">
        <f t="shared" si="239"/>
        <v>2.8770621569846204</v>
      </c>
      <c r="FV83" s="397">
        <f t="shared" si="237"/>
        <v>2.3016497255876964</v>
      </c>
      <c r="FW83" s="397">
        <f t="shared" si="237"/>
        <v>1.8413197804701573</v>
      </c>
      <c r="FX83" s="397">
        <f t="shared" si="214"/>
        <v>1.473055824376126</v>
      </c>
      <c r="FY83" s="397">
        <f t="shared" si="214"/>
        <v>1.1784446595009008</v>
      </c>
      <c r="FZ83" s="397">
        <f t="shared" si="214"/>
        <v>0.94275572760072068</v>
      </c>
      <c r="GA83" s="397">
        <f t="shared" si="214"/>
        <v>0.75420458208057661</v>
      </c>
      <c r="GB83" s="397">
        <f t="shared" si="244"/>
        <v>0.60336366566446131</v>
      </c>
      <c r="GC83" s="397">
        <f t="shared" si="244"/>
        <v>0.48269093253156908</v>
      </c>
      <c r="GD83" s="397">
        <f t="shared" si="244"/>
        <v>0.38615274602525529</v>
      </c>
      <c r="GE83" s="402">
        <f t="shared" si="244"/>
        <v>0.30892219682020428</v>
      </c>
      <c r="GF83" s="403">
        <f t="shared" si="254"/>
        <v>5935828.9893112164</v>
      </c>
    </row>
    <row r="84" spans="1:189" ht="22" hidden="1" customHeight="1">
      <c r="B84" s="394">
        <f t="shared" si="275"/>
        <v>69</v>
      </c>
      <c r="C84" s="428"/>
      <c r="D84" s="428"/>
      <c r="E84" s="428">
        <v>1</v>
      </c>
      <c r="F84" s="428"/>
      <c r="G84" s="409" t="str">
        <f>$G$355</f>
        <v>Low Performing  Title / App</v>
      </c>
      <c r="H84" s="422"/>
      <c r="I84" s="423"/>
      <c r="J84" s="423"/>
      <c r="K84" s="423"/>
      <c r="L84" s="423"/>
      <c r="M84" s="423"/>
      <c r="N84" s="423"/>
      <c r="O84" s="423"/>
      <c r="P84" s="423"/>
      <c r="Q84" s="424"/>
      <c r="R84" s="423"/>
      <c r="S84" s="425"/>
      <c r="T84" s="423"/>
      <c r="U84" s="423"/>
      <c r="V84" s="423"/>
      <c r="W84" s="423"/>
      <c r="X84" s="423"/>
      <c r="Y84" s="423"/>
      <c r="Z84" s="423"/>
      <c r="AA84" s="423"/>
      <c r="AB84" s="423"/>
      <c r="AC84" s="423"/>
      <c r="AD84" s="423"/>
      <c r="AE84" s="425"/>
      <c r="AF84" s="423"/>
      <c r="AG84" s="423"/>
      <c r="AH84" s="423"/>
      <c r="AI84" s="423"/>
      <c r="AJ84" s="423"/>
      <c r="AK84" s="423"/>
      <c r="AL84" s="423"/>
      <c r="AM84" s="423"/>
      <c r="AN84" s="423"/>
      <c r="AO84" s="423"/>
      <c r="AP84" s="423"/>
      <c r="AQ84" s="425"/>
      <c r="AR84" s="423"/>
      <c r="AS84" s="423"/>
      <c r="AT84" s="423"/>
      <c r="AU84" s="423"/>
      <c r="AV84" s="423"/>
      <c r="AW84" s="423"/>
      <c r="AX84" s="423"/>
      <c r="AY84" s="423"/>
      <c r="AZ84" s="423"/>
      <c r="BA84" s="423"/>
      <c r="BB84" s="423"/>
      <c r="BC84" s="425"/>
      <c r="BD84" s="423"/>
      <c r="BE84" s="423"/>
      <c r="BF84" s="423"/>
      <c r="BG84" s="423"/>
      <c r="BH84" s="423"/>
      <c r="BI84" s="423"/>
      <c r="BJ84" s="423"/>
      <c r="BK84" s="423"/>
      <c r="BL84" s="423"/>
      <c r="BM84" s="423"/>
      <c r="BN84" s="423"/>
      <c r="BO84" s="425"/>
      <c r="BP84" s="423"/>
      <c r="BQ84" s="423"/>
      <c r="BR84" s="423"/>
      <c r="BS84" s="423"/>
      <c r="BT84" s="423"/>
      <c r="BU84" s="423"/>
      <c r="BV84" s="423"/>
      <c r="BW84" s="423"/>
      <c r="BX84" s="423"/>
      <c r="BY84" s="423"/>
      <c r="BZ84" s="423"/>
      <c r="CA84" s="425"/>
      <c r="CB84" s="423"/>
      <c r="CC84" s="423"/>
      <c r="CD84" s="423"/>
      <c r="CE84" s="423"/>
      <c r="CF84" s="423"/>
      <c r="CG84" s="423"/>
      <c r="CH84" s="423"/>
      <c r="CI84" s="423"/>
      <c r="CJ84" s="423"/>
      <c r="CK84" s="423"/>
      <c r="CL84" s="423"/>
      <c r="CM84" s="425"/>
      <c r="CN84" s="423"/>
      <c r="CO84" s="423"/>
      <c r="CP84" s="423"/>
      <c r="CQ84" s="423"/>
      <c r="CR84" s="423"/>
      <c r="CS84" s="423"/>
      <c r="CT84" s="423"/>
      <c r="CU84" s="423"/>
      <c r="CV84" s="423"/>
      <c r="CW84" s="437"/>
      <c r="CX84" s="437"/>
      <c r="CY84" s="438"/>
      <c r="CZ84" s="437"/>
      <c r="DA84" s="437"/>
      <c r="DB84" s="437"/>
      <c r="DC84" s="437"/>
      <c r="DD84" s="437"/>
      <c r="DE84" s="437"/>
      <c r="DF84" s="437"/>
      <c r="DG84" s="437"/>
      <c r="DH84" s="300"/>
      <c r="DI84" s="423"/>
      <c r="DJ84" s="429">
        <f t="shared" ref="DJ84:EG84" si="278">$B$9*Q$355</f>
        <v>10965.824999999999</v>
      </c>
      <c r="DK84" s="430">
        <f t="shared" si="278"/>
        <v>40421.0625</v>
      </c>
      <c r="DL84" s="429">
        <f t="shared" si="278"/>
        <v>74204.324999999997</v>
      </c>
      <c r="DM84" s="429">
        <f t="shared" si="278"/>
        <v>136792.5</v>
      </c>
      <c r="DN84" s="429">
        <f t="shared" si="278"/>
        <v>224799.41249999998</v>
      </c>
      <c r="DO84" s="429">
        <f t="shared" si="278"/>
        <v>153499.125</v>
      </c>
      <c r="DP84" s="429">
        <f t="shared" si="278"/>
        <v>131500.19999999998</v>
      </c>
      <c r="DQ84" s="429">
        <f t="shared" si="278"/>
        <v>145650.375</v>
      </c>
      <c r="DR84" s="429">
        <f t="shared" si="278"/>
        <v>117574.27499999999</v>
      </c>
      <c r="DS84" s="429">
        <f t="shared" si="278"/>
        <v>116755.7625</v>
      </c>
      <c r="DT84" s="429">
        <f t="shared" si="278"/>
        <v>111205.575</v>
      </c>
      <c r="DU84" s="429">
        <f t="shared" si="278"/>
        <v>102796.2</v>
      </c>
      <c r="DV84" s="429">
        <f t="shared" si="278"/>
        <v>90664.274999999994</v>
      </c>
      <c r="DW84" s="430">
        <f t="shared" si="278"/>
        <v>106429.04999999999</v>
      </c>
      <c r="DX84" s="429">
        <f t="shared" si="278"/>
        <v>83634.037499999991</v>
      </c>
      <c r="DY84" s="429">
        <f t="shared" si="278"/>
        <v>71558.175000000003</v>
      </c>
      <c r="DZ84" s="429">
        <f t="shared" si="278"/>
        <v>70762.087499999994</v>
      </c>
      <c r="EA84" s="429">
        <f t="shared" si="278"/>
        <v>76144.087499999994</v>
      </c>
      <c r="EB84" s="429">
        <f t="shared" si="278"/>
        <v>55199.137499999997</v>
      </c>
      <c r="EC84" s="429">
        <f t="shared" si="278"/>
        <v>55457.024999999994</v>
      </c>
      <c r="ED84" s="429">
        <f t="shared" si="278"/>
        <v>39681.037499999999</v>
      </c>
      <c r="EE84" s="429">
        <f t="shared" si="278"/>
        <v>27223.949999999997</v>
      </c>
      <c r="EF84" s="429">
        <f t="shared" si="278"/>
        <v>17704.537499999999</v>
      </c>
      <c r="EG84" s="439">
        <f t="shared" si="278"/>
        <v>7781.4749999999995</v>
      </c>
      <c r="EH84" s="397">
        <f t="shared" si="229"/>
        <v>6225.18</v>
      </c>
      <c r="EI84" s="402">
        <f t="shared" si="229"/>
        <v>4980.1440000000002</v>
      </c>
      <c r="EJ84" s="397">
        <f t="shared" si="259"/>
        <v>3984.1152000000002</v>
      </c>
      <c r="EK84" s="397">
        <f t="shared" si="259"/>
        <v>3187.2921600000004</v>
      </c>
      <c r="EL84" s="397">
        <f t="shared" si="259"/>
        <v>2549.8337280000005</v>
      </c>
      <c r="EM84" s="397">
        <f t="shared" si="259"/>
        <v>2039.8669824000006</v>
      </c>
      <c r="EN84" s="397">
        <f t="shared" si="259"/>
        <v>1631.8935859200005</v>
      </c>
      <c r="EO84" s="397">
        <f t="shared" si="259"/>
        <v>1305.5148687360006</v>
      </c>
      <c r="EP84" s="397">
        <f t="shared" si="259"/>
        <v>1044.4118949888004</v>
      </c>
      <c r="EQ84" s="397">
        <f t="shared" ref="EQ84:EY99" si="279">EP84*0.8</f>
        <v>835.5295159910404</v>
      </c>
      <c r="ER84" s="397">
        <f t="shared" si="279"/>
        <v>668.42361279283239</v>
      </c>
      <c r="ES84" s="397">
        <f t="shared" si="279"/>
        <v>534.73889023426591</v>
      </c>
      <c r="ET84" s="397">
        <f t="shared" si="279"/>
        <v>427.79111218741275</v>
      </c>
      <c r="EU84" s="402">
        <f t="shared" si="279"/>
        <v>342.23288974993022</v>
      </c>
      <c r="EV84" s="397">
        <f t="shared" si="279"/>
        <v>273.7863117999442</v>
      </c>
      <c r="EW84" s="397">
        <f t="shared" si="279"/>
        <v>219.02904943995537</v>
      </c>
      <c r="EX84" s="397">
        <f t="shared" si="279"/>
        <v>175.2232395519643</v>
      </c>
      <c r="EY84" s="397">
        <f t="shared" si="279"/>
        <v>140.17859164157144</v>
      </c>
      <c r="EZ84" s="397">
        <f t="shared" si="260"/>
        <v>112.14287331325716</v>
      </c>
      <c r="FA84" s="397">
        <f t="shared" si="260"/>
        <v>89.714298650605727</v>
      </c>
      <c r="FB84" s="397">
        <f t="shared" si="260"/>
        <v>71.771438920484584</v>
      </c>
      <c r="FC84" s="397">
        <f t="shared" si="260"/>
        <v>57.417151136387673</v>
      </c>
      <c r="FD84" s="397">
        <f t="shared" si="260"/>
        <v>45.933720909110143</v>
      </c>
      <c r="FE84" s="397">
        <f t="shared" si="260"/>
        <v>36.746976727288114</v>
      </c>
      <c r="FF84" s="397">
        <f t="shared" si="260"/>
        <v>29.397581381830491</v>
      </c>
      <c r="FG84" s="402">
        <f t="shared" si="260"/>
        <v>23.518065105464395</v>
      </c>
      <c r="FH84" s="397">
        <f t="shared" si="249"/>
        <v>18.814452084371517</v>
      </c>
      <c r="FI84" s="397">
        <f t="shared" si="249"/>
        <v>15.051561667497214</v>
      </c>
      <c r="FJ84" s="397">
        <f t="shared" si="249"/>
        <v>12.041249333997772</v>
      </c>
      <c r="FK84" s="397">
        <f t="shared" si="249"/>
        <v>9.6329994671982178</v>
      </c>
      <c r="FL84" s="397">
        <f t="shared" si="249"/>
        <v>7.7063995737585742</v>
      </c>
      <c r="FM84" s="397">
        <f t="shared" si="249"/>
        <v>6.1651196590068595</v>
      </c>
      <c r="FN84" s="397">
        <f t="shared" si="247"/>
        <v>4.9320957272054882</v>
      </c>
      <c r="FO84" s="397">
        <f t="shared" si="239"/>
        <v>3.9456765817643906</v>
      </c>
      <c r="FP84" s="397">
        <f t="shared" si="239"/>
        <v>3.1565412654115126</v>
      </c>
      <c r="FQ84" s="397">
        <f t="shared" si="239"/>
        <v>2.5252330123292102</v>
      </c>
      <c r="FR84" s="397">
        <f t="shared" si="239"/>
        <v>2.0201864098633684</v>
      </c>
      <c r="FS84" s="402">
        <f t="shared" si="239"/>
        <v>1.6161491278906948</v>
      </c>
      <c r="FT84" s="397">
        <f t="shared" si="239"/>
        <v>1.2929193023125558</v>
      </c>
      <c r="FU84" s="397">
        <f t="shared" si="239"/>
        <v>1.0343354418500448</v>
      </c>
      <c r="FV84" s="397">
        <f t="shared" si="237"/>
        <v>0.82746835348003589</v>
      </c>
      <c r="FW84" s="397">
        <f t="shared" si="237"/>
        <v>0.66197468278402871</v>
      </c>
      <c r="FX84" s="397">
        <f t="shared" si="214"/>
        <v>0.52957974622722304</v>
      </c>
      <c r="FY84" s="397">
        <f t="shared" si="214"/>
        <v>0.42366379698177847</v>
      </c>
      <c r="FZ84" s="397">
        <f t="shared" si="214"/>
        <v>0.33893103758542281</v>
      </c>
      <c r="GA84" s="397">
        <f t="shared" si="214"/>
        <v>0.27114483006833828</v>
      </c>
      <c r="GB84" s="397">
        <f t="shared" si="244"/>
        <v>0.21691586405467064</v>
      </c>
      <c r="GC84" s="397">
        <f t="shared" si="244"/>
        <v>0.17353269124373652</v>
      </c>
      <c r="GD84" s="397">
        <f t="shared" si="244"/>
        <v>0.13882615299498921</v>
      </c>
      <c r="GE84" s="402">
        <f t="shared" si="244"/>
        <v>0.11106092239599137</v>
      </c>
      <c r="GF84" s="392">
        <f t="shared" si="254"/>
        <v>2099528.9682563106</v>
      </c>
    </row>
    <row r="85" spans="1:189" ht="22" hidden="1" customHeight="1" thickBot="1">
      <c r="B85" s="394">
        <f t="shared" si="275"/>
        <v>70</v>
      </c>
      <c r="C85" s="428"/>
      <c r="D85" s="428">
        <v>1</v>
      </c>
      <c r="E85" s="428"/>
      <c r="F85" s="428"/>
      <c r="G85" s="395" t="str">
        <f>$G$354</f>
        <v>Avg Performing  Title / App</v>
      </c>
      <c r="H85" s="422"/>
      <c r="I85" s="423"/>
      <c r="J85" s="423"/>
      <c r="K85" s="423"/>
      <c r="L85" s="423"/>
      <c r="M85" s="423"/>
      <c r="N85" s="423"/>
      <c r="O85" s="423"/>
      <c r="P85" s="423"/>
      <c r="Q85" s="424"/>
      <c r="R85" s="423"/>
      <c r="S85" s="425"/>
      <c r="T85" s="423"/>
      <c r="U85" s="423"/>
      <c r="V85" s="423"/>
      <c r="W85" s="423"/>
      <c r="X85" s="423"/>
      <c r="Y85" s="423"/>
      <c r="Z85" s="423"/>
      <c r="AA85" s="423"/>
      <c r="AB85" s="423"/>
      <c r="AC85" s="423"/>
      <c r="AD85" s="423"/>
      <c r="AE85" s="425"/>
      <c r="AF85" s="423"/>
      <c r="AG85" s="423"/>
      <c r="AH85" s="423"/>
      <c r="AI85" s="423"/>
      <c r="AJ85" s="423"/>
      <c r="AK85" s="423"/>
      <c r="AL85" s="423"/>
      <c r="AM85" s="423"/>
      <c r="AN85" s="423"/>
      <c r="AO85" s="423"/>
      <c r="AP85" s="423"/>
      <c r="AQ85" s="425"/>
      <c r="AR85" s="423"/>
      <c r="AS85" s="423"/>
      <c r="AT85" s="423"/>
      <c r="AU85" s="423"/>
      <c r="AV85" s="423"/>
      <c r="AW85" s="423"/>
      <c r="AX85" s="423"/>
      <c r="AY85" s="423"/>
      <c r="AZ85" s="423"/>
      <c r="BA85" s="423"/>
      <c r="BB85" s="423"/>
      <c r="BC85" s="425"/>
      <c r="BD85" s="423"/>
      <c r="BE85" s="423"/>
      <c r="BF85" s="423"/>
      <c r="BG85" s="423"/>
      <c r="BH85" s="423"/>
      <c r="BI85" s="423"/>
      <c r="BJ85" s="423"/>
      <c r="BK85" s="423"/>
      <c r="BL85" s="423"/>
      <c r="BM85" s="423"/>
      <c r="BN85" s="423"/>
      <c r="BO85" s="425"/>
      <c r="BP85" s="423"/>
      <c r="BQ85" s="423"/>
      <c r="BR85" s="423"/>
      <c r="BS85" s="423"/>
      <c r="BT85" s="423"/>
      <c r="BU85" s="423"/>
      <c r="BV85" s="423"/>
      <c r="BW85" s="423"/>
      <c r="BX85" s="423"/>
      <c r="BY85" s="423"/>
      <c r="BZ85" s="423"/>
      <c r="CA85" s="425"/>
      <c r="CB85" s="423"/>
      <c r="CC85" s="423"/>
      <c r="CD85" s="423"/>
      <c r="CE85" s="423"/>
      <c r="CF85" s="423"/>
      <c r="CG85" s="423"/>
      <c r="CH85" s="423"/>
      <c r="CI85" s="423"/>
      <c r="CJ85" s="423"/>
      <c r="CK85" s="423"/>
      <c r="CL85" s="423"/>
      <c r="CM85" s="425"/>
      <c r="CN85" s="423"/>
      <c r="CO85" s="423"/>
      <c r="CP85" s="423"/>
      <c r="CQ85" s="423"/>
      <c r="CR85" s="423"/>
      <c r="CS85" s="423"/>
      <c r="CT85" s="423"/>
      <c r="CU85" s="423"/>
      <c r="CV85" s="423"/>
      <c r="CW85" s="423"/>
      <c r="CX85" s="423"/>
      <c r="CY85" s="425"/>
      <c r="CZ85" s="423"/>
      <c r="DA85" s="423"/>
      <c r="DB85" s="423"/>
      <c r="DC85" s="423"/>
      <c r="DD85" s="423"/>
      <c r="DE85" s="423"/>
      <c r="DF85" s="423"/>
      <c r="DG85" s="423"/>
      <c r="DH85" s="437"/>
      <c r="DI85" s="423"/>
      <c r="DJ85" s="423"/>
      <c r="DK85" s="427">
        <f t="shared" ref="DK85:EH85" si="280">$B$9*Q$354</f>
        <v>23344.424999999999</v>
      </c>
      <c r="DL85" s="426">
        <f t="shared" si="280"/>
        <v>75179.8125</v>
      </c>
      <c r="DM85" s="426">
        <f t="shared" si="280"/>
        <v>213463.57499999998</v>
      </c>
      <c r="DN85" s="426">
        <f t="shared" si="280"/>
        <v>417721.6875</v>
      </c>
      <c r="DO85" s="426">
        <f t="shared" si="280"/>
        <v>510202.38749999995</v>
      </c>
      <c r="DP85" s="426">
        <f t="shared" si="280"/>
        <v>496444.64999999997</v>
      </c>
      <c r="DQ85" s="426">
        <f t="shared" si="280"/>
        <v>505224.03749999998</v>
      </c>
      <c r="DR85" s="426">
        <f t="shared" si="280"/>
        <v>495940.08749999997</v>
      </c>
      <c r="DS85" s="426">
        <f t="shared" si="280"/>
        <v>335455.57500000001</v>
      </c>
      <c r="DT85" s="426">
        <f t="shared" si="280"/>
        <v>364069.875</v>
      </c>
      <c r="DU85" s="426">
        <f t="shared" si="280"/>
        <v>279841.57500000001</v>
      </c>
      <c r="DV85" s="426">
        <f t="shared" si="280"/>
        <v>238590.78749999998</v>
      </c>
      <c r="DW85" s="427">
        <f t="shared" si="280"/>
        <v>308814.67499999999</v>
      </c>
      <c r="DX85" s="426">
        <f t="shared" si="280"/>
        <v>273585</v>
      </c>
      <c r="DY85" s="426">
        <f t="shared" si="280"/>
        <v>237267.71249999999</v>
      </c>
      <c r="DZ85" s="426">
        <f t="shared" si="280"/>
        <v>178615.125</v>
      </c>
      <c r="EA85" s="426">
        <f t="shared" si="280"/>
        <v>165844.08749999999</v>
      </c>
      <c r="EB85" s="426">
        <f t="shared" si="280"/>
        <v>185342.625</v>
      </c>
      <c r="EC85" s="426">
        <f t="shared" si="280"/>
        <v>165877.72500000001</v>
      </c>
      <c r="ED85" s="426">
        <f t="shared" si="280"/>
        <v>128921.325</v>
      </c>
      <c r="EE85" s="426">
        <f t="shared" si="280"/>
        <v>95799.599999999991</v>
      </c>
      <c r="EF85" s="426">
        <f t="shared" si="280"/>
        <v>55995.224999999999</v>
      </c>
      <c r="EG85" s="440">
        <f t="shared" si="280"/>
        <v>49009.837499999994</v>
      </c>
      <c r="EH85" s="426">
        <f t="shared" si="280"/>
        <v>27055.762499999997</v>
      </c>
      <c r="EI85" s="402">
        <f t="shared" si="229"/>
        <v>21644.61</v>
      </c>
      <c r="EJ85" s="397">
        <f t="shared" si="229"/>
        <v>17315.688000000002</v>
      </c>
      <c r="EK85" s="397">
        <f t="shared" si="229"/>
        <v>13852.550400000002</v>
      </c>
      <c r="EL85" s="397">
        <f t="shared" si="229"/>
        <v>11082.040320000002</v>
      </c>
      <c r="EM85" s="397">
        <f t="shared" si="229"/>
        <v>8865.6322560000026</v>
      </c>
      <c r="EN85" s="397">
        <f t="shared" si="229"/>
        <v>7092.5058048000028</v>
      </c>
      <c r="EO85" s="397">
        <f t="shared" si="229"/>
        <v>5674.0046438400022</v>
      </c>
      <c r="EP85" s="397">
        <f t="shared" si="229"/>
        <v>4539.2037150720016</v>
      </c>
      <c r="EQ85" s="397">
        <f t="shared" si="279"/>
        <v>3631.3629720576014</v>
      </c>
      <c r="ER85" s="397">
        <f t="shared" si="279"/>
        <v>2905.0903776460814</v>
      </c>
      <c r="ES85" s="397">
        <f t="shared" si="279"/>
        <v>2324.0723021168651</v>
      </c>
      <c r="ET85" s="397">
        <f t="shared" si="279"/>
        <v>1859.2578416934921</v>
      </c>
      <c r="EU85" s="402">
        <f t="shared" si="279"/>
        <v>1487.4062733547937</v>
      </c>
      <c r="EV85" s="397">
        <f t="shared" si="279"/>
        <v>1189.9250186838351</v>
      </c>
      <c r="EW85" s="397">
        <f t="shared" si="279"/>
        <v>951.94001494706811</v>
      </c>
      <c r="EX85" s="397">
        <f t="shared" si="279"/>
        <v>761.55201195765449</v>
      </c>
      <c r="EY85" s="397">
        <f t="shared" si="279"/>
        <v>609.24160956612366</v>
      </c>
      <c r="EZ85" s="397">
        <f t="shared" si="260"/>
        <v>487.39328765289895</v>
      </c>
      <c r="FA85" s="397">
        <f t="shared" si="260"/>
        <v>389.91463012231918</v>
      </c>
      <c r="FB85" s="397">
        <f t="shared" si="260"/>
        <v>311.93170409785535</v>
      </c>
      <c r="FC85" s="397">
        <f t="shared" si="260"/>
        <v>249.5453632782843</v>
      </c>
      <c r="FD85" s="397">
        <f t="shared" si="260"/>
        <v>199.63629062262746</v>
      </c>
      <c r="FE85" s="397">
        <f t="shared" si="260"/>
        <v>159.70903249810198</v>
      </c>
      <c r="FF85" s="397">
        <f t="shared" si="260"/>
        <v>127.76722599848159</v>
      </c>
      <c r="FG85" s="402">
        <f t="shared" si="260"/>
        <v>102.21378079878528</v>
      </c>
      <c r="FH85" s="397">
        <f t="shared" si="249"/>
        <v>81.771024639028226</v>
      </c>
      <c r="FI85" s="397">
        <f t="shared" si="249"/>
        <v>65.416819711222587</v>
      </c>
      <c r="FJ85" s="397">
        <f t="shared" si="249"/>
        <v>52.33345576897807</v>
      </c>
      <c r="FK85" s="397">
        <f t="shared" si="249"/>
        <v>41.866764615182461</v>
      </c>
      <c r="FL85" s="397">
        <f t="shared" si="249"/>
        <v>33.493411692145969</v>
      </c>
      <c r="FM85" s="397">
        <f t="shared" si="249"/>
        <v>26.794729353716775</v>
      </c>
      <c r="FN85" s="397">
        <f t="shared" si="247"/>
        <v>21.43578348297342</v>
      </c>
      <c r="FO85" s="397">
        <f t="shared" si="239"/>
        <v>17.148626786378738</v>
      </c>
      <c r="FP85" s="397">
        <f t="shared" si="239"/>
        <v>13.718901429102992</v>
      </c>
      <c r="FQ85" s="397">
        <f t="shared" si="239"/>
        <v>10.975121143282394</v>
      </c>
      <c r="FR85" s="397">
        <f t="shared" si="239"/>
        <v>8.7800969146259149</v>
      </c>
      <c r="FS85" s="402">
        <f t="shared" si="239"/>
        <v>7.0240775317007325</v>
      </c>
      <c r="FT85" s="397">
        <f t="shared" si="239"/>
        <v>5.6192620253605865</v>
      </c>
      <c r="FU85" s="397">
        <f t="shared" si="239"/>
        <v>4.495409620288469</v>
      </c>
      <c r="FV85" s="397">
        <f t="shared" si="237"/>
        <v>3.5963276962307753</v>
      </c>
      <c r="FW85" s="397">
        <f t="shared" si="237"/>
        <v>2.8770621569846204</v>
      </c>
      <c r="FX85" s="397">
        <f t="shared" si="214"/>
        <v>2.3016497255876964</v>
      </c>
      <c r="FY85" s="397">
        <f t="shared" si="214"/>
        <v>1.8413197804701573</v>
      </c>
      <c r="FZ85" s="397">
        <f t="shared" si="214"/>
        <v>1.473055824376126</v>
      </c>
      <c r="GA85" s="397">
        <f t="shared" si="214"/>
        <v>1.1784446595009008</v>
      </c>
      <c r="GB85" s="397">
        <f t="shared" si="244"/>
        <v>0.94275572760072068</v>
      </c>
      <c r="GC85" s="397">
        <f t="shared" si="244"/>
        <v>0.75420458208057661</v>
      </c>
      <c r="GD85" s="397">
        <f t="shared" si="244"/>
        <v>0.60336366566446131</v>
      </c>
      <c r="GE85" s="402">
        <f t="shared" si="244"/>
        <v>0.48269093253156908</v>
      </c>
      <c r="GF85" s="403">
        <f t="shared" si="254"/>
        <v>5935828.2942362735</v>
      </c>
    </row>
    <row r="86" spans="1:189" ht="22" hidden="1" customHeight="1" thickTop="1">
      <c r="A86" s="433" t="s">
        <v>387</v>
      </c>
      <c r="B86" s="383">
        <f t="shared" si="275"/>
        <v>71</v>
      </c>
      <c r="C86" s="421"/>
      <c r="D86" s="421">
        <v>1</v>
      </c>
      <c r="E86" s="421"/>
      <c r="F86" s="421"/>
      <c r="G86" s="441" t="str">
        <f>$G$354</f>
        <v>Avg Performing  Title / App</v>
      </c>
      <c r="H86" s="422"/>
      <c r="I86" s="423"/>
      <c r="J86" s="423"/>
      <c r="K86" s="423"/>
      <c r="L86" s="423"/>
      <c r="M86" s="423"/>
      <c r="N86" s="423"/>
      <c r="O86" s="423"/>
      <c r="P86" s="423"/>
      <c r="Q86" s="424"/>
      <c r="R86" s="423"/>
      <c r="S86" s="425"/>
      <c r="T86" s="423"/>
      <c r="U86" s="423"/>
      <c r="V86" s="423"/>
      <c r="W86" s="423"/>
      <c r="X86" s="423"/>
      <c r="Y86" s="423"/>
      <c r="Z86" s="423"/>
      <c r="AA86" s="423"/>
      <c r="AB86" s="423"/>
      <c r="AC86" s="423"/>
      <c r="AD86" s="423"/>
      <c r="AE86" s="425"/>
      <c r="AF86" s="423"/>
      <c r="AG86" s="423"/>
      <c r="AH86" s="423"/>
      <c r="AI86" s="423"/>
      <c r="AJ86" s="423"/>
      <c r="AK86" s="423"/>
      <c r="AL86" s="423"/>
      <c r="AM86" s="423"/>
      <c r="AN86" s="423"/>
      <c r="AO86" s="423"/>
      <c r="AP86" s="423"/>
      <c r="AQ86" s="425"/>
      <c r="AR86" s="423"/>
      <c r="AS86" s="423"/>
      <c r="AT86" s="423"/>
      <c r="AU86" s="423"/>
      <c r="AV86" s="423"/>
      <c r="AW86" s="423"/>
      <c r="AX86" s="423"/>
      <c r="AY86" s="423"/>
      <c r="AZ86" s="423"/>
      <c r="BA86" s="423"/>
      <c r="BB86" s="423"/>
      <c r="BC86" s="425"/>
      <c r="BD86" s="423"/>
      <c r="BE86" s="423"/>
      <c r="BF86" s="423"/>
      <c r="BG86" s="423"/>
      <c r="BH86" s="423"/>
      <c r="BI86" s="423"/>
      <c r="BJ86" s="423"/>
      <c r="BK86" s="423"/>
      <c r="BL86" s="423"/>
      <c r="BM86" s="423"/>
      <c r="BN86" s="423"/>
      <c r="BO86" s="425"/>
      <c r="BP86" s="423"/>
      <c r="BQ86" s="423"/>
      <c r="BR86" s="423"/>
      <c r="BS86" s="423"/>
      <c r="BT86" s="423"/>
      <c r="BU86" s="423"/>
      <c r="BV86" s="423"/>
      <c r="BW86" s="423"/>
      <c r="BX86" s="423"/>
      <c r="BY86" s="423"/>
      <c r="BZ86" s="423"/>
      <c r="CA86" s="425"/>
      <c r="CB86" s="423"/>
      <c r="CC86" s="423"/>
      <c r="CD86" s="423"/>
      <c r="CE86" s="423"/>
      <c r="CF86" s="423"/>
      <c r="CG86" s="423"/>
      <c r="CH86" s="423"/>
      <c r="CI86" s="423"/>
      <c r="CJ86" s="423"/>
      <c r="CK86" s="423"/>
      <c r="CL86" s="423"/>
      <c r="CM86" s="425"/>
      <c r="CN86" s="423"/>
      <c r="CO86" s="423"/>
      <c r="CP86" s="423"/>
      <c r="CQ86" s="423"/>
      <c r="CR86" s="423"/>
      <c r="CS86" s="423"/>
      <c r="CT86" s="423"/>
      <c r="CU86" s="423"/>
      <c r="CV86" s="423"/>
      <c r="CW86" s="423"/>
      <c r="CX86" s="423"/>
      <c r="CY86" s="425"/>
      <c r="CZ86" s="423"/>
      <c r="DA86" s="423"/>
      <c r="DB86" s="423"/>
      <c r="DC86" s="423"/>
      <c r="DD86" s="423"/>
      <c r="DE86" s="423"/>
      <c r="DF86" s="423"/>
      <c r="DG86" s="423"/>
      <c r="DH86" s="437"/>
      <c r="DI86" s="423"/>
      <c r="DJ86" s="423"/>
      <c r="DK86" s="425"/>
      <c r="DL86" s="426">
        <f t="shared" ref="DL86:DU87" si="281">$B$9*Q$354</f>
        <v>23344.424999999999</v>
      </c>
      <c r="DM86" s="426">
        <f t="shared" si="281"/>
        <v>75179.8125</v>
      </c>
      <c r="DN86" s="426">
        <f t="shared" si="281"/>
        <v>213463.57499999998</v>
      </c>
      <c r="DO86" s="426">
        <f t="shared" si="281"/>
        <v>417721.6875</v>
      </c>
      <c r="DP86" s="426">
        <f t="shared" si="281"/>
        <v>510202.38749999995</v>
      </c>
      <c r="DQ86" s="426">
        <f t="shared" si="281"/>
        <v>496444.64999999997</v>
      </c>
      <c r="DR86" s="426">
        <f t="shared" si="281"/>
        <v>505224.03749999998</v>
      </c>
      <c r="DS86" s="426">
        <f t="shared" si="281"/>
        <v>495940.08749999997</v>
      </c>
      <c r="DT86" s="426">
        <f t="shared" si="281"/>
        <v>335455.57500000001</v>
      </c>
      <c r="DU86" s="426">
        <f t="shared" si="281"/>
        <v>364069.875</v>
      </c>
      <c r="DV86" s="426">
        <f t="shared" ref="DV86:EE87" si="282">$B$9*AA$354</f>
        <v>279841.57500000001</v>
      </c>
      <c r="DW86" s="427">
        <f t="shared" si="282"/>
        <v>238590.78749999998</v>
      </c>
      <c r="DX86" s="426">
        <f t="shared" si="282"/>
        <v>308814.67499999999</v>
      </c>
      <c r="DY86" s="426">
        <f t="shared" si="282"/>
        <v>273585</v>
      </c>
      <c r="DZ86" s="426">
        <f t="shared" si="282"/>
        <v>237267.71249999999</v>
      </c>
      <c r="EA86" s="426">
        <f t="shared" si="282"/>
        <v>178615.125</v>
      </c>
      <c r="EB86" s="426">
        <f t="shared" si="282"/>
        <v>165844.08749999999</v>
      </c>
      <c r="EC86" s="426">
        <f t="shared" si="282"/>
        <v>185342.625</v>
      </c>
      <c r="ED86" s="426">
        <f t="shared" si="282"/>
        <v>165877.72500000001</v>
      </c>
      <c r="EE86" s="426">
        <f t="shared" si="282"/>
        <v>128921.325</v>
      </c>
      <c r="EF86" s="426">
        <f t="shared" ref="EF86:EI87" si="283">$B$9*AK$354</f>
        <v>95799.599999999991</v>
      </c>
      <c r="EG86" s="440">
        <f t="shared" si="283"/>
        <v>55995.224999999999</v>
      </c>
      <c r="EH86" s="426">
        <f t="shared" si="283"/>
        <v>49009.837499999994</v>
      </c>
      <c r="EI86" s="427">
        <f t="shared" si="283"/>
        <v>27055.762499999997</v>
      </c>
      <c r="EJ86" s="397">
        <f t="shared" si="229"/>
        <v>21644.61</v>
      </c>
      <c r="EK86" s="397">
        <f t="shared" si="229"/>
        <v>17315.688000000002</v>
      </c>
      <c r="EL86" s="397">
        <f t="shared" si="229"/>
        <v>13852.550400000002</v>
      </c>
      <c r="EM86" s="397">
        <f t="shared" si="229"/>
        <v>11082.040320000002</v>
      </c>
      <c r="EN86" s="397">
        <f t="shared" si="229"/>
        <v>8865.6322560000026</v>
      </c>
      <c r="EO86" s="397">
        <f t="shared" si="229"/>
        <v>7092.5058048000028</v>
      </c>
      <c r="EP86" s="397">
        <f t="shared" si="229"/>
        <v>5674.0046438400022</v>
      </c>
      <c r="EQ86" s="397">
        <f t="shared" si="279"/>
        <v>4539.2037150720016</v>
      </c>
      <c r="ER86" s="397">
        <f t="shared" si="279"/>
        <v>3631.3629720576014</v>
      </c>
      <c r="ES86" s="397">
        <f t="shared" si="279"/>
        <v>2905.0903776460814</v>
      </c>
      <c r="ET86" s="397">
        <f t="shared" si="279"/>
        <v>2324.0723021168651</v>
      </c>
      <c r="EU86" s="402">
        <f t="shared" si="279"/>
        <v>1859.2578416934921</v>
      </c>
      <c r="EV86" s="397">
        <f t="shared" si="279"/>
        <v>1487.4062733547937</v>
      </c>
      <c r="EW86" s="397">
        <f t="shared" si="279"/>
        <v>1189.9250186838351</v>
      </c>
      <c r="EX86" s="397">
        <f t="shared" si="279"/>
        <v>951.94001494706811</v>
      </c>
      <c r="EY86" s="397">
        <f t="shared" si="279"/>
        <v>761.55201195765449</v>
      </c>
      <c r="EZ86" s="397">
        <f t="shared" si="260"/>
        <v>609.24160956612366</v>
      </c>
      <c r="FA86" s="397">
        <f t="shared" si="260"/>
        <v>487.39328765289895</v>
      </c>
      <c r="FB86" s="397">
        <f t="shared" si="260"/>
        <v>389.91463012231918</v>
      </c>
      <c r="FC86" s="397">
        <f t="shared" si="260"/>
        <v>311.93170409785535</v>
      </c>
      <c r="FD86" s="397">
        <f t="shared" si="260"/>
        <v>249.5453632782843</v>
      </c>
      <c r="FE86" s="397">
        <f t="shared" si="260"/>
        <v>199.63629062262746</v>
      </c>
      <c r="FF86" s="397">
        <f t="shared" si="260"/>
        <v>159.70903249810198</v>
      </c>
      <c r="FG86" s="402">
        <f t="shared" si="260"/>
        <v>127.76722599848159</v>
      </c>
      <c r="FH86" s="397">
        <f t="shared" si="249"/>
        <v>102.21378079878528</v>
      </c>
      <c r="FI86" s="397">
        <f t="shared" si="249"/>
        <v>81.771024639028226</v>
      </c>
      <c r="FJ86" s="397">
        <f t="shared" si="249"/>
        <v>65.416819711222587</v>
      </c>
      <c r="FK86" s="397">
        <f t="shared" si="249"/>
        <v>52.33345576897807</v>
      </c>
      <c r="FL86" s="397">
        <f t="shared" si="249"/>
        <v>41.866764615182461</v>
      </c>
      <c r="FM86" s="397">
        <f t="shared" si="249"/>
        <v>33.493411692145969</v>
      </c>
      <c r="FN86" s="397">
        <f t="shared" si="247"/>
        <v>26.794729353716775</v>
      </c>
      <c r="FO86" s="397">
        <f t="shared" si="239"/>
        <v>21.43578348297342</v>
      </c>
      <c r="FP86" s="397">
        <f t="shared" si="239"/>
        <v>17.148626786378738</v>
      </c>
      <c r="FQ86" s="397">
        <f t="shared" si="239"/>
        <v>13.718901429102992</v>
      </c>
      <c r="FR86" s="397">
        <f t="shared" si="239"/>
        <v>10.975121143282394</v>
      </c>
      <c r="FS86" s="402">
        <f t="shared" si="239"/>
        <v>8.7800969146259149</v>
      </c>
      <c r="FT86" s="397">
        <f t="shared" si="239"/>
        <v>7.0240775317007325</v>
      </c>
      <c r="FU86" s="397">
        <f t="shared" si="239"/>
        <v>5.6192620253605865</v>
      </c>
      <c r="FV86" s="397">
        <f t="shared" si="237"/>
        <v>4.495409620288469</v>
      </c>
      <c r="FW86" s="397">
        <f t="shared" si="237"/>
        <v>3.5963276962307753</v>
      </c>
      <c r="FX86" s="397">
        <f t="shared" si="214"/>
        <v>2.8770621569846204</v>
      </c>
      <c r="FY86" s="397">
        <f t="shared" si="214"/>
        <v>2.3016497255876964</v>
      </c>
      <c r="FZ86" s="397">
        <f t="shared" si="214"/>
        <v>1.8413197804701573</v>
      </c>
      <c r="GA86" s="397">
        <f t="shared" si="214"/>
        <v>1.473055824376126</v>
      </c>
      <c r="GB86" s="397">
        <f t="shared" si="244"/>
        <v>1.1784446595009008</v>
      </c>
      <c r="GC86" s="397">
        <f t="shared" si="244"/>
        <v>0.94275572760072068</v>
      </c>
      <c r="GD86" s="397">
        <f t="shared" si="244"/>
        <v>0.75420458208057661</v>
      </c>
      <c r="GE86" s="402">
        <f t="shared" si="244"/>
        <v>0.60336366566446131</v>
      </c>
      <c r="GF86" s="403">
        <f t="shared" si="254"/>
        <v>5935827.8115453413</v>
      </c>
    </row>
    <row r="87" spans="1:189" ht="22" hidden="1" customHeight="1">
      <c r="B87" s="394">
        <f t="shared" si="275"/>
        <v>72</v>
      </c>
      <c r="C87" s="442"/>
      <c r="D87" s="442">
        <v>1</v>
      </c>
      <c r="E87" s="428"/>
      <c r="F87" s="428"/>
      <c r="G87" s="418" t="str">
        <f>$G$354</f>
        <v>Avg Performing  Title / App</v>
      </c>
      <c r="H87" s="422"/>
      <c r="I87" s="423"/>
      <c r="J87" s="423"/>
      <c r="K87" s="423"/>
      <c r="L87" s="423"/>
      <c r="M87" s="423"/>
      <c r="N87" s="423"/>
      <c r="O87" s="423"/>
      <c r="P87" s="423"/>
      <c r="Q87" s="424"/>
      <c r="R87" s="423"/>
      <c r="S87" s="425"/>
      <c r="T87" s="423"/>
      <c r="U87" s="423"/>
      <c r="V87" s="423"/>
      <c r="W87" s="423"/>
      <c r="X87" s="423"/>
      <c r="Y87" s="423"/>
      <c r="Z87" s="423"/>
      <c r="AA87" s="423"/>
      <c r="AB87" s="423"/>
      <c r="AC87" s="423"/>
      <c r="AD87" s="423"/>
      <c r="AE87" s="425"/>
      <c r="AF87" s="423"/>
      <c r="AG87" s="423"/>
      <c r="AH87" s="423"/>
      <c r="AI87" s="423"/>
      <c r="AJ87" s="423"/>
      <c r="AK87" s="423"/>
      <c r="AL87" s="423"/>
      <c r="AM87" s="423"/>
      <c r="AN87" s="423"/>
      <c r="AO87" s="423"/>
      <c r="AP87" s="423"/>
      <c r="AQ87" s="425"/>
      <c r="AR87" s="423"/>
      <c r="AS87" s="423"/>
      <c r="AT87" s="423"/>
      <c r="AU87" s="423"/>
      <c r="AV87" s="423"/>
      <c r="AW87" s="423"/>
      <c r="AX87" s="423"/>
      <c r="AY87" s="423"/>
      <c r="AZ87" s="423"/>
      <c r="BA87" s="423"/>
      <c r="BB87" s="423"/>
      <c r="BC87" s="425"/>
      <c r="BD87" s="423"/>
      <c r="BE87" s="423"/>
      <c r="BF87" s="423"/>
      <c r="BG87" s="423"/>
      <c r="BH87" s="423"/>
      <c r="BI87" s="423"/>
      <c r="BJ87" s="423"/>
      <c r="BK87" s="423"/>
      <c r="BL87" s="423"/>
      <c r="BM87" s="423"/>
      <c r="BN87" s="423"/>
      <c r="BO87" s="425"/>
      <c r="BP87" s="423"/>
      <c r="BQ87" s="423"/>
      <c r="BR87" s="423"/>
      <c r="BS87" s="423"/>
      <c r="BT87" s="423"/>
      <c r="BU87" s="423"/>
      <c r="BV87" s="423"/>
      <c r="BW87" s="423"/>
      <c r="BX87" s="423"/>
      <c r="BY87" s="423"/>
      <c r="BZ87" s="423"/>
      <c r="CA87" s="425"/>
      <c r="CB87" s="423"/>
      <c r="CC87" s="423"/>
      <c r="CD87" s="423"/>
      <c r="CE87" s="423"/>
      <c r="CF87" s="423"/>
      <c r="CG87" s="423"/>
      <c r="CH87" s="423"/>
      <c r="CI87" s="423"/>
      <c r="CJ87" s="423"/>
      <c r="CK87" s="423"/>
      <c r="CL87" s="423"/>
      <c r="CM87" s="425"/>
      <c r="CN87" s="423"/>
      <c r="CO87" s="423"/>
      <c r="CP87" s="423"/>
      <c r="CQ87" s="423"/>
      <c r="CR87" s="423"/>
      <c r="CS87" s="423"/>
      <c r="CT87" s="423"/>
      <c r="CU87" s="423"/>
      <c r="CV87" s="423"/>
      <c r="CW87" s="423"/>
      <c r="CX87" s="423"/>
      <c r="CY87" s="425"/>
      <c r="CZ87" s="423"/>
      <c r="DA87" s="423"/>
      <c r="DB87" s="423"/>
      <c r="DC87" s="423"/>
      <c r="DD87" s="423"/>
      <c r="DE87" s="423"/>
      <c r="DF87" s="423"/>
      <c r="DG87" s="423"/>
      <c r="DH87" s="423"/>
      <c r="DI87" s="423"/>
      <c r="DJ87" s="423"/>
      <c r="DK87" s="425"/>
      <c r="DL87" s="426">
        <f t="shared" si="281"/>
        <v>23344.424999999999</v>
      </c>
      <c r="DM87" s="426">
        <f t="shared" si="281"/>
        <v>75179.8125</v>
      </c>
      <c r="DN87" s="426">
        <f t="shared" si="281"/>
        <v>213463.57499999998</v>
      </c>
      <c r="DO87" s="426">
        <f t="shared" si="281"/>
        <v>417721.6875</v>
      </c>
      <c r="DP87" s="426">
        <f t="shared" si="281"/>
        <v>510202.38749999995</v>
      </c>
      <c r="DQ87" s="426">
        <f t="shared" si="281"/>
        <v>496444.64999999997</v>
      </c>
      <c r="DR87" s="426">
        <f t="shared" si="281"/>
        <v>505224.03749999998</v>
      </c>
      <c r="DS87" s="426">
        <f t="shared" si="281"/>
        <v>495940.08749999997</v>
      </c>
      <c r="DT87" s="426">
        <f t="shared" si="281"/>
        <v>335455.57500000001</v>
      </c>
      <c r="DU87" s="426">
        <f t="shared" si="281"/>
        <v>364069.875</v>
      </c>
      <c r="DV87" s="426">
        <f t="shared" si="282"/>
        <v>279841.57500000001</v>
      </c>
      <c r="DW87" s="427">
        <f t="shared" si="282"/>
        <v>238590.78749999998</v>
      </c>
      <c r="DX87" s="426">
        <f t="shared" si="282"/>
        <v>308814.67499999999</v>
      </c>
      <c r="DY87" s="426">
        <f t="shared" si="282"/>
        <v>273585</v>
      </c>
      <c r="DZ87" s="426">
        <f t="shared" si="282"/>
        <v>237267.71249999999</v>
      </c>
      <c r="EA87" s="426">
        <f t="shared" si="282"/>
        <v>178615.125</v>
      </c>
      <c r="EB87" s="426">
        <f t="shared" si="282"/>
        <v>165844.08749999999</v>
      </c>
      <c r="EC87" s="426">
        <f t="shared" si="282"/>
        <v>185342.625</v>
      </c>
      <c r="ED87" s="426">
        <f t="shared" si="282"/>
        <v>165877.72500000001</v>
      </c>
      <c r="EE87" s="426">
        <f t="shared" si="282"/>
        <v>128921.325</v>
      </c>
      <c r="EF87" s="426">
        <f t="shared" si="283"/>
        <v>95799.599999999991</v>
      </c>
      <c r="EG87" s="440">
        <f t="shared" si="283"/>
        <v>55995.224999999999</v>
      </c>
      <c r="EH87" s="426">
        <f t="shared" si="283"/>
        <v>49009.837499999994</v>
      </c>
      <c r="EI87" s="427">
        <f t="shared" si="283"/>
        <v>27055.762499999997</v>
      </c>
      <c r="EJ87" s="397">
        <f t="shared" si="229"/>
        <v>21644.61</v>
      </c>
      <c r="EK87" s="397">
        <f t="shared" si="229"/>
        <v>17315.688000000002</v>
      </c>
      <c r="EL87" s="397">
        <f t="shared" si="229"/>
        <v>13852.550400000002</v>
      </c>
      <c r="EM87" s="397">
        <f t="shared" si="229"/>
        <v>11082.040320000002</v>
      </c>
      <c r="EN87" s="397">
        <f t="shared" si="229"/>
        <v>8865.6322560000026</v>
      </c>
      <c r="EO87" s="397">
        <f t="shared" si="229"/>
        <v>7092.5058048000028</v>
      </c>
      <c r="EP87" s="397">
        <f t="shared" si="229"/>
        <v>5674.0046438400022</v>
      </c>
      <c r="EQ87" s="397">
        <f t="shared" si="279"/>
        <v>4539.2037150720016</v>
      </c>
      <c r="ER87" s="397">
        <f t="shared" si="279"/>
        <v>3631.3629720576014</v>
      </c>
      <c r="ES87" s="397">
        <f t="shared" si="279"/>
        <v>2905.0903776460814</v>
      </c>
      <c r="ET87" s="397">
        <f t="shared" si="279"/>
        <v>2324.0723021168651</v>
      </c>
      <c r="EU87" s="402">
        <f t="shared" si="279"/>
        <v>1859.2578416934921</v>
      </c>
      <c r="EV87" s="397">
        <f t="shared" si="279"/>
        <v>1487.4062733547937</v>
      </c>
      <c r="EW87" s="397">
        <f t="shared" si="279"/>
        <v>1189.9250186838351</v>
      </c>
      <c r="EX87" s="397">
        <f t="shared" si="279"/>
        <v>951.94001494706811</v>
      </c>
      <c r="EY87" s="397">
        <f t="shared" si="279"/>
        <v>761.55201195765449</v>
      </c>
      <c r="EZ87" s="397">
        <f t="shared" si="260"/>
        <v>609.24160956612366</v>
      </c>
      <c r="FA87" s="397">
        <f t="shared" si="260"/>
        <v>487.39328765289895</v>
      </c>
      <c r="FB87" s="397">
        <f t="shared" si="260"/>
        <v>389.91463012231918</v>
      </c>
      <c r="FC87" s="397">
        <f t="shared" si="260"/>
        <v>311.93170409785535</v>
      </c>
      <c r="FD87" s="397">
        <f t="shared" si="260"/>
        <v>249.5453632782843</v>
      </c>
      <c r="FE87" s="397">
        <f t="shared" si="260"/>
        <v>199.63629062262746</v>
      </c>
      <c r="FF87" s="397">
        <f t="shared" si="260"/>
        <v>159.70903249810198</v>
      </c>
      <c r="FG87" s="402">
        <f t="shared" si="260"/>
        <v>127.76722599848159</v>
      </c>
      <c r="FH87" s="397">
        <f t="shared" si="249"/>
        <v>102.21378079878528</v>
      </c>
      <c r="FI87" s="397">
        <f t="shared" si="249"/>
        <v>81.771024639028226</v>
      </c>
      <c r="FJ87" s="397">
        <f t="shared" si="249"/>
        <v>65.416819711222587</v>
      </c>
      <c r="FK87" s="397">
        <f t="shared" si="249"/>
        <v>52.33345576897807</v>
      </c>
      <c r="FL87" s="397">
        <f t="shared" si="249"/>
        <v>41.866764615182461</v>
      </c>
      <c r="FM87" s="397">
        <f t="shared" si="249"/>
        <v>33.493411692145969</v>
      </c>
      <c r="FN87" s="397">
        <f t="shared" si="247"/>
        <v>26.794729353716775</v>
      </c>
      <c r="FO87" s="397">
        <f t="shared" si="239"/>
        <v>21.43578348297342</v>
      </c>
      <c r="FP87" s="397">
        <f t="shared" si="239"/>
        <v>17.148626786378738</v>
      </c>
      <c r="FQ87" s="397">
        <f t="shared" si="239"/>
        <v>13.718901429102992</v>
      </c>
      <c r="FR87" s="397">
        <f t="shared" si="239"/>
        <v>10.975121143282394</v>
      </c>
      <c r="FS87" s="402">
        <f t="shared" si="239"/>
        <v>8.7800969146259149</v>
      </c>
      <c r="FT87" s="397">
        <f t="shared" si="239"/>
        <v>7.0240775317007325</v>
      </c>
      <c r="FU87" s="397">
        <f t="shared" si="239"/>
        <v>5.6192620253605865</v>
      </c>
      <c r="FV87" s="397">
        <f t="shared" si="237"/>
        <v>4.495409620288469</v>
      </c>
      <c r="FW87" s="397">
        <f t="shared" si="237"/>
        <v>3.5963276962307753</v>
      </c>
      <c r="FX87" s="397">
        <f t="shared" si="214"/>
        <v>2.8770621569846204</v>
      </c>
      <c r="FY87" s="397">
        <f t="shared" si="214"/>
        <v>2.3016497255876964</v>
      </c>
      <c r="FZ87" s="397">
        <f t="shared" si="214"/>
        <v>1.8413197804701573</v>
      </c>
      <c r="GA87" s="397">
        <f t="shared" si="214"/>
        <v>1.473055824376126</v>
      </c>
      <c r="GB87" s="397">
        <f t="shared" si="244"/>
        <v>1.1784446595009008</v>
      </c>
      <c r="GC87" s="397">
        <f t="shared" si="244"/>
        <v>0.94275572760072068</v>
      </c>
      <c r="GD87" s="397">
        <f t="shared" si="244"/>
        <v>0.75420458208057661</v>
      </c>
      <c r="GE87" s="402">
        <f t="shared" si="244"/>
        <v>0.60336366566446131</v>
      </c>
      <c r="GF87" s="403">
        <f t="shared" si="254"/>
        <v>5935827.8115453413</v>
      </c>
    </row>
    <row r="88" spans="1:189" ht="22" hidden="1" customHeight="1">
      <c r="B88" s="394">
        <f t="shared" si="275"/>
        <v>73</v>
      </c>
      <c r="C88" s="428"/>
      <c r="D88" s="428"/>
      <c r="E88" s="428">
        <v>1</v>
      </c>
      <c r="F88" s="428"/>
      <c r="G88" s="409" t="str">
        <f>$G$355</f>
        <v>Low Performing  Title / App</v>
      </c>
      <c r="H88" s="422"/>
      <c r="I88" s="423"/>
      <c r="J88" s="423"/>
      <c r="K88" s="423"/>
      <c r="L88" s="423"/>
      <c r="M88" s="423"/>
      <c r="N88" s="423"/>
      <c r="O88" s="423"/>
      <c r="P88" s="423"/>
      <c r="Q88" s="424"/>
      <c r="R88" s="423"/>
      <c r="S88" s="425"/>
      <c r="T88" s="423"/>
      <c r="U88" s="423"/>
      <c r="V88" s="423"/>
      <c r="W88" s="423"/>
      <c r="X88" s="423"/>
      <c r="Y88" s="423"/>
      <c r="Z88" s="423"/>
      <c r="AA88" s="423"/>
      <c r="AB88" s="423"/>
      <c r="AC88" s="423"/>
      <c r="AD88" s="423"/>
      <c r="AE88" s="425"/>
      <c r="AF88" s="423"/>
      <c r="AG88" s="423"/>
      <c r="AH88" s="423"/>
      <c r="AI88" s="423"/>
      <c r="AJ88" s="423"/>
      <c r="AK88" s="423"/>
      <c r="AL88" s="423"/>
      <c r="AM88" s="423"/>
      <c r="AN88" s="423"/>
      <c r="AO88" s="423"/>
      <c r="AP88" s="423"/>
      <c r="AQ88" s="425"/>
      <c r="AR88" s="423"/>
      <c r="AS88" s="423"/>
      <c r="AT88" s="423"/>
      <c r="AU88" s="423"/>
      <c r="AV88" s="423"/>
      <c r="AW88" s="423"/>
      <c r="AX88" s="423"/>
      <c r="AY88" s="423"/>
      <c r="AZ88" s="423"/>
      <c r="BA88" s="423"/>
      <c r="BB88" s="423"/>
      <c r="BC88" s="425"/>
      <c r="BD88" s="423"/>
      <c r="BE88" s="423"/>
      <c r="BF88" s="423"/>
      <c r="BG88" s="423"/>
      <c r="BH88" s="423"/>
      <c r="BI88" s="423"/>
      <c r="BJ88" s="423"/>
      <c r="BK88" s="423"/>
      <c r="BL88" s="423"/>
      <c r="BM88" s="423"/>
      <c r="BN88" s="423"/>
      <c r="BO88" s="425"/>
      <c r="BP88" s="423"/>
      <c r="BQ88" s="423"/>
      <c r="BR88" s="423"/>
      <c r="BS88" s="423"/>
      <c r="BT88" s="423"/>
      <c r="BU88" s="423"/>
      <c r="BV88" s="423"/>
      <c r="BW88" s="423"/>
      <c r="BX88" s="423"/>
      <c r="BY88" s="423"/>
      <c r="BZ88" s="423"/>
      <c r="CA88" s="425"/>
      <c r="CB88" s="423"/>
      <c r="CC88" s="423"/>
      <c r="CD88" s="423"/>
      <c r="CE88" s="423"/>
      <c r="CF88" s="423"/>
      <c r="CG88" s="423"/>
      <c r="CH88" s="423"/>
      <c r="CI88" s="423"/>
      <c r="CJ88" s="423"/>
      <c r="CK88" s="423"/>
      <c r="CL88" s="423"/>
      <c r="CM88" s="425"/>
      <c r="CN88" s="423"/>
      <c r="CO88" s="423"/>
      <c r="CP88" s="423"/>
      <c r="CQ88" s="423"/>
      <c r="CR88" s="423"/>
      <c r="CS88" s="423"/>
      <c r="CT88" s="423"/>
      <c r="CU88" s="423"/>
      <c r="CV88" s="423"/>
      <c r="CW88" s="423"/>
      <c r="CX88" s="423"/>
      <c r="CY88" s="425"/>
      <c r="CZ88" s="423"/>
      <c r="DA88" s="423"/>
      <c r="DB88" s="423"/>
      <c r="DC88" s="423"/>
      <c r="DD88" s="423"/>
      <c r="DE88" s="423"/>
      <c r="DF88" s="423"/>
      <c r="DG88" s="423"/>
      <c r="DH88" s="423"/>
      <c r="DI88" s="423"/>
      <c r="DJ88" s="423"/>
      <c r="DK88" s="425"/>
      <c r="DL88" s="423"/>
      <c r="DM88" s="429">
        <f t="shared" ref="DM88:EJ88" si="284">$B$9*Q$355</f>
        <v>10965.824999999999</v>
      </c>
      <c r="DN88" s="429">
        <f t="shared" si="284"/>
        <v>40421.0625</v>
      </c>
      <c r="DO88" s="429">
        <f t="shared" si="284"/>
        <v>74204.324999999997</v>
      </c>
      <c r="DP88" s="429">
        <f t="shared" si="284"/>
        <v>136792.5</v>
      </c>
      <c r="DQ88" s="429">
        <f t="shared" si="284"/>
        <v>224799.41249999998</v>
      </c>
      <c r="DR88" s="429">
        <f t="shared" si="284"/>
        <v>153499.125</v>
      </c>
      <c r="DS88" s="429">
        <f t="shared" si="284"/>
        <v>131500.19999999998</v>
      </c>
      <c r="DT88" s="429">
        <f t="shared" si="284"/>
        <v>145650.375</v>
      </c>
      <c r="DU88" s="429">
        <f t="shared" si="284"/>
        <v>117574.27499999999</v>
      </c>
      <c r="DV88" s="429">
        <f t="shared" si="284"/>
        <v>116755.7625</v>
      </c>
      <c r="DW88" s="430">
        <f t="shared" si="284"/>
        <v>111205.575</v>
      </c>
      <c r="DX88" s="429">
        <f t="shared" si="284"/>
        <v>102796.2</v>
      </c>
      <c r="DY88" s="429">
        <f t="shared" si="284"/>
        <v>90664.274999999994</v>
      </c>
      <c r="DZ88" s="429">
        <f t="shared" si="284"/>
        <v>106429.04999999999</v>
      </c>
      <c r="EA88" s="429">
        <f t="shared" si="284"/>
        <v>83634.037499999991</v>
      </c>
      <c r="EB88" s="429">
        <f t="shared" si="284"/>
        <v>71558.175000000003</v>
      </c>
      <c r="EC88" s="429">
        <f t="shared" si="284"/>
        <v>70762.087499999994</v>
      </c>
      <c r="ED88" s="429">
        <f t="shared" si="284"/>
        <v>76144.087499999994</v>
      </c>
      <c r="EE88" s="429">
        <f t="shared" si="284"/>
        <v>55199.137499999997</v>
      </c>
      <c r="EF88" s="429">
        <f t="shared" si="284"/>
        <v>55457.024999999994</v>
      </c>
      <c r="EG88" s="439">
        <f t="shared" si="284"/>
        <v>39681.037499999999</v>
      </c>
      <c r="EH88" s="429">
        <f t="shared" si="284"/>
        <v>27223.949999999997</v>
      </c>
      <c r="EI88" s="430">
        <f t="shared" si="284"/>
        <v>17704.537499999999</v>
      </c>
      <c r="EJ88" s="429">
        <f t="shared" si="284"/>
        <v>7781.4749999999995</v>
      </c>
      <c r="EK88" s="397">
        <f t="shared" si="229"/>
        <v>6225.18</v>
      </c>
      <c r="EL88" s="397">
        <f t="shared" si="229"/>
        <v>4980.1440000000002</v>
      </c>
      <c r="EM88" s="397">
        <f t="shared" si="229"/>
        <v>3984.1152000000002</v>
      </c>
      <c r="EN88" s="397">
        <f t="shared" si="229"/>
        <v>3187.2921600000004</v>
      </c>
      <c r="EO88" s="397">
        <f t="shared" si="229"/>
        <v>2549.8337280000005</v>
      </c>
      <c r="EP88" s="397">
        <f t="shared" si="229"/>
        <v>2039.8669824000006</v>
      </c>
      <c r="EQ88" s="397">
        <f t="shared" si="279"/>
        <v>1631.8935859200005</v>
      </c>
      <c r="ER88" s="397">
        <f t="shared" si="279"/>
        <v>1305.5148687360006</v>
      </c>
      <c r="ES88" s="397">
        <f t="shared" si="279"/>
        <v>1044.4118949888004</v>
      </c>
      <c r="ET88" s="397">
        <f t="shared" si="279"/>
        <v>835.5295159910404</v>
      </c>
      <c r="EU88" s="402">
        <f t="shared" si="279"/>
        <v>668.42361279283239</v>
      </c>
      <c r="EV88" s="397">
        <f t="shared" si="279"/>
        <v>534.73889023426591</v>
      </c>
      <c r="EW88" s="397">
        <f t="shared" si="279"/>
        <v>427.79111218741275</v>
      </c>
      <c r="EX88" s="397">
        <f t="shared" si="279"/>
        <v>342.23288974993022</v>
      </c>
      <c r="EY88" s="397">
        <f t="shared" si="279"/>
        <v>273.7863117999442</v>
      </c>
      <c r="EZ88" s="397">
        <f t="shared" si="260"/>
        <v>219.02904943995537</v>
      </c>
      <c r="FA88" s="397">
        <f t="shared" si="260"/>
        <v>175.2232395519643</v>
      </c>
      <c r="FB88" s="397">
        <f t="shared" si="260"/>
        <v>140.17859164157144</v>
      </c>
      <c r="FC88" s="397">
        <f t="shared" si="260"/>
        <v>112.14287331325716</v>
      </c>
      <c r="FD88" s="397">
        <f t="shared" si="260"/>
        <v>89.714298650605727</v>
      </c>
      <c r="FE88" s="397">
        <f t="shared" si="260"/>
        <v>71.771438920484584</v>
      </c>
      <c r="FF88" s="397">
        <f t="shared" si="260"/>
        <v>57.417151136387673</v>
      </c>
      <c r="FG88" s="402">
        <f t="shared" si="260"/>
        <v>45.933720909110143</v>
      </c>
      <c r="FH88" s="397">
        <f t="shared" si="249"/>
        <v>36.746976727288114</v>
      </c>
      <c r="FI88" s="397">
        <f t="shared" si="249"/>
        <v>29.397581381830491</v>
      </c>
      <c r="FJ88" s="397">
        <f t="shared" si="249"/>
        <v>23.518065105464395</v>
      </c>
      <c r="FK88" s="397">
        <f t="shared" si="249"/>
        <v>18.814452084371517</v>
      </c>
      <c r="FL88" s="397">
        <f t="shared" si="249"/>
        <v>15.051561667497214</v>
      </c>
      <c r="FM88" s="397">
        <f t="shared" si="249"/>
        <v>12.041249333997772</v>
      </c>
      <c r="FN88" s="397">
        <f t="shared" si="247"/>
        <v>9.6329994671982178</v>
      </c>
      <c r="FO88" s="397">
        <f t="shared" si="239"/>
        <v>7.7063995737585742</v>
      </c>
      <c r="FP88" s="397">
        <f t="shared" si="239"/>
        <v>6.1651196590068595</v>
      </c>
      <c r="FQ88" s="397">
        <f t="shared" si="239"/>
        <v>4.9320957272054882</v>
      </c>
      <c r="FR88" s="397">
        <f t="shared" si="239"/>
        <v>3.9456765817643906</v>
      </c>
      <c r="FS88" s="402">
        <f t="shared" si="239"/>
        <v>3.1565412654115126</v>
      </c>
      <c r="FT88" s="397">
        <f t="shared" si="239"/>
        <v>2.5252330123292102</v>
      </c>
      <c r="FU88" s="397">
        <f t="shared" si="239"/>
        <v>2.0201864098633684</v>
      </c>
      <c r="FV88" s="397">
        <f t="shared" si="237"/>
        <v>1.6161491278906948</v>
      </c>
      <c r="FW88" s="397">
        <f t="shared" si="237"/>
        <v>1.2929193023125558</v>
      </c>
      <c r="FX88" s="397">
        <f t="shared" si="214"/>
        <v>1.0343354418500448</v>
      </c>
      <c r="FY88" s="397">
        <f t="shared" si="214"/>
        <v>0.82746835348003589</v>
      </c>
      <c r="FZ88" s="397">
        <f t="shared" si="214"/>
        <v>0.66197468278402871</v>
      </c>
      <c r="GA88" s="397">
        <f t="shared" si="214"/>
        <v>0.52957974622722304</v>
      </c>
      <c r="GB88" s="397">
        <f t="shared" si="244"/>
        <v>0.42366379698177847</v>
      </c>
      <c r="GC88" s="397">
        <f t="shared" si="244"/>
        <v>0.33893103758542281</v>
      </c>
      <c r="GD88" s="397">
        <f t="shared" si="244"/>
        <v>0.27114483006833828</v>
      </c>
      <c r="GE88" s="402">
        <f t="shared" si="244"/>
        <v>0.21691586405467064</v>
      </c>
      <c r="GF88" s="392">
        <f t="shared" si="254"/>
        <v>2099528.544836544</v>
      </c>
    </row>
    <row r="89" spans="1:189" ht="22" hidden="1" customHeight="1">
      <c r="B89" s="394">
        <f t="shared" si="275"/>
        <v>74</v>
      </c>
      <c r="C89" s="428"/>
      <c r="D89" s="428"/>
      <c r="E89" s="428"/>
      <c r="F89" s="428">
        <v>1</v>
      </c>
      <c r="G89" s="412" t="str">
        <f>$G$356</f>
        <v>Even Performing Title / App</v>
      </c>
      <c r="H89" s="422"/>
      <c r="I89" s="423"/>
      <c r="J89" s="423"/>
      <c r="K89" s="423"/>
      <c r="L89" s="423"/>
      <c r="M89" s="423"/>
      <c r="N89" s="423"/>
      <c r="O89" s="423"/>
      <c r="P89" s="423"/>
      <c r="Q89" s="424"/>
      <c r="R89" s="423"/>
      <c r="S89" s="425"/>
      <c r="T89" s="423"/>
      <c r="U89" s="423"/>
      <c r="V89" s="423"/>
      <c r="W89" s="423"/>
      <c r="X89" s="423"/>
      <c r="Y89" s="423"/>
      <c r="Z89" s="423"/>
      <c r="AA89" s="423"/>
      <c r="AB89" s="423"/>
      <c r="AC89" s="423"/>
      <c r="AD89" s="423"/>
      <c r="AE89" s="425"/>
      <c r="AF89" s="423"/>
      <c r="AG89" s="423"/>
      <c r="AH89" s="423"/>
      <c r="AI89" s="423"/>
      <c r="AJ89" s="423"/>
      <c r="AK89" s="423"/>
      <c r="AL89" s="423"/>
      <c r="AM89" s="423"/>
      <c r="AN89" s="423"/>
      <c r="AO89" s="423"/>
      <c r="AP89" s="423"/>
      <c r="AQ89" s="425"/>
      <c r="AR89" s="423"/>
      <c r="AS89" s="423"/>
      <c r="AT89" s="423"/>
      <c r="AU89" s="423"/>
      <c r="AV89" s="423"/>
      <c r="AW89" s="423"/>
      <c r="AX89" s="423"/>
      <c r="AY89" s="423"/>
      <c r="AZ89" s="423"/>
      <c r="BA89" s="423"/>
      <c r="BB89" s="423"/>
      <c r="BC89" s="425"/>
      <c r="BD89" s="423"/>
      <c r="BE89" s="423"/>
      <c r="BF89" s="423"/>
      <c r="BG89" s="423"/>
      <c r="BH89" s="423"/>
      <c r="BI89" s="423"/>
      <c r="BJ89" s="423"/>
      <c r="BK89" s="423"/>
      <c r="BL89" s="423"/>
      <c r="BM89" s="423"/>
      <c r="BN89" s="423"/>
      <c r="BO89" s="425"/>
      <c r="BP89" s="423"/>
      <c r="BQ89" s="423"/>
      <c r="BR89" s="423"/>
      <c r="BS89" s="423"/>
      <c r="BT89" s="423"/>
      <c r="BU89" s="423"/>
      <c r="BV89" s="423"/>
      <c r="BW89" s="423"/>
      <c r="BX89" s="423"/>
      <c r="BY89" s="423"/>
      <c r="BZ89" s="423"/>
      <c r="CA89" s="425"/>
      <c r="CB89" s="423"/>
      <c r="CC89" s="423"/>
      <c r="CD89" s="423"/>
      <c r="CE89" s="423"/>
      <c r="CF89" s="423"/>
      <c r="CG89" s="423"/>
      <c r="CH89" s="423"/>
      <c r="CI89" s="423"/>
      <c r="CJ89" s="423"/>
      <c r="CK89" s="423"/>
      <c r="CL89" s="423"/>
      <c r="CM89" s="425"/>
      <c r="CN89" s="423"/>
      <c r="CO89" s="423"/>
      <c r="CP89" s="423"/>
      <c r="CQ89" s="423"/>
      <c r="CR89" s="423"/>
      <c r="CS89" s="423"/>
      <c r="CT89" s="423"/>
      <c r="CU89" s="423"/>
      <c r="CV89" s="423"/>
      <c r="CW89" s="423"/>
      <c r="CX89" s="423"/>
      <c r="CY89" s="425"/>
      <c r="CZ89" s="423"/>
      <c r="DA89" s="423"/>
      <c r="DB89" s="423"/>
      <c r="DC89" s="423"/>
      <c r="DD89" s="423"/>
      <c r="DE89" s="423"/>
      <c r="DF89" s="423"/>
      <c r="DG89" s="423"/>
      <c r="DH89" s="423"/>
      <c r="DI89" s="423"/>
      <c r="DJ89" s="423"/>
      <c r="DK89" s="425"/>
      <c r="DL89" s="423"/>
      <c r="DM89" s="423"/>
      <c r="DN89" s="423"/>
      <c r="DO89" s="431">
        <f t="shared" ref="DO89:EL89" si="285">$B$9*Q$356</f>
        <v>2335.9375000000005</v>
      </c>
      <c r="DP89" s="431">
        <f t="shared" si="285"/>
        <v>9343.7500000000018</v>
      </c>
      <c r="DQ89" s="431">
        <f t="shared" si="285"/>
        <v>23359.375</v>
      </c>
      <c r="DR89" s="431">
        <f t="shared" si="285"/>
        <v>35039.0625</v>
      </c>
      <c r="DS89" s="431">
        <f t="shared" si="285"/>
        <v>46718.75</v>
      </c>
      <c r="DT89" s="431">
        <f t="shared" si="285"/>
        <v>44382.8125</v>
      </c>
      <c r="DU89" s="431">
        <f t="shared" si="285"/>
        <v>42046.875</v>
      </c>
      <c r="DV89" s="431">
        <f t="shared" si="285"/>
        <v>39710.9375</v>
      </c>
      <c r="DW89" s="432">
        <f t="shared" si="285"/>
        <v>37375.000000000007</v>
      </c>
      <c r="DX89" s="431">
        <f t="shared" si="285"/>
        <v>35039.0625</v>
      </c>
      <c r="DY89" s="431">
        <f t="shared" si="285"/>
        <v>32703.125</v>
      </c>
      <c r="DZ89" s="431">
        <f t="shared" si="285"/>
        <v>30367.1875</v>
      </c>
      <c r="EA89" s="431">
        <f t="shared" si="285"/>
        <v>28031.25</v>
      </c>
      <c r="EB89" s="431">
        <f t="shared" si="285"/>
        <v>25695.312500000004</v>
      </c>
      <c r="EC89" s="431">
        <f t="shared" si="285"/>
        <v>23359.374999999975</v>
      </c>
      <c r="ED89" s="431">
        <f t="shared" si="285"/>
        <v>21023.437499999975</v>
      </c>
      <c r="EE89" s="431">
        <f t="shared" si="285"/>
        <v>18687.500000000004</v>
      </c>
      <c r="EF89" s="431">
        <f t="shared" si="285"/>
        <v>16351.5625</v>
      </c>
      <c r="EG89" s="443">
        <f t="shared" si="285"/>
        <v>14015.625</v>
      </c>
      <c r="EH89" s="431">
        <f t="shared" si="285"/>
        <v>11679.6875</v>
      </c>
      <c r="EI89" s="432">
        <f t="shared" si="285"/>
        <v>9343.7500000000018</v>
      </c>
      <c r="EJ89" s="431">
        <f t="shared" si="285"/>
        <v>7007.8125</v>
      </c>
      <c r="EK89" s="431">
        <f t="shared" si="285"/>
        <v>4671.8750000000009</v>
      </c>
      <c r="EL89" s="431">
        <f t="shared" si="285"/>
        <v>2335.9375000000005</v>
      </c>
      <c r="EM89" s="397">
        <f t="shared" si="229"/>
        <v>1868.7500000000005</v>
      </c>
      <c r="EN89" s="397">
        <f t="shared" si="229"/>
        <v>1495.0000000000005</v>
      </c>
      <c r="EO89" s="397">
        <f t="shared" si="229"/>
        <v>1196.0000000000005</v>
      </c>
      <c r="EP89" s="397">
        <f t="shared" si="229"/>
        <v>956.80000000000041</v>
      </c>
      <c r="EQ89" s="397">
        <f t="shared" si="279"/>
        <v>765.4400000000004</v>
      </c>
      <c r="ER89" s="397">
        <f t="shared" si="279"/>
        <v>612.35200000000032</v>
      </c>
      <c r="ES89" s="397">
        <f t="shared" si="279"/>
        <v>489.88160000000028</v>
      </c>
      <c r="ET89" s="397">
        <f t="shared" si="279"/>
        <v>391.90528000000023</v>
      </c>
      <c r="EU89" s="402">
        <f t="shared" si="279"/>
        <v>313.52422400000023</v>
      </c>
      <c r="EV89" s="397">
        <f t="shared" si="279"/>
        <v>250.81937920000018</v>
      </c>
      <c r="EW89" s="397">
        <f t="shared" si="279"/>
        <v>200.65550336000015</v>
      </c>
      <c r="EX89" s="397">
        <f t="shared" si="279"/>
        <v>160.52440268800012</v>
      </c>
      <c r="EY89" s="397">
        <f t="shared" si="279"/>
        <v>128.4195221504001</v>
      </c>
      <c r="EZ89" s="397">
        <f t="shared" si="260"/>
        <v>102.73561772032008</v>
      </c>
      <c r="FA89" s="397">
        <f t="shared" si="260"/>
        <v>82.188494176256071</v>
      </c>
      <c r="FB89" s="397">
        <f t="shared" si="260"/>
        <v>65.75079534100486</v>
      </c>
      <c r="FC89" s="397">
        <f t="shared" si="260"/>
        <v>52.600636272803889</v>
      </c>
      <c r="FD89" s="397">
        <f t="shared" si="260"/>
        <v>42.080509018243113</v>
      </c>
      <c r="FE89" s="397">
        <f t="shared" si="260"/>
        <v>33.66440721459449</v>
      </c>
      <c r="FF89" s="397">
        <f t="shared" si="260"/>
        <v>26.931525771675595</v>
      </c>
      <c r="FG89" s="402">
        <f t="shared" si="260"/>
        <v>21.545220617340476</v>
      </c>
      <c r="FH89" s="397">
        <f t="shared" si="249"/>
        <v>17.236176493872382</v>
      </c>
      <c r="FI89" s="397">
        <f t="shared" si="249"/>
        <v>13.788941195097905</v>
      </c>
      <c r="FJ89" s="397">
        <f t="shared" si="249"/>
        <v>11.031152956078325</v>
      </c>
      <c r="FK89" s="397">
        <f t="shared" si="249"/>
        <v>8.82492236486266</v>
      </c>
      <c r="FL89" s="397">
        <f t="shared" si="249"/>
        <v>7.0599378918901285</v>
      </c>
      <c r="FM89" s="397">
        <f t="shared" si="249"/>
        <v>5.6479503135121032</v>
      </c>
      <c r="FN89" s="397">
        <f t="shared" si="247"/>
        <v>4.5183602508096827</v>
      </c>
      <c r="FO89" s="397">
        <f t="shared" si="239"/>
        <v>3.6146882006477465</v>
      </c>
      <c r="FP89" s="397">
        <f t="shared" si="239"/>
        <v>2.8917505605181972</v>
      </c>
      <c r="FQ89" s="397">
        <f t="shared" si="239"/>
        <v>2.3134004484145581</v>
      </c>
      <c r="FR89" s="397">
        <f t="shared" ref="FR89:FU109" si="286">FQ89*0.8</f>
        <v>1.8507203587316465</v>
      </c>
      <c r="FS89" s="402">
        <f t="shared" si="286"/>
        <v>1.4805762869853174</v>
      </c>
      <c r="FT89" s="397">
        <f t="shared" si="286"/>
        <v>1.1844610295882541</v>
      </c>
      <c r="FU89" s="397">
        <f t="shared" si="286"/>
        <v>0.94756882367060324</v>
      </c>
      <c r="FV89" s="397">
        <f t="shared" si="237"/>
        <v>0.75805505893648262</v>
      </c>
      <c r="FW89" s="397">
        <f t="shared" si="237"/>
        <v>0.60644404714918609</v>
      </c>
      <c r="FX89" s="397">
        <f t="shared" si="214"/>
        <v>0.48515523771934888</v>
      </c>
      <c r="FY89" s="397">
        <f t="shared" si="214"/>
        <v>0.38812419017547911</v>
      </c>
      <c r="FZ89" s="397">
        <f t="shared" si="214"/>
        <v>0.31049935214038332</v>
      </c>
      <c r="GA89" s="397">
        <f t="shared" si="214"/>
        <v>0.24839948171230666</v>
      </c>
      <c r="GB89" s="397">
        <f t="shared" si="244"/>
        <v>0.19871958536984535</v>
      </c>
      <c r="GC89" s="397">
        <f t="shared" si="244"/>
        <v>0.15897566829587628</v>
      </c>
      <c r="GD89" s="397">
        <f t="shared" si="244"/>
        <v>0.12718053463670104</v>
      </c>
      <c r="GE89" s="402">
        <f t="shared" si="244"/>
        <v>0.10174442770936083</v>
      </c>
      <c r="GF89" s="416">
        <f t="shared" si="254"/>
        <v>569968.34302228922</v>
      </c>
    </row>
    <row r="90" spans="1:189" ht="22" hidden="1" customHeight="1">
      <c r="B90" s="394">
        <f t="shared" si="275"/>
        <v>75</v>
      </c>
      <c r="C90" s="428"/>
      <c r="D90" s="428"/>
      <c r="E90" s="428">
        <v>1</v>
      </c>
      <c r="F90" s="428"/>
      <c r="G90" s="409" t="str">
        <f>$G$355</f>
        <v>Low Performing  Title / App</v>
      </c>
      <c r="H90" s="422"/>
      <c r="I90" s="423"/>
      <c r="J90" s="423"/>
      <c r="K90" s="423"/>
      <c r="L90" s="423"/>
      <c r="M90" s="423"/>
      <c r="N90" s="423"/>
      <c r="O90" s="423"/>
      <c r="P90" s="423"/>
      <c r="Q90" s="424"/>
      <c r="R90" s="423"/>
      <c r="S90" s="425"/>
      <c r="T90" s="423"/>
      <c r="U90" s="423"/>
      <c r="V90" s="423"/>
      <c r="W90" s="423"/>
      <c r="X90" s="423"/>
      <c r="Y90" s="423"/>
      <c r="Z90" s="423"/>
      <c r="AA90" s="423"/>
      <c r="AB90" s="423"/>
      <c r="AC90" s="423"/>
      <c r="AD90" s="423"/>
      <c r="AE90" s="425"/>
      <c r="AF90" s="423"/>
      <c r="AG90" s="423"/>
      <c r="AH90" s="423"/>
      <c r="AI90" s="423"/>
      <c r="AJ90" s="423"/>
      <c r="AK90" s="423"/>
      <c r="AL90" s="423"/>
      <c r="AM90" s="423"/>
      <c r="AN90" s="423"/>
      <c r="AO90" s="423"/>
      <c r="AP90" s="423"/>
      <c r="AQ90" s="425"/>
      <c r="AR90" s="423"/>
      <c r="AS90" s="423"/>
      <c r="AT90" s="423"/>
      <c r="AU90" s="423"/>
      <c r="AV90" s="423"/>
      <c r="AW90" s="423"/>
      <c r="AX90" s="423"/>
      <c r="AY90" s="423"/>
      <c r="AZ90" s="423"/>
      <c r="BA90" s="423"/>
      <c r="BB90" s="423"/>
      <c r="BC90" s="425"/>
      <c r="BD90" s="423"/>
      <c r="BE90" s="423"/>
      <c r="BF90" s="423"/>
      <c r="BG90" s="423"/>
      <c r="BH90" s="423"/>
      <c r="BI90" s="423"/>
      <c r="BJ90" s="423"/>
      <c r="BK90" s="423"/>
      <c r="BL90" s="423"/>
      <c r="BM90" s="423"/>
      <c r="BN90" s="423"/>
      <c r="BO90" s="425"/>
      <c r="BP90" s="423"/>
      <c r="BQ90" s="423"/>
      <c r="BR90" s="423"/>
      <c r="BS90" s="423"/>
      <c r="BT90" s="423"/>
      <c r="BU90" s="423"/>
      <c r="BV90" s="423"/>
      <c r="BW90" s="423"/>
      <c r="BX90" s="423"/>
      <c r="BY90" s="423"/>
      <c r="BZ90" s="423"/>
      <c r="CA90" s="425"/>
      <c r="CB90" s="423"/>
      <c r="CC90" s="423"/>
      <c r="CD90" s="423"/>
      <c r="CE90" s="423"/>
      <c r="CF90" s="423"/>
      <c r="CG90" s="423"/>
      <c r="CH90" s="423"/>
      <c r="CI90" s="423"/>
      <c r="CJ90" s="423"/>
      <c r="CK90" s="423"/>
      <c r="CL90" s="423"/>
      <c r="CM90" s="425"/>
      <c r="CN90" s="423"/>
      <c r="CO90" s="423"/>
      <c r="CP90" s="423"/>
      <c r="CQ90" s="423"/>
      <c r="CR90" s="423"/>
      <c r="CS90" s="423"/>
      <c r="CT90" s="423"/>
      <c r="CU90" s="423"/>
      <c r="CV90" s="423"/>
      <c r="CW90" s="423"/>
      <c r="CX90" s="423"/>
      <c r="CY90" s="425"/>
      <c r="CZ90" s="423"/>
      <c r="DA90" s="423"/>
      <c r="DB90" s="423"/>
      <c r="DC90" s="423"/>
      <c r="DD90" s="423"/>
      <c r="DE90" s="423"/>
      <c r="DF90" s="423"/>
      <c r="DG90" s="423"/>
      <c r="DH90" s="423"/>
      <c r="DI90" s="423"/>
      <c r="DJ90" s="423"/>
      <c r="DK90" s="425"/>
      <c r="DL90" s="423"/>
      <c r="DM90" s="423"/>
      <c r="DN90" s="423"/>
      <c r="DO90" s="423"/>
      <c r="DP90" s="423"/>
      <c r="DQ90" s="429">
        <f t="shared" ref="DQ90:EN90" si="287">$B$9*Q$355</f>
        <v>10965.824999999999</v>
      </c>
      <c r="DR90" s="429">
        <f t="shared" si="287"/>
        <v>40421.0625</v>
      </c>
      <c r="DS90" s="429">
        <f t="shared" si="287"/>
        <v>74204.324999999997</v>
      </c>
      <c r="DT90" s="429">
        <f t="shared" si="287"/>
        <v>136792.5</v>
      </c>
      <c r="DU90" s="429">
        <f t="shared" si="287"/>
        <v>224799.41249999998</v>
      </c>
      <c r="DV90" s="429">
        <f t="shared" si="287"/>
        <v>153499.125</v>
      </c>
      <c r="DW90" s="430">
        <f t="shared" si="287"/>
        <v>131500.19999999998</v>
      </c>
      <c r="DX90" s="429">
        <f t="shared" si="287"/>
        <v>145650.375</v>
      </c>
      <c r="DY90" s="429">
        <f t="shared" si="287"/>
        <v>117574.27499999999</v>
      </c>
      <c r="DZ90" s="429">
        <f t="shared" si="287"/>
        <v>116755.7625</v>
      </c>
      <c r="EA90" s="429">
        <f t="shared" si="287"/>
        <v>111205.575</v>
      </c>
      <c r="EB90" s="429">
        <f t="shared" si="287"/>
        <v>102796.2</v>
      </c>
      <c r="EC90" s="429">
        <f t="shared" si="287"/>
        <v>90664.274999999994</v>
      </c>
      <c r="ED90" s="429">
        <f t="shared" si="287"/>
        <v>106429.04999999999</v>
      </c>
      <c r="EE90" s="429">
        <f t="shared" si="287"/>
        <v>83634.037499999991</v>
      </c>
      <c r="EF90" s="429">
        <f t="shared" si="287"/>
        <v>71558.175000000003</v>
      </c>
      <c r="EG90" s="439">
        <f t="shared" si="287"/>
        <v>70762.087499999994</v>
      </c>
      <c r="EH90" s="429">
        <f t="shared" si="287"/>
        <v>76144.087499999994</v>
      </c>
      <c r="EI90" s="430">
        <f t="shared" si="287"/>
        <v>55199.137499999997</v>
      </c>
      <c r="EJ90" s="429">
        <f t="shared" si="287"/>
        <v>55457.024999999994</v>
      </c>
      <c r="EK90" s="429">
        <f t="shared" si="287"/>
        <v>39681.037499999999</v>
      </c>
      <c r="EL90" s="429">
        <f t="shared" si="287"/>
        <v>27223.949999999997</v>
      </c>
      <c r="EM90" s="429">
        <f t="shared" si="287"/>
        <v>17704.537499999999</v>
      </c>
      <c r="EN90" s="429">
        <f t="shared" si="287"/>
        <v>7781.4749999999995</v>
      </c>
      <c r="EO90" s="397">
        <f t="shared" si="229"/>
        <v>6225.18</v>
      </c>
      <c r="EP90" s="397">
        <f t="shared" si="229"/>
        <v>4980.1440000000002</v>
      </c>
      <c r="EQ90" s="397">
        <f t="shared" si="279"/>
        <v>3984.1152000000002</v>
      </c>
      <c r="ER90" s="397">
        <f t="shared" si="279"/>
        <v>3187.2921600000004</v>
      </c>
      <c r="ES90" s="397">
        <f t="shared" si="279"/>
        <v>2549.8337280000005</v>
      </c>
      <c r="ET90" s="397">
        <f t="shared" si="279"/>
        <v>2039.8669824000006</v>
      </c>
      <c r="EU90" s="402">
        <f t="shared" si="279"/>
        <v>1631.8935859200005</v>
      </c>
      <c r="EV90" s="397">
        <f t="shared" si="279"/>
        <v>1305.5148687360006</v>
      </c>
      <c r="EW90" s="397">
        <f t="shared" si="279"/>
        <v>1044.4118949888004</v>
      </c>
      <c r="EX90" s="397">
        <f t="shared" si="279"/>
        <v>835.5295159910404</v>
      </c>
      <c r="EY90" s="397">
        <f t="shared" si="279"/>
        <v>668.42361279283239</v>
      </c>
      <c r="EZ90" s="397">
        <f t="shared" si="260"/>
        <v>534.73889023426591</v>
      </c>
      <c r="FA90" s="397">
        <f t="shared" si="260"/>
        <v>427.79111218741275</v>
      </c>
      <c r="FB90" s="397">
        <f t="shared" si="260"/>
        <v>342.23288974993022</v>
      </c>
      <c r="FC90" s="397">
        <f t="shared" si="260"/>
        <v>273.7863117999442</v>
      </c>
      <c r="FD90" s="397">
        <f t="shared" si="260"/>
        <v>219.02904943995537</v>
      </c>
      <c r="FE90" s="397">
        <f t="shared" si="260"/>
        <v>175.2232395519643</v>
      </c>
      <c r="FF90" s="397">
        <f t="shared" si="260"/>
        <v>140.17859164157144</v>
      </c>
      <c r="FG90" s="402">
        <f t="shared" si="260"/>
        <v>112.14287331325716</v>
      </c>
      <c r="FH90" s="397">
        <f t="shared" si="249"/>
        <v>89.714298650605727</v>
      </c>
      <c r="FI90" s="397">
        <f t="shared" si="249"/>
        <v>71.771438920484584</v>
      </c>
      <c r="FJ90" s="397">
        <f t="shared" si="249"/>
        <v>57.417151136387673</v>
      </c>
      <c r="FK90" s="397">
        <f t="shared" si="249"/>
        <v>45.933720909110143</v>
      </c>
      <c r="FL90" s="397">
        <f t="shared" si="249"/>
        <v>36.746976727288114</v>
      </c>
      <c r="FM90" s="397">
        <f t="shared" si="249"/>
        <v>29.397581381830491</v>
      </c>
      <c r="FN90" s="397">
        <f t="shared" si="247"/>
        <v>23.518065105464395</v>
      </c>
      <c r="FO90" s="397">
        <f t="shared" si="247"/>
        <v>18.814452084371517</v>
      </c>
      <c r="FP90" s="397">
        <f t="shared" si="247"/>
        <v>15.051561667497214</v>
      </c>
      <c r="FQ90" s="397">
        <f t="shared" si="247"/>
        <v>12.041249333997772</v>
      </c>
      <c r="FR90" s="397">
        <f t="shared" si="286"/>
        <v>9.6329994671982178</v>
      </c>
      <c r="FS90" s="402">
        <f t="shared" si="286"/>
        <v>7.7063995737585742</v>
      </c>
      <c r="FT90" s="397">
        <f t="shared" si="286"/>
        <v>6.1651196590068595</v>
      </c>
      <c r="FU90" s="397">
        <f t="shared" si="286"/>
        <v>4.9320957272054882</v>
      </c>
      <c r="FV90" s="397">
        <f t="shared" si="237"/>
        <v>3.9456765817643906</v>
      </c>
      <c r="FW90" s="397">
        <f t="shared" si="237"/>
        <v>3.1565412654115126</v>
      </c>
      <c r="FX90" s="397">
        <f t="shared" si="214"/>
        <v>2.5252330123292102</v>
      </c>
      <c r="FY90" s="397">
        <f t="shared" si="214"/>
        <v>2.0201864098633684</v>
      </c>
      <c r="FZ90" s="397">
        <f t="shared" si="214"/>
        <v>1.6161491278906948</v>
      </c>
      <c r="GA90" s="397">
        <f t="shared" si="214"/>
        <v>1.2929193023125558</v>
      </c>
      <c r="GB90" s="397">
        <f t="shared" si="244"/>
        <v>1.0343354418500448</v>
      </c>
      <c r="GC90" s="397">
        <f t="shared" si="244"/>
        <v>0.82746835348003589</v>
      </c>
      <c r="GD90" s="397">
        <f t="shared" si="244"/>
        <v>0.66197468278402871</v>
      </c>
      <c r="GE90" s="402">
        <f t="shared" si="244"/>
        <v>0.52957974622722304</v>
      </c>
      <c r="GF90" s="392">
        <f t="shared" si="254"/>
        <v>2099527.2941810153</v>
      </c>
    </row>
    <row r="91" spans="1:189" ht="22" hidden="1" customHeight="1">
      <c r="B91" s="394">
        <f t="shared" si="275"/>
        <v>76</v>
      </c>
      <c r="C91" s="428">
        <v>1</v>
      </c>
      <c r="D91" s="428"/>
      <c r="E91" s="428"/>
      <c r="F91" s="428"/>
      <c r="G91" s="404" t="str">
        <f>$G$353</f>
        <v>High Performing Title / App</v>
      </c>
      <c r="H91" s="422"/>
      <c r="I91" s="423"/>
      <c r="J91" s="423"/>
      <c r="K91" s="423"/>
      <c r="L91" s="423"/>
      <c r="M91" s="423"/>
      <c r="N91" s="423"/>
      <c r="O91" s="423"/>
      <c r="P91" s="423"/>
      <c r="Q91" s="424"/>
      <c r="R91" s="423"/>
      <c r="S91" s="425"/>
      <c r="T91" s="423"/>
      <c r="U91" s="423"/>
      <c r="V91" s="423"/>
      <c r="W91" s="423"/>
      <c r="X91" s="423"/>
      <c r="Y91" s="423"/>
      <c r="Z91" s="423"/>
      <c r="AA91" s="423"/>
      <c r="AB91" s="423"/>
      <c r="AC91" s="423"/>
      <c r="AD91" s="423"/>
      <c r="AE91" s="425"/>
      <c r="AF91" s="423"/>
      <c r="AG91" s="423"/>
      <c r="AH91" s="423"/>
      <c r="AI91" s="423"/>
      <c r="AJ91" s="423"/>
      <c r="AK91" s="423"/>
      <c r="AL91" s="423"/>
      <c r="AM91" s="423"/>
      <c r="AN91" s="423"/>
      <c r="AO91" s="423"/>
      <c r="AP91" s="423"/>
      <c r="AQ91" s="425"/>
      <c r="AR91" s="423"/>
      <c r="AS91" s="423"/>
      <c r="AT91" s="423"/>
      <c r="AU91" s="423"/>
      <c r="AV91" s="423"/>
      <c r="AW91" s="423"/>
      <c r="AX91" s="423"/>
      <c r="AY91" s="423"/>
      <c r="AZ91" s="423"/>
      <c r="BA91" s="423"/>
      <c r="BB91" s="423"/>
      <c r="BC91" s="425"/>
      <c r="BD91" s="423"/>
      <c r="BE91" s="423"/>
      <c r="BF91" s="423"/>
      <c r="BG91" s="423"/>
      <c r="BH91" s="423"/>
      <c r="BI91" s="423"/>
      <c r="BJ91" s="423"/>
      <c r="BK91" s="423"/>
      <c r="BL91" s="423"/>
      <c r="BM91" s="423"/>
      <c r="BN91" s="423"/>
      <c r="BO91" s="425"/>
      <c r="BP91" s="423"/>
      <c r="BQ91" s="423"/>
      <c r="BR91" s="423"/>
      <c r="BS91" s="423"/>
      <c r="BT91" s="423"/>
      <c r="BU91" s="423"/>
      <c r="BV91" s="423"/>
      <c r="BW91" s="423"/>
      <c r="BX91" s="423"/>
      <c r="BY91" s="423"/>
      <c r="BZ91" s="423"/>
      <c r="CA91" s="425"/>
      <c r="CB91" s="423"/>
      <c r="CC91" s="423"/>
      <c r="CD91" s="423"/>
      <c r="CE91" s="423"/>
      <c r="CF91" s="423"/>
      <c r="CG91" s="423"/>
      <c r="CH91" s="423"/>
      <c r="CI91" s="423"/>
      <c r="CJ91" s="423"/>
      <c r="CK91" s="423"/>
      <c r="CL91" s="423"/>
      <c r="CM91" s="425"/>
      <c r="CN91" s="423"/>
      <c r="CO91" s="423"/>
      <c r="CP91" s="423"/>
      <c r="CQ91" s="423"/>
      <c r="CR91" s="423"/>
      <c r="CS91" s="423"/>
      <c r="CT91" s="423"/>
      <c r="CU91" s="423"/>
      <c r="CV91" s="423"/>
      <c r="CW91" s="423"/>
      <c r="CX91" s="423"/>
      <c r="CY91" s="425"/>
      <c r="CZ91" s="423"/>
      <c r="DA91" s="423"/>
      <c r="DB91" s="423"/>
      <c r="DC91" s="423"/>
      <c r="DD91" s="423"/>
      <c r="DE91" s="423"/>
      <c r="DF91" s="423"/>
      <c r="DG91" s="423"/>
      <c r="DH91" s="423"/>
      <c r="DI91" s="423"/>
      <c r="DJ91" s="423"/>
      <c r="DK91" s="425"/>
      <c r="DL91" s="423"/>
      <c r="DM91" s="423"/>
      <c r="DN91" s="423"/>
      <c r="DO91" s="423"/>
      <c r="DP91" s="423"/>
      <c r="DQ91" s="423"/>
      <c r="DR91" s="435">
        <f t="shared" ref="DR91:EO91" si="288">$B$9*Q$353</f>
        <v>216978.69374999998</v>
      </c>
      <c r="DS91" s="435">
        <f t="shared" si="288"/>
        <v>724467.65625</v>
      </c>
      <c r="DT91" s="435">
        <f t="shared" si="288"/>
        <v>1376160.58125</v>
      </c>
      <c r="DU91" s="435">
        <f t="shared" si="288"/>
        <v>2329951.8937499998</v>
      </c>
      <c r="DV91" s="435">
        <f t="shared" si="288"/>
        <v>2894254.59375</v>
      </c>
      <c r="DW91" s="436">
        <f t="shared" si="288"/>
        <v>3393771.46875</v>
      </c>
      <c r="DX91" s="435">
        <f t="shared" si="288"/>
        <v>2796016.2749999999</v>
      </c>
      <c r="DY91" s="435">
        <f t="shared" si="288"/>
        <v>2389978.0124999997</v>
      </c>
      <c r="DZ91" s="435">
        <f t="shared" si="288"/>
        <v>3074736.5999999996</v>
      </c>
      <c r="EA91" s="435">
        <f t="shared" si="288"/>
        <v>2535998.4</v>
      </c>
      <c r="EB91" s="435">
        <f t="shared" si="288"/>
        <v>2199253.3874999997</v>
      </c>
      <c r="EC91" s="435">
        <f t="shared" si="288"/>
        <v>2769980.85</v>
      </c>
      <c r="ED91" s="435">
        <f t="shared" si="288"/>
        <v>2434968.1687499997</v>
      </c>
      <c r="EE91" s="435">
        <f t="shared" si="288"/>
        <v>2279546.1</v>
      </c>
      <c r="EF91" s="435">
        <f t="shared" si="288"/>
        <v>1459329.3</v>
      </c>
      <c r="EG91" s="444">
        <f t="shared" si="288"/>
        <v>1644554.1937499999</v>
      </c>
      <c r="EH91" s="435">
        <f t="shared" si="288"/>
        <v>1368625.78125</v>
      </c>
      <c r="EI91" s="436">
        <f t="shared" si="288"/>
        <v>1435026.20625</v>
      </c>
      <c r="EJ91" s="435">
        <f t="shared" si="288"/>
        <v>791086.72499999998</v>
      </c>
      <c r="EK91" s="435">
        <f t="shared" si="288"/>
        <v>705176.54999999993</v>
      </c>
      <c r="EL91" s="435">
        <f t="shared" si="288"/>
        <v>550393.59375</v>
      </c>
      <c r="EM91" s="435">
        <f t="shared" si="288"/>
        <v>603389.47499999998</v>
      </c>
      <c r="EN91" s="435">
        <f t="shared" si="288"/>
        <v>382004.26874999999</v>
      </c>
      <c r="EO91" s="435">
        <f t="shared" si="288"/>
        <v>213648.58124999999</v>
      </c>
      <c r="EP91" s="397">
        <f t="shared" si="229"/>
        <v>170918.86499999999</v>
      </c>
      <c r="EQ91" s="397">
        <f t="shared" si="229"/>
        <v>136735.092</v>
      </c>
      <c r="ER91" s="397">
        <f t="shared" si="279"/>
        <v>109388.0736</v>
      </c>
      <c r="ES91" s="397">
        <f t="shared" si="279"/>
        <v>87510.458880000006</v>
      </c>
      <c r="ET91" s="397">
        <f t="shared" si="279"/>
        <v>70008.367104000004</v>
      </c>
      <c r="EU91" s="402">
        <f t="shared" si="279"/>
        <v>56006.693683200006</v>
      </c>
      <c r="EV91" s="397">
        <f t="shared" si="279"/>
        <v>44805.354946560008</v>
      </c>
      <c r="EW91" s="397">
        <f t="shared" si="279"/>
        <v>35844.283957248008</v>
      </c>
      <c r="EX91" s="397">
        <f t="shared" si="279"/>
        <v>28675.427165798406</v>
      </c>
      <c r="EY91" s="397">
        <f t="shared" si="279"/>
        <v>22940.341732638728</v>
      </c>
      <c r="EZ91" s="397">
        <f t="shared" si="260"/>
        <v>18352.273386110985</v>
      </c>
      <c r="FA91" s="397">
        <f t="shared" si="260"/>
        <v>14681.818708888788</v>
      </c>
      <c r="FB91" s="397">
        <f t="shared" si="260"/>
        <v>11745.454967111031</v>
      </c>
      <c r="FC91" s="397">
        <f t="shared" si="260"/>
        <v>9396.3639736888254</v>
      </c>
      <c r="FD91" s="397">
        <f t="shared" si="260"/>
        <v>7517.091178951061</v>
      </c>
      <c r="FE91" s="397">
        <f t="shared" si="260"/>
        <v>6013.6729431608492</v>
      </c>
      <c r="FF91" s="397">
        <f t="shared" si="260"/>
        <v>4810.9383545286792</v>
      </c>
      <c r="FG91" s="402">
        <f t="shared" si="260"/>
        <v>3848.7506836229436</v>
      </c>
      <c r="FH91" s="397">
        <f t="shared" si="249"/>
        <v>3079.000546898355</v>
      </c>
      <c r="FI91" s="397">
        <f t="shared" si="249"/>
        <v>2463.2004375186843</v>
      </c>
      <c r="FJ91" s="397">
        <f t="shared" si="249"/>
        <v>1970.5603500149475</v>
      </c>
      <c r="FK91" s="397">
        <f t="shared" si="249"/>
        <v>1576.4482800119581</v>
      </c>
      <c r="FL91" s="397">
        <f t="shared" si="249"/>
        <v>1261.1586240095667</v>
      </c>
      <c r="FM91" s="397">
        <f t="shared" si="249"/>
        <v>1008.9268992076534</v>
      </c>
      <c r="FN91" s="397">
        <f t="shared" si="247"/>
        <v>807.14151936612279</v>
      </c>
      <c r="FO91" s="397">
        <f t="shared" si="247"/>
        <v>645.71321549289826</v>
      </c>
      <c r="FP91" s="397">
        <f t="shared" si="247"/>
        <v>516.57057239431867</v>
      </c>
      <c r="FQ91" s="397">
        <f t="shared" si="247"/>
        <v>413.25645791545497</v>
      </c>
      <c r="FR91" s="397">
        <f t="shared" si="286"/>
        <v>330.60516633236398</v>
      </c>
      <c r="FS91" s="402">
        <f t="shared" si="286"/>
        <v>264.48413306589117</v>
      </c>
      <c r="FT91" s="397">
        <f t="shared" si="286"/>
        <v>211.58730645271294</v>
      </c>
      <c r="FU91" s="397">
        <f t="shared" si="286"/>
        <v>169.26984516217036</v>
      </c>
      <c r="FV91" s="397">
        <f t="shared" si="237"/>
        <v>135.41587612973629</v>
      </c>
      <c r="FW91" s="397">
        <f t="shared" si="237"/>
        <v>108.33270090378903</v>
      </c>
      <c r="FX91" s="397">
        <f t="shared" si="214"/>
        <v>86.666160723031226</v>
      </c>
      <c r="FY91" s="397">
        <f t="shared" si="214"/>
        <v>69.332928578424983</v>
      </c>
      <c r="FZ91" s="397">
        <f t="shared" si="214"/>
        <v>55.466342862739992</v>
      </c>
      <c r="GA91" s="397">
        <f t="shared" si="214"/>
        <v>44.373074290191994</v>
      </c>
      <c r="GB91" s="397">
        <f t="shared" si="244"/>
        <v>35.498459432153595</v>
      </c>
      <c r="GC91" s="397">
        <f t="shared" si="244"/>
        <v>28.398767545722876</v>
      </c>
      <c r="GD91" s="397">
        <f t="shared" si="244"/>
        <v>22.719014036578301</v>
      </c>
      <c r="GE91" s="402">
        <f t="shared" si="244"/>
        <v>18.17521122926264</v>
      </c>
      <c r="GF91" s="407">
        <f t="shared" si="254"/>
        <v>41423818.980405077</v>
      </c>
      <c r="GG91" s="408">
        <f>(GF91*$B$13)*$B$12</f>
        <v>186407185.41182286</v>
      </c>
    </row>
    <row r="92" spans="1:189" ht="22" hidden="1" customHeight="1">
      <c r="B92" s="394">
        <f t="shared" si="275"/>
        <v>77</v>
      </c>
      <c r="C92" s="428"/>
      <c r="D92" s="428">
        <v>1</v>
      </c>
      <c r="E92" s="428"/>
      <c r="F92" s="428"/>
      <c r="G92" s="418" t="str">
        <f>$G$354</f>
        <v>Avg Performing  Title / App</v>
      </c>
      <c r="H92" s="422"/>
      <c r="I92" s="423"/>
      <c r="J92" s="423"/>
      <c r="K92" s="423"/>
      <c r="L92" s="423"/>
      <c r="M92" s="423"/>
      <c r="N92" s="423"/>
      <c r="O92" s="423"/>
      <c r="P92" s="423"/>
      <c r="Q92" s="424"/>
      <c r="R92" s="423"/>
      <c r="S92" s="425"/>
      <c r="T92" s="423"/>
      <c r="U92" s="423"/>
      <c r="V92" s="423"/>
      <c r="W92" s="423"/>
      <c r="X92" s="423"/>
      <c r="Y92" s="423"/>
      <c r="Z92" s="423"/>
      <c r="AA92" s="423"/>
      <c r="AB92" s="423"/>
      <c r="AC92" s="423"/>
      <c r="AD92" s="423"/>
      <c r="AE92" s="425"/>
      <c r="AF92" s="423"/>
      <c r="AG92" s="423"/>
      <c r="AH92" s="423"/>
      <c r="AI92" s="423"/>
      <c r="AJ92" s="423"/>
      <c r="AK92" s="423"/>
      <c r="AL92" s="423"/>
      <c r="AM92" s="423"/>
      <c r="AN92" s="423"/>
      <c r="AO92" s="423"/>
      <c r="AP92" s="423"/>
      <c r="AQ92" s="425"/>
      <c r="AR92" s="423"/>
      <c r="AS92" s="423"/>
      <c r="AT92" s="423"/>
      <c r="AU92" s="423"/>
      <c r="AV92" s="423"/>
      <c r="AW92" s="423"/>
      <c r="AX92" s="423"/>
      <c r="AY92" s="423"/>
      <c r="AZ92" s="423"/>
      <c r="BA92" s="423"/>
      <c r="BB92" s="423"/>
      <c r="BC92" s="425"/>
      <c r="BD92" s="423"/>
      <c r="BE92" s="423"/>
      <c r="BF92" s="423"/>
      <c r="BG92" s="423"/>
      <c r="BH92" s="423"/>
      <c r="BI92" s="423"/>
      <c r="BJ92" s="423"/>
      <c r="BK92" s="423"/>
      <c r="BL92" s="423"/>
      <c r="BM92" s="423"/>
      <c r="BN92" s="423"/>
      <c r="BO92" s="425"/>
      <c r="BP92" s="423"/>
      <c r="BQ92" s="423"/>
      <c r="BR92" s="423"/>
      <c r="BS92" s="423"/>
      <c r="BT92" s="423"/>
      <c r="BU92" s="423"/>
      <c r="BV92" s="423"/>
      <c r="BW92" s="423"/>
      <c r="BX92" s="423"/>
      <c r="BY92" s="423"/>
      <c r="BZ92" s="423"/>
      <c r="CA92" s="425"/>
      <c r="CB92" s="423"/>
      <c r="CC92" s="423"/>
      <c r="CD92" s="423"/>
      <c r="CE92" s="423"/>
      <c r="CF92" s="423"/>
      <c r="CG92" s="423"/>
      <c r="CH92" s="423"/>
      <c r="CI92" s="423"/>
      <c r="CJ92" s="423"/>
      <c r="CK92" s="423"/>
      <c r="CL92" s="423"/>
      <c r="CM92" s="425"/>
      <c r="CN92" s="423"/>
      <c r="CO92" s="423"/>
      <c r="CP92" s="423"/>
      <c r="CQ92" s="423"/>
      <c r="CR92" s="423"/>
      <c r="CS92" s="423"/>
      <c r="CT92" s="423"/>
      <c r="CU92" s="423"/>
      <c r="CV92" s="423"/>
      <c r="CW92" s="423"/>
      <c r="CX92" s="423"/>
      <c r="CY92" s="425"/>
      <c r="CZ92" s="423"/>
      <c r="DA92" s="423"/>
      <c r="DB92" s="423"/>
      <c r="DC92" s="423"/>
      <c r="DD92" s="423"/>
      <c r="DE92" s="423"/>
      <c r="DF92" s="423"/>
      <c r="DG92" s="423"/>
      <c r="DH92" s="423"/>
      <c r="DI92" s="423"/>
      <c r="DJ92" s="423"/>
      <c r="DK92" s="425"/>
      <c r="DL92" s="423"/>
      <c r="DM92" s="423"/>
      <c r="DN92" s="423"/>
      <c r="DO92" s="423"/>
      <c r="DP92" s="423"/>
      <c r="DQ92" s="423"/>
      <c r="DR92" s="423"/>
      <c r="DS92" s="426">
        <f t="shared" ref="DS92:EP92" si="289">$B$9*Q$354</f>
        <v>23344.424999999999</v>
      </c>
      <c r="DT92" s="426">
        <f t="shared" si="289"/>
        <v>75179.8125</v>
      </c>
      <c r="DU92" s="426">
        <f t="shared" si="289"/>
        <v>213463.57499999998</v>
      </c>
      <c r="DV92" s="426">
        <f t="shared" si="289"/>
        <v>417721.6875</v>
      </c>
      <c r="DW92" s="427">
        <f t="shared" si="289"/>
        <v>510202.38749999995</v>
      </c>
      <c r="DX92" s="426">
        <f t="shared" si="289"/>
        <v>496444.64999999997</v>
      </c>
      <c r="DY92" s="426">
        <f t="shared" si="289"/>
        <v>505224.03749999998</v>
      </c>
      <c r="DZ92" s="426">
        <f t="shared" si="289"/>
        <v>495940.08749999997</v>
      </c>
      <c r="EA92" s="426">
        <f t="shared" si="289"/>
        <v>335455.57500000001</v>
      </c>
      <c r="EB92" s="426">
        <f t="shared" si="289"/>
        <v>364069.875</v>
      </c>
      <c r="EC92" s="426">
        <f t="shared" si="289"/>
        <v>279841.57500000001</v>
      </c>
      <c r="ED92" s="426">
        <f t="shared" si="289"/>
        <v>238590.78749999998</v>
      </c>
      <c r="EE92" s="426">
        <f t="shared" si="289"/>
        <v>308814.67499999999</v>
      </c>
      <c r="EF92" s="426">
        <f t="shared" si="289"/>
        <v>273585</v>
      </c>
      <c r="EG92" s="440">
        <f t="shared" si="289"/>
        <v>237267.71249999999</v>
      </c>
      <c r="EH92" s="426">
        <f t="shared" si="289"/>
        <v>178615.125</v>
      </c>
      <c r="EI92" s="427">
        <f t="shared" si="289"/>
        <v>165844.08749999999</v>
      </c>
      <c r="EJ92" s="426">
        <f t="shared" si="289"/>
        <v>185342.625</v>
      </c>
      <c r="EK92" s="426">
        <f t="shared" si="289"/>
        <v>165877.72500000001</v>
      </c>
      <c r="EL92" s="426">
        <f t="shared" si="289"/>
        <v>128921.325</v>
      </c>
      <c r="EM92" s="426">
        <f t="shared" si="289"/>
        <v>95799.599999999991</v>
      </c>
      <c r="EN92" s="426">
        <f t="shared" si="289"/>
        <v>55995.224999999999</v>
      </c>
      <c r="EO92" s="426">
        <f t="shared" si="289"/>
        <v>49009.837499999994</v>
      </c>
      <c r="EP92" s="426">
        <f t="shared" si="289"/>
        <v>27055.762499999997</v>
      </c>
      <c r="EQ92" s="397">
        <f t="shared" si="229"/>
        <v>21644.61</v>
      </c>
      <c r="ER92" s="397">
        <f t="shared" si="229"/>
        <v>17315.688000000002</v>
      </c>
      <c r="ES92" s="397">
        <f t="shared" si="279"/>
        <v>13852.550400000002</v>
      </c>
      <c r="ET92" s="397">
        <f t="shared" si="279"/>
        <v>11082.040320000002</v>
      </c>
      <c r="EU92" s="402">
        <f t="shared" si="279"/>
        <v>8865.6322560000026</v>
      </c>
      <c r="EV92" s="397">
        <f t="shared" si="279"/>
        <v>7092.5058048000028</v>
      </c>
      <c r="EW92" s="397">
        <f t="shared" si="279"/>
        <v>5674.0046438400022</v>
      </c>
      <c r="EX92" s="397">
        <f t="shared" si="279"/>
        <v>4539.2037150720016</v>
      </c>
      <c r="EY92" s="397">
        <f t="shared" si="279"/>
        <v>3631.3629720576014</v>
      </c>
      <c r="EZ92" s="397">
        <f t="shared" si="260"/>
        <v>2905.0903776460814</v>
      </c>
      <c r="FA92" s="397">
        <f t="shared" si="260"/>
        <v>2324.0723021168651</v>
      </c>
      <c r="FB92" s="397">
        <f t="shared" si="260"/>
        <v>1859.2578416934921</v>
      </c>
      <c r="FC92" s="397">
        <f t="shared" si="260"/>
        <v>1487.4062733547937</v>
      </c>
      <c r="FD92" s="397">
        <f t="shared" si="260"/>
        <v>1189.9250186838351</v>
      </c>
      <c r="FE92" s="397">
        <f t="shared" si="260"/>
        <v>951.94001494706811</v>
      </c>
      <c r="FF92" s="397">
        <f t="shared" si="260"/>
        <v>761.55201195765449</v>
      </c>
      <c r="FG92" s="402">
        <f t="shared" si="260"/>
        <v>609.24160956612366</v>
      </c>
      <c r="FH92" s="397">
        <f t="shared" si="249"/>
        <v>487.39328765289895</v>
      </c>
      <c r="FI92" s="397">
        <f t="shared" si="249"/>
        <v>389.91463012231918</v>
      </c>
      <c r="FJ92" s="397">
        <f t="shared" si="249"/>
        <v>311.93170409785535</v>
      </c>
      <c r="FK92" s="397">
        <f t="shared" si="249"/>
        <v>249.5453632782843</v>
      </c>
      <c r="FL92" s="397">
        <f t="shared" si="249"/>
        <v>199.63629062262746</v>
      </c>
      <c r="FM92" s="397">
        <f t="shared" si="249"/>
        <v>159.70903249810198</v>
      </c>
      <c r="FN92" s="397">
        <f t="shared" si="247"/>
        <v>127.76722599848159</v>
      </c>
      <c r="FO92" s="397">
        <f t="shared" si="247"/>
        <v>102.21378079878528</v>
      </c>
      <c r="FP92" s="397">
        <f t="shared" si="247"/>
        <v>81.771024639028226</v>
      </c>
      <c r="FQ92" s="397">
        <f t="shared" si="247"/>
        <v>65.416819711222587</v>
      </c>
      <c r="FR92" s="397">
        <f t="shared" si="286"/>
        <v>52.33345576897807</v>
      </c>
      <c r="FS92" s="402">
        <f t="shared" si="286"/>
        <v>41.866764615182461</v>
      </c>
      <c r="FT92" s="397">
        <f t="shared" si="286"/>
        <v>33.493411692145969</v>
      </c>
      <c r="FU92" s="397">
        <f t="shared" si="286"/>
        <v>26.794729353716775</v>
      </c>
      <c r="FV92" s="397">
        <f t="shared" si="237"/>
        <v>21.43578348297342</v>
      </c>
      <c r="FW92" s="397">
        <f t="shared" si="237"/>
        <v>17.148626786378738</v>
      </c>
      <c r="FX92" s="397">
        <f t="shared" si="214"/>
        <v>13.718901429102992</v>
      </c>
      <c r="FY92" s="397">
        <f t="shared" si="214"/>
        <v>10.975121143282394</v>
      </c>
      <c r="FZ92" s="397">
        <f t="shared" si="214"/>
        <v>8.7800969146259149</v>
      </c>
      <c r="GA92" s="397">
        <f t="shared" si="214"/>
        <v>7.0240775317007325</v>
      </c>
      <c r="GB92" s="397">
        <f t="shared" si="244"/>
        <v>5.6192620253605865</v>
      </c>
      <c r="GC92" s="397">
        <f t="shared" si="244"/>
        <v>4.495409620288469</v>
      </c>
      <c r="GD92" s="397">
        <f t="shared" si="244"/>
        <v>3.5963276962307753</v>
      </c>
      <c r="GE92" s="402">
        <f t="shared" si="244"/>
        <v>2.8770621569846204</v>
      </c>
      <c r="GF92" s="403">
        <f t="shared" si="254"/>
        <v>5935818.7167513743</v>
      </c>
    </row>
    <row r="93" spans="1:189" ht="22" hidden="1" customHeight="1">
      <c r="B93" s="394">
        <f t="shared" si="275"/>
        <v>78</v>
      </c>
      <c r="C93" s="428"/>
      <c r="D93" s="428"/>
      <c r="E93" s="428">
        <v>1</v>
      </c>
      <c r="F93" s="428"/>
      <c r="G93" s="409" t="str">
        <f>$G$355</f>
        <v>Low Performing  Title / App</v>
      </c>
      <c r="H93" s="422"/>
      <c r="I93" s="423"/>
      <c r="J93" s="423"/>
      <c r="K93" s="423"/>
      <c r="L93" s="423"/>
      <c r="M93" s="423"/>
      <c r="N93" s="423"/>
      <c r="O93" s="423"/>
      <c r="P93" s="423"/>
      <c r="Q93" s="424"/>
      <c r="R93" s="423"/>
      <c r="S93" s="425"/>
      <c r="T93" s="423"/>
      <c r="U93" s="423"/>
      <c r="V93" s="423"/>
      <c r="W93" s="423"/>
      <c r="X93" s="423"/>
      <c r="Y93" s="423"/>
      <c r="Z93" s="423"/>
      <c r="AA93" s="423"/>
      <c r="AB93" s="423"/>
      <c r="AC93" s="423"/>
      <c r="AD93" s="423"/>
      <c r="AE93" s="425"/>
      <c r="AF93" s="423"/>
      <c r="AG93" s="423"/>
      <c r="AH93" s="423"/>
      <c r="AI93" s="423"/>
      <c r="AJ93" s="423"/>
      <c r="AK93" s="423"/>
      <c r="AL93" s="423"/>
      <c r="AM93" s="423"/>
      <c r="AN93" s="423"/>
      <c r="AO93" s="423"/>
      <c r="AP93" s="423"/>
      <c r="AQ93" s="425"/>
      <c r="AR93" s="423"/>
      <c r="AS93" s="423"/>
      <c r="AT93" s="423"/>
      <c r="AU93" s="423"/>
      <c r="AV93" s="423"/>
      <c r="AW93" s="423"/>
      <c r="AX93" s="423"/>
      <c r="AY93" s="423"/>
      <c r="AZ93" s="423"/>
      <c r="BA93" s="423"/>
      <c r="BB93" s="423"/>
      <c r="BC93" s="425"/>
      <c r="BD93" s="423"/>
      <c r="BE93" s="423"/>
      <c r="BF93" s="423"/>
      <c r="BG93" s="423"/>
      <c r="BH93" s="423"/>
      <c r="BI93" s="423"/>
      <c r="BJ93" s="423"/>
      <c r="BK93" s="423"/>
      <c r="BL93" s="423"/>
      <c r="BM93" s="423"/>
      <c r="BN93" s="423"/>
      <c r="BO93" s="425"/>
      <c r="BP93" s="423"/>
      <c r="BQ93" s="423"/>
      <c r="BR93" s="423"/>
      <c r="BS93" s="423"/>
      <c r="BT93" s="423"/>
      <c r="BU93" s="423"/>
      <c r="BV93" s="423"/>
      <c r="BW93" s="423"/>
      <c r="BX93" s="423"/>
      <c r="BY93" s="423"/>
      <c r="BZ93" s="423"/>
      <c r="CA93" s="425"/>
      <c r="CB93" s="423"/>
      <c r="CC93" s="423"/>
      <c r="CD93" s="423"/>
      <c r="CE93" s="423"/>
      <c r="CF93" s="423"/>
      <c r="CG93" s="423"/>
      <c r="CH93" s="423"/>
      <c r="CI93" s="423"/>
      <c r="CJ93" s="423"/>
      <c r="CK93" s="423"/>
      <c r="CL93" s="423"/>
      <c r="CM93" s="425"/>
      <c r="CN93" s="423"/>
      <c r="CO93" s="423"/>
      <c r="CP93" s="423"/>
      <c r="CQ93" s="423"/>
      <c r="CR93" s="423"/>
      <c r="CS93" s="423"/>
      <c r="CT93" s="423"/>
      <c r="CU93" s="423"/>
      <c r="CV93" s="423"/>
      <c r="CW93" s="423"/>
      <c r="CX93" s="423"/>
      <c r="CY93" s="425"/>
      <c r="CZ93" s="423"/>
      <c r="DA93" s="423"/>
      <c r="DB93" s="423"/>
      <c r="DC93" s="423"/>
      <c r="DD93" s="423"/>
      <c r="DE93" s="423"/>
      <c r="DF93" s="423"/>
      <c r="DG93" s="423"/>
      <c r="DH93" s="423"/>
      <c r="DI93" s="423"/>
      <c r="DJ93" s="423"/>
      <c r="DK93" s="425"/>
      <c r="DL93" s="423"/>
      <c r="DM93" s="423"/>
      <c r="DN93" s="423"/>
      <c r="DO93" s="423"/>
      <c r="DP93" s="423"/>
      <c r="DQ93" s="423"/>
      <c r="DR93" s="423"/>
      <c r="DS93" s="423"/>
      <c r="DT93" s="429">
        <f t="shared" ref="DT93:EQ93" si="290">$B$9*Q$355</f>
        <v>10965.824999999999</v>
      </c>
      <c r="DU93" s="429">
        <f t="shared" si="290"/>
        <v>40421.0625</v>
      </c>
      <c r="DV93" s="429">
        <f t="shared" si="290"/>
        <v>74204.324999999997</v>
      </c>
      <c r="DW93" s="430">
        <f t="shared" si="290"/>
        <v>136792.5</v>
      </c>
      <c r="DX93" s="429">
        <f t="shared" si="290"/>
        <v>224799.41249999998</v>
      </c>
      <c r="DY93" s="429">
        <f t="shared" si="290"/>
        <v>153499.125</v>
      </c>
      <c r="DZ93" s="429">
        <f t="shared" si="290"/>
        <v>131500.19999999998</v>
      </c>
      <c r="EA93" s="429">
        <f t="shared" si="290"/>
        <v>145650.375</v>
      </c>
      <c r="EB93" s="429">
        <f t="shared" si="290"/>
        <v>117574.27499999999</v>
      </c>
      <c r="EC93" s="429">
        <f t="shared" si="290"/>
        <v>116755.7625</v>
      </c>
      <c r="ED93" s="429">
        <f t="shared" si="290"/>
        <v>111205.575</v>
      </c>
      <c r="EE93" s="429">
        <f t="shared" si="290"/>
        <v>102796.2</v>
      </c>
      <c r="EF93" s="429">
        <f t="shared" si="290"/>
        <v>90664.274999999994</v>
      </c>
      <c r="EG93" s="439">
        <f t="shared" si="290"/>
        <v>106429.04999999999</v>
      </c>
      <c r="EH93" s="429">
        <f t="shared" si="290"/>
        <v>83634.037499999991</v>
      </c>
      <c r="EI93" s="430">
        <f t="shared" si="290"/>
        <v>71558.175000000003</v>
      </c>
      <c r="EJ93" s="429">
        <f t="shared" si="290"/>
        <v>70762.087499999994</v>
      </c>
      <c r="EK93" s="429">
        <f t="shared" si="290"/>
        <v>76144.087499999994</v>
      </c>
      <c r="EL93" s="429">
        <f t="shared" si="290"/>
        <v>55199.137499999997</v>
      </c>
      <c r="EM93" s="429">
        <f t="shared" si="290"/>
        <v>55457.024999999994</v>
      </c>
      <c r="EN93" s="429">
        <f t="shared" si="290"/>
        <v>39681.037499999999</v>
      </c>
      <c r="EO93" s="429">
        <f t="shared" si="290"/>
        <v>27223.949999999997</v>
      </c>
      <c r="EP93" s="429">
        <f t="shared" si="290"/>
        <v>17704.537499999999</v>
      </c>
      <c r="EQ93" s="429">
        <f t="shared" si="290"/>
        <v>7781.4749999999995</v>
      </c>
      <c r="ER93" s="397">
        <f t="shared" si="229"/>
        <v>6225.18</v>
      </c>
      <c r="ES93" s="397">
        <f t="shared" si="229"/>
        <v>4980.1440000000002</v>
      </c>
      <c r="ET93" s="397">
        <f t="shared" si="279"/>
        <v>3984.1152000000002</v>
      </c>
      <c r="EU93" s="402">
        <f t="shared" si="279"/>
        <v>3187.2921600000004</v>
      </c>
      <c r="EV93" s="397">
        <f t="shared" si="279"/>
        <v>2549.8337280000005</v>
      </c>
      <c r="EW93" s="397">
        <f t="shared" si="279"/>
        <v>2039.8669824000006</v>
      </c>
      <c r="EX93" s="397">
        <f t="shared" si="279"/>
        <v>1631.8935859200005</v>
      </c>
      <c r="EY93" s="397">
        <f t="shared" si="279"/>
        <v>1305.5148687360006</v>
      </c>
      <c r="EZ93" s="397">
        <f t="shared" si="260"/>
        <v>1044.4118949888004</v>
      </c>
      <c r="FA93" s="397">
        <f t="shared" si="260"/>
        <v>835.5295159910404</v>
      </c>
      <c r="FB93" s="397">
        <f t="shared" si="260"/>
        <v>668.42361279283239</v>
      </c>
      <c r="FC93" s="397">
        <f t="shared" si="260"/>
        <v>534.73889023426591</v>
      </c>
      <c r="FD93" s="397">
        <f t="shared" si="260"/>
        <v>427.79111218741275</v>
      </c>
      <c r="FE93" s="397">
        <f t="shared" si="260"/>
        <v>342.23288974993022</v>
      </c>
      <c r="FF93" s="397">
        <f t="shared" si="260"/>
        <v>273.7863117999442</v>
      </c>
      <c r="FG93" s="402">
        <f t="shared" si="260"/>
        <v>219.02904943995537</v>
      </c>
      <c r="FH93" s="397">
        <f t="shared" si="249"/>
        <v>175.2232395519643</v>
      </c>
      <c r="FI93" s="397">
        <f t="shared" si="249"/>
        <v>140.17859164157144</v>
      </c>
      <c r="FJ93" s="397">
        <f t="shared" si="249"/>
        <v>112.14287331325716</v>
      </c>
      <c r="FK93" s="397">
        <f t="shared" si="249"/>
        <v>89.714298650605727</v>
      </c>
      <c r="FL93" s="397">
        <f t="shared" si="249"/>
        <v>71.771438920484584</v>
      </c>
      <c r="FM93" s="397">
        <f t="shared" si="249"/>
        <v>57.417151136387673</v>
      </c>
      <c r="FN93" s="397">
        <f t="shared" si="247"/>
        <v>45.933720909110143</v>
      </c>
      <c r="FO93" s="397">
        <f t="shared" si="247"/>
        <v>36.746976727288114</v>
      </c>
      <c r="FP93" s="397">
        <f t="shared" si="247"/>
        <v>29.397581381830491</v>
      </c>
      <c r="FQ93" s="397">
        <f t="shared" si="247"/>
        <v>23.518065105464395</v>
      </c>
      <c r="FR93" s="397">
        <f t="shared" si="286"/>
        <v>18.814452084371517</v>
      </c>
      <c r="FS93" s="402">
        <f t="shared" si="286"/>
        <v>15.051561667497214</v>
      </c>
      <c r="FT93" s="397">
        <f t="shared" si="286"/>
        <v>12.041249333997772</v>
      </c>
      <c r="FU93" s="397">
        <f t="shared" si="286"/>
        <v>9.6329994671982178</v>
      </c>
      <c r="FV93" s="397">
        <f t="shared" si="237"/>
        <v>7.7063995737585742</v>
      </c>
      <c r="FW93" s="397">
        <f t="shared" si="237"/>
        <v>6.1651196590068595</v>
      </c>
      <c r="FX93" s="397">
        <f t="shared" si="214"/>
        <v>4.9320957272054882</v>
      </c>
      <c r="FY93" s="397">
        <f t="shared" si="214"/>
        <v>3.9456765817643906</v>
      </c>
      <c r="FZ93" s="397">
        <f t="shared" si="214"/>
        <v>3.1565412654115126</v>
      </c>
      <c r="GA93" s="397">
        <f t="shared" si="214"/>
        <v>2.5252330123292102</v>
      </c>
      <c r="GB93" s="397">
        <f t="shared" si="244"/>
        <v>2.0201864098633684</v>
      </c>
      <c r="GC93" s="397">
        <f t="shared" si="244"/>
        <v>1.6161491278906948</v>
      </c>
      <c r="GD93" s="397">
        <f t="shared" si="244"/>
        <v>1.2929193023125558</v>
      </c>
      <c r="GE93" s="402">
        <f t="shared" si="244"/>
        <v>1.0343354418500448</v>
      </c>
      <c r="GF93" s="392">
        <f t="shared" si="254"/>
        <v>2099525.275158233</v>
      </c>
    </row>
    <row r="94" spans="1:189" ht="22" hidden="1" customHeight="1">
      <c r="B94" s="394">
        <f t="shared" si="275"/>
        <v>79</v>
      </c>
      <c r="C94" s="428"/>
      <c r="D94" s="428"/>
      <c r="E94" s="428"/>
      <c r="F94" s="428">
        <v>1</v>
      </c>
      <c r="G94" s="412" t="str">
        <f>$G$356</f>
        <v>Even Performing Title / App</v>
      </c>
      <c r="H94" s="422"/>
      <c r="I94" s="423"/>
      <c r="J94" s="423"/>
      <c r="K94" s="423"/>
      <c r="L94" s="423"/>
      <c r="M94" s="423"/>
      <c r="N94" s="423"/>
      <c r="O94" s="423"/>
      <c r="P94" s="423"/>
      <c r="Q94" s="424"/>
      <c r="R94" s="423"/>
      <c r="S94" s="425"/>
      <c r="T94" s="423"/>
      <c r="U94" s="423"/>
      <c r="V94" s="423"/>
      <c r="W94" s="423"/>
      <c r="X94" s="423"/>
      <c r="Y94" s="423"/>
      <c r="Z94" s="423"/>
      <c r="AA94" s="423"/>
      <c r="AB94" s="423"/>
      <c r="AC94" s="423"/>
      <c r="AD94" s="423"/>
      <c r="AE94" s="425"/>
      <c r="AF94" s="423"/>
      <c r="AG94" s="423"/>
      <c r="AH94" s="423"/>
      <c r="AI94" s="423"/>
      <c r="AJ94" s="423"/>
      <c r="AK94" s="423"/>
      <c r="AL94" s="423"/>
      <c r="AM94" s="423"/>
      <c r="AN94" s="423"/>
      <c r="AO94" s="423"/>
      <c r="AP94" s="423"/>
      <c r="AQ94" s="425"/>
      <c r="AR94" s="423"/>
      <c r="AS94" s="423"/>
      <c r="AT94" s="423"/>
      <c r="AU94" s="423"/>
      <c r="AV94" s="423"/>
      <c r="AW94" s="423"/>
      <c r="AX94" s="423"/>
      <c r="AY94" s="423"/>
      <c r="AZ94" s="423"/>
      <c r="BA94" s="423"/>
      <c r="BB94" s="423"/>
      <c r="BC94" s="425"/>
      <c r="BD94" s="423"/>
      <c r="BE94" s="423"/>
      <c r="BF94" s="423"/>
      <c r="BG94" s="423"/>
      <c r="BH94" s="423"/>
      <c r="BI94" s="423"/>
      <c r="BJ94" s="423"/>
      <c r="BK94" s="423"/>
      <c r="BL94" s="423"/>
      <c r="BM94" s="423"/>
      <c r="BN94" s="423"/>
      <c r="BO94" s="425"/>
      <c r="BP94" s="423"/>
      <c r="BQ94" s="423"/>
      <c r="BR94" s="423"/>
      <c r="BS94" s="423"/>
      <c r="BT94" s="423"/>
      <c r="BU94" s="423"/>
      <c r="BV94" s="423"/>
      <c r="BW94" s="423"/>
      <c r="BX94" s="423"/>
      <c r="BY94" s="423"/>
      <c r="BZ94" s="423"/>
      <c r="CA94" s="425"/>
      <c r="CB94" s="423"/>
      <c r="CC94" s="423"/>
      <c r="CD94" s="423"/>
      <c r="CE94" s="423"/>
      <c r="CF94" s="423"/>
      <c r="CG94" s="423"/>
      <c r="CH94" s="423"/>
      <c r="CI94" s="423"/>
      <c r="CJ94" s="423"/>
      <c r="CK94" s="423"/>
      <c r="CL94" s="423"/>
      <c r="CM94" s="425"/>
      <c r="CN94" s="423"/>
      <c r="CO94" s="423"/>
      <c r="CP94" s="423"/>
      <c r="CQ94" s="423"/>
      <c r="CR94" s="423"/>
      <c r="CS94" s="423"/>
      <c r="CT94" s="423"/>
      <c r="CU94" s="423"/>
      <c r="CV94" s="423"/>
      <c r="CW94" s="423"/>
      <c r="CX94" s="423"/>
      <c r="CY94" s="425"/>
      <c r="CZ94" s="423"/>
      <c r="DA94" s="423"/>
      <c r="DB94" s="423"/>
      <c r="DC94" s="423"/>
      <c r="DD94" s="423"/>
      <c r="DE94" s="423"/>
      <c r="DF94" s="423"/>
      <c r="DG94" s="423"/>
      <c r="DH94" s="423"/>
      <c r="DI94" s="423"/>
      <c r="DJ94" s="423"/>
      <c r="DK94" s="425"/>
      <c r="DL94" s="423"/>
      <c r="DM94" s="423"/>
      <c r="DN94" s="423"/>
      <c r="DO94" s="423"/>
      <c r="DP94" s="423"/>
      <c r="DQ94" s="423"/>
      <c r="DR94" s="423"/>
      <c r="DS94" s="423"/>
      <c r="DT94" s="423"/>
      <c r="DU94" s="431">
        <f t="shared" ref="DU94:ER94" si="291">$B$9*Q$356</f>
        <v>2335.9375000000005</v>
      </c>
      <c r="DV94" s="431">
        <f t="shared" si="291"/>
        <v>9343.7500000000018</v>
      </c>
      <c r="DW94" s="432">
        <f t="shared" si="291"/>
        <v>23359.375</v>
      </c>
      <c r="DX94" s="431">
        <f t="shared" si="291"/>
        <v>35039.0625</v>
      </c>
      <c r="DY94" s="431">
        <f t="shared" si="291"/>
        <v>46718.75</v>
      </c>
      <c r="DZ94" s="431">
        <f t="shared" si="291"/>
        <v>44382.8125</v>
      </c>
      <c r="EA94" s="431">
        <f t="shared" si="291"/>
        <v>42046.875</v>
      </c>
      <c r="EB94" s="431">
        <f t="shared" si="291"/>
        <v>39710.9375</v>
      </c>
      <c r="EC94" s="431">
        <f t="shared" si="291"/>
        <v>37375.000000000007</v>
      </c>
      <c r="ED94" s="431">
        <f t="shared" si="291"/>
        <v>35039.0625</v>
      </c>
      <c r="EE94" s="431">
        <f t="shared" si="291"/>
        <v>32703.125</v>
      </c>
      <c r="EF94" s="431">
        <f t="shared" si="291"/>
        <v>30367.1875</v>
      </c>
      <c r="EG94" s="443">
        <f t="shared" si="291"/>
        <v>28031.25</v>
      </c>
      <c r="EH94" s="431">
        <f t="shared" si="291"/>
        <v>25695.312500000004</v>
      </c>
      <c r="EI94" s="432">
        <f t="shared" si="291"/>
        <v>23359.374999999975</v>
      </c>
      <c r="EJ94" s="431">
        <f t="shared" si="291"/>
        <v>21023.437499999975</v>
      </c>
      <c r="EK94" s="431">
        <f t="shared" si="291"/>
        <v>18687.500000000004</v>
      </c>
      <c r="EL94" s="431">
        <f t="shared" si="291"/>
        <v>16351.5625</v>
      </c>
      <c r="EM94" s="431">
        <f t="shared" si="291"/>
        <v>14015.625</v>
      </c>
      <c r="EN94" s="431">
        <f t="shared" si="291"/>
        <v>11679.6875</v>
      </c>
      <c r="EO94" s="431">
        <f t="shared" si="291"/>
        <v>9343.7500000000018</v>
      </c>
      <c r="EP94" s="431">
        <f t="shared" si="291"/>
        <v>7007.8125</v>
      </c>
      <c r="EQ94" s="431">
        <f t="shared" si="291"/>
        <v>4671.8750000000009</v>
      </c>
      <c r="ER94" s="431">
        <f t="shared" si="291"/>
        <v>2335.9375000000005</v>
      </c>
      <c r="ES94" s="397">
        <f t="shared" si="229"/>
        <v>1868.7500000000005</v>
      </c>
      <c r="ET94" s="397">
        <f t="shared" si="229"/>
        <v>1495.0000000000005</v>
      </c>
      <c r="EU94" s="402">
        <f t="shared" si="279"/>
        <v>1196.0000000000005</v>
      </c>
      <c r="EV94" s="397">
        <f t="shared" si="279"/>
        <v>956.80000000000041</v>
      </c>
      <c r="EW94" s="397">
        <f t="shared" si="279"/>
        <v>765.4400000000004</v>
      </c>
      <c r="EX94" s="397">
        <f t="shared" si="279"/>
        <v>612.35200000000032</v>
      </c>
      <c r="EY94" s="397">
        <f t="shared" si="279"/>
        <v>489.88160000000028</v>
      </c>
      <c r="EZ94" s="397">
        <f t="shared" si="260"/>
        <v>391.90528000000023</v>
      </c>
      <c r="FA94" s="397">
        <f t="shared" si="260"/>
        <v>313.52422400000023</v>
      </c>
      <c r="FB94" s="397">
        <f t="shared" si="260"/>
        <v>250.81937920000018</v>
      </c>
      <c r="FC94" s="397">
        <f t="shared" si="260"/>
        <v>200.65550336000015</v>
      </c>
      <c r="FD94" s="397">
        <f t="shared" si="260"/>
        <v>160.52440268800012</v>
      </c>
      <c r="FE94" s="397">
        <f t="shared" si="260"/>
        <v>128.4195221504001</v>
      </c>
      <c r="FF94" s="397">
        <f t="shared" si="260"/>
        <v>102.73561772032008</v>
      </c>
      <c r="FG94" s="402">
        <f t="shared" si="260"/>
        <v>82.188494176256071</v>
      </c>
      <c r="FH94" s="397">
        <f t="shared" si="249"/>
        <v>65.75079534100486</v>
      </c>
      <c r="FI94" s="397">
        <f t="shared" si="249"/>
        <v>52.600636272803889</v>
      </c>
      <c r="FJ94" s="397">
        <f t="shared" si="249"/>
        <v>42.080509018243113</v>
      </c>
      <c r="FK94" s="397">
        <f t="shared" si="249"/>
        <v>33.66440721459449</v>
      </c>
      <c r="FL94" s="397">
        <f t="shared" si="249"/>
        <v>26.931525771675595</v>
      </c>
      <c r="FM94" s="397">
        <f t="shared" si="249"/>
        <v>21.545220617340476</v>
      </c>
      <c r="FN94" s="397">
        <f t="shared" si="247"/>
        <v>17.236176493872382</v>
      </c>
      <c r="FO94" s="397">
        <f t="shared" si="247"/>
        <v>13.788941195097905</v>
      </c>
      <c r="FP94" s="397">
        <f t="shared" si="247"/>
        <v>11.031152956078325</v>
      </c>
      <c r="FQ94" s="397">
        <f t="shared" si="247"/>
        <v>8.82492236486266</v>
      </c>
      <c r="FR94" s="397">
        <f t="shared" si="286"/>
        <v>7.0599378918901285</v>
      </c>
      <c r="FS94" s="402">
        <f t="shared" si="286"/>
        <v>5.6479503135121032</v>
      </c>
      <c r="FT94" s="397">
        <f t="shared" si="286"/>
        <v>4.5183602508096827</v>
      </c>
      <c r="FU94" s="397">
        <f t="shared" si="286"/>
        <v>3.6146882006477465</v>
      </c>
      <c r="FV94" s="397">
        <f t="shared" si="237"/>
        <v>2.8917505605181972</v>
      </c>
      <c r="FW94" s="397">
        <f t="shared" si="237"/>
        <v>2.3134004484145581</v>
      </c>
      <c r="FX94" s="397">
        <f t="shared" si="214"/>
        <v>1.8507203587316465</v>
      </c>
      <c r="FY94" s="397">
        <f t="shared" si="214"/>
        <v>1.4805762869853174</v>
      </c>
      <c r="FZ94" s="397">
        <f t="shared" si="214"/>
        <v>1.1844610295882541</v>
      </c>
      <c r="GA94" s="397">
        <f t="shared" si="214"/>
        <v>0.94756882367060324</v>
      </c>
      <c r="GB94" s="397">
        <f t="shared" si="244"/>
        <v>0.75805505893648262</v>
      </c>
      <c r="GC94" s="397">
        <f t="shared" si="244"/>
        <v>0.60644404714918609</v>
      </c>
      <c r="GD94" s="397">
        <f t="shared" si="244"/>
        <v>0.48515523771934888</v>
      </c>
      <c r="GE94" s="402">
        <f t="shared" si="244"/>
        <v>0.38812419017547911</v>
      </c>
      <c r="GF94" s="416">
        <f t="shared" si="254"/>
        <v>569967.19750323938</v>
      </c>
    </row>
    <row r="95" spans="1:189" ht="22" hidden="1" customHeight="1">
      <c r="B95" s="394">
        <f t="shared" si="275"/>
        <v>80</v>
      </c>
      <c r="C95" s="428"/>
      <c r="D95" s="428">
        <v>1</v>
      </c>
      <c r="E95" s="428"/>
      <c r="F95" s="428"/>
      <c r="G95" s="418" t="str">
        <f>$G$354</f>
        <v>Avg Performing  Title / App</v>
      </c>
      <c r="H95" s="422"/>
      <c r="I95" s="423"/>
      <c r="J95" s="423"/>
      <c r="K95" s="423"/>
      <c r="L95" s="423"/>
      <c r="M95" s="423"/>
      <c r="N95" s="423"/>
      <c r="O95" s="423"/>
      <c r="P95" s="423"/>
      <c r="Q95" s="424"/>
      <c r="R95" s="423"/>
      <c r="S95" s="425"/>
      <c r="T95" s="423"/>
      <c r="U95" s="423"/>
      <c r="V95" s="423"/>
      <c r="W95" s="423"/>
      <c r="X95" s="423"/>
      <c r="Y95" s="423"/>
      <c r="Z95" s="423"/>
      <c r="AA95" s="423"/>
      <c r="AB95" s="423"/>
      <c r="AC95" s="423"/>
      <c r="AD95" s="423"/>
      <c r="AE95" s="425"/>
      <c r="AF95" s="423"/>
      <c r="AG95" s="423"/>
      <c r="AH95" s="423"/>
      <c r="AI95" s="423"/>
      <c r="AJ95" s="423"/>
      <c r="AK95" s="423"/>
      <c r="AL95" s="423"/>
      <c r="AM95" s="423"/>
      <c r="AN95" s="423"/>
      <c r="AO95" s="423"/>
      <c r="AP95" s="423"/>
      <c r="AQ95" s="425"/>
      <c r="AR95" s="423"/>
      <c r="AS95" s="423"/>
      <c r="AT95" s="423"/>
      <c r="AU95" s="423"/>
      <c r="AV95" s="423"/>
      <c r="AW95" s="423"/>
      <c r="AX95" s="423"/>
      <c r="AY95" s="423"/>
      <c r="AZ95" s="423"/>
      <c r="BA95" s="423"/>
      <c r="BB95" s="423"/>
      <c r="BC95" s="425"/>
      <c r="BD95" s="423"/>
      <c r="BE95" s="423"/>
      <c r="BF95" s="423"/>
      <c r="BG95" s="423"/>
      <c r="BH95" s="423"/>
      <c r="BI95" s="423"/>
      <c r="BJ95" s="423"/>
      <c r="BK95" s="423"/>
      <c r="BL95" s="423"/>
      <c r="BM95" s="423"/>
      <c r="BN95" s="423"/>
      <c r="BO95" s="425"/>
      <c r="BP95" s="423"/>
      <c r="BQ95" s="423"/>
      <c r="BR95" s="423"/>
      <c r="BS95" s="423"/>
      <c r="BT95" s="423"/>
      <c r="BU95" s="423"/>
      <c r="BV95" s="423"/>
      <c r="BW95" s="423"/>
      <c r="BX95" s="423"/>
      <c r="BY95" s="423"/>
      <c r="BZ95" s="423"/>
      <c r="CA95" s="425"/>
      <c r="CB95" s="423"/>
      <c r="CC95" s="423"/>
      <c r="CD95" s="423"/>
      <c r="CE95" s="423"/>
      <c r="CF95" s="423"/>
      <c r="CG95" s="423"/>
      <c r="CH95" s="423"/>
      <c r="CI95" s="423"/>
      <c r="CJ95" s="423"/>
      <c r="CK95" s="423"/>
      <c r="CL95" s="423"/>
      <c r="CM95" s="425"/>
      <c r="CN95" s="423"/>
      <c r="CO95" s="423"/>
      <c r="CP95" s="423"/>
      <c r="CQ95" s="423"/>
      <c r="CR95" s="423"/>
      <c r="CS95" s="423"/>
      <c r="CT95" s="423"/>
      <c r="CU95" s="423"/>
      <c r="CV95" s="423"/>
      <c r="CW95" s="423"/>
      <c r="CX95" s="423"/>
      <c r="CY95" s="425"/>
      <c r="CZ95" s="423"/>
      <c r="DA95" s="423"/>
      <c r="DB95" s="423"/>
      <c r="DC95" s="423"/>
      <c r="DD95" s="423"/>
      <c r="DE95" s="423"/>
      <c r="DF95" s="423"/>
      <c r="DG95" s="423"/>
      <c r="DH95" s="423"/>
      <c r="DI95" s="423"/>
      <c r="DJ95" s="423"/>
      <c r="DK95" s="425"/>
      <c r="DL95" s="423"/>
      <c r="DM95" s="423"/>
      <c r="DN95" s="423"/>
      <c r="DO95" s="423"/>
      <c r="DP95" s="423"/>
      <c r="DQ95" s="423"/>
      <c r="DR95" s="423"/>
      <c r="DS95" s="423"/>
      <c r="DT95" s="423"/>
      <c r="DU95" s="426">
        <f t="shared" ref="DU95:ER95" si="292">$B$9*Q$354</f>
        <v>23344.424999999999</v>
      </c>
      <c r="DV95" s="426">
        <f t="shared" si="292"/>
        <v>75179.8125</v>
      </c>
      <c r="DW95" s="427">
        <f t="shared" si="292"/>
        <v>213463.57499999998</v>
      </c>
      <c r="DX95" s="426">
        <f t="shared" si="292"/>
        <v>417721.6875</v>
      </c>
      <c r="DY95" s="426">
        <f t="shared" si="292"/>
        <v>510202.38749999995</v>
      </c>
      <c r="DZ95" s="426">
        <f t="shared" si="292"/>
        <v>496444.64999999997</v>
      </c>
      <c r="EA95" s="426">
        <f t="shared" si="292"/>
        <v>505224.03749999998</v>
      </c>
      <c r="EB95" s="426">
        <f t="shared" si="292"/>
        <v>495940.08749999997</v>
      </c>
      <c r="EC95" s="426">
        <f t="shared" si="292"/>
        <v>335455.57500000001</v>
      </c>
      <c r="ED95" s="426">
        <f t="shared" si="292"/>
        <v>364069.875</v>
      </c>
      <c r="EE95" s="426">
        <f t="shared" si="292"/>
        <v>279841.57500000001</v>
      </c>
      <c r="EF95" s="426">
        <f t="shared" si="292"/>
        <v>238590.78749999998</v>
      </c>
      <c r="EG95" s="440">
        <f t="shared" si="292"/>
        <v>308814.67499999999</v>
      </c>
      <c r="EH95" s="426">
        <f t="shared" si="292"/>
        <v>273585</v>
      </c>
      <c r="EI95" s="427">
        <f t="shared" si="292"/>
        <v>237267.71249999999</v>
      </c>
      <c r="EJ95" s="426">
        <f t="shared" si="292"/>
        <v>178615.125</v>
      </c>
      <c r="EK95" s="426">
        <f t="shared" si="292"/>
        <v>165844.08749999999</v>
      </c>
      <c r="EL95" s="426">
        <f t="shared" si="292"/>
        <v>185342.625</v>
      </c>
      <c r="EM95" s="426">
        <f t="shared" si="292"/>
        <v>165877.72500000001</v>
      </c>
      <c r="EN95" s="426">
        <f t="shared" si="292"/>
        <v>128921.325</v>
      </c>
      <c r="EO95" s="426">
        <f t="shared" si="292"/>
        <v>95799.599999999991</v>
      </c>
      <c r="EP95" s="426">
        <f t="shared" si="292"/>
        <v>55995.224999999999</v>
      </c>
      <c r="EQ95" s="426">
        <f t="shared" si="292"/>
        <v>49009.837499999994</v>
      </c>
      <c r="ER95" s="426">
        <f t="shared" si="292"/>
        <v>27055.762499999997</v>
      </c>
      <c r="ES95" s="397">
        <f t="shared" si="279"/>
        <v>21644.61</v>
      </c>
      <c r="ET95" s="397">
        <f t="shared" si="279"/>
        <v>17315.688000000002</v>
      </c>
      <c r="EU95" s="402">
        <f t="shared" si="279"/>
        <v>13852.550400000002</v>
      </c>
      <c r="EV95" s="397">
        <f t="shared" si="279"/>
        <v>11082.040320000002</v>
      </c>
      <c r="EW95" s="397">
        <f t="shared" si="279"/>
        <v>8865.6322560000026</v>
      </c>
      <c r="EX95" s="397">
        <f t="shared" si="279"/>
        <v>7092.5058048000028</v>
      </c>
      <c r="EY95" s="397">
        <f t="shared" si="279"/>
        <v>5674.0046438400022</v>
      </c>
      <c r="EZ95" s="397">
        <f t="shared" si="260"/>
        <v>4539.2037150720016</v>
      </c>
      <c r="FA95" s="397">
        <f t="shared" si="260"/>
        <v>3631.3629720576014</v>
      </c>
      <c r="FB95" s="397">
        <f t="shared" si="260"/>
        <v>2905.0903776460814</v>
      </c>
      <c r="FC95" s="397">
        <f t="shared" si="260"/>
        <v>2324.0723021168651</v>
      </c>
      <c r="FD95" s="397">
        <f t="shared" si="260"/>
        <v>1859.2578416934921</v>
      </c>
      <c r="FE95" s="397">
        <f t="shared" si="260"/>
        <v>1487.4062733547937</v>
      </c>
      <c r="FF95" s="397">
        <f t="shared" si="260"/>
        <v>1189.9250186838351</v>
      </c>
      <c r="FG95" s="402">
        <f t="shared" si="260"/>
        <v>951.94001494706811</v>
      </c>
      <c r="FH95" s="397">
        <f t="shared" si="249"/>
        <v>761.55201195765449</v>
      </c>
      <c r="FI95" s="397">
        <f t="shared" si="249"/>
        <v>609.24160956612366</v>
      </c>
      <c r="FJ95" s="397">
        <f t="shared" si="249"/>
        <v>487.39328765289895</v>
      </c>
      <c r="FK95" s="397">
        <f t="shared" si="249"/>
        <v>389.91463012231918</v>
      </c>
      <c r="FL95" s="397">
        <f t="shared" si="249"/>
        <v>311.93170409785535</v>
      </c>
      <c r="FM95" s="397">
        <f t="shared" si="249"/>
        <v>249.5453632782843</v>
      </c>
      <c r="FN95" s="397">
        <f t="shared" si="247"/>
        <v>199.63629062262746</v>
      </c>
      <c r="FO95" s="397">
        <f t="shared" si="247"/>
        <v>159.70903249810198</v>
      </c>
      <c r="FP95" s="397">
        <f t="shared" si="247"/>
        <v>127.76722599848159</v>
      </c>
      <c r="FQ95" s="397">
        <f t="shared" si="247"/>
        <v>102.21378079878528</v>
      </c>
      <c r="FR95" s="397">
        <f t="shared" si="286"/>
        <v>81.771024639028226</v>
      </c>
      <c r="FS95" s="402">
        <f t="shared" si="286"/>
        <v>65.416819711222587</v>
      </c>
      <c r="FT95" s="397">
        <f t="shared" si="286"/>
        <v>52.33345576897807</v>
      </c>
      <c r="FU95" s="397">
        <f t="shared" si="286"/>
        <v>41.866764615182461</v>
      </c>
      <c r="FV95" s="397">
        <f t="shared" si="237"/>
        <v>33.493411692145969</v>
      </c>
      <c r="FW95" s="397">
        <f t="shared" si="237"/>
        <v>26.794729353716775</v>
      </c>
      <c r="FX95" s="397">
        <f t="shared" si="214"/>
        <v>21.43578348297342</v>
      </c>
      <c r="FY95" s="397">
        <f t="shared" si="214"/>
        <v>17.148626786378738</v>
      </c>
      <c r="FZ95" s="397">
        <f t="shared" si="214"/>
        <v>13.718901429102992</v>
      </c>
      <c r="GA95" s="397">
        <f t="shared" si="214"/>
        <v>10.975121143282394</v>
      </c>
      <c r="GB95" s="397">
        <f t="shared" si="244"/>
        <v>8.7800969146259149</v>
      </c>
      <c r="GC95" s="397">
        <f t="shared" si="244"/>
        <v>7.0240775317007325</v>
      </c>
      <c r="GD95" s="397">
        <f t="shared" si="244"/>
        <v>5.6192620253605865</v>
      </c>
      <c r="GE95" s="402">
        <f t="shared" si="244"/>
        <v>4.495409620288469</v>
      </c>
      <c r="GF95" s="403">
        <f t="shared" si="254"/>
        <v>5935812.2433615215</v>
      </c>
    </row>
    <row r="96" spans="1:189" ht="22" hidden="1" customHeight="1">
      <c r="B96" s="394">
        <f t="shared" si="275"/>
        <v>81</v>
      </c>
      <c r="C96" s="428"/>
      <c r="D96" s="428"/>
      <c r="E96" s="428">
        <v>1</v>
      </c>
      <c r="F96" s="428"/>
      <c r="G96" s="409" t="str">
        <f>$G$355</f>
        <v>Low Performing  Title / App</v>
      </c>
      <c r="H96" s="422"/>
      <c r="I96" s="423"/>
      <c r="J96" s="423"/>
      <c r="K96" s="423"/>
      <c r="L96" s="423"/>
      <c r="M96" s="423"/>
      <c r="N96" s="423"/>
      <c r="O96" s="423"/>
      <c r="P96" s="423"/>
      <c r="Q96" s="424"/>
      <c r="R96" s="423"/>
      <c r="S96" s="425"/>
      <c r="T96" s="423"/>
      <c r="U96" s="423"/>
      <c r="V96" s="423"/>
      <c r="W96" s="423"/>
      <c r="X96" s="423"/>
      <c r="Y96" s="423"/>
      <c r="Z96" s="423"/>
      <c r="AA96" s="423"/>
      <c r="AB96" s="423"/>
      <c r="AC96" s="423"/>
      <c r="AD96" s="423"/>
      <c r="AE96" s="425"/>
      <c r="AF96" s="423"/>
      <c r="AG96" s="423"/>
      <c r="AH96" s="423"/>
      <c r="AI96" s="423"/>
      <c r="AJ96" s="423"/>
      <c r="AK96" s="423"/>
      <c r="AL96" s="423"/>
      <c r="AM96" s="423"/>
      <c r="AN96" s="423"/>
      <c r="AO96" s="423"/>
      <c r="AP96" s="423"/>
      <c r="AQ96" s="425"/>
      <c r="AR96" s="423"/>
      <c r="AS96" s="423"/>
      <c r="AT96" s="423"/>
      <c r="AU96" s="423"/>
      <c r="AV96" s="423"/>
      <c r="AW96" s="423"/>
      <c r="AX96" s="423"/>
      <c r="AY96" s="423"/>
      <c r="AZ96" s="423"/>
      <c r="BA96" s="423"/>
      <c r="BB96" s="423"/>
      <c r="BC96" s="425"/>
      <c r="BD96" s="423"/>
      <c r="BE96" s="423"/>
      <c r="BF96" s="423"/>
      <c r="BG96" s="423"/>
      <c r="BH96" s="423"/>
      <c r="BI96" s="423"/>
      <c r="BJ96" s="423"/>
      <c r="BK96" s="423"/>
      <c r="BL96" s="423"/>
      <c r="BM96" s="423"/>
      <c r="BN96" s="423"/>
      <c r="BO96" s="425"/>
      <c r="BP96" s="423"/>
      <c r="BQ96" s="423"/>
      <c r="BR96" s="423"/>
      <c r="BS96" s="423"/>
      <c r="BT96" s="423"/>
      <c r="BU96" s="423"/>
      <c r="BV96" s="423"/>
      <c r="BW96" s="423"/>
      <c r="BX96" s="423"/>
      <c r="BY96" s="423"/>
      <c r="BZ96" s="423"/>
      <c r="CA96" s="425"/>
      <c r="CB96" s="423"/>
      <c r="CC96" s="423"/>
      <c r="CD96" s="423"/>
      <c r="CE96" s="423"/>
      <c r="CF96" s="423"/>
      <c r="CG96" s="423"/>
      <c r="CH96" s="423"/>
      <c r="CI96" s="423"/>
      <c r="CJ96" s="423"/>
      <c r="CK96" s="423"/>
      <c r="CL96" s="423"/>
      <c r="CM96" s="425"/>
      <c r="CN96" s="423"/>
      <c r="CO96" s="423"/>
      <c r="CP96" s="423"/>
      <c r="CQ96" s="423"/>
      <c r="CR96" s="423"/>
      <c r="CS96" s="423"/>
      <c r="CT96" s="423"/>
      <c r="CU96" s="423"/>
      <c r="CV96" s="423"/>
      <c r="CW96" s="423"/>
      <c r="CX96" s="423"/>
      <c r="CY96" s="425"/>
      <c r="CZ96" s="423"/>
      <c r="DA96" s="423"/>
      <c r="DB96" s="423"/>
      <c r="DC96" s="423"/>
      <c r="DD96" s="423"/>
      <c r="DE96" s="423"/>
      <c r="DF96" s="423"/>
      <c r="DG96" s="423"/>
      <c r="DH96" s="423"/>
      <c r="DI96" s="423"/>
      <c r="DJ96" s="423"/>
      <c r="DK96" s="425"/>
      <c r="DL96" s="423"/>
      <c r="DM96" s="423"/>
      <c r="DN96" s="423"/>
      <c r="DO96" s="423"/>
      <c r="DP96" s="423"/>
      <c r="DQ96" s="423"/>
      <c r="DR96" s="423"/>
      <c r="DS96" s="423"/>
      <c r="DT96" s="423"/>
      <c r="DU96" s="423"/>
      <c r="DV96" s="429">
        <f t="shared" ref="DV96:ES96" si="293">$B$9*Q$355</f>
        <v>10965.824999999999</v>
      </c>
      <c r="DW96" s="430">
        <f t="shared" si="293"/>
        <v>40421.0625</v>
      </c>
      <c r="DX96" s="429">
        <f t="shared" si="293"/>
        <v>74204.324999999997</v>
      </c>
      <c r="DY96" s="429">
        <f t="shared" si="293"/>
        <v>136792.5</v>
      </c>
      <c r="DZ96" s="429">
        <f t="shared" si="293"/>
        <v>224799.41249999998</v>
      </c>
      <c r="EA96" s="429">
        <f t="shared" si="293"/>
        <v>153499.125</v>
      </c>
      <c r="EB96" s="429">
        <f t="shared" si="293"/>
        <v>131500.19999999998</v>
      </c>
      <c r="EC96" s="429">
        <f t="shared" si="293"/>
        <v>145650.375</v>
      </c>
      <c r="ED96" s="429">
        <f t="shared" si="293"/>
        <v>117574.27499999999</v>
      </c>
      <c r="EE96" s="429">
        <f t="shared" si="293"/>
        <v>116755.7625</v>
      </c>
      <c r="EF96" s="429">
        <f t="shared" si="293"/>
        <v>111205.575</v>
      </c>
      <c r="EG96" s="439">
        <f t="shared" si="293"/>
        <v>102796.2</v>
      </c>
      <c r="EH96" s="429">
        <f t="shared" si="293"/>
        <v>90664.274999999994</v>
      </c>
      <c r="EI96" s="430">
        <f t="shared" si="293"/>
        <v>106429.04999999999</v>
      </c>
      <c r="EJ96" s="429">
        <f t="shared" si="293"/>
        <v>83634.037499999991</v>
      </c>
      <c r="EK96" s="429">
        <f t="shared" si="293"/>
        <v>71558.175000000003</v>
      </c>
      <c r="EL96" s="429">
        <f t="shared" si="293"/>
        <v>70762.087499999994</v>
      </c>
      <c r="EM96" s="429">
        <f t="shared" si="293"/>
        <v>76144.087499999994</v>
      </c>
      <c r="EN96" s="429">
        <f t="shared" si="293"/>
        <v>55199.137499999997</v>
      </c>
      <c r="EO96" s="429">
        <f t="shared" si="293"/>
        <v>55457.024999999994</v>
      </c>
      <c r="EP96" s="429">
        <f t="shared" si="293"/>
        <v>39681.037499999999</v>
      </c>
      <c r="EQ96" s="429">
        <f t="shared" si="293"/>
        <v>27223.949999999997</v>
      </c>
      <c r="ER96" s="429">
        <f t="shared" si="293"/>
        <v>17704.537499999999</v>
      </c>
      <c r="ES96" s="429">
        <f t="shared" si="293"/>
        <v>7781.4749999999995</v>
      </c>
      <c r="ET96" s="397">
        <f t="shared" si="279"/>
        <v>6225.18</v>
      </c>
      <c r="EU96" s="402">
        <f t="shared" si="279"/>
        <v>4980.1440000000002</v>
      </c>
      <c r="EV96" s="397">
        <f t="shared" si="279"/>
        <v>3984.1152000000002</v>
      </c>
      <c r="EW96" s="397">
        <f t="shared" si="279"/>
        <v>3187.2921600000004</v>
      </c>
      <c r="EX96" s="397">
        <f t="shared" si="279"/>
        <v>2549.8337280000005</v>
      </c>
      <c r="EY96" s="397">
        <f t="shared" si="279"/>
        <v>2039.8669824000006</v>
      </c>
      <c r="EZ96" s="397">
        <f t="shared" si="260"/>
        <v>1631.8935859200005</v>
      </c>
      <c r="FA96" s="397">
        <f t="shared" si="260"/>
        <v>1305.5148687360006</v>
      </c>
      <c r="FB96" s="397">
        <f t="shared" si="260"/>
        <v>1044.4118949888004</v>
      </c>
      <c r="FC96" s="397">
        <f t="shared" si="260"/>
        <v>835.5295159910404</v>
      </c>
      <c r="FD96" s="397">
        <f t="shared" si="260"/>
        <v>668.42361279283239</v>
      </c>
      <c r="FE96" s="397">
        <f t="shared" si="260"/>
        <v>534.73889023426591</v>
      </c>
      <c r="FF96" s="397">
        <f t="shared" si="260"/>
        <v>427.79111218741275</v>
      </c>
      <c r="FG96" s="402">
        <f t="shared" si="260"/>
        <v>342.23288974993022</v>
      </c>
      <c r="FH96" s="397">
        <f t="shared" si="249"/>
        <v>273.7863117999442</v>
      </c>
      <c r="FI96" s="397">
        <f t="shared" si="249"/>
        <v>219.02904943995537</v>
      </c>
      <c r="FJ96" s="397">
        <f t="shared" si="249"/>
        <v>175.2232395519643</v>
      </c>
      <c r="FK96" s="397">
        <f t="shared" si="249"/>
        <v>140.17859164157144</v>
      </c>
      <c r="FL96" s="397">
        <f t="shared" si="249"/>
        <v>112.14287331325716</v>
      </c>
      <c r="FM96" s="397">
        <f t="shared" si="249"/>
        <v>89.714298650605727</v>
      </c>
      <c r="FN96" s="397">
        <f t="shared" si="247"/>
        <v>71.771438920484584</v>
      </c>
      <c r="FO96" s="397">
        <f t="shared" si="247"/>
        <v>57.417151136387673</v>
      </c>
      <c r="FP96" s="397">
        <f t="shared" si="247"/>
        <v>45.933720909110143</v>
      </c>
      <c r="FQ96" s="397">
        <f t="shared" si="247"/>
        <v>36.746976727288114</v>
      </c>
      <c r="FR96" s="397">
        <f t="shared" si="286"/>
        <v>29.397581381830491</v>
      </c>
      <c r="FS96" s="402">
        <f t="shared" si="286"/>
        <v>23.518065105464395</v>
      </c>
      <c r="FT96" s="397">
        <f t="shared" si="286"/>
        <v>18.814452084371517</v>
      </c>
      <c r="FU96" s="397">
        <f t="shared" si="286"/>
        <v>15.051561667497214</v>
      </c>
      <c r="FV96" s="397">
        <f t="shared" si="237"/>
        <v>12.041249333997772</v>
      </c>
      <c r="FW96" s="397">
        <f t="shared" si="237"/>
        <v>9.6329994671982178</v>
      </c>
      <c r="FX96" s="397">
        <f t="shared" si="214"/>
        <v>7.7063995737585742</v>
      </c>
      <c r="FY96" s="397">
        <f t="shared" si="214"/>
        <v>6.1651196590068595</v>
      </c>
      <c r="FZ96" s="397">
        <f t="shared" si="214"/>
        <v>4.9320957272054882</v>
      </c>
      <c r="GA96" s="397">
        <f t="shared" si="214"/>
        <v>3.9456765817643906</v>
      </c>
      <c r="GB96" s="397">
        <f t="shared" si="244"/>
        <v>3.1565412654115126</v>
      </c>
      <c r="GC96" s="397">
        <f t="shared" si="244"/>
        <v>2.5252330123292102</v>
      </c>
      <c r="GD96" s="397">
        <f t="shared" si="244"/>
        <v>2.0201864098633684</v>
      </c>
      <c r="GE96" s="402">
        <f t="shared" si="244"/>
        <v>1.6161491278906948</v>
      </c>
      <c r="GF96" s="392">
        <f t="shared" ref="GF96:GF127" si="294">SUM(H96:GE96)</f>
        <v>2099522.9479034888</v>
      </c>
    </row>
    <row r="97" spans="1:189" ht="22" hidden="1" customHeight="1" thickBot="1">
      <c r="B97" s="394">
        <f t="shared" si="275"/>
        <v>82</v>
      </c>
      <c r="C97" s="428"/>
      <c r="D97" s="428">
        <v>1</v>
      </c>
      <c r="E97" s="428"/>
      <c r="F97" s="428"/>
      <c r="G97" s="395" t="str">
        <f>$G$354</f>
        <v>Avg Performing  Title / App</v>
      </c>
      <c r="H97" s="422"/>
      <c r="I97" s="423"/>
      <c r="J97" s="423"/>
      <c r="K97" s="423"/>
      <c r="L97" s="423"/>
      <c r="M97" s="423"/>
      <c r="N97" s="423"/>
      <c r="O97" s="423"/>
      <c r="P97" s="423"/>
      <c r="Q97" s="424"/>
      <c r="R97" s="423"/>
      <c r="S97" s="425"/>
      <c r="T97" s="423"/>
      <c r="U97" s="423"/>
      <c r="V97" s="423"/>
      <c r="W97" s="423"/>
      <c r="X97" s="423"/>
      <c r="Y97" s="423"/>
      <c r="Z97" s="423"/>
      <c r="AA97" s="423"/>
      <c r="AB97" s="423"/>
      <c r="AC97" s="423"/>
      <c r="AD97" s="423"/>
      <c r="AE97" s="425"/>
      <c r="AF97" s="423"/>
      <c r="AG97" s="423"/>
      <c r="AH97" s="423"/>
      <c r="AI97" s="423"/>
      <c r="AJ97" s="423"/>
      <c r="AK97" s="423"/>
      <c r="AL97" s="423"/>
      <c r="AM97" s="423"/>
      <c r="AN97" s="423"/>
      <c r="AO97" s="423"/>
      <c r="AP97" s="423"/>
      <c r="AQ97" s="425"/>
      <c r="AR97" s="423"/>
      <c r="AS97" s="423"/>
      <c r="AT97" s="423"/>
      <c r="AU97" s="423"/>
      <c r="AV97" s="423"/>
      <c r="AW97" s="423"/>
      <c r="AX97" s="423"/>
      <c r="AY97" s="423"/>
      <c r="AZ97" s="423"/>
      <c r="BA97" s="423"/>
      <c r="BB97" s="423"/>
      <c r="BC97" s="425"/>
      <c r="BD97" s="423"/>
      <c r="BE97" s="423"/>
      <c r="BF97" s="423"/>
      <c r="BG97" s="423"/>
      <c r="BH97" s="423"/>
      <c r="BI97" s="423"/>
      <c r="BJ97" s="423"/>
      <c r="BK97" s="423"/>
      <c r="BL97" s="423"/>
      <c r="BM97" s="423"/>
      <c r="BN97" s="423"/>
      <c r="BO97" s="425"/>
      <c r="BP97" s="423"/>
      <c r="BQ97" s="423"/>
      <c r="BR97" s="423"/>
      <c r="BS97" s="423"/>
      <c r="BT97" s="423"/>
      <c r="BU97" s="423"/>
      <c r="BV97" s="423"/>
      <c r="BW97" s="423"/>
      <c r="BX97" s="423"/>
      <c r="BY97" s="423"/>
      <c r="BZ97" s="423"/>
      <c r="CA97" s="425"/>
      <c r="CB97" s="423"/>
      <c r="CC97" s="423"/>
      <c r="CD97" s="423"/>
      <c r="CE97" s="423"/>
      <c r="CF97" s="423"/>
      <c r="CG97" s="423"/>
      <c r="CH97" s="423"/>
      <c r="CI97" s="423"/>
      <c r="CJ97" s="423"/>
      <c r="CK97" s="423"/>
      <c r="CL97" s="423"/>
      <c r="CM97" s="425"/>
      <c r="CN97" s="423"/>
      <c r="CO97" s="423"/>
      <c r="CP97" s="423"/>
      <c r="CQ97" s="423"/>
      <c r="CR97" s="423"/>
      <c r="CS97" s="423"/>
      <c r="CT97" s="423"/>
      <c r="CU97" s="423"/>
      <c r="CV97" s="423"/>
      <c r="CW97" s="423"/>
      <c r="CX97" s="423"/>
      <c r="CY97" s="425"/>
      <c r="CZ97" s="423"/>
      <c r="DA97" s="423"/>
      <c r="DB97" s="423"/>
      <c r="DC97" s="423"/>
      <c r="DD97" s="423"/>
      <c r="DE97" s="423"/>
      <c r="DF97" s="423"/>
      <c r="DG97" s="423"/>
      <c r="DH97" s="423"/>
      <c r="DI97" s="423"/>
      <c r="DJ97" s="423"/>
      <c r="DK97" s="425"/>
      <c r="DL97" s="423"/>
      <c r="DM97" s="423"/>
      <c r="DN97" s="423"/>
      <c r="DO97" s="423"/>
      <c r="DP97" s="423"/>
      <c r="DQ97" s="423"/>
      <c r="DR97" s="423"/>
      <c r="DS97" s="423"/>
      <c r="DT97" s="423"/>
      <c r="DU97" s="423"/>
      <c r="DV97" s="423"/>
      <c r="DW97" s="427">
        <f t="shared" ref="DW97:ET97" si="295">$B$9*Q$354</f>
        <v>23344.424999999999</v>
      </c>
      <c r="DX97" s="426">
        <f t="shared" si="295"/>
        <v>75179.8125</v>
      </c>
      <c r="DY97" s="426">
        <f t="shared" si="295"/>
        <v>213463.57499999998</v>
      </c>
      <c r="DZ97" s="426">
        <f t="shared" si="295"/>
        <v>417721.6875</v>
      </c>
      <c r="EA97" s="426">
        <f t="shared" si="295"/>
        <v>510202.38749999995</v>
      </c>
      <c r="EB97" s="426">
        <f t="shared" si="295"/>
        <v>496444.64999999997</v>
      </c>
      <c r="EC97" s="426">
        <f t="shared" si="295"/>
        <v>505224.03749999998</v>
      </c>
      <c r="ED97" s="426">
        <f t="shared" si="295"/>
        <v>495940.08749999997</v>
      </c>
      <c r="EE97" s="426">
        <f t="shared" si="295"/>
        <v>335455.57500000001</v>
      </c>
      <c r="EF97" s="426">
        <f t="shared" si="295"/>
        <v>364069.875</v>
      </c>
      <c r="EG97" s="440">
        <f t="shared" si="295"/>
        <v>279841.57500000001</v>
      </c>
      <c r="EH97" s="426">
        <f t="shared" si="295"/>
        <v>238590.78749999998</v>
      </c>
      <c r="EI97" s="427">
        <f t="shared" si="295"/>
        <v>308814.67499999999</v>
      </c>
      <c r="EJ97" s="426">
        <f t="shared" si="295"/>
        <v>273585</v>
      </c>
      <c r="EK97" s="426">
        <f t="shared" si="295"/>
        <v>237267.71249999999</v>
      </c>
      <c r="EL97" s="426">
        <f t="shared" si="295"/>
        <v>178615.125</v>
      </c>
      <c r="EM97" s="426">
        <f t="shared" si="295"/>
        <v>165844.08749999999</v>
      </c>
      <c r="EN97" s="426">
        <f t="shared" si="295"/>
        <v>185342.625</v>
      </c>
      <c r="EO97" s="426">
        <f t="shared" si="295"/>
        <v>165877.72500000001</v>
      </c>
      <c r="EP97" s="426">
        <f t="shared" si="295"/>
        <v>128921.325</v>
      </c>
      <c r="EQ97" s="426">
        <f t="shared" si="295"/>
        <v>95799.599999999991</v>
      </c>
      <c r="ER97" s="426">
        <f t="shared" si="295"/>
        <v>55995.224999999999</v>
      </c>
      <c r="ES97" s="426">
        <f t="shared" si="295"/>
        <v>49009.837499999994</v>
      </c>
      <c r="ET97" s="426">
        <f t="shared" si="295"/>
        <v>27055.762499999997</v>
      </c>
      <c r="EU97" s="402">
        <f t="shared" si="279"/>
        <v>21644.61</v>
      </c>
      <c r="EV97" s="397">
        <f t="shared" si="279"/>
        <v>17315.688000000002</v>
      </c>
      <c r="EW97" s="397">
        <f t="shared" si="279"/>
        <v>13852.550400000002</v>
      </c>
      <c r="EX97" s="397">
        <f t="shared" si="279"/>
        <v>11082.040320000002</v>
      </c>
      <c r="EY97" s="397">
        <f t="shared" si="279"/>
        <v>8865.6322560000026</v>
      </c>
      <c r="EZ97" s="397">
        <f t="shared" si="260"/>
        <v>7092.5058048000028</v>
      </c>
      <c r="FA97" s="397">
        <f t="shared" si="260"/>
        <v>5674.0046438400022</v>
      </c>
      <c r="FB97" s="397">
        <f t="shared" si="260"/>
        <v>4539.2037150720016</v>
      </c>
      <c r="FC97" s="397">
        <f t="shared" si="260"/>
        <v>3631.3629720576014</v>
      </c>
      <c r="FD97" s="397">
        <f t="shared" si="260"/>
        <v>2905.0903776460814</v>
      </c>
      <c r="FE97" s="397">
        <f t="shared" si="260"/>
        <v>2324.0723021168651</v>
      </c>
      <c r="FF97" s="397">
        <f t="shared" si="260"/>
        <v>1859.2578416934921</v>
      </c>
      <c r="FG97" s="402">
        <f t="shared" si="260"/>
        <v>1487.4062733547937</v>
      </c>
      <c r="FH97" s="397">
        <f t="shared" si="249"/>
        <v>1189.9250186838351</v>
      </c>
      <c r="FI97" s="397">
        <f t="shared" si="249"/>
        <v>951.94001494706811</v>
      </c>
      <c r="FJ97" s="397">
        <f t="shared" si="249"/>
        <v>761.55201195765449</v>
      </c>
      <c r="FK97" s="397">
        <f t="shared" si="249"/>
        <v>609.24160956612366</v>
      </c>
      <c r="FL97" s="397">
        <f t="shared" si="249"/>
        <v>487.39328765289895</v>
      </c>
      <c r="FM97" s="397">
        <f t="shared" si="249"/>
        <v>389.91463012231918</v>
      </c>
      <c r="FN97" s="397">
        <f t="shared" si="247"/>
        <v>311.93170409785535</v>
      </c>
      <c r="FO97" s="397">
        <f t="shared" si="247"/>
        <v>249.5453632782843</v>
      </c>
      <c r="FP97" s="397">
        <f t="shared" si="247"/>
        <v>199.63629062262746</v>
      </c>
      <c r="FQ97" s="397">
        <f t="shared" si="247"/>
        <v>159.70903249810198</v>
      </c>
      <c r="FR97" s="397">
        <f t="shared" si="286"/>
        <v>127.76722599848159</v>
      </c>
      <c r="FS97" s="402">
        <f t="shared" si="286"/>
        <v>102.21378079878528</v>
      </c>
      <c r="FT97" s="397">
        <f t="shared" si="286"/>
        <v>81.771024639028226</v>
      </c>
      <c r="FU97" s="397">
        <f t="shared" si="286"/>
        <v>65.416819711222587</v>
      </c>
      <c r="FV97" s="397">
        <f t="shared" si="237"/>
        <v>52.33345576897807</v>
      </c>
      <c r="FW97" s="397">
        <f t="shared" si="237"/>
        <v>41.866764615182461</v>
      </c>
      <c r="FX97" s="397">
        <f t="shared" si="214"/>
        <v>33.493411692145969</v>
      </c>
      <c r="FY97" s="397">
        <f t="shared" si="214"/>
        <v>26.794729353716775</v>
      </c>
      <c r="FZ97" s="397">
        <f t="shared" si="214"/>
        <v>21.43578348297342</v>
      </c>
      <c r="GA97" s="397">
        <f t="shared" si="214"/>
        <v>17.148626786378738</v>
      </c>
      <c r="GB97" s="397">
        <f t="shared" si="244"/>
        <v>13.718901429102992</v>
      </c>
      <c r="GC97" s="397">
        <f t="shared" si="244"/>
        <v>10.975121143282394</v>
      </c>
      <c r="GD97" s="397">
        <f t="shared" si="244"/>
        <v>8.7800969146259149</v>
      </c>
      <c r="GE97" s="402">
        <f t="shared" si="244"/>
        <v>7.0240775317007325</v>
      </c>
      <c r="GF97" s="403">
        <f t="shared" si="294"/>
        <v>5935802.1286898758</v>
      </c>
    </row>
    <row r="98" spans="1:189" ht="22" hidden="1" customHeight="1" thickTop="1">
      <c r="A98" s="433" t="s">
        <v>386</v>
      </c>
      <c r="B98" s="383">
        <f t="shared" si="275"/>
        <v>83</v>
      </c>
      <c r="C98" s="421"/>
      <c r="D98" s="421"/>
      <c r="E98" s="421">
        <v>1</v>
      </c>
      <c r="F98" s="421"/>
      <c r="G98" s="384" t="str">
        <f>$G$355</f>
        <v>Low Performing  Title / App</v>
      </c>
      <c r="H98" s="422"/>
      <c r="I98" s="423"/>
      <c r="J98" s="423"/>
      <c r="K98" s="423"/>
      <c r="L98" s="423"/>
      <c r="M98" s="423"/>
      <c r="N98" s="423"/>
      <c r="O98" s="423"/>
      <c r="P98" s="423"/>
      <c r="Q98" s="424"/>
      <c r="R98" s="423"/>
      <c r="S98" s="425"/>
      <c r="T98" s="423"/>
      <c r="U98" s="423"/>
      <c r="V98" s="423"/>
      <c r="W98" s="423"/>
      <c r="X98" s="423"/>
      <c r="Y98" s="423"/>
      <c r="Z98" s="423"/>
      <c r="AA98" s="423"/>
      <c r="AB98" s="423"/>
      <c r="AC98" s="423"/>
      <c r="AD98" s="423"/>
      <c r="AE98" s="425"/>
      <c r="AF98" s="423"/>
      <c r="AG98" s="423"/>
      <c r="AH98" s="423"/>
      <c r="AI98" s="423"/>
      <c r="AJ98" s="423"/>
      <c r="AK98" s="423"/>
      <c r="AL98" s="423"/>
      <c r="AM98" s="423"/>
      <c r="AN98" s="423"/>
      <c r="AO98" s="423"/>
      <c r="AP98" s="423"/>
      <c r="AQ98" s="425"/>
      <c r="AR98" s="423"/>
      <c r="AS98" s="423"/>
      <c r="AT98" s="423"/>
      <c r="AU98" s="423"/>
      <c r="AV98" s="423"/>
      <c r="AW98" s="423"/>
      <c r="AX98" s="423"/>
      <c r="AY98" s="423"/>
      <c r="AZ98" s="423"/>
      <c r="BA98" s="423"/>
      <c r="BB98" s="423"/>
      <c r="BC98" s="425"/>
      <c r="BD98" s="423"/>
      <c r="BE98" s="423"/>
      <c r="BF98" s="423"/>
      <c r="BG98" s="423"/>
      <c r="BH98" s="423"/>
      <c r="BI98" s="423"/>
      <c r="BJ98" s="423"/>
      <c r="BK98" s="423"/>
      <c r="BL98" s="423"/>
      <c r="BM98" s="423"/>
      <c r="BN98" s="423"/>
      <c r="BO98" s="425"/>
      <c r="BP98" s="423"/>
      <c r="BQ98" s="423"/>
      <c r="BR98" s="423"/>
      <c r="BS98" s="423"/>
      <c r="BT98" s="423"/>
      <c r="BU98" s="423"/>
      <c r="BV98" s="423"/>
      <c r="BW98" s="423"/>
      <c r="BX98" s="423"/>
      <c r="BY98" s="423"/>
      <c r="BZ98" s="423"/>
      <c r="CA98" s="425"/>
      <c r="CB98" s="423"/>
      <c r="CC98" s="423"/>
      <c r="CD98" s="423"/>
      <c r="CE98" s="423"/>
      <c r="CF98" s="423"/>
      <c r="CG98" s="423"/>
      <c r="CH98" s="423"/>
      <c r="CI98" s="423"/>
      <c r="CJ98" s="423"/>
      <c r="CK98" s="423"/>
      <c r="CL98" s="423"/>
      <c r="CM98" s="425"/>
      <c r="CN98" s="423"/>
      <c r="CO98" s="423"/>
      <c r="CP98" s="423"/>
      <c r="CQ98" s="423"/>
      <c r="CR98" s="423"/>
      <c r="CS98" s="423"/>
      <c r="CT98" s="423"/>
      <c r="CU98" s="423"/>
      <c r="CV98" s="423"/>
      <c r="CW98" s="423"/>
      <c r="CX98" s="423"/>
      <c r="CY98" s="425"/>
      <c r="CZ98" s="423"/>
      <c r="DA98" s="423"/>
      <c r="DB98" s="423"/>
      <c r="DC98" s="423"/>
      <c r="DD98" s="423"/>
      <c r="DE98" s="423"/>
      <c r="DF98" s="423"/>
      <c r="DG98" s="423"/>
      <c r="DH98" s="423"/>
      <c r="DI98" s="423"/>
      <c r="DJ98" s="423"/>
      <c r="DK98" s="425"/>
      <c r="DL98" s="300"/>
      <c r="DM98" s="300"/>
      <c r="DN98" s="300"/>
      <c r="DO98" s="300"/>
      <c r="DP98" s="300"/>
      <c r="DQ98" s="300"/>
      <c r="DR98" s="300"/>
      <c r="DS98" s="300"/>
      <c r="DT98" s="300"/>
      <c r="DU98" s="300"/>
      <c r="DV98" s="300"/>
      <c r="DW98" s="372"/>
      <c r="DX98" s="429">
        <f t="shared" ref="DX98:EU98" si="296">$B$9*Q$355</f>
        <v>10965.824999999999</v>
      </c>
      <c r="DY98" s="429">
        <f t="shared" si="296"/>
        <v>40421.0625</v>
      </c>
      <c r="DZ98" s="429">
        <f t="shared" si="296"/>
        <v>74204.324999999997</v>
      </c>
      <c r="EA98" s="429">
        <f t="shared" si="296"/>
        <v>136792.5</v>
      </c>
      <c r="EB98" s="429">
        <f t="shared" si="296"/>
        <v>224799.41249999998</v>
      </c>
      <c r="EC98" s="429">
        <f t="shared" si="296"/>
        <v>153499.125</v>
      </c>
      <c r="ED98" s="429">
        <f t="shared" si="296"/>
        <v>131500.19999999998</v>
      </c>
      <c r="EE98" s="429">
        <f t="shared" si="296"/>
        <v>145650.375</v>
      </c>
      <c r="EF98" s="429">
        <f t="shared" si="296"/>
        <v>117574.27499999999</v>
      </c>
      <c r="EG98" s="439">
        <f t="shared" si="296"/>
        <v>116755.7625</v>
      </c>
      <c r="EH98" s="429">
        <f t="shared" si="296"/>
        <v>111205.575</v>
      </c>
      <c r="EI98" s="430">
        <f t="shared" si="296"/>
        <v>102796.2</v>
      </c>
      <c r="EJ98" s="429">
        <f t="shared" si="296"/>
        <v>90664.274999999994</v>
      </c>
      <c r="EK98" s="429">
        <f t="shared" si="296"/>
        <v>106429.04999999999</v>
      </c>
      <c r="EL98" s="429">
        <f t="shared" si="296"/>
        <v>83634.037499999991</v>
      </c>
      <c r="EM98" s="429">
        <f t="shared" si="296"/>
        <v>71558.175000000003</v>
      </c>
      <c r="EN98" s="429">
        <f t="shared" si="296"/>
        <v>70762.087499999994</v>
      </c>
      <c r="EO98" s="429">
        <f t="shared" si="296"/>
        <v>76144.087499999994</v>
      </c>
      <c r="EP98" s="429">
        <f t="shared" si="296"/>
        <v>55199.137499999997</v>
      </c>
      <c r="EQ98" s="429">
        <f t="shared" si="296"/>
        <v>55457.024999999994</v>
      </c>
      <c r="ER98" s="429">
        <f t="shared" si="296"/>
        <v>39681.037499999999</v>
      </c>
      <c r="ES98" s="429">
        <f t="shared" si="296"/>
        <v>27223.949999999997</v>
      </c>
      <c r="ET98" s="429">
        <f t="shared" si="296"/>
        <v>17704.537499999999</v>
      </c>
      <c r="EU98" s="430">
        <f t="shared" si="296"/>
        <v>7781.4749999999995</v>
      </c>
      <c r="EV98" s="397">
        <f t="shared" si="279"/>
        <v>6225.18</v>
      </c>
      <c r="EW98" s="397">
        <f t="shared" si="279"/>
        <v>4980.1440000000002</v>
      </c>
      <c r="EX98" s="397">
        <f t="shared" si="279"/>
        <v>3984.1152000000002</v>
      </c>
      <c r="EY98" s="397">
        <f t="shared" si="279"/>
        <v>3187.2921600000004</v>
      </c>
      <c r="EZ98" s="397">
        <f t="shared" si="260"/>
        <v>2549.8337280000005</v>
      </c>
      <c r="FA98" s="397">
        <f t="shared" si="260"/>
        <v>2039.8669824000006</v>
      </c>
      <c r="FB98" s="397">
        <f t="shared" si="260"/>
        <v>1631.8935859200005</v>
      </c>
      <c r="FC98" s="397">
        <f t="shared" si="260"/>
        <v>1305.5148687360006</v>
      </c>
      <c r="FD98" s="397">
        <f t="shared" si="260"/>
        <v>1044.4118949888004</v>
      </c>
      <c r="FE98" s="397">
        <f t="shared" si="260"/>
        <v>835.5295159910404</v>
      </c>
      <c r="FF98" s="397">
        <f t="shared" si="260"/>
        <v>668.42361279283239</v>
      </c>
      <c r="FG98" s="402">
        <f t="shared" si="260"/>
        <v>534.73889023426591</v>
      </c>
      <c r="FH98" s="397">
        <f t="shared" si="249"/>
        <v>427.79111218741275</v>
      </c>
      <c r="FI98" s="397">
        <f t="shared" si="249"/>
        <v>342.23288974993022</v>
      </c>
      <c r="FJ98" s="397">
        <f t="shared" si="249"/>
        <v>273.7863117999442</v>
      </c>
      <c r="FK98" s="397">
        <f t="shared" si="249"/>
        <v>219.02904943995537</v>
      </c>
      <c r="FL98" s="397">
        <f t="shared" si="249"/>
        <v>175.2232395519643</v>
      </c>
      <c r="FM98" s="397">
        <f t="shared" si="249"/>
        <v>140.17859164157144</v>
      </c>
      <c r="FN98" s="397">
        <f t="shared" si="247"/>
        <v>112.14287331325716</v>
      </c>
      <c r="FO98" s="397">
        <f t="shared" si="247"/>
        <v>89.714298650605727</v>
      </c>
      <c r="FP98" s="397">
        <f t="shared" si="247"/>
        <v>71.771438920484584</v>
      </c>
      <c r="FQ98" s="397">
        <f t="shared" si="247"/>
        <v>57.417151136387673</v>
      </c>
      <c r="FR98" s="397">
        <f t="shared" si="286"/>
        <v>45.933720909110143</v>
      </c>
      <c r="FS98" s="402">
        <f t="shared" si="286"/>
        <v>36.746976727288114</v>
      </c>
      <c r="FT98" s="397">
        <f t="shared" si="286"/>
        <v>29.397581381830491</v>
      </c>
      <c r="FU98" s="397">
        <f t="shared" si="286"/>
        <v>23.518065105464395</v>
      </c>
      <c r="FV98" s="397">
        <f t="shared" si="237"/>
        <v>18.814452084371517</v>
      </c>
      <c r="FW98" s="397">
        <f t="shared" si="237"/>
        <v>15.051561667497214</v>
      </c>
      <c r="FX98" s="397">
        <f t="shared" si="214"/>
        <v>12.041249333997772</v>
      </c>
      <c r="FY98" s="397">
        <f t="shared" si="214"/>
        <v>9.6329994671982178</v>
      </c>
      <c r="FZ98" s="397">
        <f t="shared" si="214"/>
        <v>7.7063995737585742</v>
      </c>
      <c r="GA98" s="397">
        <f t="shared" si="214"/>
        <v>6.1651196590068595</v>
      </c>
      <c r="GB98" s="397">
        <f t="shared" si="244"/>
        <v>4.9320957272054882</v>
      </c>
      <c r="GC98" s="397">
        <f t="shared" si="244"/>
        <v>3.9456765817643906</v>
      </c>
      <c r="GD98" s="397">
        <f t="shared" si="244"/>
        <v>3.1565412654115126</v>
      </c>
      <c r="GE98" s="402">
        <f t="shared" si="244"/>
        <v>2.5252330123292102</v>
      </c>
      <c r="GF98" s="392">
        <f t="shared" si="294"/>
        <v>2099519.311567951</v>
      </c>
    </row>
    <row r="99" spans="1:189" ht="22" hidden="1" customHeight="1">
      <c r="B99" s="394">
        <f t="shared" si="275"/>
        <v>84</v>
      </c>
      <c r="C99" s="428"/>
      <c r="D99" s="428">
        <v>1</v>
      </c>
      <c r="E99" s="428"/>
      <c r="F99" s="428"/>
      <c r="G99" s="418" t="str">
        <f>$G$354</f>
        <v>Avg Performing  Title / App</v>
      </c>
      <c r="H99" s="422"/>
      <c r="I99" s="423"/>
      <c r="J99" s="423"/>
      <c r="K99" s="423"/>
      <c r="L99" s="423"/>
      <c r="M99" s="423"/>
      <c r="N99" s="423"/>
      <c r="O99" s="423"/>
      <c r="P99" s="423"/>
      <c r="Q99" s="424"/>
      <c r="R99" s="423"/>
      <c r="S99" s="425"/>
      <c r="T99" s="423"/>
      <c r="U99" s="423"/>
      <c r="V99" s="423"/>
      <c r="W99" s="423"/>
      <c r="X99" s="423"/>
      <c r="Y99" s="423"/>
      <c r="Z99" s="423"/>
      <c r="AA99" s="423"/>
      <c r="AB99" s="423"/>
      <c r="AC99" s="423"/>
      <c r="AD99" s="423"/>
      <c r="AE99" s="425"/>
      <c r="AF99" s="423"/>
      <c r="AG99" s="423"/>
      <c r="AH99" s="423"/>
      <c r="AI99" s="423"/>
      <c r="AJ99" s="423"/>
      <c r="AK99" s="423"/>
      <c r="AL99" s="423"/>
      <c r="AM99" s="423"/>
      <c r="AN99" s="423"/>
      <c r="AO99" s="423"/>
      <c r="AP99" s="423"/>
      <c r="AQ99" s="425"/>
      <c r="AR99" s="423"/>
      <c r="AS99" s="423"/>
      <c r="AT99" s="423"/>
      <c r="AU99" s="423"/>
      <c r="AV99" s="423"/>
      <c r="AW99" s="423"/>
      <c r="AX99" s="423"/>
      <c r="AY99" s="423"/>
      <c r="AZ99" s="423"/>
      <c r="BA99" s="423"/>
      <c r="BB99" s="423"/>
      <c r="BC99" s="425"/>
      <c r="BD99" s="423"/>
      <c r="BE99" s="423"/>
      <c r="BF99" s="423"/>
      <c r="BG99" s="423"/>
      <c r="BH99" s="423"/>
      <c r="BI99" s="423"/>
      <c r="BJ99" s="423"/>
      <c r="BK99" s="423"/>
      <c r="BL99" s="423"/>
      <c r="BM99" s="423"/>
      <c r="BN99" s="423"/>
      <c r="BO99" s="425"/>
      <c r="BP99" s="423"/>
      <c r="BQ99" s="423"/>
      <c r="BR99" s="423"/>
      <c r="BS99" s="423"/>
      <c r="BT99" s="423"/>
      <c r="BU99" s="423"/>
      <c r="BV99" s="423"/>
      <c r="BW99" s="423"/>
      <c r="BX99" s="423"/>
      <c r="BY99" s="423"/>
      <c r="BZ99" s="423"/>
      <c r="CA99" s="425"/>
      <c r="CB99" s="423"/>
      <c r="CC99" s="423"/>
      <c r="CD99" s="423"/>
      <c r="CE99" s="423"/>
      <c r="CF99" s="423"/>
      <c r="CG99" s="423"/>
      <c r="CH99" s="423"/>
      <c r="CI99" s="423"/>
      <c r="CJ99" s="423"/>
      <c r="CK99" s="423"/>
      <c r="CL99" s="423"/>
      <c r="CM99" s="425"/>
      <c r="CN99" s="423"/>
      <c r="CO99" s="423"/>
      <c r="CP99" s="423"/>
      <c r="CQ99" s="423"/>
      <c r="CR99" s="423"/>
      <c r="CS99" s="423"/>
      <c r="CT99" s="423"/>
      <c r="CU99" s="423"/>
      <c r="CV99" s="423"/>
      <c r="CW99" s="423"/>
      <c r="CX99" s="423"/>
      <c r="CY99" s="425"/>
      <c r="CZ99" s="423"/>
      <c r="DA99" s="423"/>
      <c r="DB99" s="423"/>
      <c r="DC99" s="423"/>
      <c r="DD99" s="423"/>
      <c r="DE99" s="423"/>
      <c r="DF99" s="423"/>
      <c r="DG99" s="423"/>
      <c r="DH99" s="423"/>
      <c r="DI99" s="423"/>
      <c r="DJ99" s="423"/>
      <c r="DK99" s="425"/>
      <c r="DL99" s="300"/>
      <c r="DM99" s="300"/>
      <c r="DN99" s="300"/>
      <c r="DO99" s="300"/>
      <c r="DP99" s="300"/>
      <c r="DQ99" s="300"/>
      <c r="DR99" s="300"/>
      <c r="DS99" s="300"/>
      <c r="DT99" s="300"/>
      <c r="DU99" s="300"/>
      <c r="DV99" s="300"/>
      <c r="DW99" s="372"/>
      <c r="DX99" s="426">
        <f t="shared" ref="DX99:EU99" si="297">$B$9*Q$354</f>
        <v>23344.424999999999</v>
      </c>
      <c r="DY99" s="426">
        <f t="shared" si="297"/>
        <v>75179.8125</v>
      </c>
      <c r="DZ99" s="426">
        <f t="shared" si="297"/>
        <v>213463.57499999998</v>
      </c>
      <c r="EA99" s="426">
        <f t="shared" si="297"/>
        <v>417721.6875</v>
      </c>
      <c r="EB99" s="426">
        <f t="shared" si="297"/>
        <v>510202.38749999995</v>
      </c>
      <c r="EC99" s="426">
        <f t="shared" si="297"/>
        <v>496444.64999999997</v>
      </c>
      <c r="ED99" s="426">
        <f t="shared" si="297"/>
        <v>505224.03749999998</v>
      </c>
      <c r="EE99" s="426">
        <f t="shared" si="297"/>
        <v>495940.08749999997</v>
      </c>
      <c r="EF99" s="426">
        <f t="shared" si="297"/>
        <v>335455.57500000001</v>
      </c>
      <c r="EG99" s="440">
        <f t="shared" si="297"/>
        <v>364069.875</v>
      </c>
      <c r="EH99" s="426">
        <f t="shared" si="297"/>
        <v>279841.57500000001</v>
      </c>
      <c r="EI99" s="427">
        <f t="shared" si="297"/>
        <v>238590.78749999998</v>
      </c>
      <c r="EJ99" s="426">
        <f t="shared" si="297"/>
        <v>308814.67499999999</v>
      </c>
      <c r="EK99" s="426">
        <f t="shared" si="297"/>
        <v>273585</v>
      </c>
      <c r="EL99" s="426">
        <f t="shared" si="297"/>
        <v>237267.71249999999</v>
      </c>
      <c r="EM99" s="426">
        <f t="shared" si="297"/>
        <v>178615.125</v>
      </c>
      <c r="EN99" s="426">
        <f t="shared" si="297"/>
        <v>165844.08749999999</v>
      </c>
      <c r="EO99" s="426">
        <f t="shared" si="297"/>
        <v>185342.625</v>
      </c>
      <c r="EP99" s="426">
        <f t="shared" si="297"/>
        <v>165877.72500000001</v>
      </c>
      <c r="EQ99" s="426">
        <f t="shared" si="297"/>
        <v>128921.325</v>
      </c>
      <c r="ER99" s="426">
        <f t="shared" si="297"/>
        <v>95799.599999999991</v>
      </c>
      <c r="ES99" s="426">
        <f t="shared" si="297"/>
        <v>55995.224999999999</v>
      </c>
      <c r="ET99" s="426">
        <f t="shared" si="297"/>
        <v>49009.837499999994</v>
      </c>
      <c r="EU99" s="427">
        <f t="shared" si="297"/>
        <v>27055.762499999997</v>
      </c>
      <c r="EV99" s="397">
        <f t="shared" si="279"/>
        <v>21644.61</v>
      </c>
      <c r="EW99" s="397">
        <f t="shared" si="279"/>
        <v>17315.688000000002</v>
      </c>
      <c r="EX99" s="397">
        <f t="shared" si="279"/>
        <v>13852.550400000002</v>
      </c>
      <c r="EY99" s="397">
        <f t="shared" si="279"/>
        <v>11082.040320000002</v>
      </c>
      <c r="EZ99" s="397">
        <f t="shared" si="260"/>
        <v>8865.6322560000026</v>
      </c>
      <c r="FA99" s="397">
        <f t="shared" si="260"/>
        <v>7092.5058048000028</v>
      </c>
      <c r="FB99" s="397">
        <f t="shared" si="260"/>
        <v>5674.0046438400022</v>
      </c>
      <c r="FC99" s="397">
        <f t="shared" si="260"/>
        <v>4539.2037150720016</v>
      </c>
      <c r="FD99" s="397">
        <f t="shared" si="260"/>
        <v>3631.3629720576014</v>
      </c>
      <c r="FE99" s="397">
        <f t="shared" si="260"/>
        <v>2905.0903776460814</v>
      </c>
      <c r="FF99" s="397">
        <f t="shared" si="260"/>
        <v>2324.0723021168651</v>
      </c>
      <c r="FG99" s="402">
        <f t="shared" ref="FG99" si="298">FF99*0.8</f>
        <v>1859.2578416934921</v>
      </c>
      <c r="FH99" s="397">
        <f t="shared" si="249"/>
        <v>1487.4062733547937</v>
      </c>
      <c r="FI99" s="397">
        <f t="shared" si="249"/>
        <v>1189.9250186838351</v>
      </c>
      <c r="FJ99" s="397">
        <f t="shared" si="249"/>
        <v>951.94001494706811</v>
      </c>
      <c r="FK99" s="397">
        <f t="shared" si="249"/>
        <v>761.55201195765449</v>
      </c>
      <c r="FL99" s="397">
        <f t="shared" si="249"/>
        <v>609.24160956612366</v>
      </c>
      <c r="FM99" s="397">
        <f t="shared" si="249"/>
        <v>487.39328765289895</v>
      </c>
      <c r="FN99" s="397">
        <f t="shared" si="247"/>
        <v>389.91463012231918</v>
      </c>
      <c r="FO99" s="397">
        <f t="shared" si="247"/>
        <v>311.93170409785535</v>
      </c>
      <c r="FP99" s="397">
        <f t="shared" si="247"/>
        <v>249.5453632782843</v>
      </c>
      <c r="FQ99" s="397">
        <f t="shared" si="247"/>
        <v>199.63629062262746</v>
      </c>
      <c r="FR99" s="397">
        <f t="shared" si="286"/>
        <v>159.70903249810198</v>
      </c>
      <c r="FS99" s="402">
        <f t="shared" si="286"/>
        <v>127.76722599848159</v>
      </c>
      <c r="FT99" s="397">
        <f t="shared" si="286"/>
        <v>102.21378079878528</v>
      </c>
      <c r="FU99" s="397">
        <f t="shared" si="286"/>
        <v>81.771024639028226</v>
      </c>
      <c r="FV99" s="397">
        <f t="shared" si="237"/>
        <v>65.416819711222587</v>
      </c>
      <c r="FW99" s="397">
        <f t="shared" si="237"/>
        <v>52.33345576897807</v>
      </c>
      <c r="FX99" s="397">
        <f t="shared" si="214"/>
        <v>41.866764615182461</v>
      </c>
      <c r="FY99" s="397">
        <f t="shared" si="214"/>
        <v>33.493411692145969</v>
      </c>
      <c r="FZ99" s="397">
        <f t="shared" si="214"/>
        <v>26.794729353716775</v>
      </c>
      <c r="GA99" s="397">
        <f t="shared" si="214"/>
        <v>21.43578348297342</v>
      </c>
      <c r="GB99" s="397">
        <f t="shared" si="244"/>
        <v>17.148626786378738</v>
      </c>
      <c r="GC99" s="397">
        <f t="shared" si="244"/>
        <v>13.718901429102992</v>
      </c>
      <c r="GD99" s="397">
        <f t="shared" si="244"/>
        <v>10.975121143282394</v>
      </c>
      <c r="GE99" s="402">
        <f t="shared" si="244"/>
        <v>8.7800969146259149</v>
      </c>
      <c r="GF99" s="403">
        <f t="shared" si="294"/>
        <v>5935795.1046123439</v>
      </c>
    </row>
    <row r="100" spans="1:189" ht="22" hidden="1" customHeight="1">
      <c r="B100" s="394">
        <f t="shared" si="275"/>
        <v>85</v>
      </c>
      <c r="C100" s="428"/>
      <c r="D100" s="428"/>
      <c r="E100" s="428">
        <v>1</v>
      </c>
      <c r="F100" s="428"/>
      <c r="G100" s="409" t="str">
        <f>$G$355</f>
        <v>Low Performing  Title / App</v>
      </c>
      <c r="H100" s="422"/>
      <c r="I100" s="423"/>
      <c r="J100" s="423"/>
      <c r="K100" s="423"/>
      <c r="L100" s="423"/>
      <c r="M100" s="423"/>
      <c r="N100" s="423"/>
      <c r="O100" s="423"/>
      <c r="P100" s="423"/>
      <c r="Q100" s="424"/>
      <c r="R100" s="423"/>
      <c r="S100" s="425"/>
      <c r="T100" s="423"/>
      <c r="U100" s="423"/>
      <c r="V100" s="423"/>
      <c r="W100" s="423"/>
      <c r="X100" s="423"/>
      <c r="Y100" s="423"/>
      <c r="Z100" s="423"/>
      <c r="AA100" s="423"/>
      <c r="AB100" s="423"/>
      <c r="AC100" s="423"/>
      <c r="AD100" s="423"/>
      <c r="AE100" s="425"/>
      <c r="AF100" s="423"/>
      <c r="AG100" s="423"/>
      <c r="AH100" s="423"/>
      <c r="AI100" s="423"/>
      <c r="AJ100" s="423"/>
      <c r="AK100" s="423"/>
      <c r="AL100" s="423"/>
      <c r="AM100" s="423"/>
      <c r="AN100" s="423"/>
      <c r="AO100" s="423"/>
      <c r="AP100" s="423"/>
      <c r="AQ100" s="425"/>
      <c r="AR100" s="423"/>
      <c r="AS100" s="423"/>
      <c r="AT100" s="423"/>
      <c r="AU100" s="423"/>
      <c r="AV100" s="423"/>
      <c r="AW100" s="423"/>
      <c r="AX100" s="423"/>
      <c r="AY100" s="423"/>
      <c r="AZ100" s="423"/>
      <c r="BA100" s="423"/>
      <c r="BB100" s="423"/>
      <c r="BC100" s="425"/>
      <c r="BD100" s="423"/>
      <c r="BE100" s="423"/>
      <c r="BF100" s="423"/>
      <c r="BG100" s="423"/>
      <c r="BH100" s="423"/>
      <c r="BI100" s="423"/>
      <c r="BJ100" s="423"/>
      <c r="BK100" s="423"/>
      <c r="BL100" s="423"/>
      <c r="BM100" s="423"/>
      <c r="BN100" s="423"/>
      <c r="BO100" s="425"/>
      <c r="BP100" s="423"/>
      <c r="BQ100" s="423"/>
      <c r="BR100" s="423"/>
      <c r="BS100" s="423"/>
      <c r="BT100" s="423"/>
      <c r="BU100" s="423"/>
      <c r="BV100" s="423"/>
      <c r="BW100" s="423"/>
      <c r="BX100" s="423"/>
      <c r="BY100" s="423"/>
      <c r="BZ100" s="423"/>
      <c r="CA100" s="425"/>
      <c r="CB100" s="423"/>
      <c r="CC100" s="423"/>
      <c r="CD100" s="423"/>
      <c r="CE100" s="423"/>
      <c r="CF100" s="423"/>
      <c r="CG100" s="423"/>
      <c r="CH100" s="423"/>
      <c r="CI100" s="423"/>
      <c r="CJ100" s="423"/>
      <c r="CK100" s="423"/>
      <c r="CL100" s="423"/>
      <c r="CM100" s="425"/>
      <c r="CN100" s="423"/>
      <c r="CO100" s="423"/>
      <c r="CP100" s="423"/>
      <c r="CQ100" s="423"/>
      <c r="CR100" s="423"/>
      <c r="CS100" s="423"/>
      <c r="CT100" s="423"/>
      <c r="CU100" s="423"/>
      <c r="CV100" s="423"/>
      <c r="CW100" s="423"/>
      <c r="CX100" s="423"/>
      <c r="CY100" s="425"/>
      <c r="CZ100" s="423"/>
      <c r="DA100" s="423"/>
      <c r="DB100" s="423"/>
      <c r="DC100" s="423"/>
      <c r="DD100" s="423"/>
      <c r="DE100" s="423"/>
      <c r="DF100" s="423"/>
      <c r="DG100" s="423"/>
      <c r="DH100" s="423"/>
      <c r="DI100" s="423"/>
      <c r="DJ100" s="423"/>
      <c r="DK100" s="425"/>
      <c r="DL100" s="300"/>
      <c r="DM100" s="300"/>
      <c r="DN100" s="300"/>
      <c r="DO100" s="300"/>
      <c r="DP100" s="300"/>
      <c r="DQ100" s="300"/>
      <c r="DR100" s="300"/>
      <c r="DS100" s="300"/>
      <c r="DT100" s="300"/>
      <c r="DU100" s="300"/>
      <c r="DV100" s="300"/>
      <c r="DW100" s="372"/>
      <c r="DX100" s="423"/>
      <c r="DY100" s="429">
        <f t="shared" ref="DY100:EV100" si="299">$B$9*Q$355</f>
        <v>10965.824999999999</v>
      </c>
      <c r="DZ100" s="429">
        <f t="shared" si="299"/>
        <v>40421.0625</v>
      </c>
      <c r="EA100" s="429">
        <f t="shared" si="299"/>
        <v>74204.324999999997</v>
      </c>
      <c r="EB100" s="429">
        <f t="shared" si="299"/>
        <v>136792.5</v>
      </c>
      <c r="EC100" s="429">
        <f t="shared" si="299"/>
        <v>224799.41249999998</v>
      </c>
      <c r="ED100" s="429">
        <f t="shared" si="299"/>
        <v>153499.125</v>
      </c>
      <c r="EE100" s="429">
        <f t="shared" si="299"/>
        <v>131500.19999999998</v>
      </c>
      <c r="EF100" s="429">
        <f t="shared" si="299"/>
        <v>145650.375</v>
      </c>
      <c r="EG100" s="439">
        <f t="shared" si="299"/>
        <v>117574.27499999999</v>
      </c>
      <c r="EH100" s="429">
        <f t="shared" si="299"/>
        <v>116755.7625</v>
      </c>
      <c r="EI100" s="430">
        <f t="shared" si="299"/>
        <v>111205.575</v>
      </c>
      <c r="EJ100" s="429">
        <f t="shared" si="299"/>
        <v>102796.2</v>
      </c>
      <c r="EK100" s="429">
        <f t="shared" si="299"/>
        <v>90664.274999999994</v>
      </c>
      <c r="EL100" s="429">
        <f t="shared" si="299"/>
        <v>106429.04999999999</v>
      </c>
      <c r="EM100" s="429">
        <f t="shared" si="299"/>
        <v>83634.037499999991</v>
      </c>
      <c r="EN100" s="429">
        <f t="shared" si="299"/>
        <v>71558.175000000003</v>
      </c>
      <c r="EO100" s="429">
        <f t="shared" si="299"/>
        <v>70762.087499999994</v>
      </c>
      <c r="EP100" s="429">
        <f t="shared" si="299"/>
        <v>76144.087499999994</v>
      </c>
      <c r="EQ100" s="429">
        <f t="shared" si="299"/>
        <v>55199.137499999997</v>
      </c>
      <c r="ER100" s="429">
        <f t="shared" si="299"/>
        <v>55457.024999999994</v>
      </c>
      <c r="ES100" s="429">
        <f t="shared" si="299"/>
        <v>39681.037499999999</v>
      </c>
      <c r="ET100" s="429">
        <f t="shared" si="299"/>
        <v>27223.949999999997</v>
      </c>
      <c r="EU100" s="430">
        <f t="shared" si="299"/>
        <v>17704.537499999999</v>
      </c>
      <c r="EV100" s="429">
        <f t="shared" si="299"/>
        <v>7781.4749999999995</v>
      </c>
      <c r="EW100" s="397">
        <f t="shared" ref="EW100:FL116" si="300">EV100*0.8</f>
        <v>6225.18</v>
      </c>
      <c r="EX100" s="397">
        <f t="shared" si="300"/>
        <v>4980.1440000000002</v>
      </c>
      <c r="EY100" s="397">
        <f t="shared" si="300"/>
        <v>3984.1152000000002</v>
      </c>
      <c r="EZ100" s="397">
        <f t="shared" si="300"/>
        <v>3187.2921600000004</v>
      </c>
      <c r="FA100" s="397">
        <f t="shared" si="300"/>
        <v>2549.8337280000005</v>
      </c>
      <c r="FB100" s="397">
        <f t="shared" si="300"/>
        <v>2039.8669824000006</v>
      </c>
      <c r="FC100" s="397">
        <f t="shared" si="300"/>
        <v>1631.8935859200005</v>
      </c>
      <c r="FD100" s="397">
        <f t="shared" si="300"/>
        <v>1305.5148687360006</v>
      </c>
      <c r="FE100" s="397">
        <f t="shared" si="300"/>
        <v>1044.4118949888004</v>
      </c>
      <c r="FF100" s="397">
        <f t="shared" si="300"/>
        <v>835.5295159910404</v>
      </c>
      <c r="FG100" s="402">
        <f t="shared" si="300"/>
        <v>668.42361279283239</v>
      </c>
      <c r="FH100" s="397">
        <f t="shared" si="300"/>
        <v>534.73889023426591</v>
      </c>
      <c r="FI100" s="397">
        <f t="shared" si="300"/>
        <v>427.79111218741275</v>
      </c>
      <c r="FJ100" s="397">
        <f t="shared" si="249"/>
        <v>342.23288974993022</v>
      </c>
      <c r="FK100" s="397">
        <f t="shared" si="249"/>
        <v>273.7863117999442</v>
      </c>
      <c r="FL100" s="397">
        <f t="shared" si="249"/>
        <v>219.02904943995537</v>
      </c>
      <c r="FM100" s="397">
        <f t="shared" si="249"/>
        <v>175.2232395519643</v>
      </c>
      <c r="FN100" s="397">
        <f t="shared" si="247"/>
        <v>140.17859164157144</v>
      </c>
      <c r="FO100" s="397">
        <f t="shared" si="247"/>
        <v>112.14287331325716</v>
      </c>
      <c r="FP100" s="397">
        <f t="shared" si="247"/>
        <v>89.714298650605727</v>
      </c>
      <c r="FQ100" s="397">
        <f t="shared" si="247"/>
        <v>71.771438920484584</v>
      </c>
      <c r="FR100" s="397">
        <f t="shared" si="286"/>
        <v>57.417151136387673</v>
      </c>
      <c r="FS100" s="402">
        <f t="shared" si="286"/>
        <v>45.933720909110143</v>
      </c>
      <c r="FT100" s="397">
        <f t="shared" si="286"/>
        <v>36.746976727288114</v>
      </c>
      <c r="FU100" s="397">
        <f t="shared" si="286"/>
        <v>29.397581381830491</v>
      </c>
      <c r="FV100" s="397">
        <f t="shared" si="237"/>
        <v>23.518065105464395</v>
      </c>
      <c r="FW100" s="397">
        <f t="shared" si="237"/>
        <v>18.814452084371517</v>
      </c>
      <c r="FX100" s="397">
        <f t="shared" si="237"/>
        <v>15.051561667497214</v>
      </c>
      <c r="FY100" s="397">
        <f t="shared" si="237"/>
        <v>12.041249333997772</v>
      </c>
      <c r="FZ100" s="397">
        <f t="shared" si="237"/>
        <v>9.6329994671982178</v>
      </c>
      <c r="GA100" s="397">
        <f t="shared" si="237"/>
        <v>7.7063995737585742</v>
      </c>
      <c r="GB100" s="397">
        <f t="shared" si="244"/>
        <v>6.1651196590068595</v>
      </c>
      <c r="GC100" s="397">
        <f t="shared" si="244"/>
        <v>4.9320957272054882</v>
      </c>
      <c r="GD100" s="397">
        <f t="shared" si="244"/>
        <v>3.9456765817643906</v>
      </c>
      <c r="GE100" s="402">
        <f t="shared" si="244"/>
        <v>3.1565412654115126</v>
      </c>
      <c r="GF100" s="392">
        <f t="shared" si="294"/>
        <v>2099516.7863349388</v>
      </c>
    </row>
    <row r="101" spans="1:189" ht="22" hidden="1" customHeight="1">
      <c r="B101" s="394">
        <f t="shared" si="275"/>
        <v>86</v>
      </c>
      <c r="C101" s="428"/>
      <c r="D101" s="428">
        <v>1</v>
      </c>
      <c r="E101" s="428"/>
      <c r="F101" s="428"/>
      <c r="G101" s="418" t="str">
        <f>$G$354</f>
        <v>Avg Performing  Title / App</v>
      </c>
      <c r="H101" s="422"/>
      <c r="I101" s="423"/>
      <c r="J101" s="423"/>
      <c r="K101" s="423"/>
      <c r="L101" s="423"/>
      <c r="M101" s="423"/>
      <c r="N101" s="423"/>
      <c r="O101" s="423"/>
      <c r="P101" s="423"/>
      <c r="Q101" s="424"/>
      <c r="R101" s="423"/>
      <c r="S101" s="425"/>
      <c r="T101" s="423"/>
      <c r="U101" s="423"/>
      <c r="V101" s="423"/>
      <c r="W101" s="423"/>
      <c r="X101" s="423"/>
      <c r="Y101" s="423"/>
      <c r="Z101" s="423"/>
      <c r="AA101" s="423"/>
      <c r="AB101" s="423"/>
      <c r="AC101" s="423"/>
      <c r="AD101" s="423"/>
      <c r="AE101" s="425"/>
      <c r="AF101" s="423"/>
      <c r="AG101" s="423"/>
      <c r="AH101" s="423"/>
      <c r="AI101" s="423"/>
      <c r="AJ101" s="423"/>
      <c r="AK101" s="423"/>
      <c r="AL101" s="423"/>
      <c r="AM101" s="423"/>
      <c r="AN101" s="423"/>
      <c r="AO101" s="423"/>
      <c r="AP101" s="423"/>
      <c r="AQ101" s="425"/>
      <c r="AR101" s="423"/>
      <c r="AS101" s="423"/>
      <c r="AT101" s="423"/>
      <c r="AU101" s="423"/>
      <c r="AV101" s="423"/>
      <c r="AW101" s="423"/>
      <c r="AX101" s="423"/>
      <c r="AY101" s="423"/>
      <c r="AZ101" s="423"/>
      <c r="BA101" s="423"/>
      <c r="BB101" s="423"/>
      <c r="BC101" s="425"/>
      <c r="BD101" s="423"/>
      <c r="BE101" s="423"/>
      <c r="BF101" s="423"/>
      <c r="BG101" s="423"/>
      <c r="BH101" s="423"/>
      <c r="BI101" s="423"/>
      <c r="BJ101" s="423"/>
      <c r="BK101" s="423"/>
      <c r="BL101" s="423"/>
      <c r="BM101" s="423"/>
      <c r="BN101" s="423"/>
      <c r="BO101" s="425"/>
      <c r="BP101" s="423"/>
      <c r="BQ101" s="423"/>
      <c r="BR101" s="423"/>
      <c r="BS101" s="423"/>
      <c r="BT101" s="423"/>
      <c r="BU101" s="423"/>
      <c r="BV101" s="423"/>
      <c r="BW101" s="423"/>
      <c r="BX101" s="423"/>
      <c r="BY101" s="423"/>
      <c r="BZ101" s="423"/>
      <c r="CA101" s="425"/>
      <c r="CB101" s="423"/>
      <c r="CC101" s="423"/>
      <c r="CD101" s="423"/>
      <c r="CE101" s="423"/>
      <c r="CF101" s="423"/>
      <c r="CG101" s="423"/>
      <c r="CH101" s="423"/>
      <c r="CI101" s="423"/>
      <c r="CJ101" s="423"/>
      <c r="CK101" s="423"/>
      <c r="CL101" s="423"/>
      <c r="CM101" s="425"/>
      <c r="CN101" s="423"/>
      <c r="CO101" s="423"/>
      <c r="CP101" s="423"/>
      <c r="CQ101" s="423"/>
      <c r="CR101" s="423"/>
      <c r="CS101" s="423"/>
      <c r="CT101" s="423"/>
      <c r="CU101" s="423"/>
      <c r="CV101" s="423"/>
      <c r="CW101" s="423"/>
      <c r="CX101" s="423"/>
      <c r="CY101" s="425"/>
      <c r="CZ101" s="423"/>
      <c r="DA101" s="423"/>
      <c r="DB101" s="423"/>
      <c r="DC101" s="423"/>
      <c r="DD101" s="423"/>
      <c r="DE101" s="423"/>
      <c r="DF101" s="423"/>
      <c r="DG101" s="423"/>
      <c r="DH101" s="423"/>
      <c r="DI101" s="423"/>
      <c r="DJ101" s="423"/>
      <c r="DK101" s="425"/>
      <c r="DL101" s="300"/>
      <c r="DM101" s="300"/>
      <c r="DN101" s="300"/>
      <c r="DO101" s="300"/>
      <c r="DP101" s="300"/>
      <c r="DQ101" s="300"/>
      <c r="DR101" s="300"/>
      <c r="DS101" s="300"/>
      <c r="DT101" s="300"/>
      <c r="DU101" s="300"/>
      <c r="DV101" s="300"/>
      <c r="DW101" s="372"/>
      <c r="DX101" s="423"/>
      <c r="DY101" s="423"/>
      <c r="DZ101" s="423"/>
      <c r="EA101" s="426">
        <f t="shared" ref="EA101:EX101" si="301">$B$9*Q$354</f>
        <v>23344.424999999999</v>
      </c>
      <c r="EB101" s="426">
        <f t="shared" si="301"/>
        <v>75179.8125</v>
      </c>
      <c r="EC101" s="426">
        <f t="shared" si="301"/>
        <v>213463.57499999998</v>
      </c>
      <c r="ED101" s="426">
        <f t="shared" si="301"/>
        <v>417721.6875</v>
      </c>
      <c r="EE101" s="426">
        <f t="shared" si="301"/>
        <v>510202.38749999995</v>
      </c>
      <c r="EF101" s="426">
        <f t="shared" si="301"/>
        <v>496444.64999999997</v>
      </c>
      <c r="EG101" s="440">
        <f t="shared" si="301"/>
        <v>505224.03749999998</v>
      </c>
      <c r="EH101" s="426">
        <f t="shared" si="301"/>
        <v>495940.08749999997</v>
      </c>
      <c r="EI101" s="427">
        <f t="shared" si="301"/>
        <v>335455.57500000001</v>
      </c>
      <c r="EJ101" s="426">
        <f t="shared" si="301"/>
        <v>364069.875</v>
      </c>
      <c r="EK101" s="426">
        <f t="shared" si="301"/>
        <v>279841.57500000001</v>
      </c>
      <c r="EL101" s="426">
        <f t="shared" si="301"/>
        <v>238590.78749999998</v>
      </c>
      <c r="EM101" s="426">
        <f t="shared" si="301"/>
        <v>308814.67499999999</v>
      </c>
      <c r="EN101" s="426">
        <f t="shared" si="301"/>
        <v>273585</v>
      </c>
      <c r="EO101" s="426">
        <f t="shared" si="301"/>
        <v>237267.71249999999</v>
      </c>
      <c r="EP101" s="426">
        <f t="shared" si="301"/>
        <v>178615.125</v>
      </c>
      <c r="EQ101" s="426">
        <f t="shared" si="301"/>
        <v>165844.08749999999</v>
      </c>
      <c r="ER101" s="426">
        <f t="shared" si="301"/>
        <v>185342.625</v>
      </c>
      <c r="ES101" s="426">
        <f t="shared" si="301"/>
        <v>165877.72500000001</v>
      </c>
      <c r="ET101" s="426">
        <f t="shared" si="301"/>
        <v>128921.325</v>
      </c>
      <c r="EU101" s="427">
        <f t="shared" si="301"/>
        <v>95799.599999999991</v>
      </c>
      <c r="EV101" s="426">
        <f t="shared" si="301"/>
        <v>55995.224999999999</v>
      </c>
      <c r="EW101" s="426">
        <f t="shared" si="301"/>
        <v>49009.837499999994</v>
      </c>
      <c r="EX101" s="426">
        <f t="shared" si="301"/>
        <v>27055.762499999997</v>
      </c>
      <c r="EY101" s="397">
        <f t="shared" si="300"/>
        <v>21644.61</v>
      </c>
      <c r="EZ101" s="397">
        <f t="shared" si="300"/>
        <v>17315.688000000002</v>
      </c>
      <c r="FA101" s="397">
        <f t="shared" si="300"/>
        <v>13852.550400000002</v>
      </c>
      <c r="FB101" s="397">
        <f t="shared" si="300"/>
        <v>11082.040320000002</v>
      </c>
      <c r="FC101" s="397">
        <f t="shared" si="300"/>
        <v>8865.6322560000026</v>
      </c>
      <c r="FD101" s="397">
        <f t="shared" si="300"/>
        <v>7092.5058048000028</v>
      </c>
      <c r="FE101" s="397">
        <f t="shared" si="300"/>
        <v>5674.0046438400022</v>
      </c>
      <c r="FF101" s="397">
        <f t="shared" si="300"/>
        <v>4539.2037150720016</v>
      </c>
      <c r="FG101" s="402">
        <f t="shared" si="300"/>
        <v>3631.3629720576014</v>
      </c>
      <c r="FH101" s="397">
        <f t="shared" si="300"/>
        <v>2905.0903776460814</v>
      </c>
      <c r="FI101" s="397">
        <f t="shared" si="300"/>
        <v>2324.0723021168651</v>
      </c>
      <c r="FJ101" s="397">
        <f t="shared" si="249"/>
        <v>1859.2578416934921</v>
      </c>
      <c r="FK101" s="397">
        <f t="shared" si="249"/>
        <v>1487.4062733547937</v>
      </c>
      <c r="FL101" s="397">
        <f t="shared" si="249"/>
        <v>1189.9250186838351</v>
      </c>
      <c r="FM101" s="397">
        <f t="shared" si="249"/>
        <v>951.94001494706811</v>
      </c>
      <c r="FN101" s="397">
        <f t="shared" si="247"/>
        <v>761.55201195765449</v>
      </c>
      <c r="FO101" s="397">
        <f t="shared" si="247"/>
        <v>609.24160956612366</v>
      </c>
      <c r="FP101" s="397">
        <f t="shared" si="247"/>
        <v>487.39328765289895</v>
      </c>
      <c r="FQ101" s="397">
        <f t="shared" si="247"/>
        <v>389.91463012231918</v>
      </c>
      <c r="FR101" s="397">
        <f t="shared" si="286"/>
        <v>311.93170409785535</v>
      </c>
      <c r="FS101" s="402">
        <f t="shared" si="286"/>
        <v>249.5453632782843</v>
      </c>
      <c r="FT101" s="397">
        <f t="shared" si="286"/>
        <v>199.63629062262746</v>
      </c>
      <c r="FU101" s="397">
        <f t="shared" si="286"/>
        <v>159.70903249810198</v>
      </c>
      <c r="FV101" s="397">
        <f t="shared" si="237"/>
        <v>127.76722599848159</v>
      </c>
      <c r="FW101" s="397">
        <f t="shared" si="237"/>
        <v>102.21378079878528</v>
      </c>
      <c r="FX101" s="397">
        <f t="shared" si="237"/>
        <v>81.771024639028226</v>
      </c>
      <c r="FY101" s="397">
        <f t="shared" si="237"/>
        <v>65.416819711222587</v>
      </c>
      <c r="FZ101" s="397">
        <f t="shared" si="237"/>
        <v>52.33345576897807</v>
      </c>
      <c r="GA101" s="397">
        <f t="shared" si="237"/>
        <v>41.866764615182461</v>
      </c>
      <c r="GB101" s="397">
        <f t="shared" si="244"/>
        <v>33.493411692145969</v>
      </c>
      <c r="GC101" s="397">
        <f t="shared" si="244"/>
        <v>26.794729353716775</v>
      </c>
      <c r="GD101" s="397">
        <f t="shared" si="244"/>
        <v>21.43578348297342</v>
      </c>
      <c r="GE101" s="402">
        <f t="shared" si="244"/>
        <v>17.148626786378738</v>
      </c>
      <c r="GF101" s="403">
        <f t="shared" si="294"/>
        <v>5935761.6304928567</v>
      </c>
    </row>
    <row r="102" spans="1:189" ht="22" hidden="1" customHeight="1">
      <c r="B102" s="394">
        <f t="shared" si="275"/>
        <v>87</v>
      </c>
      <c r="C102" s="428"/>
      <c r="D102" s="428"/>
      <c r="E102" s="428"/>
      <c r="F102" s="428">
        <v>1</v>
      </c>
      <c r="G102" s="412" t="str">
        <f>$G$356</f>
        <v>Even Performing Title / App</v>
      </c>
      <c r="H102" s="422"/>
      <c r="I102" s="423"/>
      <c r="J102" s="423"/>
      <c r="K102" s="423"/>
      <c r="L102" s="423"/>
      <c r="M102" s="423"/>
      <c r="N102" s="423"/>
      <c r="O102" s="423"/>
      <c r="P102" s="423"/>
      <c r="Q102" s="424"/>
      <c r="R102" s="423"/>
      <c r="S102" s="425"/>
      <c r="T102" s="423"/>
      <c r="U102" s="423"/>
      <c r="V102" s="423"/>
      <c r="W102" s="423"/>
      <c r="X102" s="423"/>
      <c r="Y102" s="423"/>
      <c r="Z102" s="423"/>
      <c r="AA102" s="423"/>
      <c r="AB102" s="423"/>
      <c r="AC102" s="423"/>
      <c r="AD102" s="423"/>
      <c r="AE102" s="425"/>
      <c r="AF102" s="423"/>
      <c r="AG102" s="423"/>
      <c r="AH102" s="423"/>
      <c r="AI102" s="423"/>
      <c r="AJ102" s="423"/>
      <c r="AK102" s="423"/>
      <c r="AL102" s="423"/>
      <c r="AM102" s="423"/>
      <c r="AN102" s="423"/>
      <c r="AO102" s="423"/>
      <c r="AP102" s="423"/>
      <c r="AQ102" s="425"/>
      <c r="AR102" s="423"/>
      <c r="AS102" s="423"/>
      <c r="AT102" s="423"/>
      <c r="AU102" s="423"/>
      <c r="AV102" s="423"/>
      <c r="AW102" s="423"/>
      <c r="AX102" s="423"/>
      <c r="AY102" s="423"/>
      <c r="AZ102" s="423"/>
      <c r="BA102" s="423"/>
      <c r="BB102" s="423"/>
      <c r="BC102" s="425"/>
      <c r="BD102" s="423"/>
      <c r="BE102" s="423"/>
      <c r="BF102" s="423"/>
      <c r="BG102" s="423"/>
      <c r="BH102" s="423"/>
      <c r="BI102" s="423"/>
      <c r="BJ102" s="423"/>
      <c r="BK102" s="423"/>
      <c r="BL102" s="423"/>
      <c r="BM102" s="423"/>
      <c r="BN102" s="423"/>
      <c r="BO102" s="425"/>
      <c r="BP102" s="423"/>
      <c r="BQ102" s="423"/>
      <c r="BR102" s="423"/>
      <c r="BS102" s="423"/>
      <c r="BT102" s="423"/>
      <c r="BU102" s="423"/>
      <c r="BV102" s="423"/>
      <c r="BW102" s="423"/>
      <c r="BX102" s="423"/>
      <c r="BY102" s="423"/>
      <c r="BZ102" s="423"/>
      <c r="CA102" s="425"/>
      <c r="CB102" s="423"/>
      <c r="CC102" s="423"/>
      <c r="CD102" s="423"/>
      <c r="CE102" s="423"/>
      <c r="CF102" s="423"/>
      <c r="CG102" s="423"/>
      <c r="CH102" s="423"/>
      <c r="CI102" s="423"/>
      <c r="CJ102" s="423"/>
      <c r="CK102" s="423"/>
      <c r="CL102" s="423"/>
      <c r="CM102" s="425"/>
      <c r="CN102" s="423"/>
      <c r="CO102" s="423"/>
      <c r="CP102" s="423"/>
      <c r="CQ102" s="423"/>
      <c r="CR102" s="423"/>
      <c r="CS102" s="423"/>
      <c r="CT102" s="423"/>
      <c r="CU102" s="423"/>
      <c r="CV102" s="423"/>
      <c r="CW102" s="423"/>
      <c r="CX102" s="423"/>
      <c r="CY102" s="425"/>
      <c r="CZ102" s="423"/>
      <c r="DA102" s="423"/>
      <c r="DB102" s="423"/>
      <c r="DC102" s="423"/>
      <c r="DD102" s="423"/>
      <c r="DE102" s="423"/>
      <c r="DF102" s="423"/>
      <c r="DG102" s="423"/>
      <c r="DH102" s="423"/>
      <c r="DI102" s="423"/>
      <c r="DJ102" s="423"/>
      <c r="DK102" s="425"/>
      <c r="DL102" s="300"/>
      <c r="DM102" s="300"/>
      <c r="DN102" s="300"/>
      <c r="DO102" s="300"/>
      <c r="DP102" s="300"/>
      <c r="DQ102" s="300"/>
      <c r="DR102" s="300"/>
      <c r="DS102" s="300"/>
      <c r="DT102" s="300"/>
      <c r="DU102" s="300"/>
      <c r="DV102" s="300"/>
      <c r="DW102" s="372"/>
      <c r="DX102" s="423"/>
      <c r="DY102" s="423"/>
      <c r="DZ102" s="423"/>
      <c r="EA102" s="423"/>
      <c r="EB102" s="423"/>
      <c r="EC102" s="431">
        <f t="shared" ref="EC102:EZ102" si="302">$B$9*Q$356</f>
        <v>2335.9375000000005</v>
      </c>
      <c r="ED102" s="431">
        <f t="shared" si="302"/>
        <v>9343.7500000000018</v>
      </c>
      <c r="EE102" s="431">
        <f t="shared" si="302"/>
        <v>23359.375</v>
      </c>
      <c r="EF102" s="431">
        <f t="shared" si="302"/>
        <v>35039.0625</v>
      </c>
      <c r="EG102" s="443">
        <f t="shared" si="302"/>
        <v>46718.75</v>
      </c>
      <c r="EH102" s="431">
        <f t="shared" si="302"/>
        <v>44382.8125</v>
      </c>
      <c r="EI102" s="432">
        <f t="shared" si="302"/>
        <v>42046.875</v>
      </c>
      <c r="EJ102" s="431">
        <f t="shared" si="302"/>
        <v>39710.9375</v>
      </c>
      <c r="EK102" s="431">
        <f t="shared" si="302"/>
        <v>37375.000000000007</v>
      </c>
      <c r="EL102" s="431">
        <f t="shared" si="302"/>
        <v>35039.0625</v>
      </c>
      <c r="EM102" s="431">
        <f t="shared" si="302"/>
        <v>32703.125</v>
      </c>
      <c r="EN102" s="431">
        <f t="shared" si="302"/>
        <v>30367.1875</v>
      </c>
      <c r="EO102" s="431">
        <f t="shared" si="302"/>
        <v>28031.25</v>
      </c>
      <c r="EP102" s="431">
        <f t="shared" si="302"/>
        <v>25695.312500000004</v>
      </c>
      <c r="EQ102" s="431">
        <f t="shared" si="302"/>
        <v>23359.374999999975</v>
      </c>
      <c r="ER102" s="431">
        <f t="shared" si="302"/>
        <v>21023.437499999975</v>
      </c>
      <c r="ES102" s="431">
        <f t="shared" si="302"/>
        <v>18687.500000000004</v>
      </c>
      <c r="ET102" s="431">
        <f t="shared" si="302"/>
        <v>16351.5625</v>
      </c>
      <c r="EU102" s="432">
        <f t="shared" si="302"/>
        <v>14015.625</v>
      </c>
      <c r="EV102" s="431">
        <f t="shared" si="302"/>
        <v>11679.6875</v>
      </c>
      <c r="EW102" s="431">
        <f t="shared" si="302"/>
        <v>9343.7500000000018</v>
      </c>
      <c r="EX102" s="431">
        <f t="shared" si="302"/>
        <v>7007.8125</v>
      </c>
      <c r="EY102" s="431">
        <f t="shared" si="302"/>
        <v>4671.8750000000009</v>
      </c>
      <c r="EZ102" s="431">
        <f t="shared" si="302"/>
        <v>2335.9375000000005</v>
      </c>
      <c r="FA102" s="397">
        <f t="shared" si="300"/>
        <v>1868.7500000000005</v>
      </c>
      <c r="FB102" s="397">
        <f t="shared" si="300"/>
        <v>1495.0000000000005</v>
      </c>
      <c r="FC102" s="397">
        <f t="shared" si="300"/>
        <v>1196.0000000000005</v>
      </c>
      <c r="FD102" s="397">
        <f t="shared" si="300"/>
        <v>956.80000000000041</v>
      </c>
      <c r="FE102" s="397">
        <f t="shared" si="300"/>
        <v>765.4400000000004</v>
      </c>
      <c r="FF102" s="397">
        <f t="shared" si="300"/>
        <v>612.35200000000032</v>
      </c>
      <c r="FG102" s="402">
        <f t="shared" si="300"/>
        <v>489.88160000000028</v>
      </c>
      <c r="FH102" s="397">
        <f t="shared" si="300"/>
        <v>391.90528000000023</v>
      </c>
      <c r="FI102" s="397">
        <f t="shared" si="300"/>
        <v>313.52422400000023</v>
      </c>
      <c r="FJ102" s="397">
        <f t="shared" si="249"/>
        <v>250.81937920000018</v>
      </c>
      <c r="FK102" s="397">
        <f t="shared" si="249"/>
        <v>200.65550336000015</v>
      </c>
      <c r="FL102" s="397">
        <f t="shared" si="249"/>
        <v>160.52440268800012</v>
      </c>
      <c r="FM102" s="397">
        <f t="shared" si="249"/>
        <v>128.4195221504001</v>
      </c>
      <c r="FN102" s="397">
        <f t="shared" si="247"/>
        <v>102.73561772032008</v>
      </c>
      <c r="FO102" s="397">
        <f t="shared" si="247"/>
        <v>82.188494176256071</v>
      </c>
      <c r="FP102" s="397">
        <f t="shared" si="247"/>
        <v>65.75079534100486</v>
      </c>
      <c r="FQ102" s="397">
        <f t="shared" si="247"/>
        <v>52.600636272803889</v>
      </c>
      <c r="FR102" s="397">
        <f t="shared" si="286"/>
        <v>42.080509018243113</v>
      </c>
      <c r="FS102" s="402">
        <f t="shared" si="286"/>
        <v>33.66440721459449</v>
      </c>
      <c r="FT102" s="397">
        <f t="shared" si="286"/>
        <v>26.931525771675595</v>
      </c>
      <c r="FU102" s="397">
        <f t="shared" si="286"/>
        <v>21.545220617340476</v>
      </c>
      <c r="FV102" s="397">
        <f t="shared" si="237"/>
        <v>17.236176493872382</v>
      </c>
      <c r="FW102" s="397">
        <f t="shared" si="237"/>
        <v>13.788941195097905</v>
      </c>
      <c r="FX102" s="397">
        <f t="shared" si="237"/>
        <v>11.031152956078325</v>
      </c>
      <c r="FY102" s="397">
        <f t="shared" si="237"/>
        <v>8.82492236486266</v>
      </c>
      <c r="FZ102" s="397">
        <f t="shared" si="237"/>
        <v>7.0599378918901285</v>
      </c>
      <c r="GA102" s="397">
        <f t="shared" si="237"/>
        <v>5.6479503135121032</v>
      </c>
      <c r="GB102" s="397">
        <f t="shared" si="244"/>
        <v>4.5183602508096827</v>
      </c>
      <c r="GC102" s="397">
        <f t="shared" si="244"/>
        <v>3.6146882006477465</v>
      </c>
      <c r="GD102" s="397">
        <f t="shared" si="244"/>
        <v>2.8917505605181972</v>
      </c>
      <c r="GE102" s="402">
        <f t="shared" si="244"/>
        <v>2.3134004484145581</v>
      </c>
      <c r="GF102" s="416">
        <f t="shared" si="294"/>
        <v>569959.49639820633</v>
      </c>
    </row>
    <row r="103" spans="1:189" ht="22" hidden="1" customHeight="1">
      <c r="B103" s="394">
        <f t="shared" si="275"/>
        <v>88</v>
      </c>
      <c r="C103" s="428">
        <v>1</v>
      </c>
      <c r="D103" s="428"/>
      <c r="E103" s="428"/>
      <c r="F103" s="428"/>
      <c r="G103" s="404" t="str">
        <f>$G$353</f>
        <v>High Performing Title / App</v>
      </c>
      <c r="H103" s="422"/>
      <c r="I103" s="423"/>
      <c r="J103" s="423"/>
      <c r="K103" s="423"/>
      <c r="L103" s="423"/>
      <c r="M103" s="423"/>
      <c r="N103" s="423"/>
      <c r="O103" s="423"/>
      <c r="P103" s="423"/>
      <c r="Q103" s="424"/>
      <c r="R103" s="423"/>
      <c r="S103" s="425"/>
      <c r="T103" s="423"/>
      <c r="U103" s="423"/>
      <c r="V103" s="423"/>
      <c r="W103" s="423"/>
      <c r="X103" s="423"/>
      <c r="Y103" s="423"/>
      <c r="Z103" s="423"/>
      <c r="AA103" s="423"/>
      <c r="AB103" s="423"/>
      <c r="AC103" s="423"/>
      <c r="AD103" s="423"/>
      <c r="AE103" s="425"/>
      <c r="AF103" s="423"/>
      <c r="AG103" s="423"/>
      <c r="AH103" s="423"/>
      <c r="AI103" s="423"/>
      <c r="AJ103" s="423"/>
      <c r="AK103" s="423"/>
      <c r="AL103" s="423"/>
      <c r="AM103" s="423"/>
      <c r="AN103" s="423"/>
      <c r="AO103" s="423"/>
      <c r="AP103" s="423"/>
      <c r="AQ103" s="425"/>
      <c r="AR103" s="423"/>
      <c r="AS103" s="423"/>
      <c r="AT103" s="423"/>
      <c r="AU103" s="423"/>
      <c r="AV103" s="423"/>
      <c r="AW103" s="423"/>
      <c r="AX103" s="423"/>
      <c r="AY103" s="423"/>
      <c r="AZ103" s="423"/>
      <c r="BA103" s="423"/>
      <c r="BB103" s="423"/>
      <c r="BC103" s="425"/>
      <c r="BD103" s="423"/>
      <c r="BE103" s="423"/>
      <c r="BF103" s="423"/>
      <c r="BG103" s="423"/>
      <c r="BH103" s="423"/>
      <c r="BI103" s="423"/>
      <c r="BJ103" s="423"/>
      <c r="BK103" s="423"/>
      <c r="BL103" s="423"/>
      <c r="BM103" s="423"/>
      <c r="BN103" s="423"/>
      <c r="BO103" s="425"/>
      <c r="BP103" s="423"/>
      <c r="BQ103" s="423"/>
      <c r="BR103" s="423"/>
      <c r="BS103" s="423"/>
      <c r="BT103" s="423"/>
      <c r="BU103" s="423"/>
      <c r="BV103" s="423"/>
      <c r="BW103" s="423"/>
      <c r="BX103" s="423"/>
      <c r="BY103" s="423"/>
      <c r="BZ103" s="423"/>
      <c r="CA103" s="425"/>
      <c r="CB103" s="423"/>
      <c r="CC103" s="423"/>
      <c r="CD103" s="423"/>
      <c r="CE103" s="423"/>
      <c r="CF103" s="423"/>
      <c r="CG103" s="423"/>
      <c r="CH103" s="423"/>
      <c r="CI103" s="423"/>
      <c r="CJ103" s="423"/>
      <c r="CK103" s="423"/>
      <c r="CL103" s="423"/>
      <c r="CM103" s="425"/>
      <c r="CN103" s="423"/>
      <c r="CO103" s="423"/>
      <c r="CP103" s="423"/>
      <c r="CQ103" s="423"/>
      <c r="CR103" s="423"/>
      <c r="CS103" s="423"/>
      <c r="CT103" s="423"/>
      <c r="CU103" s="423"/>
      <c r="CV103" s="423"/>
      <c r="CW103" s="423"/>
      <c r="CX103" s="423"/>
      <c r="CY103" s="425"/>
      <c r="CZ103" s="423"/>
      <c r="DA103" s="423"/>
      <c r="DB103" s="423"/>
      <c r="DC103" s="423"/>
      <c r="DD103" s="423"/>
      <c r="DE103" s="423"/>
      <c r="DF103" s="423"/>
      <c r="DG103" s="423"/>
      <c r="DH103" s="423"/>
      <c r="DI103" s="423"/>
      <c r="DJ103" s="423"/>
      <c r="DK103" s="425"/>
      <c r="DL103" s="300"/>
      <c r="DM103" s="300"/>
      <c r="DN103" s="300"/>
      <c r="DO103" s="300"/>
      <c r="DP103" s="300"/>
      <c r="DQ103" s="300"/>
      <c r="DR103" s="300"/>
      <c r="DS103" s="300"/>
      <c r="DT103" s="300"/>
      <c r="DU103" s="300"/>
      <c r="DV103" s="300"/>
      <c r="DW103" s="372"/>
      <c r="DX103" s="423"/>
      <c r="DY103" s="423"/>
      <c r="DZ103" s="423"/>
      <c r="EA103" s="423"/>
      <c r="EB103" s="423"/>
      <c r="EC103" s="423"/>
      <c r="ED103" s="435">
        <f t="shared" ref="ED103:FA103" si="303">$B$9*Q$353</f>
        <v>216978.69374999998</v>
      </c>
      <c r="EE103" s="435">
        <f t="shared" si="303"/>
        <v>724467.65625</v>
      </c>
      <c r="EF103" s="435">
        <f t="shared" si="303"/>
        <v>1376160.58125</v>
      </c>
      <c r="EG103" s="444">
        <f t="shared" si="303"/>
        <v>2329951.8937499998</v>
      </c>
      <c r="EH103" s="435">
        <f t="shared" si="303"/>
        <v>2894254.59375</v>
      </c>
      <c r="EI103" s="436">
        <f t="shared" si="303"/>
        <v>3393771.46875</v>
      </c>
      <c r="EJ103" s="435">
        <f t="shared" si="303"/>
        <v>2796016.2749999999</v>
      </c>
      <c r="EK103" s="435">
        <f t="shared" si="303"/>
        <v>2389978.0124999997</v>
      </c>
      <c r="EL103" s="435">
        <f t="shared" si="303"/>
        <v>3074736.5999999996</v>
      </c>
      <c r="EM103" s="435">
        <f t="shared" si="303"/>
        <v>2535998.4</v>
      </c>
      <c r="EN103" s="435">
        <f t="shared" si="303"/>
        <v>2199253.3874999997</v>
      </c>
      <c r="EO103" s="435">
        <f t="shared" si="303"/>
        <v>2769980.85</v>
      </c>
      <c r="EP103" s="435">
        <f t="shared" si="303"/>
        <v>2434968.1687499997</v>
      </c>
      <c r="EQ103" s="435">
        <f t="shared" si="303"/>
        <v>2279546.1</v>
      </c>
      <c r="ER103" s="435">
        <f t="shared" si="303"/>
        <v>1459329.3</v>
      </c>
      <c r="ES103" s="435">
        <f t="shared" si="303"/>
        <v>1644554.1937499999</v>
      </c>
      <c r="ET103" s="435">
        <f t="shared" si="303"/>
        <v>1368625.78125</v>
      </c>
      <c r="EU103" s="436">
        <f t="shared" si="303"/>
        <v>1435026.20625</v>
      </c>
      <c r="EV103" s="435">
        <f t="shared" si="303"/>
        <v>791086.72499999998</v>
      </c>
      <c r="EW103" s="435">
        <f t="shared" si="303"/>
        <v>705176.54999999993</v>
      </c>
      <c r="EX103" s="435">
        <f t="shared" si="303"/>
        <v>550393.59375</v>
      </c>
      <c r="EY103" s="435">
        <f t="shared" si="303"/>
        <v>603389.47499999998</v>
      </c>
      <c r="EZ103" s="435">
        <f t="shared" si="303"/>
        <v>382004.26874999999</v>
      </c>
      <c r="FA103" s="435">
        <f t="shared" si="303"/>
        <v>213648.58124999999</v>
      </c>
      <c r="FB103" s="397">
        <f t="shared" si="300"/>
        <v>170918.86499999999</v>
      </c>
      <c r="FC103" s="397">
        <f t="shared" si="300"/>
        <v>136735.092</v>
      </c>
      <c r="FD103" s="397">
        <f t="shared" si="300"/>
        <v>109388.0736</v>
      </c>
      <c r="FE103" s="397">
        <f t="shared" si="300"/>
        <v>87510.458880000006</v>
      </c>
      <c r="FF103" s="397">
        <f t="shared" si="300"/>
        <v>70008.367104000004</v>
      </c>
      <c r="FG103" s="402">
        <f t="shared" si="300"/>
        <v>56006.693683200006</v>
      </c>
      <c r="FH103" s="397">
        <f t="shared" si="300"/>
        <v>44805.354946560008</v>
      </c>
      <c r="FI103" s="397">
        <f t="shared" si="300"/>
        <v>35844.283957248008</v>
      </c>
      <c r="FJ103" s="397">
        <f t="shared" si="249"/>
        <v>28675.427165798406</v>
      </c>
      <c r="FK103" s="397">
        <f t="shared" si="249"/>
        <v>22940.341732638728</v>
      </c>
      <c r="FL103" s="397">
        <f t="shared" si="249"/>
        <v>18352.273386110985</v>
      </c>
      <c r="FM103" s="397">
        <f t="shared" ref="FM103:FM116" si="304">FL103*0.8</f>
        <v>14681.818708888788</v>
      </c>
      <c r="FN103" s="397">
        <f t="shared" si="247"/>
        <v>11745.454967111031</v>
      </c>
      <c r="FO103" s="397">
        <f t="shared" si="247"/>
        <v>9396.3639736888254</v>
      </c>
      <c r="FP103" s="397">
        <f t="shared" si="247"/>
        <v>7517.091178951061</v>
      </c>
      <c r="FQ103" s="397">
        <f t="shared" si="247"/>
        <v>6013.6729431608492</v>
      </c>
      <c r="FR103" s="397">
        <f t="shared" si="286"/>
        <v>4810.9383545286792</v>
      </c>
      <c r="FS103" s="402">
        <f t="shared" si="286"/>
        <v>3848.7506836229436</v>
      </c>
      <c r="FT103" s="397">
        <f t="shared" si="286"/>
        <v>3079.000546898355</v>
      </c>
      <c r="FU103" s="397">
        <f t="shared" si="286"/>
        <v>2463.2004375186843</v>
      </c>
      <c r="FV103" s="397">
        <f t="shared" si="237"/>
        <v>1970.5603500149475</v>
      </c>
      <c r="FW103" s="397">
        <f t="shared" si="237"/>
        <v>1576.4482800119581</v>
      </c>
      <c r="FX103" s="397">
        <f t="shared" si="237"/>
        <v>1261.1586240095667</v>
      </c>
      <c r="FY103" s="397">
        <f t="shared" si="237"/>
        <v>1008.9268992076534</v>
      </c>
      <c r="FZ103" s="397">
        <f t="shared" si="237"/>
        <v>807.14151936612279</v>
      </c>
      <c r="GA103" s="397">
        <f t="shared" si="237"/>
        <v>645.71321549289826</v>
      </c>
      <c r="GB103" s="397">
        <f t="shared" si="244"/>
        <v>516.57057239431867</v>
      </c>
      <c r="GC103" s="397">
        <f t="shared" si="244"/>
        <v>413.25645791545497</v>
      </c>
      <c r="GD103" s="397">
        <f t="shared" si="244"/>
        <v>330.60516633236398</v>
      </c>
      <c r="GE103" s="402">
        <f t="shared" si="244"/>
        <v>264.48413306589117</v>
      </c>
      <c r="GF103" s="407">
        <f t="shared" si="294"/>
        <v>41422833.744717732</v>
      </c>
      <c r="GG103" s="408">
        <f>(GF103*$B$13)*$B$12</f>
        <v>186402751.85122982</v>
      </c>
    </row>
    <row r="104" spans="1:189" ht="22" hidden="1" customHeight="1">
      <c r="B104" s="394">
        <f t="shared" si="275"/>
        <v>89</v>
      </c>
      <c r="C104" s="428"/>
      <c r="D104" s="428">
        <v>1</v>
      </c>
      <c r="E104" s="428"/>
      <c r="F104" s="428"/>
      <c r="G104" s="418" t="str">
        <f>$G$354</f>
        <v>Avg Performing  Title / App</v>
      </c>
      <c r="H104" s="422"/>
      <c r="I104" s="423"/>
      <c r="J104" s="423"/>
      <c r="K104" s="423"/>
      <c r="L104" s="423"/>
      <c r="M104" s="423"/>
      <c r="N104" s="423"/>
      <c r="O104" s="423"/>
      <c r="P104" s="423"/>
      <c r="Q104" s="424"/>
      <c r="R104" s="423"/>
      <c r="S104" s="425"/>
      <c r="T104" s="423"/>
      <c r="U104" s="423"/>
      <c r="V104" s="423"/>
      <c r="W104" s="423"/>
      <c r="X104" s="423"/>
      <c r="Y104" s="423"/>
      <c r="Z104" s="423"/>
      <c r="AA104" s="423"/>
      <c r="AB104" s="423"/>
      <c r="AC104" s="423"/>
      <c r="AD104" s="423"/>
      <c r="AE104" s="425"/>
      <c r="AF104" s="423"/>
      <c r="AG104" s="423"/>
      <c r="AH104" s="423"/>
      <c r="AI104" s="423"/>
      <c r="AJ104" s="423"/>
      <c r="AK104" s="423"/>
      <c r="AL104" s="423"/>
      <c r="AM104" s="423"/>
      <c r="AN104" s="423"/>
      <c r="AO104" s="423"/>
      <c r="AP104" s="423"/>
      <c r="AQ104" s="425"/>
      <c r="AR104" s="423"/>
      <c r="AS104" s="423"/>
      <c r="AT104" s="423"/>
      <c r="AU104" s="423"/>
      <c r="AV104" s="423"/>
      <c r="AW104" s="423"/>
      <c r="AX104" s="423"/>
      <c r="AY104" s="423"/>
      <c r="AZ104" s="423"/>
      <c r="BA104" s="423"/>
      <c r="BB104" s="423"/>
      <c r="BC104" s="425"/>
      <c r="BD104" s="423"/>
      <c r="BE104" s="423"/>
      <c r="BF104" s="423"/>
      <c r="BG104" s="423"/>
      <c r="BH104" s="423"/>
      <c r="BI104" s="423"/>
      <c r="BJ104" s="423"/>
      <c r="BK104" s="423"/>
      <c r="BL104" s="423"/>
      <c r="BM104" s="423"/>
      <c r="BN104" s="423"/>
      <c r="BO104" s="425"/>
      <c r="BP104" s="423"/>
      <c r="BQ104" s="423"/>
      <c r="BR104" s="423"/>
      <c r="BS104" s="423"/>
      <c r="BT104" s="423"/>
      <c r="BU104" s="423"/>
      <c r="BV104" s="423"/>
      <c r="BW104" s="423"/>
      <c r="BX104" s="423"/>
      <c r="BY104" s="423"/>
      <c r="BZ104" s="423"/>
      <c r="CA104" s="425"/>
      <c r="CB104" s="423"/>
      <c r="CC104" s="423"/>
      <c r="CD104" s="423"/>
      <c r="CE104" s="423"/>
      <c r="CF104" s="423"/>
      <c r="CG104" s="423"/>
      <c r="CH104" s="423"/>
      <c r="CI104" s="423"/>
      <c r="CJ104" s="423"/>
      <c r="CK104" s="423"/>
      <c r="CL104" s="423"/>
      <c r="CM104" s="425"/>
      <c r="CN104" s="423"/>
      <c r="CO104" s="423"/>
      <c r="CP104" s="423"/>
      <c r="CQ104" s="423"/>
      <c r="CR104" s="423"/>
      <c r="CS104" s="423"/>
      <c r="CT104" s="423"/>
      <c r="CU104" s="423"/>
      <c r="CV104" s="423"/>
      <c r="CW104" s="423"/>
      <c r="CX104" s="423"/>
      <c r="CY104" s="425"/>
      <c r="CZ104" s="423"/>
      <c r="DA104" s="423"/>
      <c r="DB104" s="423"/>
      <c r="DC104" s="423"/>
      <c r="DD104" s="423"/>
      <c r="DE104" s="423"/>
      <c r="DF104" s="423"/>
      <c r="DG104" s="423"/>
      <c r="DH104" s="423"/>
      <c r="DI104" s="423"/>
      <c r="DJ104" s="423"/>
      <c r="DK104" s="425"/>
      <c r="DL104" s="300"/>
      <c r="DM104" s="300"/>
      <c r="DN104" s="300"/>
      <c r="DO104" s="300"/>
      <c r="DP104" s="300"/>
      <c r="DQ104" s="300"/>
      <c r="DR104" s="300"/>
      <c r="DS104" s="300"/>
      <c r="DT104" s="300"/>
      <c r="DU104" s="300"/>
      <c r="DV104" s="300"/>
      <c r="DW104" s="372"/>
      <c r="DX104" s="423"/>
      <c r="DY104" s="423"/>
      <c r="DZ104" s="423"/>
      <c r="EA104" s="423"/>
      <c r="EB104" s="423"/>
      <c r="EC104" s="423"/>
      <c r="ED104" s="423"/>
      <c r="EE104" s="426">
        <f t="shared" ref="EE104:FB104" si="305">$B$9*Q$354</f>
        <v>23344.424999999999</v>
      </c>
      <c r="EF104" s="426">
        <f t="shared" si="305"/>
        <v>75179.8125</v>
      </c>
      <c r="EG104" s="440">
        <f t="shared" si="305"/>
        <v>213463.57499999998</v>
      </c>
      <c r="EH104" s="426">
        <f t="shared" si="305"/>
        <v>417721.6875</v>
      </c>
      <c r="EI104" s="427">
        <f t="shared" si="305"/>
        <v>510202.38749999995</v>
      </c>
      <c r="EJ104" s="426">
        <f t="shared" si="305"/>
        <v>496444.64999999997</v>
      </c>
      <c r="EK104" s="426">
        <f t="shared" si="305"/>
        <v>505224.03749999998</v>
      </c>
      <c r="EL104" s="426">
        <f t="shared" si="305"/>
        <v>495940.08749999997</v>
      </c>
      <c r="EM104" s="426">
        <f t="shared" si="305"/>
        <v>335455.57500000001</v>
      </c>
      <c r="EN104" s="426">
        <f t="shared" si="305"/>
        <v>364069.875</v>
      </c>
      <c r="EO104" s="426">
        <f t="shared" si="305"/>
        <v>279841.57500000001</v>
      </c>
      <c r="EP104" s="426">
        <f t="shared" si="305"/>
        <v>238590.78749999998</v>
      </c>
      <c r="EQ104" s="426">
        <f t="shared" si="305"/>
        <v>308814.67499999999</v>
      </c>
      <c r="ER104" s="426">
        <f t="shared" si="305"/>
        <v>273585</v>
      </c>
      <c r="ES104" s="426">
        <f t="shared" si="305"/>
        <v>237267.71249999999</v>
      </c>
      <c r="ET104" s="426">
        <f t="shared" si="305"/>
        <v>178615.125</v>
      </c>
      <c r="EU104" s="427">
        <f t="shared" si="305"/>
        <v>165844.08749999999</v>
      </c>
      <c r="EV104" s="426">
        <f t="shared" si="305"/>
        <v>185342.625</v>
      </c>
      <c r="EW104" s="426">
        <f t="shared" si="305"/>
        <v>165877.72500000001</v>
      </c>
      <c r="EX104" s="426">
        <f t="shared" si="305"/>
        <v>128921.325</v>
      </c>
      <c r="EY104" s="426">
        <f t="shared" si="305"/>
        <v>95799.599999999991</v>
      </c>
      <c r="EZ104" s="426">
        <f t="shared" si="305"/>
        <v>55995.224999999999</v>
      </c>
      <c r="FA104" s="426">
        <f t="shared" si="305"/>
        <v>49009.837499999994</v>
      </c>
      <c r="FB104" s="426">
        <f t="shared" si="305"/>
        <v>27055.762499999997</v>
      </c>
      <c r="FC104" s="397">
        <f t="shared" si="300"/>
        <v>21644.61</v>
      </c>
      <c r="FD104" s="397">
        <f t="shared" si="300"/>
        <v>17315.688000000002</v>
      </c>
      <c r="FE104" s="397">
        <f t="shared" si="300"/>
        <v>13852.550400000002</v>
      </c>
      <c r="FF104" s="397">
        <f t="shared" si="300"/>
        <v>11082.040320000002</v>
      </c>
      <c r="FG104" s="402">
        <f t="shared" si="300"/>
        <v>8865.6322560000026</v>
      </c>
      <c r="FH104" s="397">
        <f t="shared" si="300"/>
        <v>7092.5058048000028</v>
      </c>
      <c r="FI104" s="397">
        <f t="shared" si="300"/>
        <v>5674.0046438400022</v>
      </c>
      <c r="FJ104" s="397">
        <f t="shared" si="300"/>
        <v>4539.2037150720016</v>
      </c>
      <c r="FK104" s="397">
        <f t="shared" si="300"/>
        <v>3631.3629720576014</v>
      </c>
      <c r="FL104" s="397">
        <f t="shared" si="300"/>
        <v>2905.0903776460814</v>
      </c>
      <c r="FM104" s="397">
        <f t="shared" si="304"/>
        <v>2324.0723021168651</v>
      </c>
      <c r="FN104" s="397">
        <f t="shared" si="247"/>
        <v>1859.2578416934921</v>
      </c>
      <c r="FO104" s="397">
        <f t="shared" si="247"/>
        <v>1487.4062733547937</v>
      </c>
      <c r="FP104" s="397">
        <f t="shared" si="247"/>
        <v>1189.9250186838351</v>
      </c>
      <c r="FQ104" s="397">
        <f t="shared" si="247"/>
        <v>951.94001494706811</v>
      </c>
      <c r="FR104" s="397">
        <f t="shared" si="286"/>
        <v>761.55201195765449</v>
      </c>
      <c r="FS104" s="402">
        <f t="shared" si="286"/>
        <v>609.24160956612366</v>
      </c>
      <c r="FT104" s="397">
        <f t="shared" si="286"/>
        <v>487.39328765289895</v>
      </c>
      <c r="FU104" s="397">
        <f t="shared" si="286"/>
        <v>389.91463012231918</v>
      </c>
      <c r="FV104" s="397">
        <f t="shared" si="237"/>
        <v>311.93170409785535</v>
      </c>
      <c r="FW104" s="397">
        <f t="shared" si="237"/>
        <v>249.5453632782843</v>
      </c>
      <c r="FX104" s="397">
        <f t="shared" si="237"/>
        <v>199.63629062262746</v>
      </c>
      <c r="FY104" s="397">
        <f t="shared" si="237"/>
        <v>159.70903249810198</v>
      </c>
      <c r="FZ104" s="397">
        <f t="shared" si="237"/>
        <v>127.76722599848159</v>
      </c>
      <c r="GA104" s="397">
        <f t="shared" si="237"/>
        <v>102.21378079878528</v>
      </c>
      <c r="GB104" s="397">
        <f t="shared" si="244"/>
        <v>81.771024639028226</v>
      </c>
      <c r="GC104" s="397">
        <f t="shared" si="244"/>
        <v>65.416819711222587</v>
      </c>
      <c r="GD104" s="397">
        <f t="shared" si="244"/>
        <v>52.33345576897807</v>
      </c>
      <c r="GE104" s="402">
        <f t="shared" si="244"/>
        <v>41.866764615182461</v>
      </c>
      <c r="GF104" s="403">
        <f t="shared" si="294"/>
        <v>5935662.7579415413</v>
      </c>
    </row>
    <row r="105" spans="1:189" ht="22" hidden="1" customHeight="1">
      <c r="B105" s="394">
        <f t="shared" si="275"/>
        <v>90</v>
      </c>
      <c r="C105" s="428"/>
      <c r="D105" s="428"/>
      <c r="E105" s="428">
        <v>1</v>
      </c>
      <c r="F105" s="428"/>
      <c r="G105" s="409" t="str">
        <f>$G$355</f>
        <v>Low Performing  Title / App</v>
      </c>
      <c r="H105" s="422"/>
      <c r="I105" s="423"/>
      <c r="J105" s="423"/>
      <c r="K105" s="423"/>
      <c r="L105" s="423"/>
      <c r="M105" s="423"/>
      <c r="N105" s="423"/>
      <c r="O105" s="423"/>
      <c r="P105" s="423"/>
      <c r="Q105" s="424"/>
      <c r="R105" s="423"/>
      <c r="S105" s="425"/>
      <c r="T105" s="423"/>
      <c r="U105" s="423"/>
      <c r="V105" s="423"/>
      <c r="W105" s="423"/>
      <c r="X105" s="423"/>
      <c r="Y105" s="423"/>
      <c r="Z105" s="423"/>
      <c r="AA105" s="423"/>
      <c r="AB105" s="423"/>
      <c r="AC105" s="423"/>
      <c r="AD105" s="423"/>
      <c r="AE105" s="425"/>
      <c r="AF105" s="423"/>
      <c r="AG105" s="423"/>
      <c r="AH105" s="423"/>
      <c r="AI105" s="423"/>
      <c r="AJ105" s="423"/>
      <c r="AK105" s="423"/>
      <c r="AL105" s="423"/>
      <c r="AM105" s="423"/>
      <c r="AN105" s="423"/>
      <c r="AO105" s="423"/>
      <c r="AP105" s="423"/>
      <c r="AQ105" s="425"/>
      <c r="AR105" s="423"/>
      <c r="AS105" s="423"/>
      <c r="AT105" s="423"/>
      <c r="AU105" s="423"/>
      <c r="AV105" s="423"/>
      <c r="AW105" s="423"/>
      <c r="AX105" s="423"/>
      <c r="AY105" s="423"/>
      <c r="AZ105" s="423"/>
      <c r="BA105" s="423"/>
      <c r="BB105" s="423"/>
      <c r="BC105" s="425"/>
      <c r="BD105" s="423"/>
      <c r="BE105" s="423"/>
      <c r="BF105" s="423"/>
      <c r="BG105" s="423"/>
      <c r="BH105" s="423"/>
      <c r="BI105" s="423"/>
      <c r="BJ105" s="423"/>
      <c r="BK105" s="423"/>
      <c r="BL105" s="423"/>
      <c r="BM105" s="423"/>
      <c r="BN105" s="423"/>
      <c r="BO105" s="425"/>
      <c r="BP105" s="423"/>
      <c r="BQ105" s="423"/>
      <c r="BR105" s="423"/>
      <c r="BS105" s="423"/>
      <c r="BT105" s="423"/>
      <c r="BU105" s="423"/>
      <c r="BV105" s="423"/>
      <c r="BW105" s="423"/>
      <c r="BX105" s="423"/>
      <c r="BY105" s="423"/>
      <c r="BZ105" s="423"/>
      <c r="CA105" s="425"/>
      <c r="CB105" s="423"/>
      <c r="CC105" s="423"/>
      <c r="CD105" s="423"/>
      <c r="CE105" s="423"/>
      <c r="CF105" s="423"/>
      <c r="CG105" s="423"/>
      <c r="CH105" s="423"/>
      <c r="CI105" s="423"/>
      <c r="CJ105" s="423"/>
      <c r="CK105" s="423"/>
      <c r="CL105" s="423"/>
      <c r="CM105" s="425"/>
      <c r="CN105" s="423"/>
      <c r="CO105" s="423"/>
      <c r="CP105" s="423"/>
      <c r="CQ105" s="423"/>
      <c r="CR105" s="423"/>
      <c r="CS105" s="423"/>
      <c r="CT105" s="423"/>
      <c r="CU105" s="423"/>
      <c r="CV105" s="423"/>
      <c r="CW105" s="423"/>
      <c r="CX105" s="423"/>
      <c r="CY105" s="425"/>
      <c r="CZ105" s="423"/>
      <c r="DA105" s="423"/>
      <c r="DB105" s="423"/>
      <c r="DC105" s="423"/>
      <c r="DD105" s="423"/>
      <c r="DE105" s="423"/>
      <c r="DF105" s="423"/>
      <c r="DG105" s="423"/>
      <c r="DH105" s="423"/>
      <c r="DI105" s="423"/>
      <c r="DJ105" s="423"/>
      <c r="DK105" s="425"/>
      <c r="DL105" s="300"/>
      <c r="DM105" s="300"/>
      <c r="DN105" s="300"/>
      <c r="DO105" s="300"/>
      <c r="DP105" s="300"/>
      <c r="DQ105" s="300"/>
      <c r="DR105" s="300"/>
      <c r="DS105" s="300"/>
      <c r="DT105" s="300"/>
      <c r="DU105" s="300"/>
      <c r="DV105" s="300"/>
      <c r="DW105" s="372"/>
      <c r="DX105" s="423"/>
      <c r="DY105" s="423"/>
      <c r="DZ105" s="423"/>
      <c r="EA105" s="423"/>
      <c r="EB105" s="423"/>
      <c r="EC105" s="423"/>
      <c r="ED105" s="423"/>
      <c r="EE105" s="423"/>
      <c r="EF105" s="429">
        <f t="shared" ref="EF105:FC105" si="306">$B$9*Q$355</f>
        <v>10965.824999999999</v>
      </c>
      <c r="EG105" s="439">
        <f t="shared" si="306"/>
        <v>40421.0625</v>
      </c>
      <c r="EH105" s="429">
        <f t="shared" si="306"/>
        <v>74204.324999999997</v>
      </c>
      <c r="EI105" s="430">
        <f t="shared" si="306"/>
        <v>136792.5</v>
      </c>
      <c r="EJ105" s="429">
        <f t="shared" si="306"/>
        <v>224799.41249999998</v>
      </c>
      <c r="EK105" s="429">
        <f t="shared" si="306"/>
        <v>153499.125</v>
      </c>
      <c r="EL105" s="429">
        <f t="shared" si="306"/>
        <v>131500.19999999998</v>
      </c>
      <c r="EM105" s="429">
        <f t="shared" si="306"/>
        <v>145650.375</v>
      </c>
      <c r="EN105" s="429">
        <f t="shared" si="306"/>
        <v>117574.27499999999</v>
      </c>
      <c r="EO105" s="429">
        <f t="shared" si="306"/>
        <v>116755.7625</v>
      </c>
      <c r="EP105" s="429">
        <f t="shared" si="306"/>
        <v>111205.575</v>
      </c>
      <c r="EQ105" s="429">
        <f t="shared" si="306"/>
        <v>102796.2</v>
      </c>
      <c r="ER105" s="429">
        <f t="shared" si="306"/>
        <v>90664.274999999994</v>
      </c>
      <c r="ES105" s="429">
        <f t="shared" si="306"/>
        <v>106429.04999999999</v>
      </c>
      <c r="ET105" s="429">
        <f t="shared" si="306"/>
        <v>83634.037499999991</v>
      </c>
      <c r="EU105" s="430">
        <f t="shared" si="306"/>
        <v>71558.175000000003</v>
      </c>
      <c r="EV105" s="429">
        <f t="shared" si="306"/>
        <v>70762.087499999994</v>
      </c>
      <c r="EW105" s="429">
        <f t="shared" si="306"/>
        <v>76144.087499999994</v>
      </c>
      <c r="EX105" s="429">
        <f t="shared" si="306"/>
        <v>55199.137499999997</v>
      </c>
      <c r="EY105" s="429">
        <f t="shared" si="306"/>
        <v>55457.024999999994</v>
      </c>
      <c r="EZ105" s="429">
        <f t="shared" si="306"/>
        <v>39681.037499999999</v>
      </c>
      <c r="FA105" s="429">
        <f t="shared" si="306"/>
        <v>27223.949999999997</v>
      </c>
      <c r="FB105" s="429">
        <f t="shared" si="306"/>
        <v>17704.537499999999</v>
      </c>
      <c r="FC105" s="429">
        <f t="shared" si="306"/>
        <v>7781.4749999999995</v>
      </c>
      <c r="FD105" s="397">
        <f t="shared" si="300"/>
        <v>6225.18</v>
      </c>
      <c r="FE105" s="397">
        <f t="shared" si="300"/>
        <v>4980.1440000000002</v>
      </c>
      <c r="FF105" s="397">
        <f t="shared" si="300"/>
        <v>3984.1152000000002</v>
      </c>
      <c r="FG105" s="402">
        <f t="shared" si="300"/>
        <v>3187.2921600000004</v>
      </c>
      <c r="FH105" s="397">
        <f t="shared" si="300"/>
        <v>2549.8337280000005</v>
      </c>
      <c r="FI105" s="397">
        <f t="shared" si="300"/>
        <v>2039.8669824000006</v>
      </c>
      <c r="FJ105" s="397">
        <f t="shared" si="300"/>
        <v>1631.8935859200005</v>
      </c>
      <c r="FK105" s="397">
        <f t="shared" si="300"/>
        <v>1305.5148687360006</v>
      </c>
      <c r="FL105" s="397">
        <f t="shared" si="300"/>
        <v>1044.4118949888004</v>
      </c>
      <c r="FM105" s="397">
        <f t="shared" si="304"/>
        <v>835.5295159910404</v>
      </c>
      <c r="FN105" s="397">
        <f t="shared" si="247"/>
        <v>668.42361279283239</v>
      </c>
      <c r="FO105" s="397">
        <f t="shared" si="247"/>
        <v>534.73889023426591</v>
      </c>
      <c r="FP105" s="397">
        <f t="shared" si="247"/>
        <v>427.79111218741275</v>
      </c>
      <c r="FQ105" s="397">
        <f t="shared" si="247"/>
        <v>342.23288974993022</v>
      </c>
      <c r="FR105" s="397">
        <f t="shared" si="286"/>
        <v>273.7863117999442</v>
      </c>
      <c r="FS105" s="402">
        <f t="shared" si="286"/>
        <v>219.02904943995537</v>
      </c>
      <c r="FT105" s="397">
        <f t="shared" si="286"/>
        <v>175.2232395519643</v>
      </c>
      <c r="FU105" s="397">
        <f t="shared" si="286"/>
        <v>140.17859164157144</v>
      </c>
      <c r="FV105" s="397">
        <f t="shared" si="237"/>
        <v>112.14287331325716</v>
      </c>
      <c r="FW105" s="397">
        <f t="shared" si="237"/>
        <v>89.714298650605727</v>
      </c>
      <c r="FX105" s="397">
        <f t="shared" si="237"/>
        <v>71.771438920484584</v>
      </c>
      <c r="FY105" s="397">
        <f t="shared" si="237"/>
        <v>57.417151136387673</v>
      </c>
      <c r="FZ105" s="397">
        <f t="shared" si="237"/>
        <v>45.933720909110143</v>
      </c>
      <c r="GA105" s="397">
        <f t="shared" si="237"/>
        <v>36.746976727288114</v>
      </c>
      <c r="GB105" s="397">
        <f t="shared" si="244"/>
        <v>29.397581381830491</v>
      </c>
      <c r="GC105" s="397">
        <f t="shared" si="244"/>
        <v>23.518065105464395</v>
      </c>
      <c r="GD105" s="397">
        <f t="shared" si="244"/>
        <v>18.814452084371517</v>
      </c>
      <c r="GE105" s="402">
        <f t="shared" si="244"/>
        <v>15.051561667497214</v>
      </c>
      <c r="GF105" s="392">
        <f t="shared" si="294"/>
        <v>2099469.2062533298</v>
      </c>
    </row>
    <row r="106" spans="1:189" ht="22" hidden="1" customHeight="1">
      <c r="B106" s="394">
        <f t="shared" si="275"/>
        <v>91</v>
      </c>
      <c r="C106" s="428"/>
      <c r="D106" s="428"/>
      <c r="E106" s="428">
        <v>1</v>
      </c>
      <c r="F106" s="428"/>
      <c r="G106" s="409" t="str">
        <f>$G$355</f>
        <v>Low Performing  Title / App</v>
      </c>
      <c r="H106" s="422"/>
      <c r="I106" s="423"/>
      <c r="J106" s="423"/>
      <c r="K106" s="423"/>
      <c r="L106" s="423"/>
      <c r="M106" s="423"/>
      <c r="N106" s="423"/>
      <c r="O106" s="423"/>
      <c r="P106" s="423"/>
      <c r="Q106" s="424"/>
      <c r="R106" s="423"/>
      <c r="S106" s="425"/>
      <c r="T106" s="423"/>
      <c r="U106" s="423"/>
      <c r="V106" s="423"/>
      <c r="W106" s="423"/>
      <c r="X106" s="423"/>
      <c r="Y106" s="423"/>
      <c r="Z106" s="423"/>
      <c r="AA106" s="423"/>
      <c r="AB106" s="423"/>
      <c r="AC106" s="423"/>
      <c r="AD106" s="423"/>
      <c r="AE106" s="425"/>
      <c r="AF106" s="423"/>
      <c r="AG106" s="423"/>
      <c r="AH106" s="423"/>
      <c r="AI106" s="423"/>
      <c r="AJ106" s="423"/>
      <c r="AK106" s="423"/>
      <c r="AL106" s="423"/>
      <c r="AM106" s="423"/>
      <c r="AN106" s="423"/>
      <c r="AO106" s="423"/>
      <c r="AP106" s="423"/>
      <c r="AQ106" s="425"/>
      <c r="AR106" s="423"/>
      <c r="AS106" s="423"/>
      <c r="AT106" s="423"/>
      <c r="AU106" s="423"/>
      <c r="AV106" s="423"/>
      <c r="AW106" s="423"/>
      <c r="AX106" s="423"/>
      <c r="AY106" s="423"/>
      <c r="AZ106" s="423"/>
      <c r="BA106" s="423"/>
      <c r="BB106" s="423"/>
      <c r="BC106" s="425"/>
      <c r="BD106" s="423"/>
      <c r="BE106" s="423"/>
      <c r="BF106" s="423"/>
      <c r="BG106" s="423"/>
      <c r="BH106" s="423"/>
      <c r="BI106" s="423"/>
      <c r="BJ106" s="423"/>
      <c r="BK106" s="423"/>
      <c r="BL106" s="423"/>
      <c r="BM106" s="423"/>
      <c r="BN106" s="423"/>
      <c r="BO106" s="425"/>
      <c r="BP106" s="423"/>
      <c r="BQ106" s="423"/>
      <c r="BR106" s="423"/>
      <c r="BS106" s="423"/>
      <c r="BT106" s="423"/>
      <c r="BU106" s="423"/>
      <c r="BV106" s="423"/>
      <c r="BW106" s="423"/>
      <c r="BX106" s="423"/>
      <c r="BY106" s="423"/>
      <c r="BZ106" s="423"/>
      <c r="CA106" s="425"/>
      <c r="CB106" s="423"/>
      <c r="CC106" s="423"/>
      <c r="CD106" s="423"/>
      <c r="CE106" s="423"/>
      <c r="CF106" s="423"/>
      <c r="CG106" s="423"/>
      <c r="CH106" s="423"/>
      <c r="CI106" s="423"/>
      <c r="CJ106" s="423"/>
      <c r="CK106" s="423"/>
      <c r="CL106" s="423"/>
      <c r="CM106" s="425"/>
      <c r="CN106" s="423"/>
      <c r="CO106" s="423"/>
      <c r="CP106" s="423"/>
      <c r="CQ106" s="423"/>
      <c r="CR106" s="423"/>
      <c r="CS106" s="423"/>
      <c r="CT106" s="423"/>
      <c r="CU106" s="423"/>
      <c r="CV106" s="423"/>
      <c r="CW106" s="423"/>
      <c r="CX106" s="423"/>
      <c r="CY106" s="425"/>
      <c r="CZ106" s="423"/>
      <c r="DA106" s="423"/>
      <c r="DB106" s="423"/>
      <c r="DC106" s="423"/>
      <c r="DD106" s="423"/>
      <c r="DE106" s="423"/>
      <c r="DF106" s="423"/>
      <c r="DG106" s="423"/>
      <c r="DH106" s="423"/>
      <c r="DI106" s="423"/>
      <c r="DJ106" s="423"/>
      <c r="DK106" s="425"/>
      <c r="DL106" s="300"/>
      <c r="DM106" s="300"/>
      <c r="DN106" s="300"/>
      <c r="DO106" s="300"/>
      <c r="DP106" s="300"/>
      <c r="DQ106" s="300"/>
      <c r="DR106" s="300"/>
      <c r="DS106" s="300"/>
      <c r="DT106" s="300"/>
      <c r="DU106" s="300"/>
      <c r="DV106" s="300"/>
      <c r="DW106" s="372"/>
      <c r="DX106" s="423"/>
      <c r="DY106" s="423"/>
      <c r="DZ106" s="423"/>
      <c r="EA106" s="423"/>
      <c r="EB106" s="423"/>
      <c r="EC106" s="423"/>
      <c r="ED106" s="423"/>
      <c r="EE106" s="423"/>
      <c r="EF106" s="423"/>
      <c r="EG106" s="439">
        <f t="shared" ref="EG106:FD106" si="307">$B$9*Q$355</f>
        <v>10965.824999999999</v>
      </c>
      <c r="EH106" s="429">
        <f t="shared" si="307"/>
        <v>40421.0625</v>
      </c>
      <c r="EI106" s="430">
        <f t="shared" si="307"/>
        <v>74204.324999999997</v>
      </c>
      <c r="EJ106" s="429">
        <f t="shared" si="307"/>
        <v>136792.5</v>
      </c>
      <c r="EK106" s="429">
        <f t="shared" si="307"/>
        <v>224799.41249999998</v>
      </c>
      <c r="EL106" s="429">
        <f t="shared" si="307"/>
        <v>153499.125</v>
      </c>
      <c r="EM106" s="429">
        <f t="shared" si="307"/>
        <v>131500.19999999998</v>
      </c>
      <c r="EN106" s="429">
        <f t="shared" si="307"/>
        <v>145650.375</v>
      </c>
      <c r="EO106" s="429">
        <f t="shared" si="307"/>
        <v>117574.27499999999</v>
      </c>
      <c r="EP106" s="429">
        <f t="shared" si="307"/>
        <v>116755.7625</v>
      </c>
      <c r="EQ106" s="429">
        <f t="shared" si="307"/>
        <v>111205.575</v>
      </c>
      <c r="ER106" s="429">
        <f t="shared" si="307"/>
        <v>102796.2</v>
      </c>
      <c r="ES106" s="429">
        <f t="shared" si="307"/>
        <v>90664.274999999994</v>
      </c>
      <c r="ET106" s="429">
        <f t="shared" si="307"/>
        <v>106429.04999999999</v>
      </c>
      <c r="EU106" s="430">
        <f t="shared" si="307"/>
        <v>83634.037499999991</v>
      </c>
      <c r="EV106" s="429">
        <f t="shared" si="307"/>
        <v>71558.175000000003</v>
      </c>
      <c r="EW106" s="429">
        <f t="shared" si="307"/>
        <v>70762.087499999994</v>
      </c>
      <c r="EX106" s="429">
        <f t="shared" si="307"/>
        <v>76144.087499999994</v>
      </c>
      <c r="EY106" s="429">
        <f t="shared" si="307"/>
        <v>55199.137499999997</v>
      </c>
      <c r="EZ106" s="429">
        <f t="shared" si="307"/>
        <v>55457.024999999994</v>
      </c>
      <c r="FA106" s="429">
        <f t="shared" si="307"/>
        <v>39681.037499999999</v>
      </c>
      <c r="FB106" s="429">
        <f t="shared" si="307"/>
        <v>27223.949999999997</v>
      </c>
      <c r="FC106" s="429">
        <f t="shared" si="307"/>
        <v>17704.537499999999</v>
      </c>
      <c r="FD106" s="429">
        <f t="shared" si="307"/>
        <v>7781.4749999999995</v>
      </c>
      <c r="FE106" s="397">
        <f t="shared" si="300"/>
        <v>6225.18</v>
      </c>
      <c r="FF106" s="397">
        <f t="shared" si="300"/>
        <v>4980.1440000000002</v>
      </c>
      <c r="FG106" s="402">
        <f t="shared" si="300"/>
        <v>3984.1152000000002</v>
      </c>
      <c r="FH106" s="397">
        <f t="shared" si="300"/>
        <v>3187.2921600000004</v>
      </c>
      <c r="FI106" s="397">
        <f t="shared" si="300"/>
        <v>2549.8337280000005</v>
      </c>
      <c r="FJ106" s="397">
        <f t="shared" si="300"/>
        <v>2039.8669824000006</v>
      </c>
      <c r="FK106" s="397">
        <f t="shared" si="300"/>
        <v>1631.8935859200005</v>
      </c>
      <c r="FL106" s="397">
        <f t="shared" si="300"/>
        <v>1305.5148687360006</v>
      </c>
      <c r="FM106" s="397">
        <f t="shared" si="304"/>
        <v>1044.4118949888004</v>
      </c>
      <c r="FN106" s="397">
        <f t="shared" si="247"/>
        <v>835.5295159910404</v>
      </c>
      <c r="FO106" s="397">
        <f t="shared" si="247"/>
        <v>668.42361279283239</v>
      </c>
      <c r="FP106" s="397">
        <f t="shared" si="247"/>
        <v>534.73889023426591</v>
      </c>
      <c r="FQ106" s="397">
        <f t="shared" si="247"/>
        <v>427.79111218741275</v>
      </c>
      <c r="FR106" s="397">
        <f t="shared" si="286"/>
        <v>342.23288974993022</v>
      </c>
      <c r="FS106" s="402">
        <f t="shared" si="286"/>
        <v>273.7863117999442</v>
      </c>
      <c r="FT106" s="397">
        <f t="shared" si="286"/>
        <v>219.02904943995537</v>
      </c>
      <c r="FU106" s="397">
        <f t="shared" si="286"/>
        <v>175.2232395519643</v>
      </c>
      <c r="FV106" s="397">
        <f t="shared" si="237"/>
        <v>140.17859164157144</v>
      </c>
      <c r="FW106" s="397">
        <f t="shared" si="237"/>
        <v>112.14287331325716</v>
      </c>
      <c r="FX106" s="397">
        <f t="shared" si="237"/>
        <v>89.714298650605727</v>
      </c>
      <c r="FY106" s="397">
        <f t="shared" si="237"/>
        <v>71.771438920484584</v>
      </c>
      <c r="FZ106" s="397">
        <f t="shared" si="237"/>
        <v>57.417151136387673</v>
      </c>
      <c r="GA106" s="397">
        <f t="shared" si="237"/>
        <v>45.933720909110143</v>
      </c>
      <c r="GB106" s="397">
        <f t="shared" si="244"/>
        <v>36.746976727288114</v>
      </c>
      <c r="GC106" s="397">
        <f t="shared" si="244"/>
        <v>29.397581381830491</v>
      </c>
      <c r="GD106" s="397">
        <f t="shared" si="244"/>
        <v>23.518065105464395</v>
      </c>
      <c r="GE106" s="402">
        <f t="shared" si="244"/>
        <v>18.814452084371517</v>
      </c>
      <c r="GF106" s="392">
        <f t="shared" si="294"/>
        <v>2099454.1546916622</v>
      </c>
    </row>
    <row r="107" spans="1:189" ht="22" hidden="1" customHeight="1">
      <c r="B107" s="394">
        <f t="shared" si="275"/>
        <v>92</v>
      </c>
      <c r="C107" s="428"/>
      <c r="D107" s="428"/>
      <c r="E107" s="428"/>
      <c r="F107" s="428">
        <v>1</v>
      </c>
      <c r="G107" s="412" t="str">
        <f>$G$356</f>
        <v>Even Performing Title / App</v>
      </c>
      <c r="H107" s="422"/>
      <c r="I107" s="423"/>
      <c r="J107" s="423"/>
      <c r="K107" s="423"/>
      <c r="L107" s="423"/>
      <c r="M107" s="423"/>
      <c r="N107" s="423"/>
      <c r="O107" s="423"/>
      <c r="P107" s="423"/>
      <c r="Q107" s="424"/>
      <c r="R107" s="423"/>
      <c r="S107" s="425"/>
      <c r="T107" s="423"/>
      <c r="U107" s="423"/>
      <c r="V107" s="423"/>
      <c r="W107" s="423"/>
      <c r="X107" s="423"/>
      <c r="Y107" s="423"/>
      <c r="Z107" s="423"/>
      <c r="AA107" s="423"/>
      <c r="AB107" s="423"/>
      <c r="AC107" s="423"/>
      <c r="AD107" s="423"/>
      <c r="AE107" s="425"/>
      <c r="AF107" s="423"/>
      <c r="AG107" s="423"/>
      <c r="AH107" s="423"/>
      <c r="AI107" s="423"/>
      <c r="AJ107" s="423"/>
      <c r="AK107" s="423"/>
      <c r="AL107" s="423"/>
      <c r="AM107" s="423"/>
      <c r="AN107" s="423"/>
      <c r="AO107" s="423"/>
      <c r="AP107" s="423"/>
      <c r="AQ107" s="425"/>
      <c r="AR107" s="423"/>
      <c r="AS107" s="423"/>
      <c r="AT107" s="423"/>
      <c r="AU107" s="423"/>
      <c r="AV107" s="423"/>
      <c r="AW107" s="423"/>
      <c r="AX107" s="423"/>
      <c r="AY107" s="423"/>
      <c r="AZ107" s="423"/>
      <c r="BA107" s="423"/>
      <c r="BB107" s="423"/>
      <c r="BC107" s="425"/>
      <c r="BD107" s="423"/>
      <c r="BE107" s="423"/>
      <c r="BF107" s="423"/>
      <c r="BG107" s="423"/>
      <c r="BH107" s="423"/>
      <c r="BI107" s="423"/>
      <c r="BJ107" s="423"/>
      <c r="BK107" s="423"/>
      <c r="BL107" s="423"/>
      <c r="BM107" s="423"/>
      <c r="BN107" s="423"/>
      <c r="BO107" s="425"/>
      <c r="BP107" s="423"/>
      <c r="BQ107" s="423"/>
      <c r="BR107" s="423"/>
      <c r="BS107" s="423"/>
      <c r="BT107" s="423"/>
      <c r="BU107" s="423"/>
      <c r="BV107" s="423"/>
      <c r="BW107" s="423"/>
      <c r="BX107" s="423"/>
      <c r="BY107" s="423"/>
      <c r="BZ107" s="423"/>
      <c r="CA107" s="425"/>
      <c r="CB107" s="423"/>
      <c r="CC107" s="423"/>
      <c r="CD107" s="423"/>
      <c r="CE107" s="423"/>
      <c r="CF107" s="423"/>
      <c r="CG107" s="423"/>
      <c r="CH107" s="423"/>
      <c r="CI107" s="423"/>
      <c r="CJ107" s="423"/>
      <c r="CK107" s="423"/>
      <c r="CL107" s="423"/>
      <c r="CM107" s="425"/>
      <c r="CN107" s="423"/>
      <c r="CO107" s="423"/>
      <c r="CP107" s="423"/>
      <c r="CQ107" s="423"/>
      <c r="CR107" s="423"/>
      <c r="CS107" s="423"/>
      <c r="CT107" s="423"/>
      <c r="CU107" s="423"/>
      <c r="CV107" s="423"/>
      <c r="CW107" s="423"/>
      <c r="CX107" s="423"/>
      <c r="CY107" s="425"/>
      <c r="CZ107" s="423"/>
      <c r="DA107" s="423"/>
      <c r="DB107" s="423"/>
      <c r="DC107" s="423"/>
      <c r="DD107" s="423"/>
      <c r="DE107" s="423"/>
      <c r="DF107" s="423"/>
      <c r="DG107" s="423"/>
      <c r="DH107" s="423"/>
      <c r="DI107" s="423"/>
      <c r="DJ107" s="423"/>
      <c r="DK107" s="425"/>
      <c r="DL107" s="300"/>
      <c r="DM107" s="300"/>
      <c r="DN107" s="300"/>
      <c r="DO107" s="300"/>
      <c r="DP107" s="300"/>
      <c r="DQ107" s="300"/>
      <c r="DR107" s="300"/>
      <c r="DS107" s="300"/>
      <c r="DT107" s="300"/>
      <c r="DU107" s="300"/>
      <c r="DV107" s="300"/>
      <c r="DW107" s="372"/>
      <c r="DX107" s="423"/>
      <c r="DY107" s="423"/>
      <c r="DZ107" s="423"/>
      <c r="EA107" s="423"/>
      <c r="EB107" s="423"/>
      <c r="EC107" s="423"/>
      <c r="ED107" s="423"/>
      <c r="EE107" s="423"/>
      <c r="EF107" s="423"/>
      <c r="EG107" s="443">
        <f t="shared" ref="EG107:FD107" si="308">$B$9*Q$356</f>
        <v>2335.9375000000005</v>
      </c>
      <c r="EH107" s="431">
        <f t="shared" si="308"/>
        <v>9343.7500000000018</v>
      </c>
      <c r="EI107" s="432">
        <f t="shared" si="308"/>
        <v>23359.375</v>
      </c>
      <c r="EJ107" s="431">
        <f t="shared" si="308"/>
        <v>35039.0625</v>
      </c>
      <c r="EK107" s="431">
        <f t="shared" si="308"/>
        <v>46718.75</v>
      </c>
      <c r="EL107" s="431">
        <f t="shared" si="308"/>
        <v>44382.8125</v>
      </c>
      <c r="EM107" s="431">
        <f t="shared" si="308"/>
        <v>42046.875</v>
      </c>
      <c r="EN107" s="431">
        <f t="shared" si="308"/>
        <v>39710.9375</v>
      </c>
      <c r="EO107" s="431">
        <f t="shared" si="308"/>
        <v>37375.000000000007</v>
      </c>
      <c r="EP107" s="431">
        <f t="shared" si="308"/>
        <v>35039.0625</v>
      </c>
      <c r="EQ107" s="431">
        <f t="shared" si="308"/>
        <v>32703.125</v>
      </c>
      <c r="ER107" s="431">
        <f t="shared" si="308"/>
        <v>30367.1875</v>
      </c>
      <c r="ES107" s="431">
        <f t="shared" si="308"/>
        <v>28031.25</v>
      </c>
      <c r="ET107" s="431">
        <f t="shared" si="308"/>
        <v>25695.312500000004</v>
      </c>
      <c r="EU107" s="432">
        <f t="shared" si="308"/>
        <v>23359.374999999975</v>
      </c>
      <c r="EV107" s="431">
        <f t="shared" si="308"/>
        <v>21023.437499999975</v>
      </c>
      <c r="EW107" s="431">
        <f t="shared" si="308"/>
        <v>18687.500000000004</v>
      </c>
      <c r="EX107" s="431">
        <f t="shared" si="308"/>
        <v>16351.5625</v>
      </c>
      <c r="EY107" s="431">
        <f t="shared" si="308"/>
        <v>14015.625</v>
      </c>
      <c r="EZ107" s="431">
        <f t="shared" si="308"/>
        <v>11679.6875</v>
      </c>
      <c r="FA107" s="431">
        <f t="shared" si="308"/>
        <v>9343.7500000000018</v>
      </c>
      <c r="FB107" s="431">
        <f t="shared" si="308"/>
        <v>7007.8125</v>
      </c>
      <c r="FC107" s="431">
        <f t="shared" si="308"/>
        <v>4671.8750000000009</v>
      </c>
      <c r="FD107" s="431">
        <f t="shared" si="308"/>
        <v>2335.9375000000005</v>
      </c>
      <c r="FE107" s="397">
        <f t="shared" si="300"/>
        <v>1868.7500000000005</v>
      </c>
      <c r="FF107" s="397">
        <f t="shared" si="300"/>
        <v>1495.0000000000005</v>
      </c>
      <c r="FG107" s="402">
        <f t="shared" si="300"/>
        <v>1196.0000000000005</v>
      </c>
      <c r="FH107" s="397">
        <f t="shared" si="300"/>
        <v>956.80000000000041</v>
      </c>
      <c r="FI107" s="397">
        <f t="shared" si="300"/>
        <v>765.4400000000004</v>
      </c>
      <c r="FJ107" s="397">
        <f t="shared" si="300"/>
        <v>612.35200000000032</v>
      </c>
      <c r="FK107" s="397">
        <f t="shared" si="300"/>
        <v>489.88160000000028</v>
      </c>
      <c r="FL107" s="397">
        <f t="shared" si="300"/>
        <v>391.90528000000023</v>
      </c>
      <c r="FM107" s="397">
        <f t="shared" si="304"/>
        <v>313.52422400000023</v>
      </c>
      <c r="FN107" s="397">
        <f t="shared" si="247"/>
        <v>250.81937920000018</v>
      </c>
      <c r="FO107" s="397">
        <f t="shared" si="247"/>
        <v>200.65550336000015</v>
      </c>
      <c r="FP107" s="397">
        <f t="shared" si="247"/>
        <v>160.52440268800012</v>
      </c>
      <c r="FQ107" s="397">
        <f t="shared" si="247"/>
        <v>128.4195221504001</v>
      </c>
      <c r="FR107" s="397">
        <f t="shared" si="286"/>
        <v>102.73561772032008</v>
      </c>
      <c r="FS107" s="402">
        <f t="shared" si="286"/>
        <v>82.188494176256071</v>
      </c>
      <c r="FT107" s="397">
        <f t="shared" si="286"/>
        <v>65.75079534100486</v>
      </c>
      <c r="FU107" s="397">
        <f t="shared" si="286"/>
        <v>52.600636272803889</v>
      </c>
      <c r="FV107" s="397">
        <f t="shared" si="237"/>
        <v>42.080509018243113</v>
      </c>
      <c r="FW107" s="397">
        <f t="shared" si="237"/>
        <v>33.66440721459449</v>
      </c>
      <c r="FX107" s="397">
        <f t="shared" si="237"/>
        <v>26.931525771675595</v>
      </c>
      <c r="FY107" s="397">
        <f t="shared" si="237"/>
        <v>21.545220617340476</v>
      </c>
      <c r="FZ107" s="397">
        <f t="shared" si="237"/>
        <v>17.236176493872382</v>
      </c>
      <c r="GA107" s="397">
        <f t="shared" si="237"/>
        <v>13.788941195097905</v>
      </c>
      <c r="GB107" s="397">
        <f t="shared" si="244"/>
        <v>11.031152956078325</v>
      </c>
      <c r="GC107" s="397">
        <f t="shared" si="244"/>
        <v>8.82492236486266</v>
      </c>
      <c r="GD107" s="397">
        <f t="shared" si="244"/>
        <v>7.0599378918901285</v>
      </c>
      <c r="GE107" s="402">
        <f t="shared" si="244"/>
        <v>5.6479503135121032</v>
      </c>
      <c r="GF107" s="416">
        <f t="shared" si="294"/>
        <v>569946.15819874592</v>
      </c>
    </row>
    <row r="108" spans="1:189" ht="22" hidden="1" customHeight="1">
      <c r="B108" s="394">
        <f t="shared" si="275"/>
        <v>93</v>
      </c>
      <c r="C108" s="428"/>
      <c r="D108" s="428"/>
      <c r="E108" s="428">
        <v>1</v>
      </c>
      <c r="F108" s="428"/>
      <c r="G108" s="409" t="str">
        <f>$G$355</f>
        <v>Low Performing  Title / App</v>
      </c>
      <c r="H108" s="422"/>
      <c r="I108" s="423"/>
      <c r="J108" s="423"/>
      <c r="K108" s="423"/>
      <c r="L108" s="423"/>
      <c r="M108" s="423"/>
      <c r="N108" s="423"/>
      <c r="O108" s="423"/>
      <c r="P108" s="423"/>
      <c r="Q108" s="424"/>
      <c r="R108" s="423"/>
      <c r="S108" s="425"/>
      <c r="T108" s="423"/>
      <c r="U108" s="423"/>
      <c r="V108" s="423"/>
      <c r="W108" s="423"/>
      <c r="X108" s="423"/>
      <c r="Y108" s="423"/>
      <c r="Z108" s="423"/>
      <c r="AA108" s="423"/>
      <c r="AB108" s="423"/>
      <c r="AC108" s="423"/>
      <c r="AD108" s="423"/>
      <c r="AE108" s="425"/>
      <c r="AF108" s="423"/>
      <c r="AG108" s="423"/>
      <c r="AH108" s="423"/>
      <c r="AI108" s="423"/>
      <c r="AJ108" s="423"/>
      <c r="AK108" s="423"/>
      <c r="AL108" s="423"/>
      <c r="AM108" s="423"/>
      <c r="AN108" s="423"/>
      <c r="AO108" s="423"/>
      <c r="AP108" s="423"/>
      <c r="AQ108" s="425"/>
      <c r="AR108" s="423"/>
      <c r="AS108" s="423"/>
      <c r="AT108" s="423"/>
      <c r="AU108" s="423"/>
      <c r="AV108" s="423"/>
      <c r="AW108" s="423"/>
      <c r="AX108" s="423"/>
      <c r="AY108" s="423"/>
      <c r="AZ108" s="423"/>
      <c r="BA108" s="423"/>
      <c r="BB108" s="423"/>
      <c r="BC108" s="425"/>
      <c r="BD108" s="423"/>
      <c r="BE108" s="423"/>
      <c r="BF108" s="423"/>
      <c r="BG108" s="423"/>
      <c r="BH108" s="423"/>
      <c r="BI108" s="423"/>
      <c r="BJ108" s="423"/>
      <c r="BK108" s="423"/>
      <c r="BL108" s="423"/>
      <c r="BM108" s="423"/>
      <c r="BN108" s="423"/>
      <c r="BO108" s="425"/>
      <c r="BP108" s="423"/>
      <c r="BQ108" s="423"/>
      <c r="BR108" s="423"/>
      <c r="BS108" s="423"/>
      <c r="BT108" s="423"/>
      <c r="BU108" s="423"/>
      <c r="BV108" s="423"/>
      <c r="BW108" s="423"/>
      <c r="BX108" s="423"/>
      <c r="BY108" s="423"/>
      <c r="BZ108" s="423"/>
      <c r="CA108" s="425"/>
      <c r="CB108" s="423"/>
      <c r="CC108" s="423"/>
      <c r="CD108" s="423"/>
      <c r="CE108" s="423"/>
      <c r="CF108" s="423"/>
      <c r="CG108" s="423"/>
      <c r="CH108" s="423"/>
      <c r="CI108" s="423"/>
      <c r="CJ108" s="423"/>
      <c r="CK108" s="423"/>
      <c r="CL108" s="423"/>
      <c r="CM108" s="425"/>
      <c r="CN108" s="423"/>
      <c r="CO108" s="423"/>
      <c r="CP108" s="423"/>
      <c r="CQ108" s="423"/>
      <c r="CR108" s="423"/>
      <c r="CS108" s="423"/>
      <c r="CT108" s="423"/>
      <c r="CU108" s="423"/>
      <c r="CV108" s="423"/>
      <c r="CW108" s="423"/>
      <c r="CX108" s="423"/>
      <c r="CY108" s="425"/>
      <c r="CZ108" s="423"/>
      <c r="DA108" s="423"/>
      <c r="DB108" s="423"/>
      <c r="DC108" s="423"/>
      <c r="DD108" s="423"/>
      <c r="DE108" s="423"/>
      <c r="DF108" s="423"/>
      <c r="DG108" s="423"/>
      <c r="DH108" s="423"/>
      <c r="DI108" s="423"/>
      <c r="DJ108" s="423"/>
      <c r="DK108" s="425"/>
      <c r="DL108" s="300"/>
      <c r="DM108" s="300"/>
      <c r="DN108" s="300"/>
      <c r="DO108" s="300"/>
      <c r="DP108" s="300"/>
      <c r="DQ108" s="300"/>
      <c r="DR108" s="300"/>
      <c r="DS108" s="300"/>
      <c r="DT108" s="300"/>
      <c r="DU108" s="300"/>
      <c r="DV108" s="300"/>
      <c r="DW108" s="372"/>
      <c r="DX108" s="423"/>
      <c r="DY108" s="423"/>
      <c r="DZ108" s="423"/>
      <c r="EA108" s="423"/>
      <c r="EB108" s="423"/>
      <c r="EC108" s="423"/>
      <c r="ED108" s="423"/>
      <c r="EE108" s="423"/>
      <c r="EF108" s="423"/>
      <c r="EG108" s="424"/>
      <c r="EH108" s="429">
        <f t="shared" ref="EH108:FE108" si="309">$B$9*Q$355</f>
        <v>10965.824999999999</v>
      </c>
      <c r="EI108" s="430">
        <f t="shared" si="309"/>
        <v>40421.0625</v>
      </c>
      <c r="EJ108" s="429">
        <f t="shared" si="309"/>
        <v>74204.324999999997</v>
      </c>
      <c r="EK108" s="429">
        <f t="shared" si="309"/>
        <v>136792.5</v>
      </c>
      <c r="EL108" s="429">
        <f t="shared" si="309"/>
        <v>224799.41249999998</v>
      </c>
      <c r="EM108" s="429">
        <f t="shared" si="309"/>
        <v>153499.125</v>
      </c>
      <c r="EN108" s="429">
        <f t="shared" si="309"/>
        <v>131500.19999999998</v>
      </c>
      <c r="EO108" s="429">
        <f t="shared" si="309"/>
        <v>145650.375</v>
      </c>
      <c r="EP108" s="429">
        <f t="shared" si="309"/>
        <v>117574.27499999999</v>
      </c>
      <c r="EQ108" s="429">
        <f t="shared" si="309"/>
        <v>116755.7625</v>
      </c>
      <c r="ER108" s="429">
        <f t="shared" si="309"/>
        <v>111205.575</v>
      </c>
      <c r="ES108" s="429">
        <f t="shared" si="309"/>
        <v>102796.2</v>
      </c>
      <c r="ET108" s="429">
        <f t="shared" si="309"/>
        <v>90664.274999999994</v>
      </c>
      <c r="EU108" s="430">
        <f t="shared" si="309"/>
        <v>106429.04999999999</v>
      </c>
      <c r="EV108" s="429">
        <f t="shared" si="309"/>
        <v>83634.037499999991</v>
      </c>
      <c r="EW108" s="429">
        <f t="shared" si="309"/>
        <v>71558.175000000003</v>
      </c>
      <c r="EX108" s="429">
        <f t="shared" si="309"/>
        <v>70762.087499999994</v>
      </c>
      <c r="EY108" s="429">
        <f t="shared" si="309"/>
        <v>76144.087499999994</v>
      </c>
      <c r="EZ108" s="429">
        <f t="shared" si="309"/>
        <v>55199.137499999997</v>
      </c>
      <c r="FA108" s="429">
        <f t="shared" si="309"/>
        <v>55457.024999999994</v>
      </c>
      <c r="FB108" s="429">
        <f t="shared" si="309"/>
        <v>39681.037499999999</v>
      </c>
      <c r="FC108" s="429">
        <f t="shared" si="309"/>
        <v>27223.949999999997</v>
      </c>
      <c r="FD108" s="429">
        <f t="shared" si="309"/>
        <v>17704.537499999999</v>
      </c>
      <c r="FE108" s="429">
        <f t="shared" si="309"/>
        <v>7781.4749999999995</v>
      </c>
      <c r="FF108" s="397">
        <f t="shared" si="300"/>
        <v>6225.18</v>
      </c>
      <c r="FG108" s="402">
        <f t="shared" si="300"/>
        <v>4980.1440000000002</v>
      </c>
      <c r="FH108" s="397">
        <f t="shared" si="300"/>
        <v>3984.1152000000002</v>
      </c>
      <c r="FI108" s="397">
        <f t="shared" si="300"/>
        <v>3187.2921600000004</v>
      </c>
      <c r="FJ108" s="397">
        <f t="shared" si="300"/>
        <v>2549.8337280000005</v>
      </c>
      <c r="FK108" s="397">
        <f t="shared" si="300"/>
        <v>2039.8669824000006</v>
      </c>
      <c r="FL108" s="397">
        <f t="shared" si="300"/>
        <v>1631.8935859200005</v>
      </c>
      <c r="FM108" s="397">
        <f t="shared" si="304"/>
        <v>1305.5148687360006</v>
      </c>
      <c r="FN108" s="397">
        <f t="shared" si="247"/>
        <v>1044.4118949888004</v>
      </c>
      <c r="FO108" s="397">
        <f t="shared" si="247"/>
        <v>835.5295159910404</v>
      </c>
      <c r="FP108" s="397">
        <f t="shared" si="247"/>
        <v>668.42361279283239</v>
      </c>
      <c r="FQ108" s="397">
        <f t="shared" si="247"/>
        <v>534.73889023426591</v>
      </c>
      <c r="FR108" s="397">
        <f t="shared" si="286"/>
        <v>427.79111218741275</v>
      </c>
      <c r="FS108" s="402">
        <f t="shared" si="286"/>
        <v>342.23288974993022</v>
      </c>
      <c r="FT108" s="397">
        <f t="shared" si="286"/>
        <v>273.7863117999442</v>
      </c>
      <c r="FU108" s="397">
        <f t="shared" si="286"/>
        <v>219.02904943995537</v>
      </c>
      <c r="FV108" s="397">
        <f t="shared" si="237"/>
        <v>175.2232395519643</v>
      </c>
      <c r="FW108" s="397">
        <f t="shared" si="237"/>
        <v>140.17859164157144</v>
      </c>
      <c r="FX108" s="397">
        <f t="shared" si="237"/>
        <v>112.14287331325716</v>
      </c>
      <c r="FY108" s="397">
        <f t="shared" si="237"/>
        <v>89.714298650605727</v>
      </c>
      <c r="FZ108" s="397">
        <f t="shared" si="237"/>
        <v>71.771438920484584</v>
      </c>
      <c r="GA108" s="397">
        <f t="shared" si="237"/>
        <v>57.417151136387673</v>
      </c>
      <c r="GB108" s="397">
        <f t="shared" si="244"/>
        <v>45.933720909110143</v>
      </c>
      <c r="GC108" s="397">
        <f t="shared" si="244"/>
        <v>36.746976727288114</v>
      </c>
      <c r="GD108" s="397">
        <f t="shared" si="244"/>
        <v>29.397581381830491</v>
      </c>
      <c r="GE108" s="402">
        <f t="shared" si="244"/>
        <v>23.518065105464395</v>
      </c>
      <c r="GF108" s="392">
        <f t="shared" si="294"/>
        <v>2099435.3402395779</v>
      </c>
    </row>
    <row r="109" spans="1:189" ht="22" hidden="1" customHeight="1" thickBot="1">
      <c r="B109" s="394">
        <f t="shared" si="275"/>
        <v>94</v>
      </c>
      <c r="C109" s="428"/>
      <c r="D109" s="428">
        <v>1</v>
      </c>
      <c r="E109" s="428"/>
      <c r="F109" s="428"/>
      <c r="G109" s="395" t="str">
        <f>$G$354</f>
        <v>Avg Performing  Title / App</v>
      </c>
      <c r="H109" s="422"/>
      <c r="I109" s="423"/>
      <c r="J109" s="423"/>
      <c r="K109" s="423"/>
      <c r="L109" s="423"/>
      <c r="M109" s="423"/>
      <c r="N109" s="423"/>
      <c r="O109" s="423"/>
      <c r="P109" s="423"/>
      <c r="Q109" s="424"/>
      <c r="R109" s="423"/>
      <c r="S109" s="425"/>
      <c r="T109" s="423"/>
      <c r="U109" s="423"/>
      <c r="V109" s="423"/>
      <c r="W109" s="423"/>
      <c r="X109" s="423"/>
      <c r="Y109" s="423"/>
      <c r="Z109" s="423"/>
      <c r="AA109" s="423"/>
      <c r="AB109" s="423"/>
      <c r="AC109" s="423"/>
      <c r="AD109" s="423"/>
      <c r="AE109" s="425"/>
      <c r="AF109" s="423"/>
      <c r="AG109" s="423"/>
      <c r="AH109" s="423"/>
      <c r="AI109" s="423"/>
      <c r="AJ109" s="423"/>
      <c r="AK109" s="423"/>
      <c r="AL109" s="423"/>
      <c r="AM109" s="423"/>
      <c r="AN109" s="423"/>
      <c r="AO109" s="423"/>
      <c r="AP109" s="423"/>
      <c r="AQ109" s="425"/>
      <c r="AR109" s="423"/>
      <c r="AS109" s="423"/>
      <c r="AT109" s="423"/>
      <c r="AU109" s="423"/>
      <c r="AV109" s="423"/>
      <c r="AW109" s="423"/>
      <c r="AX109" s="423"/>
      <c r="AY109" s="423"/>
      <c r="AZ109" s="423"/>
      <c r="BA109" s="423"/>
      <c r="BB109" s="423"/>
      <c r="BC109" s="425"/>
      <c r="BD109" s="423"/>
      <c r="BE109" s="423"/>
      <c r="BF109" s="423"/>
      <c r="BG109" s="423"/>
      <c r="BH109" s="423"/>
      <c r="BI109" s="423"/>
      <c r="BJ109" s="423"/>
      <c r="BK109" s="423"/>
      <c r="BL109" s="423"/>
      <c r="BM109" s="423"/>
      <c r="BN109" s="423"/>
      <c r="BO109" s="425"/>
      <c r="BP109" s="423"/>
      <c r="BQ109" s="423"/>
      <c r="BR109" s="423"/>
      <c r="BS109" s="423"/>
      <c r="BT109" s="423"/>
      <c r="BU109" s="423"/>
      <c r="BV109" s="423"/>
      <c r="BW109" s="423"/>
      <c r="BX109" s="423"/>
      <c r="BY109" s="423"/>
      <c r="BZ109" s="423"/>
      <c r="CA109" s="425"/>
      <c r="CB109" s="423"/>
      <c r="CC109" s="423"/>
      <c r="CD109" s="423"/>
      <c r="CE109" s="423"/>
      <c r="CF109" s="423"/>
      <c r="CG109" s="423"/>
      <c r="CH109" s="423"/>
      <c r="CI109" s="423"/>
      <c r="CJ109" s="423"/>
      <c r="CK109" s="423"/>
      <c r="CL109" s="423"/>
      <c r="CM109" s="425"/>
      <c r="CN109" s="423"/>
      <c r="CO109" s="423"/>
      <c r="CP109" s="423"/>
      <c r="CQ109" s="423"/>
      <c r="CR109" s="423"/>
      <c r="CS109" s="423"/>
      <c r="CT109" s="423"/>
      <c r="CU109" s="423"/>
      <c r="CV109" s="423"/>
      <c r="CW109" s="423"/>
      <c r="CX109" s="423"/>
      <c r="CY109" s="425"/>
      <c r="CZ109" s="423"/>
      <c r="DA109" s="423"/>
      <c r="DB109" s="423"/>
      <c r="DC109" s="423"/>
      <c r="DD109" s="423"/>
      <c r="DE109" s="423"/>
      <c r="DF109" s="423"/>
      <c r="DG109" s="423"/>
      <c r="DH109" s="423"/>
      <c r="DI109" s="423"/>
      <c r="DJ109" s="423"/>
      <c r="DK109" s="425"/>
      <c r="DL109" s="300"/>
      <c r="DM109" s="300"/>
      <c r="DN109" s="300"/>
      <c r="DO109" s="300"/>
      <c r="DP109" s="300"/>
      <c r="DQ109" s="300"/>
      <c r="DR109" s="300"/>
      <c r="DS109" s="300"/>
      <c r="DT109" s="300"/>
      <c r="DU109" s="300"/>
      <c r="DV109" s="300"/>
      <c r="DW109" s="372"/>
      <c r="DX109" s="423"/>
      <c r="DY109" s="423"/>
      <c r="DZ109" s="423"/>
      <c r="EA109" s="423"/>
      <c r="EB109" s="423"/>
      <c r="EC109" s="423"/>
      <c r="ED109" s="423"/>
      <c r="EE109" s="423"/>
      <c r="EF109" s="423"/>
      <c r="EG109" s="424"/>
      <c r="EH109" s="423"/>
      <c r="EI109" s="427">
        <f t="shared" ref="EI109:FF109" si="310">$B$9*Q$354</f>
        <v>23344.424999999999</v>
      </c>
      <c r="EJ109" s="426">
        <f t="shared" si="310"/>
        <v>75179.8125</v>
      </c>
      <c r="EK109" s="426">
        <f t="shared" si="310"/>
        <v>213463.57499999998</v>
      </c>
      <c r="EL109" s="426">
        <f t="shared" si="310"/>
        <v>417721.6875</v>
      </c>
      <c r="EM109" s="426">
        <f t="shared" si="310"/>
        <v>510202.38749999995</v>
      </c>
      <c r="EN109" s="426">
        <f t="shared" si="310"/>
        <v>496444.64999999997</v>
      </c>
      <c r="EO109" s="426">
        <f t="shared" si="310"/>
        <v>505224.03749999998</v>
      </c>
      <c r="EP109" s="426">
        <f t="shared" si="310"/>
        <v>495940.08749999997</v>
      </c>
      <c r="EQ109" s="426">
        <f t="shared" si="310"/>
        <v>335455.57500000001</v>
      </c>
      <c r="ER109" s="426">
        <f t="shared" si="310"/>
        <v>364069.875</v>
      </c>
      <c r="ES109" s="426">
        <f t="shared" si="310"/>
        <v>279841.57500000001</v>
      </c>
      <c r="ET109" s="426">
        <f t="shared" si="310"/>
        <v>238590.78749999998</v>
      </c>
      <c r="EU109" s="427">
        <f t="shared" si="310"/>
        <v>308814.67499999999</v>
      </c>
      <c r="EV109" s="426">
        <f t="shared" si="310"/>
        <v>273585</v>
      </c>
      <c r="EW109" s="426">
        <f t="shared" si="310"/>
        <v>237267.71249999999</v>
      </c>
      <c r="EX109" s="426">
        <f t="shared" si="310"/>
        <v>178615.125</v>
      </c>
      <c r="EY109" s="426">
        <f t="shared" si="310"/>
        <v>165844.08749999999</v>
      </c>
      <c r="EZ109" s="426">
        <f t="shared" si="310"/>
        <v>185342.625</v>
      </c>
      <c r="FA109" s="426">
        <f t="shared" si="310"/>
        <v>165877.72500000001</v>
      </c>
      <c r="FB109" s="426">
        <f t="shared" si="310"/>
        <v>128921.325</v>
      </c>
      <c r="FC109" s="426">
        <f t="shared" si="310"/>
        <v>95799.599999999991</v>
      </c>
      <c r="FD109" s="426">
        <f t="shared" si="310"/>
        <v>55995.224999999999</v>
      </c>
      <c r="FE109" s="426">
        <f t="shared" si="310"/>
        <v>49009.837499999994</v>
      </c>
      <c r="FF109" s="426">
        <f t="shared" si="310"/>
        <v>27055.762499999997</v>
      </c>
      <c r="FG109" s="402">
        <f t="shared" si="300"/>
        <v>21644.61</v>
      </c>
      <c r="FH109" s="397">
        <f t="shared" si="300"/>
        <v>17315.688000000002</v>
      </c>
      <c r="FI109" s="397">
        <f t="shared" si="300"/>
        <v>13852.550400000002</v>
      </c>
      <c r="FJ109" s="397">
        <f t="shared" si="300"/>
        <v>11082.040320000002</v>
      </c>
      <c r="FK109" s="397">
        <f t="shared" si="300"/>
        <v>8865.6322560000026</v>
      </c>
      <c r="FL109" s="397">
        <f t="shared" si="300"/>
        <v>7092.5058048000028</v>
      </c>
      <c r="FM109" s="397">
        <f t="shared" si="304"/>
        <v>5674.0046438400022</v>
      </c>
      <c r="FN109" s="397">
        <f t="shared" si="247"/>
        <v>4539.2037150720016</v>
      </c>
      <c r="FO109" s="397">
        <f t="shared" si="247"/>
        <v>3631.3629720576014</v>
      </c>
      <c r="FP109" s="397">
        <f t="shared" si="247"/>
        <v>2905.0903776460814</v>
      </c>
      <c r="FQ109" s="397">
        <f t="shared" si="247"/>
        <v>2324.0723021168651</v>
      </c>
      <c r="FR109" s="397">
        <f t="shared" si="286"/>
        <v>1859.2578416934921</v>
      </c>
      <c r="FS109" s="402">
        <f t="shared" si="286"/>
        <v>1487.4062733547937</v>
      </c>
      <c r="FT109" s="397">
        <f t="shared" si="286"/>
        <v>1189.9250186838351</v>
      </c>
      <c r="FU109" s="397">
        <f t="shared" si="286"/>
        <v>951.94001494706811</v>
      </c>
      <c r="FV109" s="397">
        <f t="shared" si="237"/>
        <v>761.55201195765449</v>
      </c>
      <c r="FW109" s="397">
        <f t="shared" si="237"/>
        <v>609.24160956612366</v>
      </c>
      <c r="FX109" s="397">
        <f t="shared" si="237"/>
        <v>487.39328765289895</v>
      </c>
      <c r="FY109" s="397">
        <f t="shared" si="237"/>
        <v>389.91463012231918</v>
      </c>
      <c r="FZ109" s="397">
        <f t="shared" si="237"/>
        <v>311.93170409785535</v>
      </c>
      <c r="GA109" s="397">
        <f t="shared" si="237"/>
        <v>249.5453632782843</v>
      </c>
      <c r="GB109" s="397">
        <f t="shared" si="244"/>
        <v>199.63629062262746</v>
      </c>
      <c r="GC109" s="397">
        <f t="shared" si="244"/>
        <v>159.70903249810198</v>
      </c>
      <c r="GD109" s="397">
        <f t="shared" si="244"/>
        <v>127.76722599848159</v>
      </c>
      <c r="GE109" s="402">
        <f t="shared" si="244"/>
        <v>102.21378079878528</v>
      </c>
      <c r="GF109" s="403">
        <f t="shared" si="294"/>
        <v>5935421.3698768066</v>
      </c>
    </row>
    <row r="110" spans="1:189" ht="22" hidden="1" customHeight="1" thickTop="1">
      <c r="A110" s="433" t="s">
        <v>385</v>
      </c>
      <c r="B110" s="383">
        <f t="shared" si="275"/>
        <v>95</v>
      </c>
      <c r="C110" s="421"/>
      <c r="D110" s="421">
        <v>1</v>
      </c>
      <c r="E110" s="421"/>
      <c r="F110" s="421"/>
      <c r="G110" s="417" t="str">
        <f>$G$354</f>
        <v>Avg Performing  Title / App</v>
      </c>
      <c r="H110" s="422"/>
      <c r="I110" s="423"/>
      <c r="J110" s="423"/>
      <c r="K110" s="423"/>
      <c r="L110" s="423"/>
      <c r="M110" s="423"/>
      <c r="N110" s="423"/>
      <c r="O110" s="423"/>
      <c r="P110" s="423"/>
      <c r="Q110" s="424"/>
      <c r="R110" s="423"/>
      <c r="S110" s="425"/>
      <c r="T110" s="423"/>
      <c r="U110" s="423"/>
      <c r="V110" s="423"/>
      <c r="W110" s="423"/>
      <c r="X110" s="423"/>
      <c r="Y110" s="423"/>
      <c r="Z110" s="423"/>
      <c r="AA110" s="423"/>
      <c r="AB110" s="423"/>
      <c r="AC110" s="423"/>
      <c r="AD110" s="423"/>
      <c r="AE110" s="425"/>
      <c r="AF110" s="423"/>
      <c r="AG110" s="423"/>
      <c r="AH110" s="423"/>
      <c r="AI110" s="423"/>
      <c r="AJ110" s="423"/>
      <c r="AK110" s="423"/>
      <c r="AL110" s="423"/>
      <c r="AM110" s="423"/>
      <c r="AN110" s="423"/>
      <c r="AO110" s="423"/>
      <c r="AP110" s="423"/>
      <c r="AQ110" s="425"/>
      <c r="AR110" s="423"/>
      <c r="AS110" s="423"/>
      <c r="AT110" s="423"/>
      <c r="AU110" s="423"/>
      <c r="AV110" s="423"/>
      <c r="AW110" s="423"/>
      <c r="AX110" s="423"/>
      <c r="AY110" s="423"/>
      <c r="AZ110" s="423"/>
      <c r="BA110" s="423"/>
      <c r="BB110" s="423"/>
      <c r="BC110" s="425"/>
      <c r="BD110" s="423"/>
      <c r="BE110" s="423"/>
      <c r="BF110" s="423"/>
      <c r="BG110" s="423"/>
      <c r="BH110" s="423"/>
      <c r="BI110" s="423"/>
      <c r="BJ110" s="423"/>
      <c r="BK110" s="423"/>
      <c r="BL110" s="423"/>
      <c r="BM110" s="423"/>
      <c r="BN110" s="423"/>
      <c r="BO110" s="425"/>
      <c r="BP110" s="423"/>
      <c r="BQ110" s="423"/>
      <c r="BR110" s="423"/>
      <c r="BS110" s="423"/>
      <c r="BT110" s="423"/>
      <c r="BU110" s="423"/>
      <c r="BV110" s="423"/>
      <c r="BW110" s="423"/>
      <c r="BX110" s="423"/>
      <c r="BY110" s="423"/>
      <c r="BZ110" s="423"/>
      <c r="CA110" s="425"/>
      <c r="CB110" s="423"/>
      <c r="CC110" s="423"/>
      <c r="CD110" s="423"/>
      <c r="CE110" s="423"/>
      <c r="CF110" s="423"/>
      <c r="CG110" s="423"/>
      <c r="CH110" s="423"/>
      <c r="CI110" s="423"/>
      <c r="CJ110" s="423"/>
      <c r="CK110" s="423"/>
      <c r="CL110" s="423"/>
      <c r="CM110" s="425"/>
      <c r="CN110" s="423"/>
      <c r="CO110" s="423"/>
      <c r="CP110" s="423"/>
      <c r="CQ110" s="423"/>
      <c r="CR110" s="423"/>
      <c r="CS110" s="423"/>
      <c r="CT110" s="423"/>
      <c r="CU110" s="423"/>
      <c r="CV110" s="423"/>
      <c r="CW110" s="423"/>
      <c r="CX110" s="423"/>
      <c r="CY110" s="425"/>
      <c r="CZ110" s="300"/>
      <c r="DA110" s="300"/>
      <c r="DB110" s="300"/>
      <c r="DC110" s="300"/>
      <c r="DD110" s="300"/>
      <c r="DE110" s="300"/>
      <c r="DF110" s="300"/>
      <c r="DG110" s="300"/>
      <c r="DH110" s="300"/>
      <c r="DI110" s="300"/>
      <c r="DJ110" s="300"/>
      <c r="DK110" s="372"/>
      <c r="DL110" s="423"/>
      <c r="DM110" s="423"/>
      <c r="DN110" s="423"/>
      <c r="DO110" s="423"/>
      <c r="DP110" s="423"/>
      <c r="DQ110" s="423"/>
      <c r="DR110" s="423"/>
      <c r="DS110" s="423"/>
      <c r="DT110" s="423"/>
      <c r="DU110" s="423"/>
      <c r="DV110" s="423"/>
      <c r="DW110" s="425"/>
      <c r="DX110" s="300"/>
      <c r="DY110" s="300"/>
      <c r="DZ110" s="300"/>
      <c r="EA110" s="300"/>
      <c r="EB110" s="300"/>
      <c r="EC110" s="300"/>
      <c r="ED110" s="300"/>
      <c r="EE110" s="300"/>
      <c r="EF110" s="300"/>
      <c r="EG110" s="371"/>
      <c r="EH110" s="300"/>
      <c r="EI110" s="372"/>
      <c r="EJ110" s="426">
        <f t="shared" ref="EJ110:FG110" si="311">$B$9*Q$354</f>
        <v>23344.424999999999</v>
      </c>
      <c r="EK110" s="426">
        <f t="shared" si="311"/>
        <v>75179.8125</v>
      </c>
      <c r="EL110" s="426">
        <f t="shared" si="311"/>
        <v>213463.57499999998</v>
      </c>
      <c r="EM110" s="426">
        <f t="shared" si="311"/>
        <v>417721.6875</v>
      </c>
      <c r="EN110" s="426">
        <f t="shared" si="311"/>
        <v>510202.38749999995</v>
      </c>
      <c r="EO110" s="426">
        <f t="shared" si="311"/>
        <v>496444.64999999997</v>
      </c>
      <c r="EP110" s="426">
        <f t="shared" si="311"/>
        <v>505224.03749999998</v>
      </c>
      <c r="EQ110" s="426">
        <f t="shared" si="311"/>
        <v>495940.08749999997</v>
      </c>
      <c r="ER110" s="426">
        <f t="shared" si="311"/>
        <v>335455.57500000001</v>
      </c>
      <c r="ES110" s="426">
        <f t="shared" si="311"/>
        <v>364069.875</v>
      </c>
      <c r="ET110" s="426">
        <f t="shared" si="311"/>
        <v>279841.57500000001</v>
      </c>
      <c r="EU110" s="427">
        <f t="shared" si="311"/>
        <v>238590.78749999998</v>
      </c>
      <c r="EV110" s="426">
        <f t="shared" si="311"/>
        <v>308814.67499999999</v>
      </c>
      <c r="EW110" s="426">
        <f t="shared" si="311"/>
        <v>273585</v>
      </c>
      <c r="EX110" s="426">
        <f t="shared" si="311"/>
        <v>237267.71249999999</v>
      </c>
      <c r="EY110" s="426">
        <f t="shared" si="311"/>
        <v>178615.125</v>
      </c>
      <c r="EZ110" s="426">
        <f t="shared" si="311"/>
        <v>165844.08749999999</v>
      </c>
      <c r="FA110" s="426">
        <f t="shared" si="311"/>
        <v>185342.625</v>
      </c>
      <c r="FB110" s="426">
        <f t="shared" si="311"/>
        <v>165877.72500000001</v>
      </c>
      <c r="FC110" s="426">
        <f t="shared" si="311"/>
        <v>128921.325</v>
      </c>
      <c r="FD110" s="426">
        <f t="shared" si="311"/>
        <v>95799.599999999991</v>
      </c>
      <c r="FE110" s="426">
        <f t="shared" si="311"/>
        <v>55995.224999999999</v>
      </c>
      <c r="FF110" s="426">
        <f t="shared" si="311"/>
        <v>49009.837499999994</v>
      </c>
      <c r="FG110" s="427">
        <f t="shared" si="311"/>
        <v>27055.762499999997</v>
      </c>
      <c r="FH110" s="397">
        <f t="shared" si="300"/>
        <v>21644.61</v>
      </c>
      <c r="FI110" s="397">
        <f t="shared" si="300"/>
        <v>17315.688000000002</v>
      </c>
      <c r="FJ110" s="397">
        <f t="shared" si="300"/>
        <v>13852.550400000002</v>
      </c>
      <c r="FK110" s="397">
        <f t="shared" si="300"/>
        <v>11082.040320000002</v>
      </c>
      <c r="FL110" s="397">
        <f t="shared" si="300"/>
        <v>8865.6322560000026</v>
      </c>
      <c r="FM110" s="397">
        <f t="shared" si="304"/>
        <v>7092.5058048000028</v>
      </c>
      <c r="FN110" s="397">
        <f t="shared" si="247"/>
        <v>5674.0046438400022</v>
      </c>
      <c r="FO110" s="397">
        <f t="shared" si="247"/>
        <v>4539.2037150720016</v>
      </c>
      <c r="FP110" s="397">
        <f t="shared" si="247"/>
        <v>3631.3629720576014</v>
      </c>
      <c r="FQ110" s="397">
        <f t="shared" si="247"/>
        <v>2905.0903776460814</v>
      </c>
      <c r="FR110" s="397">
        <f t="shared" si="247"/>
        <v>2324.0723021168651</v>
      </c>
      <c r="FS110" s="402">
        <f t="shared" si="247"/>
        <v>1859.2578416934921</v>
      </c>
      <c r="FT110" s="397">
        <f t="shared" si="247"/>
        <v>1487.4062733547937</v>
      </c>
      <c r="FU110" s="397">
        <f t="shared" si="247"/>
        <v>1189.9250186838351</v>
      </c>
      <c r="FV110" s="397">
        <f t="shared" si="237"/>
        <v>951.94001494706811</v>
      </c>
      <c r="FW110" s="397">
        <f t="shared" si="237"/>
        <v>761.55201195765449</v>
      </c>
      <c r="FX110" s="397">
        <f t="shared" si="237"/>
        <v>609.24160956612366</v>
      </c>
      <c r="FY110" s="397">
        <f t="shared" si="237"/>
        <v>487.39328765289895</v>
      </c>
      <c r="FZ110" s="397">
        <f t="shared" si="237"/>
        <v>389.91463012231918</v>
      </c>
      <c r="GA110" s="397">
        <f t="shared" si="237"/>
        <v>311.93170409785535</v>
      </c>
      <c r="GB110" s="397">
        <f t="shared" si="244"/>
        <v>249.5453632782843</v>
      </c>
      <c r="GC110" s="397">
        <f t="shared" si="244"/>
        <v>199.63629062262746</v>
      </c>
      <c r="GD110" s="397">
        <f t="shared" si="244"/>
        <v>159.70903249810198</v>
      </c>
      <c r="GE110" s="402">
        <f t="shared" si="244"/>
        <v>127.76722599848159</v>
      </c>
      <c r="GF110" s="403">
        <f t="shared" si="294"/>
        <v>5935319.1560960077</v>
      </c>
    </row>
    <row r="111" spans="1:189" ht="22" hidden="1" customHeight="1">
      <c r="B111" s="394">
        <f t="shared" si="275"/>
        <v>96</v>
      </c>
      <c r="C111" s="428"/>
      <c r="D111" s="428"/>
      <c r="E111" s="428">
        <v>1</v>
      </c>
      <c r="F111" s="428"/>
      <c r="G111" s="409" t="str">
        <f>$G$355</f>
        <v>Low Performing  Title / App</v>
      </c>
      <c r="H111" s="422"/>
      <c r="I111" s="423"/>
      <c r="J111" s="423"/>
      <c r="K111" s="423"/>
      <c r="L111" s="423"/>
      <c r="M111" s="423"/>
      <c r="N111" s="423"/>
      <c r="O111" s="423"/>
      <c r="P111" s="423"/>
      <c r="Q111" s="424"/>
      <c r="R111" s="423"/>
      <c r="S111" s="425"/>
      <c r="T111" s="423"/>
      <c r="U111" s="423"/>
      <c r="V111" s="423"/>
      <c r="W111" s="423"/>
      <c r="X111" s="423"/>
      <c r="Y111" s="423"/>
      <c r="Z111" s="423"/>
      <c r="AA111" s="423"/>
      <c r="AB111" s="423"/>
      <c r="AC111" s="423"/>
      <c r="AD111" s="423"/>
      <c r="AE111" s="425"/>
      <c r="AF111" s="423"/>
      <c r="AG111" s="423"/>
      <c r="AH111" s="423"/>
      <c r="AI111" s="423"/>
      <c r="AJ111" s="423"/>
      <c r="AK111" s="423"/>
      <c r="AL111" s="423"/>
      <c r="AM111" s="423"/>
      <c r="AN111" s="423"/>
      <c r="AO111" s="423"/>
      <c r="AP111" s="423"/>
      <c r="AQ111" s="425"/>
      <c r="AR111" s="423"/>
      <c r="AS111" s="423"/>
      <c r="AT111" s="423"/>
      <c r="AU111" s="423"/>
      <c r="AV111" s="423"/>
      <c r="AW111" s="423"/>
      <c r="AX111" s="423"/>
      <c r="AY111" s="423"/>
      <c r="AZ111" s="423"/>
      <c r="BA111" s="423"/>
      <c r="BB111" s="423"/>
      <c r="BC111" s="425"/>
      <c r="BD111" s="423"/>
      <c r="BE111" s="423"/>
      <c r="BF111" s="423"/>
      <c r="BG111" s="423"/>
      <c r="BH111" s="423"/>
      <c r="BI111" s="423"/>
      <c r="BJ111" s="423"/>
      <c r="BK111" s="423"/>
      <c r="BL111" s="423"/>
      <c r="BM111" s="423"/>
      <c r="BN111" s="423"/>
      <c r="BO111" s="425"/>
      <c r="BP111" s="423"/>
      <c r="BQ111" s="423"/>
      <c r="BR111" s="423"/>
      <c r="BS111" s="423"/>
      <c r="BT111" s="423"/>
      <c r="BU111" s="423"/>
      <c r="BV111" s="423"/>
      <c r="BW111" s="423"/>
      <c r="BX111" s="423"/>
      <c r="BY111" s="423"/>
      <c r="BZ111" s="423"/>
      <c r="CA111" s="425"/>
      <c r="CB111" s="423"/>
      <c r="CC111" s="423"/>
      <c r="CD111" s="423"/>
      <c r="CE111" s="423"/>
      <c r="CF111" s="423"/>
      <c r="CG111" s="423"/>
      <c r="CH111" s="423"/>
      <c r="CI111" s="423"/>
      <c r="CJ111" s="423"/>
      <c r="CK111" s="423"/>
      <c r="CL111" s="423"/>
      <c r="CM111" s="425"/>
      <c r="CN111" s="423"/>
      <c r="CO111" s="423"/>
      <c r="CP111" s="423"/>
      <c r="CQ111" s="423"/>
      <c r="CR111" s="423"/>
      <c r="CS111" s="423"/>
      <c r="CT111" s="423"/>
      <c r="CU111" s="423"/>
      <c r="CV111" s="423"/>
      <c r="CW111" s="423"/>
      <c r="CX111" s="423"/>
      <c r="CY111" s="425"/>
      <c r="CZ111" s="300"/>
      <c r="DA111" s="300"/>
      <c r="DB111" s="300"/>
      <c r="DC111" s="300"/>
      <c r="DD111" s="300"/>
      <c r="DE111" s="300"/>
      <c r="DF111" s="300"/>
      <c r="DG111" s="300"/>
      <c r="DH111" s="300"/>
      <c r="DI111" s="300"/>
      <c r="DJ111" s="300"/>
      <c r="DK111" s="372"/>
      <c r="DL111" s="423"/>
      <c r="DM111" s="423"/>
      <c r="DN111" s="423"/>
      <c r="DO111" s="423"/>
      <c r="DP111" s="423"/>
      <c r="DQ111" s="423"/>
      <c r="DR111" s="423"/>
      <c r="DS111" s="423"/>
      <c r="DT111" s="423"/>
      <c r="DU111" s="423"/>
      <c r="DV111" s="423"/>
      <c r="DW111" s="425"/>
      <c r="DX111" s="300"/>
      <c r="DY111" s="300"/>
      <c r="DZ111" s="300"/>
      <c r="EA111" s="300"/>
      <c r="EB111" s="300"/>
      <c r="EC111" s="300"/>
      <c r="ED111" s="300"/>
      <c r="EE111" s="300"/>
      <c r="EF111" s="300"/>
      <c r="EG111" s="371"/>
      <c r="EH111" s="300"/>
      <c r="EI111" s="372"/>
      <c r="EJ111" s="429">
        <f t="shared" ref="EJ111:FG111" si="312">$B$9*Q$355</f>
        <v>10965.824999999999</v>
      </c>
      <c r="EK111" s="429">
        <f t="shared" si="312"/>
        <v>40421.0625</v>
      </c>
      <c r="EL111" s="429">
        <f t="shared" si="312"/>
        <v>74204.324999999997</v>
      </c>
      <c r="EM111" s="429">
        <f t="shared" si="312"/>
        <v>136792.5</v>
      </c>
      <c r="EN111" s="429">
        <f t="shared" si="312"/>
        <v>224799.41249999998</v>
      </c>
      <c r="EO111" s="429">
        <f t="shared" si="312"/>
        <v>153499.125</v>
      </c>
      <c r="EP111" s="429">
        <f t="shared" si="312"/>
        <v>131500.19999999998</v>
      </c>
      <c r="EQ111" s="429">
        <f t="shared" si="312"/>
        <v>145650.375</v>
      </c>
      <c r="ER111" s="429">
        <f t="shared" si="312"/>
        <v>117574.27499999999</v>
      </c>
      <c r="ES111" s="429">
        <f t="shared" si="312"/>
        <v>116755.7625</v>
      </c>
      <c r="ET111" s="429">
        <f t="shared" si="312"/>
        <v>111205.575</v>
      </c>
      <c r="EU111" s="430">
        <f t="shared" si="312"/>
        <v>102796.2</v>
      </c>
      <c r="EV111" s="429">
        <f t="shared" si="312"/>
        <v>90664.274999999994</v>
      </c>
      <c r="EW111" s="429">
        <f t="shared" si="312"/>
        <v>106429.04999999999</v>
      </c>
      <c r="EX111" s="429">
        <f t="shared" si="312"/>
        <v>83634.037499999991</v>
      </c>
      <c r="EY111" s="429">
        <f t="shared" si="312"/>
        <v>71558.175000000003</v>
      </c>
      <c r="EZ111" s="429">
        <f t="shared" si="312"/>
        <v>70762.087499999994</v>
      </c>
      <c r="FA111" s="429">
        <f t="shared" si="312"/>
        <v>76144.087499999994</v>
      </c>
      <c r="FB111" s="429">
        <f t="shared" si="312"/>
        <v>55199.137499999997</v>
      </c>
      <c r="FC111" s="429">
        <f t="shared" si="312"/>
        <v>55457.024999999994</v>
      </c>
      <c r="FD111" s="429">
        <f t="shared" si="312"/>
        <v>39681.037499999999</v>
      </c>
      <c r="FE111" s="429">
        <f t="shared" si="312"/>
        <v>27223.949999999997</v>
      </c>
      <c r="FF111" s="429">
        <f t="shared" si="312"/>
        <v>17704.537499999999</v>
      </c>
      <c r="FG111" s="430">
        <f t="shared" si="312"/>
        <v>7781.4749999999995</v>
      </c>
      <c r="FH111" s="397">
        <f t="shared" si="300"/>
        <v>6225.18</v>
      </c>
      <c r="FI111" s="397">
        <f t="shared" si="300"/>
        <v>4980.1440000000002</v>
      </c>
      <c r="FJ111" s="397">
        <f t="shared" si="300"/>
        <v>3984.1152000000002</v>
      </c>
      <c r="FK111" s="397">
        <f t="shared" si="300"/>
        <v>3187.2921600000004</v>
      </c>
      <c r="FL111" s="397">
        <f t="shared" si="300"/>
        <v>2549.8337280000005</v>
      </c>
      <c r="FM111" s="397">
        <f t="shared" si="304"/>
        <v>2039.8669824000006</v>
      </c>
      <c r="FN111" s="397">
        <f t="shared" si="247"/>
        <v>1631.8935859200005</v>
      </c>
      <c r="FO111" s="397">
        <f t="shared" si="247"/>
        <v>1305.5148687360006</v>
      </c>
      <c r="FP111" s="397">
        <f t="shared" si="247"/>
        <v>1044.4118949888004</v>
      </c>
      <c r="FQ111" s="397">
        <f t="shared" si="247"/>
        <v>835.5295159910404</v>
      </c>
      <c r="FR111" s="397">
        <f t="shared" si="247"/>
        <v>668.42361279283239</v>
      </c>
      <c r="FS111" s="402">
        <f t="shared" si="247"/>
        <v>534.73889023426591</v>
      </c>
      <c r="FT111" s="397">
        <f t="shared" si="247"/>
        <v>427.79111218741275</v>
      </c>
      <c r="FU111" s="397">
        <f t="shared" si="247"/>
        <v>342.23288974993022</v>
      </c>
      <c r="FV111" s="397">
        <f t="shared" si="237"/>
        <v>273.7863117999442</v>
      </c>
      <c r="FW111" s="397">
        <f t="shared" si="237"/>
        <v>219.02904943995537</v>
      </c>
      <c r="FX111" s="397">
        <f t="shared" si="237"/>
        <v>175.2232395519643</v>
      </c>
      <c r="FY111" s="397">
        <f t="shared" si="237"/>
        <v>140.17859164157144</v>
      </c>
      <c r="FZ111" s="397">
        <f t="shared" si="237"/>
        <v>112.14287331325716</v>
      </c>
      <c r="GA111" s="397">
        <f t="shared" si="237"/>
        <v>89.714298650605727</v>
      </c>
      <c r="GB111" s="397">
        <f t="shared" si="244"/>
        <v>71.771438920484584</v>
      </c>
      <c r="GC111" s="397">
        <f t="shared" si="244"/>
        <v>57.417151136387673</v>
      </c>
      <c r="GD111" s="397">
        <f t="shared" si="244"/>
        <v>45.933720909110143</v>
      </c>
      <c r="GE111" s="402">
        <f t="shared" si="244"/>
        <v>36.746976727288114</v>
      </c>
      <c r="GF111" s="392">
        <f t="shared" si="294"/>
        <v>2099382.4245930905</v>
      </c>
    </row>
    <row r="112" spans="1:189" ht="22" hidden="1" customHeight="1">
      <c r="B112" s="394">
        <f t="shared" si="275"/>
        <v>97</v>
      </c>
      <c r="C112" s="428"/>
      <c r="D112" s="428">
        <v>1</v>
      </c>
      <c r="E112" s="428"/>
      <c r="F112" s="428"/>
      <c r="G112" s="418" t="str">
        <f>$G$354</f>
        <v>Avg Performing  Title / App</v>
      </c>
      <c r="H112" s="422"/>
      <c r="I112" s="423"/>
      <c r="J112" s="423"/>
      <c r="K112" s="423"/>
      <c r="L112" s="423"/>
      <c r="M112" s="423"/>
      <c r="N112" s="423"/>
      <c r="O112" s="423"/>
      <c r="P112" s="423"/>
      <c r="Q112" s="424"/>
      <c r="R112" s="423"/>
      <c r="S112" s="425"/>
      <c r="T112" s="423"/>
      <c r="U112" s="423"/>
      <c r="V112" s="423"/>
      <c r="W112" s="423"/>
      <c r="X112" s="423"/>
      <c r="Y112" s="423"/>
      <c r="Z112" s="423"/>
      <c r="AA112" s="423"/>
      <c r="AB112" s="423"/>
      <c r="AC112" s="423"/>
      <c r="AD112" s="423"/>
      <c r="AE112" s="425"/>
      <c r="AF112" s="423"/>
      <c r="AG112" s="423"/>
      <c r="AH112" s="423"/>
      <c r="AI112" s="423"/>
      <c r="AJ112" s="423"/>
      <c r="AK112" s="423"/>
      <c r="AL112" s="423"/>
      <c r="AM112" s="423"/>
      <c r="AN112" s="423"/>
      <c r="AO112" s="423"/>
      <c r="AP112" s="423"/>
      <c r="AQ112" s="425"/>
      <c r="AR112" s="423"/>
      <c r="AS112" s="423"/>
      <c r="AT112" s="423"/>
      <c r="AU112" s="423"/>
      <c r="AV112" s="423"/>
      <c r="AW112" s="423"/>
      <c r="AX112" s="423"/>
      <c r="AY112" s="423"/>
      <c r="AZ112" s="423"/>
      <c r="BA112" s="423"/>
      <c r="BB112" s="423"/>
      <c r="BC112" s="425"/>
      <c r="BD112" s="423"/>
      <c r="BE112" s="423"/>
      <c r="BF112" s="423"/>
      <c r="BG112" s="423"/>
      <c r="BH112" s="423"/>
      <c r="BI112" s="423"/>
      <c r="BJ112" s="423"/>
      <c r="BK112" s="423"/>
      <c r="BL112" s="423"/>
      <c r="BM112" s="423"/>
      <c r="BN112" s="423"/>
      <c r="BO112" s="425"/>
      <c r="BP112" s="423"/>
      <c r="BQ112" s="423"/>
      <c r="BR112" s="423"/>
      <c r="BS112" s="423"/>
      <c r="BT112" s="423"/>
      <c r="BU112" s="423"/>
      <c r="BV112" s="423"/>
      <c r="BW112" s="423"/>
      <c r="BX112" s="423"/>
      <c r="BY112" s="423"/>
      <c r="BZ112" s="423"/>
      <c r="CA112" s="425"/>
      <c r="CB112" s="423"/>
      <c r="CC112" s="423"/>
      <c r="CD112" s="423"/>
      <c r="CE112" s="423"/>
      <c r="CF112" s="423"/>
      <c r="CG112" s="423"/>
      <c r="CH112" s="423"/>
      <c r="CI112" s="423"/>
      <c r="CJ112" s="423"/>
      <c r="CK112" s="423"/>
      <c r="CL112" s="423"/>
      <c r="CM112" s="425"/>
      <c r="CN112" s="423"/>
      <c r="CO112" s="423"/>
      <c r="CP112" s="423"/>
      <c r="CQ112" s="423"/>
      <c r="CR112" s="423"/>
      <c r="CS112" s="423"/>
      <c r="CT112" s="423"/>
      <c r="CU112" s="423"/>
      <c r="CV112" s="423"/>
      <c r="CW112" s="423"/>
      <c r="CX112" s="423"/>
      <c r="CY112" s="425"/>
      <c r="CZ112" s="300"/>
      <c r="DA112" s="300"/>
      <c r="DB112" s="300"/>
      <c r="DC112" s="300"/>
      <c r="DD112" s="300"/>
      <c r="DE112" s="300"/>
      <c r="DF112" s="300"/>
      <c r="DG112" s="300"/>
      <c r="DH112" s="300"/>
      <c r="DI112" s="300"/>
      <c r="DJ112" s="300"/>
      <c r="DK112" s="372"/>
      <c r="DL112" s="423"/>
      <c r="DM112" s="423"/>
      <c r="DN112" s="423"/>
      <c r="DO112" s="423"/>
      <c r="DP112" s="423"/>
      <c r="DQ112" s="423"/>
      <c r="DR112" s="423"/>
      <c r="DS112" s="423"/>
      <c r="DT112" s="423"/>
      <c r="DU112" s="423"/>
      <c r="DV112" s="423"/>
      <c r="DW112" s="425"/>
      <c r="DX112" s="300"/>
      <c r="DY112" s="300"/>
      <c r="DZ112" s="300"/>
      <c r="EA112" s="300"/>
      <c r="EB112" s="300"/>
      <c r="EC112" s="300"/>
      <c r="ED112" s="300"/>
      <c r="EE112" s="300"/>
      <c r="EF112" s="300"/>
      <c r="EG112" s="371"/>
      <c r="EH112" s="300"/>
      <c r="EI112" s="372"/>
      <c r="EJ112" s="423"/>
      <c r="EK112" s="426">
        <f t="shared" ref="EK112:FH112" si="313">$B$9*Q$354</f>
        <v>23344.424999999999</v>
      </c>
      <c r="EL112" s="426">
        <f t="shared" si="313"/>
        <v>75179.8125</v>
      </c>
      <c r="EM112" s="426">
        <f t="shared" si="313"/>
        <v>213463.57499999998</v>
      </c>
      <c r="EN112" s="426">
        <f t="shared" si="313"/>
        <v>417721.6875</v>
      </c>
      <c r="EO112" s="426">
        <f t="shared" si="313"/>
        <v>510202.38749999995</v>
      </c>
      <c r="EP112" s="426">
        <f t="shared" si="313"/>
        <v>496444.64999999997</v>
      </c>
      <c r="EQ112" s="426">
        <f t="shared" si="313"/>
        <v>505224.03749999998</v>
      </c>
      <c r="ER112" s="426">
        <f t="shared" si="313"/>
        <v>495940.08749999997</v>
      </c>
      <c r="ES112" s="426">
        <f t="shared" si="313"/>
        <v>335455.57500000001</v>
      </c>
      <c r="ET112" s="426">
        <f t="shared" si="313"/>
        <v>364069.875</v>
      </c>
      <c r="EU112" s="427">
        <f t="shared" si="313"/>
        <v>279841.57500000001</v>
      </c>
      <c r="EV112" s="426">
        <f t="shared" si="313"/>
        <v>238590.78749999998</v>
      </c>
      <c r="EW112" s="426">
        <f t="shared" si="313"/>
        <v>308814.67499999999</v>
      </c>
      <c r="EX112" s="426">
        <f t="shared" si="313"/>
        <v>273585</v>
      </c>
      <c r="EY112" s="426">
        <f t="shared" si="313"/>
        <v>237267.71249999999</v>
      </c>
      <c r="EZ112" s="426">
        <f t="shared" si="313"/>
        <v>178615.125</v>
      </c>
      <c r="FA112" s="426">
        <f t="shared" si="313"/>
        <v>165844.08749999999</v>
      </c>
      <c r="FB112" s="426">
        <f t="shared" si="313"/>
        <v>185342.625</v>
      </c>
      <c r="FC112" s="426">
        <f t="shared" si="313"/>
        <v>165877.72500000001</v>
      </c>
      <c r="FD112" s="426">
        <f t="shared" si="313"/>
        <v>128921.325</v>
      </c>
      <c r="FE112" s="426">
        <f t="shared" si="313"/>
        <v>95799.599999999991</v>
      </c>
      <c r="FF112" s="426">
        <f t="shared" si="313"/>
        <v>55995.224999999999</v>
      </c>
      <c r="FG112" s="427">
        <f t="shared" si="313"/>
        <v>49009.837499999994</v>
      </c>
      <c r="FH112" s="426">
        <f t="shared" si="313"/>
        <v>27055.762499999997</v>
      </c>
      <c r="FI112" s="397">
        <f t="shared" si="300"/>
        <v>21644.61</v>
      </c>
      <c r="FJ112" s="397">
        <f t="shared" si="300"/>
        <v>17315.688000000002</v>
      </c>
      <c r="FK112" s="397">
        <f t="shared" si="300"/>
        <v>13852.550400000002</v>
      </c>
      <c r="FL112" s="397">
        <f t="shared" si="300"/>
        <v>11082.040320000002</v>
      </c>
      <c r="FM112" s="397">
        <f t="shared" si="304"/>
        <v>8865.6322560000026</v>
      </c>
      <c r="FN112" s="397">
        <f t="shared" si="247"/>
        <v>7092.5058048000028</v>
      </c>
      <c r="FO112" s="397">
        <f t="shared" si="247"/>
        <v>5674.0046438400022</v>
      </c>
      <c r="FP112" s="397">
        <f t="shared" si="247"/>
        <v>4539.2037150720016</v>
      </c>
      <c r="FQ112" s="397">
        <f t="shared" si="247"/>
        <v>3631.3629720576014</v>
      </c>
      <c r="FR112" s="397">
        <f t="shared" si="247"/>
        <v>2905.0903776460814</v>
      </c>
      <c r="FS112" s="402">
        <f t="shared" si="247"/>
        <v>2324.0723021168651</v>
      </c>
      <c r="FT112" s="397">
        <f t="shared" si="247"/>
        <v>1859.2578416934921</v>
      </c>
      <c r="FU112" s="397">
        <f t="shared" si="247"/>
        <v>1487.4062733547937</v>
      </c>
      <c r="FV112" s="397">
        <f t="shared" si="237"/>
        <v>1189.9250186838351</v>
      </c>
      <c r="FW112" s="397">
        <f t="shared" si="237"/>
        <v>951.94001494706811</v>
      </c>
      <c r="FX112" s="397">
        <f t="shared" si="237"/>
        <v>761.55201195765449</v>
      </c>
      <c r="FY112" s="397">
        <f t="shared" si="237"/>
        <v>609.24160956612366</v>
      </c>
      <c r="FZ112" s="397">
        <f t="shared" si="237"/>
        <v>487.39328765289895</v>
      </c>
      <c r="GA112" s="397">
        <f t="shared" si="237"/>
        <v>389.91463012231918</v>
      </c>
      <c r="GB112" s="397">
        <f t="shared" si="244"/>
        <v>311.93170409785535</v>
      </c>
      <c r="GC112" s="397">
        <f t="shared" si="244"/>
        <v>249.5453632782843</v>
      </c>
      <c r="GD112" s="397">
        <f t="shared" si="244"/>
        <v>199.63629062262746</v>
      </c>
      <c r="GE112" s="402">
        <f t="shared" si="244"/>
        <v>159.70903249810198</v>
      </c>
      <c r="GF112" s="403">
        <f t="shared" si="294"/>
        <v>5935191.3888700092</v>
      </c>
    </row>
    <row r="113" spans="1:189" ht="22" hidden="1" customHeight="1">
      <c r="B113" s="394">
        <f t="shared" si="275"/>
        <v>98</v>
      </c>
      <c r="C113" s="428"/>
      <c r="D113" s="428"/>
      <c r="E113" s="428">
        <v>1</v>
      </c>
      <c r="F113" s="428"/>
      <c r="G113" s="409" t="str">
        <f>$G$355</f>
        <v>Low Performing  Title / App</v>
      </c>
      <c r="H113" s="422"/>
      <c r="I113" s="423"/>
      <c r="J113" s="423"/>
      <c r="K113" s="423"/>
      <c r="L113" s="423"/>
      <c r="M113" s="423"/>
      <c r="N113" s="423"/>
      <c r="O113" s="423"/>
      <c r="P113" s="423"/>
      <c r="Q113" s="424"/>
      <c r="R113" s="423"/>
      <c r="S113" s="425"/>
      <c r="T113" s="423"/>
      <c r="U113" s="423"/>
      <c r="V113" s="423"/>
      <c r="W113" s="423"/>
      <c r="X113" s="423"/>
      <c r="Y113" s="423"/>
      <c r="Z113" s="423"/>
      <c r="AA113" s="423"/>
      <c r="AB113" s="423"/>
      <c r="AC113" s="423"/>
      <c r="AD113" s="423"/>
      <c r="AE113" s="425"/>
      <c r="AF113" s="423"/>
      <c r="AG113" s="423"/>
      <c r="AH113" s="423"/>
      <c r="AI113" s="423"/>
      <c r="AJ113" s="423"/>
      <c r="AK113" s="423"/>
      <c r="AL113" s="423"/>
      <c r="AM113" s="423"/>
      <c r="AN113" s="423"/>
      <c r="AO113" s="423"/>
      <c r="AP113" s="423"/>
      <c r="AQ113" s="425"/>
      <c r="AR113" s="423"/>
      <c r="AS113" s="423"/>
      <c r="AT113" s="423"/>
      <c r="AU113" s="423"/>
      <c r="AV113" s="423"/>
      <c r="AW113" s="423"/>
      <c r="AX113" s="423"/>
      <c r="AY113" s="423"/>
      <c r="AZ113" s="423"/>
      <c r="BA113" s="423"/>
      <c r="BB113" s="423"/>
      <c r="BC113" s="425"/>
      <c r="BD113" s="423"/>
      <c r="BE113" s="423"/>
      <c r="BF113" s="423"/>
      <c r="BG113" s="423"/>
      <c r="BH113" s="423"/>
      <c r="BI113" s="423"/>
      <c r="BJ113" s="423"/>
      <c r="BK113" s="423"/>
      <c r="BL113" s="423"/>
      <c r="BM113" s="423"/>
      <c r="BN113" s="423"/>
      <c r="BO113" s="425"/>
      <c r="BP113" s="423"/>
      <c r="BQ113" s="423"/>
      <c r="BR113" s="423"/>
      <c r="BS113" s="423"/>
      <c r="BT113" s="423"/>
      <c r="BU113" s="423"/>
      <c r="BV113" s="423"/>
      <c r="BW113" s="423"/>
      <c r="BX113" s="423"/>
      <c r="BY113" s="423"/>
      <c r="BZ113" s="423"/>
      <c r="CA113" s="425"/>
      <c r="CB113" s="423"/>
      <c r="CC113" s="423"/>
      <c r="CD113" s="423"/>
      <c r="CE113" s="423"/>
      <c r="CF113" s="423"/>
      <c r="CG113" s="423"/>
      <c r="CH113" s="423"/>
      <c r="CI113" s="423"/>
      <c r="CJ113" s="423"/>
      <c r="CK113" s="423"/>
      <c r="CL113" s="423"/>
      <c r="CM113" s="425"/>
      <c r="CN113" s="423"/>
      <c r="CO113" s="423"/>
      <c r="CP113" s="423"/>
      <c r="CQ113" s="423"/>
      <c r="CR113" s="423"/>
      <c r="CS113" s="423"/>
      <c r="CT113" s="423"/>
      <c r="CU113" s="423"/>
      <c r="CV113" s="423"/>
      <c r="CW113" s="423"/>
      <c r="CX113" s="423"/>
      <c r="CY113" s="425"/>
      <c r="CZ113" s="300"/>
      <c r="DA113" s="300"/>
      <c r="DB113" s="300"/>
      <c r="DC113" s="300"/>
      <c r="DD113" s="300"/>
      <c r="DE113" s="300"/>
      <c r="DF113" s="300"/>
      <c r="DG113" s="300"/>
      <c r="DH113" s="300"/>
      <c r="DI113" s="300"/>
      <c r="DJ113" s="300"/>
      <c r="DK113" s="372"/>
      <c r="DL113" s="423"/>
      <c r="DM113" s="423"/>
      <c r="DN113" s="423"/>
      <c r="DO113" s="423"/>
      <c r="DP113" s="423"/>
      <c r="DQ113" s="423"/>
      <c r="DR113" s="423"/>
      <c r="DS113" s="423"/>
      <c r="DT113" s="423"/>
      <c r="DU113" s="423"/>
      <c r="DV113" s="423"/>
      <c r="DW113" s="425"/>
      <c r="DX113" s="300"/>
      <c r="DY113" s="300"/>
      <c r="DZ113" s="300"/>
      <c r="EA113" s="300"/>
      <c r="EB113" s="300"/>
      <c r="EC113" s="300"/>
      <c r="ED113" s="300"/>
      <c r="EE113" s="300"/>
      <c r="EF113" s="300"/>
      <c r="EG113" s="371"/>
      <c r="EH113" s="300"/>
      <c r="EI113" s="372"/>
      <c r="EJ113" s="423"/>
      <c r="EK113" s="429">
        <f t="shared" ref="EK113:FH113" si="314">$B$9*Q$355</f>
        <v>10965.824999999999</v>
      </c>
      <c r="EL113" s="429">
        <f t="shared" si="314"/>
        <v>40421.0625</v>
      </c>
      <c r="EM113" s="429">
        <f t="shared" si="314"/>
        <v>74204.324999999997</v>
      </c>
      <c r="EN113" s="429">
        <f t="shared" si="314"/>
        <v>136792.5</v>
      </c>
      <c r="EO113" s="429">
        <f t="shared" si="314"/>
        <v>224799.41249999998</v>
      </c>
      <c r="EP113" s="429">
        <f t="shared" si="314"/>
        <v>153499.125</v>
      </c>
      <c r="EQ113" s="429">
        <f t="shared" si="314"/>
        <v>131500.19999999998</v>
      </c>
      <c r="ER113" s="429">
        <f t="shared" si="314"/>
        <v>145650.375</v>
      </c>
      <c r="ES113" s="429">
        <f t="shared" si="314"/>
        <v>117574.27499999999</v>
      </c>
      <c r="ET113" s="429">
        <f t="shared" si="314"/>
        <v>116755.7625</v>
      </c>
      <c r="EU113" s="430">
        <f t="shared" si="314"/>
        <v>111205.575</v>
      </c>
      <c r="EV113" s="429">
        <f t="shared" si="314"/>
        <v>102796.2</v>
      </c>
      <c r="EW113" s="429">
        <f t="shared" si="314"/>
        <v>90664.274999999994</v>
      </c>
      <c r="EX113" s="429">
        <f t="shared" si="314"/>
        <v>106429.04999999999</v>
      </c>
      <c r="EY113" s="429">
        <f t="shared" si="314"/>
        <v>83634.037499999991</v>
      </c>
      <c r="EZ113" s="429">
        <f t="shared" si="314"/>
        <v>71558.175000000003</v>
      </c>
      <c r="FA113" s="429">
        <f t="shared" si="314"/>
        <v>70762.087499999994</v>
      </c>
      <c r="FB113" s="429">
        <f t="shared" si="314"/>
        <v>76144.087499999994</v>
      </c>
      <c r="FC113" s="429">
        <f t="shared" si="314"/>
        <v>55199.137499999997</v>
      </c>
      <c r="FD113" s="429">
        <f t="shared" si="314"/>
        <v>55457.024999999994</v>
      </c>
      <c r="FE113" s="429">
        <f t="shared" si="314"/>
        <v>39681.037499999999</v>
      </c>
      <c r="FF113" s="429">
        <f t="shared" si="314"/>
        <v>27223.949999999997</v>
      </c>
      <c r="FG113" s="430">
        <f t="shared" si="314"/>
        <v>17704.537499999999</v>
      </c>
      <c r="FH113" s="429">
        <f t="shared" si="314"/>
        <v>7781.4749999999995</v>
      </c>
      <c r="FI113" s="397">
        <f t="shared" si="300"/>
        <v>6225.18</v>
      </c>
      <c r="FJ113" s="397">
        <f t="shared" si="300"/>
        <v>4980.1440000000002</v>
      </c>
      <c r="FK113" s="397">
        <f t="shared" si="300"/>
        <v>3984.1152000000002</v>
      </c>
      <c r="FL113" s="397">
        <f t="shared" si="300"/>
        <v>3187.2921600000004</v>
      </c>
      <c r="FM113" s="397">
        <f t="shared" si="304"/>
        <v>2549.8337280000005</v>
      </c>
      <c r="FN113" s="397">
        <f t="shared" si="247"/>
        <v>2039.8669824000006</v>
      </c>
      <c r="FO113" s="397">
        <f t="shared" si="247"/>
        <v>1631.8935859200005</v>
      </c>
      <c r="FP113" s="397">
        <f t="shared" si="247"/>
        <v>1305.5148687360006</v>
      </c>
      <c r="FQ113" s="397">
        <f t="shared" si="247"/>
        <v>1044.4118949888004</v>
      </c>
      <c r="FR113" s="397">
        <f t="shared" si="247"/>
        <v>835.5295159910404</v>
      </c>
      <c r="FS113" s="402">
        <f t="shared" si="247"/>
        <v>668.42361279283239</v>
      </c>
      <c r="FT113" s="397">
        <f t="shared" si="247"/>
        <v>534.73889023426591</v>
      </c>
      <c r="FU113" s="397">
        <f t="shared" si="247"/>
        <v>427.79111218741275</v>
      </c>
      <c r="FV113" s="397">
        <f t="shared" si="237"/>
        <v>342.23288974993022</v>
      </c>
      <c r="FW113" s="397">
        <f t="shared" si="237"/>
        <v>273.7863117999442</v>
      </c>
      <c r="FX113" s="397">
        <f t="shared" si="237"/>
        <v>219.02904943995537</v>
      </c>
      <c r="FY113" s="397">
        <f t="shared" si="237"/>
        <v>175.2232395519643</v>
      </c>
      <c r="FZ113" s="397">
        <f t="shared" si="237"/>
        <v>140.17859164157144</v>
      </c>
      <c r="GA113" s="397">
        <f t="shared" si="237"/>
        <v>112.14287331325716</v>
      </c>
      <c r="GB113" s="397">
        <f t="shared" si="244"/>
        <v>89.714298650605727</v>
      </c>
      <c r="GC113" s="397">
        <f t="shared" si="244"/>
        <v>71.771438920484584</v>
      </c>
      <c r="GD113" s="397">
        <f t="shared" si="244"/>
        <v>57.417151136387673</v>
      </c>
      <c r="GE113" s="402">
        <f t="shared" si="244"/>
        <v>45.933720909110143</v>
      </c>
      <c r="GF113" s="392">
        <f t="shared" si="294"/>
        <v>2099345.6776163634</v>
      </c>
    </row>
    <row r="114" spans="1:189" ht="22" hidden="1" customHeight="1">
      <c r="B114" s="394">
        <f t="shared" si="275"/>
        <v>99</v>
      </c>
      <c r="C114" s="428"/>
      <c r="D114" s="428">
        <v>1</v>
      </c>
      <c r="E114" s="428"/>
      <c r="F114" s="428"/>
      <c r="G114" s="418" t="str">
        <f>$G$354</f>
        <v>Avg Performing  Title / App</v>
      </c>
      <c r="H114" s="422"/>
      <c r="I114" s="423"/>
      <c r="J114" s="423"/>
      <c r="K114" s="423"/>
      <c r="L114" s="423"/>
      <c r="M114" s="423"/>
      <c r="N114" s="423"/>
      <c r="O114" s="423"/>
      <c r="P114" s="423"/>
      <c r="Q114" s="424"/>
      <c r="R114" s="423"/>
      <c r="S114" s="425"/>
      <c r="T114" s="423"/>
      <c r="U114" s="423"/>
      <c r="V114" s="423"/>
      <c r="W114" s="423"/>
      <c r="X114" s="423"/>
      <c r="Y114" s="423"/>
      <c r="Z114" s="423"/>
      <c r="AA114" s="423"/>
      <c r="AB114" s="423"/>
      <c r="AC114" s="423"/>
      <c r="AD114" s="423"/>
      <c r="AE114" s="425"/>
      <c r="AF114" s="423"/>
      <c r="AG114" s="423"/>
      <c r="AH114" s="423"/>
      <c r="AI114" s="423"/>
      <c r="AJ114" s="423"/>
      <c r="AK114" s="423"/>
      <c r="AL114" s="423"/>
      <c r="AM114" s="423"/>
      <c r="AN114" s="423"/>
      <c r="AO114" s="423"/>
      <c r="AP114" s="423"/>
      <c r="AQ114" s="425"/>
      <c r="AR114" s="423"/>
      <c r="AS114" s="423"/>
      <c r="AT114" s="423"/>
      <c r="AU114" s="423"/>
      <c r="AV114" s="423"/>
      <c r="AW114" s="423"/>
      <c r="AX114" s="423"/>
      <c r="AY114" s="423"/>
      <c r="AZ114" s="423"/>
      <c r="BA114" s="423"/>
      <c r="BB114" s="423"/>
      <c r="BC114" s="425"/>
      <c r="BD114" s="423"/>
      <c r="BE114" s="423"/>
      <c r="BF114" s="423"/>
      <c r="BG114" s="423"/>
      <c r="BH114" s="423"/>
      <c r="BI114" s="423"/>
      <c r="BJ114" s="423"/>
      <c r="BK114" s="423"/>
      <c r="BL114" s="423"/>
      <c r="BM114" s="423"/>
      <c r="BN114" s="423"/>
      <c r="BO114" s="425"/>
      <c r="BP114" s="423"/>
      <c r="BQ114" s="423"/>
      <c r="BR114" s="423"/>
      <c r="BS114" s="423"/>
      <c r="BT114" s="423"/>
      <c r="BU114" s="423"/>
      <c r="BV114" s="423"/>
      <c r="BW114" s="423"/>
      <c r="BX114" s="423"/>
      <c r="BY114" s="423"/>
      <c r="BZ114" s="423"/>
      <c r="CA114" s="425"/>
      <c r="CB114" s="423"/>
      <c r="CC114" s="423"/>
      <c r="CD114" s="423"/>
      <c r="CE114" s="423"/>
      <c r="CF114" s="423"/>
      <c r="CG114" s="423"/>
      <c r="CH114" s="423"/>
      <c r="CI114" s="423"/>
      <c r="CJ114" s="423"/>
      <c r="CK114" s="423"/>
      <c r="CL114" s="423"/>
      <c r="CM114" s="425"/>
      <c r="CN114" s="423"/>
      <c r="CO114" s="423"/>
      <c r="CP114" s="423"/>
      <c r="CQ114" s="423"/>
      <c r="CR114" s="423"/>
      <c r="CS114" s="423"/>
      <c r="CT114" s="423"/>
      <c r="CU114" s="423"/>
      <c r="CV114" s="423"/>
      <c r="CW114" s="423"/>
      <c r="CX114" s="423"/>
      <c r="CY114" s="425"/>
      <c r="CZ114" s="300"/>
      <c r="DA114" s="300"/>
      <c r="DB114" s="300"/>
      <c r="DC114" s="300"/>
      <c r="DD114" s="300"/>
      <c r="DE114" s="300"/>
      <c r="DF114" s="300"/>
      <c r="DG114" s="300"/>
      <c r="DH114" s="300"/>
      <c r="DI114" s="300"/>
      <c r="DJ114" s="300"/>
      <c r="DK114" s="372"/>
      <c r="DL114" s="423"/>
      <c r="DM114" s="423"/>
      <c r="DN114" s="423"/>
      <c r="DO114" s="423"/>
      <c r="DP114" s="423"/>
      <c r="DQ114" s="423"/>
      <c r="DR114" s="423"/>
      <c r="DS114" s="423"/>
      <c r="DT114" s="423"/>
      <c r="DU114" s="423"/>
      <c r="DV114" s="423"/>
      <c r="DW114" s="425"/>
      <c r="DX114" s="300"/>
      <c r="DY114" s="300"/>
      <c r="DZ114" s="300"/>
      <c r="EA114" s="300"/>
      <c r="EB114" s="300"/>
      <c r="EC114" s="300"/>
      <c r="ED114" s="300"/>
      <c r="EE114" s="300"/>
      <c r="EF114" s="300"/>
      <c r="EG114" s="371"/>
      <c r="EH114" s="300"/>
      <c r="EI114" s="372"/>
      <c r="EJ114" s="423"/>
      <c r="EK114" s="426">
        <f t="shared" ref="EK114:FH114" si="315">$B$9*Q$354</f>
        <v>23344.424999999999</v>
      </c>
      <c r="EL114" s="426">
        <f t="shared" si="315"/>
        <v>75179.8125</v>
      </c>
      <c r="EM114" s="426">
        <f t="shared" si="315"/>
        <v>213463.57499999998</v>
      </c>
      <c r="EN114" s="426">
        <f t="shared" si="315"/>
        <v>417721.6875</v>
      </c>
      <c r="EO114" s="426">
        <f t="shared" si="315"/>
        <v>510202.38749999995</v>
      </c>
      <c r="EP114" s="426">
        <f t="shared" si="315"/>
        <v>496444.64999999997</v>
      </c>
      <c r="EQ114" s="426">
        <f t="shared" si="315"/>
        <v>505224.03749999998</v>
      </c>
      <c r="ER114" s="426">
        <f t="shared" si="315"/>
        <v>495940.08749999997</v>
      </c>
      <c r="ES114" s="426">
        <f t="shared" si="315"/>
        <v>335455.57500000001</v>
      </c>
      <c r="ET114" s="426">
        <f t="shared" si="315"/>
        <v>364069.875</v>
      </c>
      <c r="EU114" s="427">
        <f t="shared" si="315"/>
        <v>279841.57500000001</v>
      </c>
      <c r="EV114" s="426">
        <f t="shared" si="315"/>
        <v>238590.78749999998</v>
      </c>
      <c r="EW114" s="426">
        <f t="shared" si="315"/>
        <v>308814.67499999999</v>
      </c>
      <c r="EX114" s="426">
        <f t="shared" si="315"/>
        <v>273585</v>
      </c>
      <c r="EY114" s="426">
        <f t="shared" si="315"/>
        <v>237267.71249999999</v>
      </c>
      <c r="EZ114" s="426">
        <f t="shared" si="315"/>
        <v>178615.125</v>
      </c>
      <c r="FA114" s="426">
        <f t="shared" si="315"/>
        <v>165844.08749999999</v>
      </c>
      <c r="FB114" s="426">
        <f t="shared" si="315"/>
        <v>185342.625</v>
      </c>
      <c r="FC114" s="426">
        <f t="shared" si="315"/>
        <v>165877.72500000001</v>
      </c>
      <c r="FD114" s="426">
        <f t="shared" si="315"/>
        <v>128921.325</v>
      </c>
      <c r="FE114" s="426">
        <f t="shared" si="315"/>
        <v>95799.599999999991</v>
      </c>
      <c r="FF114" s="426">
        <f t="shared" si="315"/>
        <v>55995.224999999999</v>
      </c>
      <c r="FG114" s="427">
        <f t="shared" si="315"/>
        <v>49009.837499999994</v>
      </c>
      <c r="FH114" s="426">
        <f t="shared" si="315"/>
        <v>27055.762499999997</v>
      </c>
      <c r="FI114" s="397">
        <f t="shared" si="300"/>
        <v>21644.61</v>
      </c>
      <c r="FJ114" s="397">
        <f t="shared" si="300"/>
        <v>17315.688000000002</v>
      </c>
      <c r="FK114" s="397">
        <f t="shared" si="300"/>
        <v>13852.550400000002</v>
      </c>
      <c r="FL114" s="397">
        <f t="shared" si="300"/>
        <v>11082.040320000002</v>
      </c>
      <c r="FM114" s="397">
        <f t="shared" si="304"/>
        <v>8865.6322560000026</v>
      </c>
      <c r="FN114" s="397">
        <f t="shared" si="247"/>
        <v>7092.5058048000028</v>
      </c>
      <c r="FO114" s="397">
        <f t="shared" si="247"/>
        <v>5674.0046438400022</v>
      </c>
      <c r="FP114" s="397">
        <f t="shared" si="247"/>
        <v>4539.2037150720016</v>
      </c>
      <c r="FQ114" s="397">
        <f t="shared" si="247"/>
        <v>3631.3629720576014</v>
      </c>
      <c r="FR114" s="397">
        <f t="shared" si="247"/>
        <v>2905.0903776460814</v>
      </c>
      <c r="FS114" s="402">
        <f t="shared" si="247"/>
        <v>2324.0723021168651</v>
      </c>
      <c r="FT114" s="397">
        <f t="shared" si="247"/>
        <v>1859.2578416934921</v>
      </c>
      <c r="FU114" s="397">
        <f t="shared" si="247"/>
        <v>1487.4062733547937</v>
      </c>
      <c r="FV114" s="397">
        <f t="shared" si="237"/>
        <v>1189.9250186838351</v>
      </c>
      <c r="FW114" s="397">
        <f t="shared" si="237"/>
        <v>951.94001494706811</v>
      </c>
      <c r="FX114" s="397">
        <f t="shared" si="237"/>
        <v>761.55201195765449</v>
      </c>
      <c r="FY114" s="397">
        <f t="shared" si="237"/>
        <v>609.24160956612366</v>
      </c>
      <c r="FZ114" s="397">
        <f t="shared" si="237"/>
        <v>487.39328765289895</v>
      </c>
      <c r="GA114" s="397">
        <f t="shared" si="237"/>
        <v>389.91463012231918</v>
      </c>
      <c r="GB114" s="397">
        <f t="shared" si="244"/>
        <v>311.93170409785535</v>
      </c>
      <c r="GC114" s="397">
        <f t="shared" si="244"/>
        <v>249.5453632782843</v>
      </c>
      <c r="GD114" s="397">
        <f t="shared" si="244"/>
        <v>199.63629062262746</v>
      </c>
      <c r="GE114" s="402">
        <f t="shared" si="244"/>
        <v>159.70903249810198</v>
      </c>
      <c r="GF114" s="403">
        <f t="shared" si="294"/>
        <v>5935191.3888700092</v>
      </c>
    </row>
    <row r="115" spans="1:189" ht="22" hidden="1" customHeight="1">
      <c r="B115" s="394">
        <f t="shared" si="275"/>
        <v>100</v>
      </c>
      <c r="C115" s="428"/>
      <c r="D115" s="428"/>
      <c r="E115" s="428"/>
      <c r="F115" s="428">
        <v>1</v>
      </c>
      <c r="G115" s="412" t="str">
        <f>$G$356</f>
        <v>Even Performing Title / App</v>
      </c>
      <c r="H115" s="422"/>
      <c r="I115" s="423"/>
      <c r="J115" s="423"/>
      <c r="K115" s="423"/>
      <c r="L115" s="423"/>
      <c r="M115" s="423"/>
      <c r="N115" s="423"/>
      <c r="O115" s="423"/>
      <c r="P115" s="423"/>
      <c r="Q115" s="424"/>
      <c r="R115" s="423"/>
      <c r="S115" s="425"/>
      <c r="T115" s="423"/>
      <c r="U115" s="423"/>
      <c r="V115" s="423"/>
      <c r="W115" s="423"/>
      <c r="X115" s="423"/>
      <c r="Y115" s="423"/>
      <c r="Z115" s="423"/>
      <c r="AA115" s="423"/>
      <c r="AB115" s="423"/>
      <c r="AC115" s="423"/>
      <c r="AD115" s="423"/>
      <c r="AE115" s="425"/>
      <c r="AF115" s="423"/>
      <c r="AG115" s="423"/>
      <c r="AH115" s="423"/>
      <c r="AI115" s="423"/>
      <c r="AJ115" s="423"/>
      <c r="AK115" s="423"/>
      <c r="AL115" s="423"/>
      <c r="AM115" s="423"/>
      <c r="AN115" s="423"/>
      <c r="AO115" s="423"/>
      <c r="AP115" s="423"/>
      <c r="AQ115" s="425"/>
      <c r="AR115" s="423"/>
      <c r="AS115" s="423"/>
      <c r="AT115" s="423"/>
      <c r="AU115" s="423"/>
      <c r="AV115" s="423"/>
      <c r="AW115" s="423"/>
      <c r="AX115" s="423"/>
      <c r="AY115" s="423"/>
      <c r="AZ115" s="423"/>
      <c r="BA115" s="423"/>
      <c r="BB115" s="423"/>
      <c r="BC115" s="425"/>
      <c r="BD115" s="423"/>
      <c r="BE115" s="423"/>
      <c r="BF115" s="423"/>
      <c r="BG115" s="423"/>
      <c r="BH115" s="423"/>
      <c r="BI115" s="423"/>
      <c r="BJ115" s="423"/>
      <c r="BK115" s="423"/>
      <c r="BL115" s="423"/>
      <c r="BM115" s="423"/>
      <c r="BN115" s="423"/>
      <c r="BO115" s="425"/>
      <c r="BP115" s="423"/>
      <c r="BQ115" s="423"/>
      <c r="BR115" s="423"/>
      <c r="BS115" s="423"/>
      <c r="BT115" s="423"/>
      <c r="BU115" s="423"/>
      <c r="BV115" s="423"/>
      <c r="BW115" s="423"/>
      <c r="BX115" s="423"/>
      <c r="BY115" s="423"/>
      <c r="BZ115" s="423"/>
      <c r="CA115" s="425"/>
      <c r="CB115" s="423"/>
      <c r="CC115" s="423"/>
      <c r="CD115" s="423"/>
      <c r="CE115" s="423"/>
      <c r="CF115" s="423"/>
      <c r="CG115" s="423"/>
      <c r="CH115" s="423"/>
      <c r="CI115" s="423"/>
      <c r="CJ115" s="423"/>
      <c r="CK115" s="423"/>
      <c r="CL115" s="423"/>
      <c r="CM115" s="425"/>
      <c r="CN115" s="423"/>
      <c r="CO115" s="423"/>
      <c r="CP115" s="423"/>
      <c r="CQ115" s="423"/>
      <c r="CR115" s="423"/>
      <c r="CS115" s="423"/>
      <c r="CT115" s="423"/>
      <c r="CU115" s="423"/>
      <c r="CV115" s="423"/>
      <c r="CW115" s="423"/>
      <c r="CX115" s="423"/>
      <c r="CY115" s="425"/>
      <c r="CZ115" s="300"/>
      <c r="DA115" s="300"/>
      <c r="DB115" s="300"/>
      <c r="DC115" s="300"/>
      <c r="DD115" s="300"/>
      <c r="DE115" s="300"/>
      <c r="DF115" s="300"/>
      <c r="DG115" s="300"/>
      <c r="DH115" s="300"/>
      <c r="DI115" s="300"/>
      <c r="DJ115" s="300"/>
      <c r="DK115" s="372"/>
      <c r="DL115" s="423"/>
      <c r="DM115" s="423"/>
      <c r="DN115" s="423"/>
      <c r="DO115" s="423"/>
      <c r="DP115" s="423"/>
      <c r="DQ115" s="423"/>
      <c r="DR115" s="423"/>
      <c r="DS115" s="423"/>
      <c r="DT115" s="423"/>
      <c r="DU115" s="423"/>
      <c r="DV115" s="423"/>
      <c r="DW115" s="425"/>
      <c r="DX115" s="300"/>
      <c r="DY115" s="300"/>
      <c r="DZ115" s="300"/>
      <c r="EA115" s="300"/>
      <c r="EB115" s="300"/>
      <c r="EC115" s="300"/>
      <c r="ED115" s="300"/>
      <c r="EE115" s="300"/>
      <c r="EF115" s="300"/>
      <c r="EG115" s="371"/>
      <c r="EH115" s="300"/>
      <c r="EI115" s="372"/>
      <c r="EJ115" s="423"/>
      <c r="EK115" s="423"/>
      <c r="EL115" s="423"/>
      <c r="EM115" s="431">
        <f t="shared" ref="EM115:FJ115" si="316">$B$9*Q$356</f>
        <v>2335.9375000000005</v>
      </c>
      <c r="EN115" s="431">
        <f t="shared" si="316"/>
        <v>9343.7500000000018</v>
      </c>
      <c r="EO115" s="431">
        <f t="shared" si="316"/>
        <v>23359.375</v>
      </c>
      <c r="EP115" s="431">
        <f t="shared" si="316"/>
        <v>35039.0625</v>
      </c>
      <c r="EQ115" s="431">
        <f t="shared" si="316"/>
        <v>46718.75</v>
      </c>
      <c r="ER115" s="431">
        <f t="shared" si="316"/>
        <v>44382.8125</v>
      </c>
      <c r="ES115" s="431">
        <f t="shared" si="316"/>
        <v>42046.875</v>
      </c>
      <c r="ET115" s="431">
        <f t="shared" si="316"/>
        <v>39710.9375</v>
      </c>
      <c r="EU115" s="432">
        <f t="shared" si="316"/>
        <v>37375.000000000007</v>
      </c>
      <c r="EV115" s="431">
        <f t="shared" si="316"/>
        <v>35039.0625</v>
      </c>
      <c r="EW115" s="431">
        <f t="shared" si="316"/>
        <v>32703.125</v>
      </c>
      <c r="EX115" s="431">
        <f t="shared" si="316"/>
        <v>30367.1875</v>
      </c>
      <c r="EY115" s="431">
        <f t="shared" si="316"/>
        <v>28031.25</v>
      </c>
      <c r="EZ115" s="431">
        <f t="shared" si="316"/>
        <v>25695.312500000004</v>
      </c>
      <c r="FA115" s="431">
        <f t="shared" si="316"/>
        <v>23359.374999999975</v>
      </c>
      <c r="FB115" s="431">
        <f t="shared" si="316"/>
        <v>21023.437499999975</v>
      </c>
      <c r="FC115" s="431">
        <f t="shared" si="316"/>
        <v>18687.500000000004</v>
      </c>
      <c r="FD115" s="431">
        <f t="shared" si="316"/>
        <v>16351.5625</v>
      </c>
      <c r="FE115" s="431">
        <f t="shared" si="316"/>
        <v>14015.625</v>
      </c>
      <c r="FF115" s="431">
        <f t="shared" si="316"/>
        <v>11679.6875</v>
      </c>
      <c r="FG115" s="432">
        <f t="shared" si="316"/>
        <v>9343.7500000000018</v>
      </c>
      <c r="FH115" s="431">
        <f t="shared" si="316"/>
        <v>7007.8125</v>
      </c>
      <c r="FI115" s="431">
        <f t="shared" si="316"/>
        <v>4671.8750000000009</v>
      </c>
      <c r="FJ115" s="431">
        <f t="shared" si="316"/>
        <v>2335.9375000000005</v>
      </c>
      <c r="FK115" s="397">
        <f t="shared" si="300"/>
        <v>1868.7500000000005</v>
      </c>
      <c r="FL115" s="397">
        <f t="shared" si="300"/>
        <v>1495.0000000000005</v>
      </c>
      <c r="FM115" s="397">
        <f t="shared" si="304"/>
        <v>1196.0000000000005</v>
      </c>
      <c r="FN115" s="397">
        <f t="shared" si="247"/>
        <v>956.80000000000041</v>
      </c>
      <c r="FO115" s="397">
        <f t="shared" si="247"/>
        <v>765.4400000000004</v>
      </c>
      <c r="FP115" s="397">
        <f t="shared" si="247"/>
        <v>612.35200000000032</v>
      </c>
      <c r="FQ115" s="397">
        <f t="shared" si="247"/>
        <v>489.88160000000028</v>
      </c>
      <c r="FR115" s="397">
        <f t="shared" si="247"/>
        <v>391.90528000000023</v>
      </c>
      <c r="FS115" s="402">
        <f t="shared" si="247"/>
        <v>313.52422400000023</v>
      </c>
      <c r="FT115" s="397">
        <f t="shared" si="247"/>
        <v>250.81937920000018</v>
      </c>
      <c r="FU115" s="397">
        <f t="shared" si="247"/>
        <v>200.65550336000015</v>
      </c>
      <c r="FV115" s="397">
        <f t="shared" si="237"/>
        <v>160.52440268800012</v>
      </c>
      <c r="FW115" s="397">
        <f t="shared" si="237"/>
        <v>128.4195221504001</v>
      </c>
      <c r="FX115" s="397">
        <f t="shared" si="237"/>
        <v>102.73561772032008</v>
      </c>
      <c r="FY115" s="397">
        <f t="shared" si="237"/>
        <v>82.188494176256071</v>
      </c>
      <c r="FZ115" s="397">
        <f t="shared" si="237"/>
        <v>65.75079534100486</v>
      </c>
      <c r="GA115" s="397">
        <f t="shared" si="237"/>
        <v>52.600636272803889</v>
      </c>
      <c r="GB115" s="397">
        <f t="shared" si="244"/>
        <v>42.080509018243113</v>
      </c>
      <c r="GC115" s="397">
        <f t="shared" si="244"/>
        <v>33.66440721459449</v>
      </c>
      <c r="GD115" s="397">
        <f t="shared" si="244"/>
        <v>26.931525771675595</v>
      </c>
      <c r="GE115" s="402">
        <f t="shared" si="244"/>
        <v>21.545220617340476</v>
      </c>
      <c r="GF115" s="416">
        <f t="shared" si="294"/>
        <v>569882.56911753048</v>
      </c>
    </row>
    <row r="116" spans="1:189" ht="22" hidden="1" customHeight="1">
      <c r="B116" s="394">
        <f t="shared" si="275"/>
        <v>101</v>
      </c>
      <c r="C116" s="428"/>
      <c r="D116" s="428"/>
      <c r="E116" s="428">
        <v>1</v>
      </c>
      <c r="F116" s="428"/>
      <c r="G116" s="409" t="str">
        <f>$G$355</f>
        <v>Low Performing  Title / App</v>
      </c>
      <c r="H116" s="422"/>
      <c r="I116" s="423"/>
      <c r="J116" s="423"/>
      <c r="K116" s="423"/>
      <c r="L116" s="423"/>
      <c r="M116" s="423"/>
      <c r="N116" s="423"/>
      <c r="O116" s="423"/>
      <c r="P116" s="423"/>
      <c r="Q116" s="424"/>
      <c r="R116" s="423"/>
      <c r="S116" s="425"/>
      <c r="T116" s="423"/>
      <c r="U116" s="423"/>
      <c r="V116" s="423"/>
      <c r="W116" s="423"/>
      <c r="X116" s="423"/>
      <c r="Y116" s="423"/>
      <c r="Z116" s="423"/>
      <c r="AA116" s="423"/>
      <c r="AB116" s="423"/>
      <c r="AC116" s="423"/>
      <c r="AD116" s="423"/>
      <c r="AE116" s="425"/>
      <c r="AF116" s="423"/>
      <c r="AG116" s="423"/>
      <c r="AH116" s="423"/>
      <c r="AI116" s="423"/>
      <c r="AJ116" s="423"/>
      <c r="AK116" s="423"/>
      <c r="AL116" s="423"/>
      <c r="AM116" s="423"/>
      <c r="AN116" s="423"/>
      <c r="AO116" s="423"/>
      <c r="AP116" s="423"/>
      <c r="AQ116" s="425"/>
      <c r="AR116" s="423"/>
      <c r="AS116" s="423"/>
      <c r="AT116" s="423"/>
      <c r="AU116" s="423"/>
      <c r="AV116" s="423"/>
      <c r="AW116" s="423"/>
      <c r="AX116" s="423"/>
      <c r="AY116" s="423"/>
      <c r="AZ116" s="423"/>
      <c r="BA116" s="423"/>
      <c r="BB116" s="423"/>
      <c r="BC116" s="425"/>
      <c r="BD116" s="423"/>
      <c r="BE116" s="423"/>
      <c r="BF116" s="423"/>
      <c r="BG116" s="423"/>
      <c r="BH116" s="423"/>
      <c r="BI116" s="423"/>
      <c r="BJ116" s="423"/>
      <c r="BK116" s="423"/>
      <c r="BL116" s="423"/>
      <c r="BM116" s="423"/>
      <c r="BN116" s="423"/>
      <c r="BO116" s="425"/>
      <c r="BP116" s="423"/>
      <c r="BQ116" s="423"/>
      <c r="BR116" s="423"/>
      <c r="BS116" s="423"/>
      <c r="BT116" s="423"/>
      <c r="BU116" s="423"/>
      <c r="BV116" s="423"/>
      <c r="BW116" s="423"/>
      <c r="BX116" s="423"/>
      <c r="BY116" s="423"/>
      <c r="BZ116" s="423"/>
      <c r="CA116" s="425"/>
      <c r="CB116" s="423"/>
      <c r="CC116" s="423"/>
      <c r="CD116" s="423"/>
      <c r="CE116" s="423"/>
      <c r="CF116" s="423"/>
      <c r="CG116" s="423"/>
      <c r="CH116" s="423"/>
      <c r="CI116" s="423"/>
      <c r="CJ116" s="423"/>
      <c r="CK116" s="423"/>
      <c r="CL116" s="423"/>
      <c r="CM116" s="425"/>
      <c r="CN116" s="423"/>
      <c r="CO116" s="423"/>
      <c r="CP116" s="423"/>
      <c r="CQ116" s="423"/>
      <c r="CR116" s="423"/>
      <c r="CS116" s="423"/>
      <c r="CT116" s="423"/>
      <c r="CU116" s="423"/>
      <c r="CV116" s="423"/>
      <c r="CW116" s="423"/>
      <c r="CX116" s="423"/>
      <c r="CY116" s="425"/>
      <c r="CZ116" s="300"/>
      <c r="DA116" s="300"/>
      <c r="DB116" s="300"/>
      <c r="DC116" s="300"/>
      <c r="DD116" s="300"/>
      <c r="DE116" s="300"/>
      <c r="DF116" s="300"/>
      <c r="DG116" s="300"/>
      <c r="DH116" s="300"/>
      <c r="DI116" s="300"/>
      <c r="DJ116" s="300"/>
      <c r="DK116" s="372"/>
      <c r="DL116" s="423"/>
      <c r="DM116" s="423"/>
      <c r="DN116" s="423"/>
      <c r="DO116" s="423"/>
      <c r="DP116" s="423"/>
      <c r="DQ116" s="423"/>
      <c r="DR116" s="423"/>
      <c r="DS116" s="423"/>
      <c r="DT116" s="423"/>
      <c r="DU116" s="423"/>
      <c r="DV116" s="423"/>
      <c r="DW116" s="425"/>
      <c r="DX116" s="300"/>
      <c r="DY116" s="300"/>
      <c r="DZ116" s="300"/>
      <c r="EA116" s="300"/>
      <c r="EB116" s="300"/>
      <c r="EC116" s="300"/>
      <c r="ED116" s="300"/>
      <c r="EE116" s="300"/>
      <c r="EF116" s="300"/>
      <c r="EG116" s="371"/>
      <c r="EH116" s="300"/>
      <c r="EI116" s="372"/>
      <c r="EJ116" s="423"/>
      <c r="EK116" s="423"/>
      <c r="EL116" s="423"/>
      <c r="EM116" s="423"/>
      <c r="EN116" s="429">
        <f t="shared" ref="EN116:FK116" si="317">$B$9*Q$355</f>
        <v>10965.824999999999</v>
      </c>
      <c r="EO116" s="429">
        <f t="shared" si="317"/>
        <v>40421.0625</v>
      </c>
      <c r="EP116" s="429">
        <f t="shared" si="317"/>
        <v>74204.324999999997</v>
      </c>
      <c r="EQ116" s="429">
        <f t="shared" si="317"/>
        <v>136792.5</v>
      </c>
      <c r="ER116" s="429">
        <f t="shared" si="317"/>
        <v>224799.41249999998</v>
      </c>
      <c r="ES116" s="429">
        <f t="shared" si="317"/>
        <v>153499.125</v>
      </c>
      <c r="ET116" s="429">
        <f t="shared" si="317"/>
        <v>131500.19999999998</v>
      </c>
      <c r="EU116" s="430">
        <f t="shared" si="317"/>
        <v>145650.375</v>
      </c>
      <c r="EV116" s="429">
        <f t="shared" si="317"/>
        <v>117574.27499999999</v>
      </c>
      <c r="EW116" s="429">
        <f t="shared" si="317"/>
        <v>116755.7625</v>
      </c>
      <c r="EX116" s="429">
        <f t="shared" si="317"/>
        <v>111205.575</v>
      </c>
      <c r="EY116" s="429">
        <f t="shared" si="317"/>
        <v>102796.2</v>
      </c>
      <c r="EZ116" s="429">
        <f t="shared" si="317"/>
        <v>90664.274999999994</v>
      </c>
      <c r="FA116" s="429">
        <f t="shared" si="317"/>
        <v>106429.04999999999</v>
      </c>
      <c r="FB116" s="429">
        <f t="shared" si="317"/>
        <v>83634.037499999991</v>
      </c>
      <c r="FC116" s="429">
        <f t="shared" si="317"/>
        <v>71558.175000000003</v>
      </c>
      <c r="FD116" s="429">
        <f t="shared" si="317"/>
        <v>70762.087499999994</v>
      </c>
      <c r="FE116" s="429">
        <f t="shared" si="317"/>
        <v>76144.087499999994</v>
      </c>
      <c r="FF116" s="429">
        <f t="shared" si="317"/>
        <v>55199.137499999997</v>
      </c>
      <c r="FG116" s="430">
        <f t="shared" si="317"/>
        <v>55457.024999999994</v>
      </c>
      <c r="FH116" s="429">
        <f t="shared" si="317"/>
        <v>39681.037499999999</v>
      </c>
      <c r="FI116" s="429">
        <f t="shared" si="317"/>
        <v>27223.949999999997</v>
      </c>
      <c r="FJ116" s="429">
        <f t="shared" si="317"/>
        <v>17704.537499999999</v>
      </c>
      <c r="FK116" s="429">
        <f t="shared" si="317"/>
        <v>7781.4749999999995</v>
      </c>
      <c r="FL116" s="397">
        <f t="shared" si="300"/>
        <v>6225.18</v>
      </c>
      <c r="FM116" s="397">
        <f t="shared" si="304"/>
        <v>4980.1440000000002</v>
      </c>
      <c r="FN116" s="397">
        <f t="shared" si="247"/>
        <v>3984.1152000000002</v>
      </c>
      <c r="FO116" s="397">
        <f t="shared" si="247"/>
        <v>3187.2921600000004</v>
      </c>
      <c r="FP116" s="397">
        <f t="shared" si="247"/>
        <v>2549.8337280000005</v>
      </c>
      <c r="FQ116" s="397">
        <f t="shared" si="247"/>
        <v>2039.8669824000006</v>
      </c>
      <c r="FR116" s="397">
        <f t="shared" si="247"/>
        <v>1631.8935859200005</v>
      </c>
      <c r="FS116" s="402">
        <f t="shared" si="247"/>
        <v>1305.5148687360006</v>
      </c>
      <c r="FT116" s="397">
        <f t="shared" si="247"/>
        <v>1044.4118949888004</v>
      </c>
      <c r="FU116" s="397">
        <f t="shared" si="247"/>
        <v>835.5295159910404</v>
      </c>
      <c r="FV116" s="397">
        <f t="shared" si="247"/>
        <v>668.42361279283239</v>
      </c>
      <c r="FW116" s="397">
        <f t="shared" si="247"/>
        <v>534.73889023426591</v>
      </c>
      <c r="FX116" s="397">
        <f t="shared" si="247"/>
        <v>427.79111218741275</v>
      </c>
      <c r="FY116" s="397">
        <f t="shared" si="247"/>
        <v>342.23288974993022</v>
      </c>
      <c r="FZ116" s="397">
        <f t="shared" si="247"/>
        <v>273.7863117999442</v>
      </c>
      <c r="GA116" s="397">
        <f t="shared" si="247"/>
        <v>219.02904943995537</v>
      </c>
      <c r="GB116" s="397">
        <f t="shared" si="244"/>
        <v>175.2232395519643</v>
      </c>
      <c r="GC116" s="397">
        <f t="shared" si="244"/>
        <v>140.17859164157144</v>
      </c>
      <c r="GD116" s="397">
        <f t="shared" si="244"/>
        <v>112.14287331325716</v>
      </c>
      <c r="GE116" s="402">
        <f t="shared" si="244"/>
        <v>89.714298650605727</v>
      </c>
      <c r="GF116" s="392">
        <f t="shared" si="294"/>
        <v>2099170.5553053976</v>
      </c>
    </row>
    <row r="117" spans="1:189" ht="22" hidden="1" customHeight="1">
      <c r="B117" s="394">
        <f t="shared" si="275"/>
        <v>102</v>
      </c>
      <c r="C117" s="428"/>
      <c r="D117" s="428">
        <v>1</v>
      </c>
      <c r="E117" s="428"/>
      <c r="F117" s="428"/>
      <c r="G117" s="418" t="str">
        <f>$G$354</f>
        <v>Avg Performing  Title / App</v>
      </c>
      <c r="H117" s="422"/>
      <c r="I117" s="423"/>
      <c r="J117" s="423"/>
      <c r="K117" s="423"/>
      <c r="L117" s="423"/>
      <c r="M117" s="423"/>
      <c r="N117" s="423"/>
      <c r="O117" s="423"/>
      <c r="P117" s="423"/>
      <c r="Q117" s="424"/>
      <c r="R117" s="423"/>
      <c r="S117" s="425"/>
      <c r="T117" s="423"/>
      <c r="U117" s="423"/>
      <c r="V117" s="423"/>
      <c r="W117" s="423"/>
      <c r="X117" s="423"/>
      <c r="Y117" s="423"/>
      <c r="Z117" s="423"/>
      <c r="AA117" s="423"/>
      <c r="AB117" s="423"/>
      <c r="AC117" s="423"/>
      <c r="AD117" s="423"/>
      <c r="AE117" s="425"/>
      <c r="AF117" s="423"/>
      <c r="AG117" s="423"/>
      <c r="AH117" s="423"/>
      <c r="AI117" s="423"/>
      <c r="AJ117" s="423"/>
      <c r="AK117" s="423"/>
      <c r="AL117" s="423"/>
      <c r="AM117" s="423"/>
      <c r="AN117" s="423"/>
      <c r="AO117" s="423"/>
      <c r="AP117" s="423"/>
      <c r="AQ117" s="425"/>
      <c r="AR117" s="423"/>
      <c r="AS117" s="423"/>
      <c r="AT117" s="423"/>
      <c r="AU117" s="423"/>
      <c r="AV117" s="423"/>
      <c r="AW117" s="423"/>
      <c r="AX117" s="423"/>
      <c r="AY117" s="423"/>
      <c r="AZ117" s="423"/>
      <c r="BA117" s="423"/>
      <c r="BB117" s="423"/>
      <c r="BC117" s="425"/>
      <c r="BD117" s="423"/>
      <c r="BE117" s="423"/>
      <c r="BF117" s="423"/>
      <c r="BG117" s="423"/>
      <c r="BH117" s="423"/>
      <c r="BI117" s="423"/>
      <c r="BJ117" s="423"/>
      <c r="BK117" s="423"/>
      <c r="BL117" s="423"/>
      <c r="BM117" s="423"/>
      <c r="BN117" s="423"/>
      <c r="BO117" s="425"/>
      <c r="BP117" s="423"/>
      <c r="BQ117" s="423"/>
      <c r="BR117" s="423"/>
      <c r="BS117" s="423"/>
      <c r="BT117" s="423"/>
      <c r="BU117" s="423"/>
      <c r="BV117" s="423"/>
      <c r="BW117" s="423"/>
      <c r="BX117" s="423"/>
      <c r="BY117" s="423"/>
      <c r="BZ117" s="423"/>
      <c r="CA117" s="425"/>
      <c r="CB117" s="423"/>
      <c r="CC117" s="423"/>
      <c r="CD117" s="423"/>
      <c r="CE117" s="423"/>
      <c r="CF117" s="423"/>
      <c r="CG117" s="423"/>
      <c r="CH117" s="423"/>
      <c r="CI117" s="423"/>
      <c r="CJ117" s="423"/>
      <c r="CK117" s="423"/>
      <c r="CL117" s="423"/>
      <c r="CM117" s="425"/>
      <c r="CN117" s="423"/>
      <c r="CO117" s="423"/>
      <c r="CP117" s="423"/>
      <c r="CQ117" s="423"/>
      <c r="CR117" s="423"/>
      <c r="CS117" s="423"/>
      <c r="CT117" s="423"/>
      <c r="CU117" s="423"/>
      <c r="CV117" s="423"/>
      <c r="CW117" s="423"/>
      <c r="CX117" s="423"/>
      <c r="CY117" s="425"/>
      <c r="CZ117" s="300"/>
      <c r="DA117" s="300"/>
      <c r="DB117" s="300"/>
      <c r="DC117" s="300"/>
      <c r="DD117" s="300"/>
      <c r="DE117" s="300"/>
      <c r="DF117" s="300"/>
      <c r="DG117" s="300"/>
      <c r="DH117" s="300"/>
      <c r="DI117" s="300"/>
      <c r="DJ117" s="300"/>
      <c r="DK117" s="372"/>
      <c r="DL117" s="423"/>
      <c r="DM117" s="423"/>
      <c r="DN117" s="423"/>
      <c r="DO117" s="423"/>
      <c r="DP117" s="423"/>
      <c r="DQ117" s="423"/>
      <c r="DR117" s="423"/>
      <c r="DS117" s="423"/>
      <c r="DT117" s="423"/>
      <c r="DU117" s="423"/>
      <c r="DV117" s="423"/>
      <c r="DW117" s="425"/>
      <c r="DX117" s="300"/>
      <c r="DY117" s="300"/>
      <c r="DZ117" s="300"/>
      <c r="EA117" s="300"/>
      <c r="EB117" s="300"/>
      <c r="EC117" s="300"/>
      <c r="ED117" s="300"/>
      <c r="EE117" s="300"/>
      <c r="EF117" s="300"/>
      <c r="EG117" s="371"/>
      <c r="EH117" s="300"/>
      <c r="EI117" s="372"/>
      <c r="EJ117" s="423"/>
      <c r="EK117" s="423"/>
      <c r="EL117" s="423"/>
      <c r="EM117" s="423"/>
      <c r="EN117" s="423"/>
      <c r="EO117" s="423"/>
      <c r="EP117" s="426">
        <f t="shared" ref="EP117:FM117" si="318">$B$9*Q$354</f>
        <v>23344.424999999999</v>
      </c>
      <c r="EQ117" s="426">
        <f t="shared" si="318"/>
        <v>75179.8125</v>
      </c>
      <c r="ER117" s="426">
        <f t="shared" si="318"/>
        <v>213463.57499999998</v>
      </c>
      <c r="ES117" s="426">
        <f t="shared" si="318"/>
        <v>417721.6875</v>
      </c>
      <c r="ET117" s="426">
        <f t="shared" si="318"/>
        <v>510202.38749999995</v>
      </c>
      <c r="EU117" s="427">
        <f t="shared" si="318"/>
        <v>496444.64999999997</v>
      </c>
      <c r="EV117" s="426">
        <f t="shared" si="318"/>
        <v>505224.03749999998</v>
      </c>
      <c r="EW117" s="426">
        <f t="shared" si="318"/>
        <v>495940.08749999997</v>
      </c>
      <c r="EX117" s="426">
        <f t="shared" si="318"/>
        <v>335455.57500000001</v>
      </c>
      <c r="EY117" s="426">
        <f t="shared" si="318"/>
        <v>364069.875</v>
      </c>
      <c r="EZ117" s="426">
        <f t="shared" si="318"/>
        <v>279841.57500000001</v>
      </c>
      <c r="FA117" s="426">
        <f t="shared" si="318"/>
        <v>238590.78749999998</v>
      </c>
      <c r="FB117" s="426">
        <f t="shared" si="318"/>
        <v>308814.67499999999</v>
      </c>
      <c r="FC117" s="426">
        <f t="shared" si="318"/>
        <v>273585</v>
      </c>
      <c r="FD117" s="426">
        <f t="shared" si="318"/>
        <v>237267.71249999999</v>
      </c>
      <c r="FE117" s="426">
        <f t="shared" si="318"/>
        <v>178615.125</v>
      </c>
      <c r="FF117" s="426">
        <f t="shared" si="318"/>
        <v>165844.08749999999</v>
      </c>
      <c r="FG117" s="427">
        <f t="shared" si="318"/>
        <v>185342.625</v>
      </c>
      <c r="FH117" s="426">
        <f t="shared" si="318"/>
        <v>165877.72500000001</v>
      </c>
      <c r="FI117" s="426">
        <f t="shared" si="318"/>
        <v>128921.325</v>
      </c>
      <c r="FJ117" s="426">
        <f t="shared" si="318"/>
        <v>95799.599999999991</v>
      </c>
      <c r="FK117" s="426">
        <f t="shared" si="318"/>
        <v>55995.224999999999</v>
      </c>
      <c r="FL117" s="426">
        <f t="shared" si="318"/>
        <v>49009.837499999994</v>
      </c>
      <c r="FM117" s="426">
        <f t="shared" si="318"/>
        <v>27055.762499999997</v>
      </c>
      <c r="FN117" s="397">
        <f t="shared" si="247"/>
        <v>21644.61</v>
      </c>
      <c r="FO117" s="397">
        <f t="shared" si="247"/>
        <v>17315.688000000002</v>
      </c>
      <c r="FP117" s="397">
        <f t="shared" si="247"/>
        <v>13852.550400000002</v>
      </c>
      <c r="FQ117" s="397">
        <f t="shared" si="247"/>
        <v>11082.040320000002</v>
      </c>
      <c r="FR117" s="397">
        <f t="shared" si="247"/>
        <v>8865.6322560000026</v>
      </c>
      <c r="FS117" s="402">
        <f t="shared" si="247"/>
        <v>7092.5058048000028</v>
      </c>
      <c r="FT117" s="397">
        <f t="shared" si="247"/>
        <v>5674.0046438400022</v>
      </c>
      <c r="FU117" s="397">
        <f t="shared" si="247"/>
        <v>4539.2037150720016</v>
      </c>
      <c r="FV117" s="397">
        <f t="shared" si="247"/>
        <v>3631.3629720576014</v>
      </c>
      <c r="FW117" s="397">
        <f t="shared" si="247"/>
        <v>2905.0903776460814</v>
      </c>
      <c r="FX117" s="397">
        <f t="shared" si="247"/>
        <v>2324.0723021168651</v>
      </c>
      <c r="FY117" s="397">
        <f t="shared" si="247"/>
        <v>1859.2578416934921</v>
      </c>
      <c r="FZ117" s="397">
        <f t="shared" si="247"/>
        <v>1487.4062733547937</v>
      </c>
      <c r="GA117" s="397">
        <f t="shared" si="247"/>
        <v>1189.9250186838351</v>
      </c>
      <c r="GB117" s="397">
        <f t="shared" si="244"/>
        <v>951.94001494706811</v>
      </c>
      <c r="GC117" s="397">
        <f t="shared" si="244"/>
        <v>761.55201195765449</v>
      </c>
      <c r="GD117" s="397">
        <f t="shared" si="244"/>
        <v>609.24160956612366</v>
      </c>
      <c r="GE117" s="402">
        <f t="shared" si="244"/>
        <v>487.39328765289895</v>
      </c>
      <c r="GF117" s="403">
        <f t="shared" si="294"/>
        <v>5933880.65184939</v>
      </c>
    </row>
    <row r="118" spans="1:189" ht="22" hidden="1" customHeight="1">
      <c r="B118" s="394">
        <f t="shared" si="275"/>
        <v>103</v>
      </c>
      <c r="C118" s="428">
        <v>1</v>
      </c>
      <c r="D118" s="428"/>
      <c r="E118" s="428"/>
      <c r="F118" s="428"/>
      <c r="G118" s="404" t="str">
        <f>$G$353</f>
        <v>High Performing Title / App</v>
      </c>
      <c r="H118" s="422"/>
      <c r="I118" s="423"/>
      <c r="J118" s="423"/>
      <c r="K118" s="423"/>
      <c r="L118" s="423"/>
      <c r="M118" s="423"/>
      <c r="N118" s="423"/>
      <c r="O118" s="423"/>
      <c r="P118" s="423"/>
      <c r="Q118" s="424"/>
      <c r="R118" s="423"/>
      <c r="S118" s="425"/>
      <c r="T118" s="423"/>
      <c r="U118" s="423"/>
      <c r="V118" s="423"/>
      <c r="W118" s="423"/>
      <c r="X118" s="423"/>
      <c r="Y118" s="423"/>
      <c r="Z118" s="423"/>
      <c r="AA118" s="423"/>
      <c r="AB118" s="423"/>
      <c r="AC118" s="423"/>
      <c r="AD118" s="423"/>
      <c r="AE118" s="425"/>
      <c r="AF118" s="423"/>
      <c r="AG118" s="423"/>
      <c r="AH118" s="423"/>
      <c r="AI118" s="423"/>
      <c r="AJ118" s="423"/>
      <c r="AK118" s="423"/>
      <c r="AL118" s="423"/>
      <c r="AM118" s="423"/>
      <c r="AN118" s="423"/>
      <c r="AO118" s="423"/>
      <c r="AP118" s="423"/>
      <c r="AQ118" s="425"/>
      <c r="AR118" s="423"/>
      <c r="AS118" s="423"/>
      <c r="AT118" s="423"/>
      <c r="AU118" s="423"/>
      <c r="AV118" s="423"/>
      <c r="AW118" s="423"/>
      <c r="AX118" s="423"/>
      <c r="AY118" s="423"/>
      <c r="AZ118" s="423"/>
      <c r="BA118" s="423"/>
      <c r="BB118" s="423"/>
      <c r="BC118" s="425"/>
      <c r="BD118" s="423"/>
      <c r="BE118" s="423"/>
      <c r="BF118" s="423"/>
      <c r="BG118" s="423"/>
      <c r="BH118" s="423"/>
      <c r="BI118" s="423"/>
      <c r="BJ118" s="423"/>
      <c r="BK118" s="423"/>
      <c r="BL118" s="423"/>
      <c r="BM118" s="423"/>
      <c r="BN118" s="423"/>
      <c r="BO118" s="425"/>
      <c r="BP118" s="423"/>
      <c r="BQ118" s="423"/>
      <c r="BR118" s="423"/>
      <c r="BS118" s="423"/>
      <c r="BT118" s="423"/>
      <c r="BU118" s="423"/>
      <c r="BV118" s="423"/>
      <c r="BW118" s="423"/>
      <c r="BX118" s="423"/>
      <c r="BY118" s="423"/>
      <c r="BZ118" s="423"/>
      <c r="CA118" s="425"/>
      <c r="CB118" s="423"/>
      <c r="CC118" s="423"/>
      <c r="CD118" s="423"/>
      <c r="CE118" s="423"/>
      <c r="CF118" s="423"/>
      <c r="CG118" s="423"/>
      <c r="CH118" s="423"/>
      <c r="CI118" s="423"/>
      <c r="CJ118" s="423"/>
      <c r="CK118" s="423"/>
      <c r="CL118" s="423"/>
      <c r="CM118" s="425"/>
      <c r="CN118" s="423"/>
      <c r="CO118" s="423"/>
      <c r="CP118" s="423"/>
      <c r="CQ118" s="423"/>
      <c r="CR118" s="423"/>
      <c r="CS118" s="423"/>
      <c r="CT118" s="423"/>
      <c r="CU118" s="423"/>
      <c r="CV118" s="423"/>
      <c r="CW118" s="423"/>
      <c r="CX118" s="423"/>
      <c r="CY118" s="425"/>
      <c r="CZ118" s="300"/>
      <c r="DA118" s="300"/>
      <c r="DB118" s="300"/>
      <c r="DC118" s="300"/>
      <c r="DD118" s="300"/>
      <c r="DE118" s="300"/>
      <c r="DF118" s="300"/>
      <c r="DG118" s="300"/>
      <c r="DH118" s="300"/>
      <c r="DI118" s="300"/>
      <c r="DJ118" s="300"/>
      <c r="DK118" s="372"/>
      <c r="DL118" s="423"/>
      <c r="DM118" s="423"/>
      <c r="DN118" s="423"/>
      <c r="DO118" s="423"/>
      <c r="DP118" s="423"/>
      <c r="DQ118" s="423"/>
      <c r="DR118" s="423"/>
      <c r="DS118" s="423"/>
      <c r="DT118" s="423"/>
      <c r="DU118" s="423"/>
      <c r="DV118" s="423"/>
      <c r="DW118" s="425"/>
      <c r="DX118" s="300"/>
      <c r="DY118" s="300"/>
      <c r="DZ118" s="300"/>
      <c r="EA118" s="300"/>
      <c r="EB118" s="300"/>
      <c r="EC118" s="300"/>
      <c r="ED118" s="300"/>
      <c r="EE118" s="300"/>
      <c r="EF118" s="300"/>
      <c r="EG118" s="371"/>
      <c r="EH118" s="300"/>
      <c r="EI118" s="372"/>
      <c r="EJ118" s="423"/>
      <c r="EK118" s="423"/>
      <c r="EL118" s="423"/>
      <c r="EM118" s="423"/>
      <c r="EN118" s="423"/>
      <c r="EO118" s="423"/>
      <c r="EP118" s="423"/>
      <c r="EQ118" s="435">
        <f t="shared" ref="EQ118:FN118" si="319">$B$9*Q$353</f>
        <v>216978.69374999998</v>
      </c>
      <c r="ER118" s="435">
        <f t="shared" si="319"/>
        <v>724467.65625</v>
      </c>
      <c r="ES118" s="435">
        <f t="shared" si="319"/>
        <v>1376160.58125</v>
      </c>
      <c r="ET118" s="435">
        <f t="shared" si="319"/>
        <v>2329951.8937499998</v>
      </c>
      <c r="EU118" s="436">
        <f t="shared" si="319"/>
        <v>2894254.59375</v>
      </c>
      <c r="EV118" s="435">
        <f t="shared" si="319"/>
        <v>3393771.46875</v>
      </c>
      <c r="EW118" s="435">
        <f t="shared" si="319"/>
        <v>2796016.2749999999</v>
      </c>
      <c r="EX118" s="435">
        <f t="shared" si="319"/>
        <v>2389978.0124999997</v>
      </c>
      <c r="EY118" s="435">
        <f t="shared" si="319"/>
        <v>3074736.5999999996</v>
      </c>
      <c r="EZ118" s="435">
        <f t="shared" si="319"/>
        <v>2535998.4</v>
      </c>
      <c r="FA118" s="435">
        <f t="shared" si="319"/>
        <v>2199253.3874999997</v>
      </c>
      <c r="FB118" s="435">
        <f t="shared" si="319"/>
        <v>2769980.85</v>
      </c>
      <c r="FC118" s="435">
        <f t="shared" si="319"/>
        <v>2434968.1687499997</v>
      </c>
      <c r="FD118" s="435">
        <f t="shared" si="319"/>
        <v>2279546.1</v>
      </c>
      <c r="FE118" s="435">
        <f t="shared" si="319"/>
        <v>1459329.3</v>
      </c>
      <c r="FF118" s="435">
        <f t="shared" si="319"/>
        <v>1644554.1937499999</v>
      </c>
      <c r="FG118" s="436">
        <f t="shared" si="319"/>
        <v>1368625.78125</v>
      </c>
      <c r="FH118" s="435">
        <f t="shared" si="319"/>
        <v>1435026.20625</v>
      </c>
      <c r="FI118" s="435">
        <f t="shared" si="319"/>
        <v>791086.72499999998</v>
      </c>
      <c r="FJ118" s="435">
        <f t="shared" si="319"/>
        <v>705176.54999999993</v>
      </c>
      <c r="FK118" s="435">
        <f t="shared" si="319"/>
        <v>550393.59375</v>
      </c>
      <c r="FL118" s="435">
        <f t="shared" si="319"/>
        <v>603389.47499999998</v>
      </c>
      <c r="FM118" s="435">
        <f t="shared" si="319"/>
        <v>382004.26874999999</v>
      </c>
      <c r="FN118" s="435">
        <f t="shared" si="319"/>
        <v>213648.58124999999</v>
      </c>
      <c r="FO118" s="397">
        <f t="shared" si="247"/>
        <v>170918.86499999999</v>
      </c>
      <c r="FP118" s="397">
        <f t="shared" si="247"/>
        <v>136735.092</v>
      </c>
      <c r="FQ118" s="397">
        <f t="shared" si="247"/>
        <v>109388.0736</v>
      </c>
      <c r="FR118" s="397">
        <f t="shared" si="247"/>
        <v>87510.458880000006</v>
      </c>
      <c r="FS118" s="402">
        <f t="shared" si="247"/>
        <v>70008.367104000004</v>
      </c>
      <c r="FT118" s="397">
        <f t="shared" si="247"/>
        <v>56006.693683200006</v>
      </c>
      <c r="FU118" s="397">
        <f t="shared" si="247"/>
        <v>44805.354946560008</v>
      </c>
      <c r="FV118" s="397">
        <f t="shared" si="247"/>
        <v>35844.283957248008</v>
      </c>
      <c r="FW118" s="397">
        <f t="shared" si="247"/>
        <v>28675.427165798406</v>
      </c>
      <c r="FX118" s="397">
        <f t="shared" si="247"/>
        <v>22940.341732638728</v>
      </c>
      <c r="FY118" s="397">
        <f t="shared" si="247"/>
        <v>18352.273386110985</v>
      </c>
      <c r="FZ118" s="397">
        <f t="shared" si="247"/>
        <v>14681.818708888788</v>
      </c>
      <c r="GA118" s="397">
        <f t="shared" si="247"/>
        <v>11745.454967111031</v>
      </c>
      <c r="GB118" s="397">
        <f t="shared" si="244"/>
        <v>9396.3639736888254</v>
      </c>
      <c r="GC118" s="397">
        <f t="shared" si="244"/>
        <v>7517.091178951061</v>
      </c>
      <c r="GD118" s="397">
        <f t="shared" si="244"/>
        <v>6013.6729431608492</v>
      </c>
      <c r="GE118" s="402">
        <f t="shared" si="244"/>
        <v>4810.9383545286792</v>
      </c>
      <c r="GF118" s="407">
        <f t="shared" si="294"/>
        <v>41404647.927831888</v>
      </c>
      <c r="GG118" s="408">
        <f>(GF118*$B$13)*$B$12</f>
        <v>186320915.6752435</v>
      </c>
    </row>
    <row r="119" spans="1:189" ht="22" hidden="1" customHeight="1">
      <c r="B119" s="394">
        <f t="shared" si="275"/>
        <v>104</v>
      </c>
      <c r="C119" s="428"/>
      <c r="D119" s="428">
        <v>1</v>
      </c>
      <c r="E119" s="428"/>
      <c r="F119" s="428"/>
      <c r="G119" s="418" t="str">
        <f>$G$354</f>
        <v>Avg Performing  Title / App</v>
      </c>
      <c r="H119" s="422"/>
      <c r="I119" s="423"/>
      <c r="J119" s="423"/>
      <c r="K119" s="423"/>
      <c r="L119" s="423"/>
      <c r="M119" s="423"/>
      <c r="N119" s="423"/>
      <c r="O119" s="423"/>
      <c r="P119" s="423"/>
      <c r="Q119" s="424"/>
      <c r="R119" s="423"/>
      <c r="S119" s="425"/>
      <c r="T119" s="423"/>
      <c r="U119" s="423"/>
      <c r="V119" s="423"/>
      <c r="W119" s="423"/>
      <c r="X119" s="423"/>
      <c r="Y119" s="423"/>
      <c r="Z119" s="423"/>
      <c r="AA119" s="423"/>
      <c r="AB119" s="423"/>
      <c r="AC119" s="423"/>
      <c r="AD119" s="423"/>
      <c r="AE119" s="425"/>
      <c r="AF119" s="423"/>
      <c r="AG119" s="423"/>
      <c r="AH119" s="423"/>
      <c r="AI119" s="423"/>
      <c r="AJ119" s="423"/>
      <c r="AK119" s="423"/>
      <c r="AL119" s="423"/>
      <c r="AM119" s="423"/>
      <c r="AN119" s="423"/>
      <c r="AO119" s="423"/>
      <c r="AP119" s="423"/>
      <c r="AQ119" s="425"/>
      <c r="AR119" s="423"/>
      <c r="AS119" s="423"/>
      <c r="AT119" s="423"/>
      <c r="AU119" s="423"/>
      <c r="AV119" s="423"/>
      <c r="AW119" s="423"/>
      <c r="AX119" s="423"/>
      <c r="AY119" s="423"/>
      <c r="AZ119" s="423"/>
      <c r="BA119" s="423"/>
      <c r="BB119" s="423"/>
      <c r="BC119" s="425"/>
      <c r="BD119" s="423"/>
      <c r="BE119" s="423"/>
      <c r="BF119" s="423"/>
      <c r="BG119" s="423"/>
      <c r="BH119" s="423"/>
      <c r="BI119" s="423"/>
      <c r="BJ119" s="423"/>
      <c r="BK119" s="423"/>
      <c r="BL119" s="423"/>
      <c r="BM119" s="423"/>
      <c r="BN119" s="423"/>
      <c r="BO119" s="425"/>
      <c r="BP119" s="423"/>
      <c r="BQ119" s="423"/>
      <c r="BR119" s="423"/>
      <c r="BS119" s="423"/>
      <c r="BT119" s="423"/>
      <c r="BU119" s="423"/>
      <c r="BV119" s="423"/>
      <c r="BW119" s="423"/>
      <c r="BX119" s="423"/>
      <c r="BY119" s="423"/>
      <c r="BZ119" s="423"/>
      <c r="CA119" s="425"/>
      <c r="CB119" s="423"/>
      <c r="CC119" s="423"/>
      <c r="CD119" s="423"/>
      <c r="CE119" s="423"/>
      <c r="CF119" s="423"/>
      <c r="CG119" s="423"/>
      <c r="CH119" s="423"/>
      <c r="CI119" s="423"/>
      <c r="CJ119" s="423"/>
      <c r="CK119" s="423"/>
      <c r="CL119" s="423"/>
      <c r="CM119" s="425"/>
      <c r="CN119" s="423"/>
      <c r="CO119" s="423"/>
      <c r="CP119" s="423"/>
      <c r="CQ119" s="423"/>
      <c r="CR119" s="423"/>
      <c r="CS119" s="423"/>
      <c r="CT119" s="423"/>
      <c r="CU119" s="423"/>
      <c r="CV119" s="423"/>
      <c r="CW119" s="423"/>
      <c r="CX119" s="423"/>
      <c r="CY119" s="425"/>
      <c r="CZ119" s="300"/>
      <c r="DA119" s="300"/>
      <c r="DB119" s="300"/>
      <c r="DC119" s="300"/>
      <c r="DD119" s="300"/>
      <c r="DE119" s="300"/>
      <c r="DF119" s="300"/>
      <c r="DG119" s="300"/>
      <c r="DH119" s="300"/>
      <c r="DI119" s="300"/>
      <c r="DJ119" s="300"/>
      <c r="DK119" s="372"/>
      <c r="DL119" s="423"/>
      <c r="DM119" s="423"/>
      <c r="DN119" s="423"/>
      <c r="DO119" s="423"/>
      <c r="DP119" s="423"/>
      <c r="DQ119" s="423"/>
      <c r="DR119" s="423"/>
      <c r="DS119" s="423"/>
      <c r="DT119" s="423"/>
      <c r="DU119" s="423"/>
      <c r="DV119" s="423"/>
      <c r="DW119" s="425"/>
      <c r="DX119" s="300"/>
      <c r="DY119" s="300"/>
      <c r="DZ119" s="300"/>
      <c r="EA119" s="300"/>
      <c r="EB119" s="300"/>
      <c r="EC119" s="300"/>
      <c r="ED119" s="300"/>
      <c r="EE119" s="300"/>
      <c r="EF119" s="300"/>
      <c r="EG119" s="371"/>
      <c r="EH119" s="300"/>
      <c r="EI119" s="372"/>
      <c r="EJ119" s="423"/>
      <c r="EK119" s="423"/>
      <c r="EL119" s="423"/>
      <c r="EM119" s="423"/>
      <c r="EN119" s="423"/>
      <c r="EO119" s="423"/>
      <c r="EP119" s="423"/>
      <c r="EQ119" s="423"/>
      <c r="ER119" s="423"/>
      <c r="ES119" s="426">
        <f t="shared" ref="ES119:FP119" si="320">$B$9*Q$354</f>
        <v>23344.424999999999</v>
      </c>
      <c r="ET119" s="426">
        <f t="shared" si="320"/>
        <v>75179.8125</v>
      </c>
      <c r="EU119" s="427">
        <f t="shared" si="320"/>
        <v>213463.57499999998</v>
      </c>
      <c r="EV119" s="426">
        <f t="shared" si="320"/>
        <v>417721.6875</v>
      </c>
      <c r="EW119" s="426">
        <f t="shared" si="320"/>
        <v>510202.38749999995</v>
      </c>
      <c r="EX119" s="426">
        <f t="shared" si="320"/>
        <v>496444.64999999997</v>
      </c>
      <c r="EY119" s="426">
        <f t="shared" si="320"/>
        <v>505224.03749999998</v>
      </c>
      <c r="EZ119" s="426">
        <f t="shared" si="320"/>
        <v>495940.08749999997</v>
      </c>
      <c r="FA119" s="426">
        <f t="shared" si="320"/>
        <v>335455.57500000001</v>
      </c>
      <c r="FB119" s="426">
        <f t="shared" si="320"/>
        <v>364069.875</v>
      </c>
      <c r="FC119" s="426">
        <f t="shared" si="320"/>
        <v>279841.57500000001</v>
      </c>
      <c r="FD119" s="426">
        <f t="shared" si="320"/>
        <v>238590.78749999998</v>
      </c>
      <c r="FE119" s="426">
        <f t="shared" si="320"/>
        <v>308814.67499999999</v>
      </c>
      <c r="FF119" s="426">
        <f t="shared" si="320"/>
        <v>273585</v>
      </c>
      <c r="FG119" s="427">
        <f t="shared" si="320"/>
        <v>237267.71249999999</v>
      </c>
      <c r="FH119" s="426">
        <f t="shared" si="320"/>
        <v>178615.125</v>
      </c>
      <c r="FI119" s="426">
        <f t="shared" si="320"/>
        <v>165844.08749999999</v>
      </c>
      <c r="FJ119" s="426">
        <f t="shared" si="320"/>
        <v>185342.625</v>
      </c>
      <c r="FK119" s="426">
        <f t="shared" si="320"/>
        <v>165877.72500000001</v>
      </c>
      <c r="FL119" s="426">
        <f t="shared" si="320"/>
        <v>128921.325</v>
      </c>
      <c r="FM119" s="426">
        <f t="shared" si="320"/>
        <v>95799.599999999991</v>
      </c>
      <c r="FN119" s="426">
        <f t="shared" si="320"/>
        <v>55995.224999999999</v>
      </c>
      <c r="FO119" s="426">
        <f t="shared" si="320"/>
        <v>49009.837499999994</v>
      </c>
      <c r="FP119" s="426">
        <f t="shared" si="320"/>
        <v>27055.762499999997</v>
      </c>
      <c r="FQ119" s="397">
        <f t="shared" si="247"/>
        <v>21644.61</v>
      </c>
      <c r="FR119" s="397">
        <f t="shared" si="247"/>
        <v>17315.688000000002</v>
      </c>
      <c r="FS119" s="402">
        <f t="shared" si="247"/>
        <v>13852.550400000002</v>
      </c>
      <c r="FT119" s="397">
        <f t="shared" si="247"/>
        <v>11082.040320000002</v>
      </c>
      <c r="FU119" s="397">
        <f t="shared" si="247"/>
        <v>8865.6322560000026</v>
      </c>
      <c r="FV119" s="397">
        <f t="shared" si="247"/>
        <v>7092.5058048000028</v>
      </c>
      <c r="FW119" s="397">
        <f t="shared" si="247"/>
        <v>5674.0046438400022</v>
      </c>
      <c r="FX119" s="397">
        <f t="shared" si="247"/>
        <v>4539.2037150720016</v>
      </c>
      <c r="FY119" s="397">
        <f t="shared" si="247"/>
        <v>3631.3629720576014</v>
      </c>
      <c r="FZ119" s="397">
        <f t="shared" si="247"/>
        <v>2905.0903776460814</v>
      </c>
      <c r="GA119" s="397">
        <f t="shared" si="247"/>
        <v>2324.0723021168651</v>
      </c>
      <c r="GB119" s="397">
        <f t="shared" si="244"/>
        <v>1859.2578416934921</v>
      </c>
      <c r="GC119" s="397">
        <f t="shared" si="244"/>
        <v>1487.4062733547937</v>
      </c>
      <c r="GD119" s="397">
        <f t="shared" si="244"/>
        <v>1189.9250186838351</v>
      </c>
      <c r="GE119" s="402">
        <f t="shared" si="244"/>
        <v>951.94001494706811</v>
      </c>
      <c r="GF119" s="403">
        <f t="shared" si="294"/>
        <v>5932022.4649402136</v>
      </c>
    </row>
    <row r="120" spans="1:189" ht="22" hidden="1" customHeight="1">
      <c r="B120" s="394">
        <f t="shared" si="275"/>
        <v>105</v>
      </c>
      <c r="C120" s="428"/>
      <c r="D120" s="428"/>
      <c r="E120" s="428">
        <v>1</v>
      </c>
      <c r="F120" s="428"/>
      <c r="G120" s="409" t="str">
        <f>$G$355</f>
        <v>Low Performing  Title / App</v>
      </c>
      <c r="H120" s="422"/>
      <c r="I120" s="423"/>
      <c r="J120" s="423"/>
      <c r="K120" s="423"/>
      <c r="L120" s="423"/>
      <c r="M120" s="423"/>
      <c r="N120" s="423"/>
      <c r="O120" s="423"/>
      <c r="P120" s="423"/>
      <c r="Q120" s="424"/>
      <c r="R120" s="423"/>
      <c r="S120" s="425"/>
      <c r="T120" s="423"/>
      <c r="U120" s="423"/>
      <c r="V120" s="423"/>
      <c r="W120" s="423"/>
      <c r="X120" s="423"/>
      <c r="Y120" s="423"/>
      <c r="Z120" s="423"/>
      <c r="AA120" s="423"/>
      <c r="AB120" s="423"/>
      <c r="AC120" s="423"/>
      <c r="AD120" s="423"/>
      <c r="AE120" s="425"/>
      <c r="AF120" s="423"/>
      <c r="AG120" s="423"/>
      <c r="AH120" s="423"/>
      <c r="AI120" s="423"/>
      <c r="AJ120" s="423"/>
      <c r="AK120" s="423"/>
      <c r="AL120" s="423"/>
      <c r="AM120" s="423"/>
      <c r="AN120" s="423"/>
      <c r="AO120" s="423"/>
      <c r="AP120" s="423"/>
      <c r="AQ120" s="425"/>
      <c r="AR120" s="423"/>
      <c r="AS120" s="423"/>
      <c r="AT120" s="423"/>
      <c r="AU120" s="423"/>
      <c r="AV120" s="423"/>
      <c r="AW120" s="423"/>
      <c r="AX120" s="423"/>
      <c r="AY120" s="423"/>
      <c r="AZ120" s="423"/>
      <c r="BA120" s="423"/>
      <c r="BB120" s="423"/>
      <c r="BC120" s="425"/>
      <c r="BD120" s="423"/>
      <c r="BE120" s="423"/>
      <c r="BF120" s="423"/>
      <c r="BG120" s="423"/>
      <c r="BH120" s="423"/>
      <c r="BI120" s="423"/>
      <c r="BJ120" s="423"/>
      <c r="BK120" s="423"/>
      <c r="BL120" s="423"/>
      <c r="BM120" s="423"/>
      <c r="BN120" s="423"/>
      <c r="BO120" s="425"/>
      <c r="BP120" s="423"/>
      <c r="BQ120" s="423"/>
      <c r="BR120" s="423"/>
      <c r="BS120" s="423"/>
      <c r="BT120" s="423"/>
      <c r="BU120" s="423"/>
      <c r="BV120" s="423"/>
      <c r="BW120" s="423"/>
      <c r="BX120" s="423"/>
      <c r="BY120" s="423"/>
      <c r="BZ120" s="423"/>
      <c r="CA120" s="425"/>
      <c r="CB120" s="423"/>
      <c r="CC120" s="423"/>
      <c r="CD120" s="423"/>
      <c r="CE120" s="423"/>
      <c r="CF120" s="423"/>
      <c r="CG120" s="423"/>
      <c r="CH120" s="423"/>
      <c r="CI120" s="423"/>
      <c r="CJ120" s="423"/>
      <c r="CK120" s="423"/>
      <c r="CL120" s="423"/>
      <c r="CM120" s="425"/>
      <c r="CN120" s="423"/>
      <c r="CO120" s="423"/>
      <c r="CP120" s="423"/>
      <c r="CQ120" s="423"/>
      <c r="CR120" s="423"/>
      <c r="CS120" s="423"/>
      <c r="CT120" s="423"/>
      <c r="CU120" s="423"/>
      <c r="CV120" s="423"/>
      <c r="CW120" s="423"/>
      <c r="CX120" s="423"/>
      <c r="CY120" s="425"/>
      <c r="CZ120" s="300"/>
      <c r="DA120" s="300"/>
      <c r="DB120" s="300"/>
      <c r="DC120" s="300"/>
      <c r="DD120" s="300"/>
      <c r="DE120" s="300"/>
      <c r="DF120" s="300"/>
      <c r="DG120" s="300"/>
      <c r="DH120" s="300"/>
      <c r="DI120" s="300"/>
      <c r="DJ120" s="300"/>
      <c r="DK120" s="372"/>
      <c r="DL120" s="423"/>
      <c r="DM120" s="423"/>
      <c r="DN120" s="423"/>
      <c r="DO120" s="423"/>
      <c r="DP120" s="423"/>
      <c r="DQ120" s="423"/>
      <c r="DR120" s="423"/>
      <c r="DS120" s="423"/>
      <c r="DT120" s="423"/>
      <c r="DU120" s="423"/>
      <c r="DV120" s="423"/>
      <c r="DW120" s="425"/>
      <c r="DX120" s="300"/>
      <c r="DY120" s="300"/>
      <c r="DZ120" s="300"/>
      <c r="EA120" s="300"/>
      <c r="EB120" s="300"/>
      <c r="EC120" s="300"/>
      <c r="ED120" s="300"/>
      <c r="EE120" s="300"/>
      <c r="EF120" s="300"/>
      <c r="EG120" s="371"/>
      <c r="EH120" s="300"/>
      <c r="EI120" s="372"/>
      <c r="EJ120" s="423"/>
      <c r="EK120" s="423"/>
      <c r="EL120" s="423"/>
      <c r="EM120" s="423"/>
      <c r="EN120" s="423"/>
      <c r="EO120" s="423"/>
      <c r="EP120" s="423"/>
      <c r="EQ120" s="423"/>
      <c r="ER120" s="423"/>
      <c r="ES120" s="423"/>
      <c r="ET120" s="429">
        <f t="shared" ref="ET120:FQ120" si="321">$B$9*Q$355</f>
        <v>10965.824999999999</v>
      </c>
      <c r="EU120" s="430">
        <f t="shared" si="321"/>
        <v>40421.0625</v>
      </c>
      <c r="EV120" s="429">
        <f t="shared" si="321"/>
        <v>74204.324999999997</v>
      </c>
      <c r="EW120" s="429">
        <f t="shared" si="321"/>
        <v>136792.5</v>
      </c>
      <c r="EX120" s="429">
        <f t="shared" si="321"/>
        <v>224799.41249999998</v>
      </c>
      <c r="EY120" s="429">
        <f t="shared" si="321"/>
        <v>153499.125</v>
      </c>
      <c r="EZ120" s="429">
        <f t="shared" si="321"/>
        <v>131500.19999999998</v>
      </c>
      <c r="FA120" s="429">
        <f t="shared" si="321"/>
        <v>145650.375</v>
      </c>
      <c r="FB120" s="429">
        <f t="shared" si="321"/>
        <v>117574.27499999999</v>
      </c>
      <c r="FC120" s="429">
        <f t="shared" si="321"/>
        <v>116755.7625</v>
      </c>
      <c r="FD120" s="429">
        <f t="shared" si="321"/>
        <v>111205.575</v>
      </c>
      <c r="FE120" s="429">
        <f t="shared" si="321"/>
        <v>102796.2</v>
      </c>
      <c r="FF120" s="429">
        <f t="shared" si="321"/>
        <v>90664.274999999994</v>
      </c>
      <c r="FG120" s="430">
        <f t="shared" si="321"/>
        <v>106429.04999999999</v>
      </c>
      <c r="FH120" s="429">
        <f t="shared" si="321"/>
        <v>83634.037499999991</v>
      </c>
      <c r="FI120" s="429">
        <f t="shared" si="321"/>
        <v>71558.175000000003</v>
      </c>
      <c r="FJ120" s="429">
        <f t="shared" si="321"/>
        <v>70762.087499999994</v>
      </c>
      <c r="FK120" s="429">
        <f t="shared" si="321"/>
        <v>76144.087499999994</v>
      </c>
      <c r="FL120" s="429">
        <f t="shared" si="321"/>
        <v>55199.137499999997</v>
      </c>
      <c r="FM120" s="429">
        <f t="shared" si="321"/>
        <v>55457.024999999994</v>
      </c>
      <c r="FN120" s="429">
        <f t="shared" si="321"/>
        <v>39681.037499999999</v>
      </c>
      <c r="FO120" s="429">
        <f t="shared" si="321"/>
        <v>27223.949999999997</v>
      </c>
      <c r="FP120" s="429">
        <f t="shared" si="321"/>
        <v>17704.537499999999</v>
      </c>
      <c r="FQ120" s="429">
        <f t="shared" si="321"/>
        <v>7781.4749999999995</v>
      </c>
      <c r="FR120" s="397">
        <f t="shared" si="247"/>
        <v>6225.18</v>
      </c>
      <c r="FS120" s="402">
        <f t="shared" si="247"/>
        <v>4980.1440000000002</v>
      </c>
      <c r="FT120" s="397">
        <f t="shared" si="247"/>
        <v>3984.1152000000002</v>
      </c>
      <c r="FU120" s="397">
        <f t="shared" si="247"/>
        <v>3187.2921600000004</v>
      </c>
      <c r="FV120" s="397">
        <f t="shared" si="247"/>
        <v>2549.8337280000005</v>
      </c>
      <c r="FW120" s="397">
        <f t="shared" si="247"/>
        <v>2039.8669824000006</v>
      </c>
      <c r="FX120" s="397">
        <f t="shared" si="247"/>
        <v>1631.8935859200005</v>
      </c>
      <c r="FY120" s="397">
        <f t="shared" si="247"/>
        <v>1305.5148687360006</v>
      </c>
      <c r="FZ120" s="397">
        <f t="shared" si="247"/>
        <v>1044.4118949888004</v>
      </c>
      <c r="GA120" s="397">
        <f t="shared" si="247"/>
        <v>835.5295159910404</v>
      </c>
      <c r="GB120" s="397">
        <f t="shared" si="244"/>
        <v>668.42361279283239</v>
      </c>
      <c r="GC120" s="397">
        <f t="shared" si="244"/>
        <v>534.73889023426591</v>
      </c>
      <c r="GD120" s="397">
        <f t="shared" si="244"/>
        <v>427.79111218741275</v>
      </c>
      <c r="GE120" s="402">
        <f t="shared" ref="GE120:GE131" si="322">GD120*0.8</f>
        <v>342.23288974993022</v>
      </c>
      <c r="GF120" s="392">
        <f t="shared" si="294"/>
        <v>2098160.4809410004</v>
      </c>
    </row>
    <row r="121" spans="1:189" ht="22" hidden="1" customHeight="1" thickBot="1">
      <c r="B121" s="394">
        <f t="shared" si="275"/>
        <v>106</v>
      </c>
      <c r="C121" s="428"/>
      <c r="D121" s="428">
        <v>1</v>
      </c>
      <c r="E121" s="428"/>
      <c r="F121" s="428"/>
      <c r="G121" s="395" t="str">
        <f>$G$354</f>
        <v>Avg Performing  Title / App</v>
      </c>
      <c r="H121" s="422"/>
      <c r="I121" s="423"/>
      <c r="J121" s="423"/>
      <c r="K121" s="423"/>
      <c r="L121" s="423"/>
      <c r="M121" s="423"/>
      <c r="N121" s="423"/>
      <c r="O121" s="423"/>
      <c r="P121" s="423"/>
      <c r="Q121" s="424"/>
      <c r="R121" s="423"/>
      <c r="S121" s="425"/>
      <c r="T121" s="423"/>
      <c r="U121" s="423"/>
      <c r="V121" s="423"/>
      <c r="W121" s="423"/>
      <c r="X121" s="423"/>
      <c r="Y121" s="423"/>
      <c r="Z121" s="423"/>
      <c r="AA121" s="423"/>
      <c r="AB121" s="423"/>
      <c r="AC121" s="423"/>
      <c r="AD121" s="423"/>
      <c r="AE121" s="425"/>
      <c r="AF121" s="423"/>
      <c r="AG121" s="423"/>
      <c r="AH121" s="423"/>
      <c r="AI121" s="423"/>
      <c r="AJ121" s="423"/>
      <c r="AK121" s="423"/>
      <c r="AL121" s="423"/>
      <c r="AM121" s="423"/>
      <c r="AN121" s="423"/>
      <c r="AO121" s="423"/>
      <c r="AP121" s="423"/>
      <c r="AQ121" s="425"/>
      <c r="AR121" s="423"/>
      <c r="AS121" s="423"/>
      <c r="AT121" s="423"/>
      <c r="AU121" s="423"/>
      <c r="AV121" s="423"/>
      <c r="AW121" s="423"/>
      <c r="AX121" s="423"/>
      <c r="AY121" s="423"/>
      <c r="AZ121" s="423"/>
      <c r="BA121" s="423"/>
      <c r="BB121" s="423"/>
      <c r="BC121" s="425"/>
      <c r="BD121" s="423"/>
      <c r="BE121" s="423"/>
      <c r="BF121" s="423"/>
      <c r="BG121" s="423"/>
      <c r="BH121" s="423"/>
      <c r="BI121" s="423"/>
      <c r="BJ121" s="423"/>
      <c r="BK121" s="423"/>
      <c r="BL121" s="423"/>
      <c r="BM121" s="423"/>
      <c r="BN121" s="423"/>
      <c r="BO121" s="425"/>
      <c r="BP121" s="423"/>
      <c r="BQ121" s="423"/>
      <c r="BR121" s="423"/>
      <c r="BS121" s="423"/>
      <c r="BT121" s="423"/>
      <c r="BU121" s="423"/>
      <c r="BV121" s="423"/>
      <c r="BW121" s="423"/>
      <c r="BX121" s="423"/>
      <c r="BY121" s="423"/>
      <c r="BZ121" s="423"/>
      <c r="CA121" s="425"/>
      <c r="CB121" s="423"/>
      <c r="CC121" s="423"/>
      <c r="CD121" s="423"/>
      <c r="CE121" s="423"/>
      <c r="CF121" s="423"/>
      <c r="CG121" s="423"/>
      <c r="CH121" s="423"/>
      <c r="CI121" s="423"/>
      <c r="CJ121" s="423"/>
      <c r="CK121" s="423"/>
      <c r="CL121" s="423"/>
      <c r="CM121" s="425"/>
      <c r="CN121" s="423"/>
      <c r="CO121" s="423"/>
      <c r="CP121" s="423"/>
      <c r="CQ121" s="423"/>
      <c r="CR121" s="423"/>
      <c r="CS121" s="423"/>
      <c r="CT121" s="423"/>
      <c r="CU121" s="423"/>
      <c r="CV121" s="423"/>
      <c r="CW121" s="423"/>
      <c r="CX121" s="423"/>
      <c r="CY121" s="425"/>
      <c r="CZ121" s="300"/>
      <c r="DA121" s="300"/>
      <c r="DB121" s="300"/>
      <c r="DC121" s="300"/>
      <c r="DD121" s="300"/>
      <c r="DE121" s="300"/>
      <c r="DF121" s="300"/>
      <c r="DG121" s="300"/>
      <c r="DH121" s="300"/>
      <c r="DI121" s="300"/>
      <c r="DJ121" s="300"/>
      <c r="DK121" s="372"/>
      <c r="DL121" s="423"/>
      <c r="DM121" s="423"/>
      <c r="DN121" s="423"/>
      <c r="DO121" s="423"/>
      <c r="DP121" s="423"/>
      <c r="DQ121" s="423"/>
      <c r="DR121" s="423"/>
      <c r="DS121" s="423"/>
      <c r="DT121" s="423"/>
      <c r="DU121" s="423"/>
      <c r="DV121" s="423"/>
      <c r="DW121" s="425"/>
      <c r="DX121" s="300"/>
      <c r="DY121" s="300"/>
      <c r="DZ121" s="300"/>
      <c r="EA121" s="300"/>
      <c r="EB121" s="300"/>
      <c r="EC121" s="300"/>
      <c r="ED121" s="300"/>
      <c r="EE121" s="300"/>
      <c r="EF121" s="300"/>
      <c r="EG121" s="371"/>
      <c r="EH121" s="300"/>
      <c r="EI121" s="372"/>
      <c r="EJ121" s="423"/>
      <c r="EK121" s="423"/>
      <c r="EL121" s="423"/>
      <c r="EM121" s="423"/>
      <c r="EN121" s="423"/>
      <c r="EO121" s="423"/>
      <c r="EP121" s="423"/>
      <c r="EQ121" s="423"/>
      <c r="ER121" s="423"/>
      <c r="ES121" s="423"/>
      <c r="ET121" s="423"/>
      <c r="EU121" s="427">
        <f t="shared" ref="EU121:FR121" si="323">$B$9*Q$354</f>
        <v>23344.424999999999</v>
      </c>
      <c r="EV121" s="426">
        <f t="shared" si="323"/>
        <v>75179.8125</v>
      </c>
      <c r="EW121" s="426">
        <f t="shared" si="323"/>
        <v>213463.57499999998</v>
      </c>
      <c r="EX121" s="426">
        <f t="shared" si="323"/>
        <v>417721.6875</v>
      </c>
      <c r="EY121" s="426">
        <f t="shared" si="323"/>
        <v>510202.38749999995</v>
      </c>
      <c r="EZ121" s="426">
        <f t="shared" si="323"/>
        <v>496444.64999999997</v>
      </c>
      <c r="FA121" s="426">
        <f t="shared" si="323"/>
        <v>505224.03749999998</v>
      </c>
      <c r="FB121" s="426">
        <f t="shared" si="323"/>
        <v>495940.08749999997</v>
      </c>
      <c r="FC121" s="426">
        <f t="shared" si="323"/>
        <v>335455.57500000001</v>
      </c>
      <c r="FD121" s="426">
        <f t="shared" si="323"/>
        <v>364069.875</v>
      </c>
      <c r="FE121" s="426">
        <f t="shared" si="323"/>
        <v>279841.57500000001</v>
      </c>
      <c r="FF121" s="426">
        <f t="shared" si="323"/>
        <v>238590.78749999998</v>
      </c>
      <c r="FG121" s="427">
        <f t="shared" si="323"/>
        <v>308814.67499999999</v>
      </c>
      <c r="FH121" s="426">
        <f t="shared" si="323"/>
        <v>273585</v>
      </c>
      <c r="FI121" s="426">
        <f t="shared" si="323"/>
        <v>237267.71249999999</v>
      </c>
      <c r="FJ121" s="426">
        <f t="shared" si="323"/>
        <v>178615.125</v>
      </c>
      <c r="FK121" s="426">
        <f t="shared" si="323"/>
        <v>165844.08749999999</v>
      </c>
      <c r="FL121" s="426">
        <f t="shared" si="323"/>
        <v>185342.625</v>
      </c>
      <c r="FM121" s="426">
        <f t="shared" si="323"/>
        <v>165877.72500000001</v>
      </c>
      <c r="FN121" s="426">
        <f t="shared" si="323"/>
        <v>128921.325</v>
      </c>
      <c r="FO121" s="426">
        <f t="shared" si="323"/>
        <v>95799.599999999991</v>
      </c>
      <c r="FP121" s="426">
        <f t="shared" si="323"/>
        <v>55995.224999999999</v>
      </c>
      <c r="FQ121" s="426">
        <f t="shared" si="323"/>
        <v>49009.837499999994</v>
      </c>
      <c r="FR121" s="426">
        <f t="shared" si="323"/>
        <v>27055.762499999997</v>
      </c>
      <c r="FS121" s="402">
        <f t="shared" si="247"/>
        <v>21644.61</v>
      </c>
      <c r="FT121" s="397">
        <f t="shared" si="247"/>
        <v>17315.688000000002</v>
      </c>
      <c r="FU121" s="397">
        <f t="shared" si="247"/>
        <v>13852.550400000002</v>
      </c>
      <c r="FV121" s="397">
        <f t="shared" si="247"/>
        <v>11082.040320000002</v>
      </c>
      <c r="FW121" s="397">
        <f t="shared" si="247"/>
        <v>8865.6322560000026</v>
      </c>
      <c r="FX121" s="397">
        <f t="shared" si="247"/>
        <v>7092.5058048000028</v>
      </c>
      <c r="FY121" s="397">
        <f t="shared" si="247"/>
        <v>5674.0046438400022</v>
      </c>
      <c r="FZ121" s="397">
        <f t="shared" si="247"/>
        <v>4539.2037150720016</v>
      </c>
      <c r="GA121" s="397">
        <f t="shared" si="247"/>
        <v>3631.3629720576014</v>
      </c>
      <c r="GB121" s="397">
        <f t="shared" si="247"/>
        <v>2905.0903776460814</v>
      </c>
      <c r="GC121" s="397">
        <f t="shared" si="247"/>
        <v>2324.0723021168651</v>
      </c>
      <c r="GD121" s="397">
        <f t="shared" ref="GD121:GD132" si="324">GC121*0.8</f>
        <v>1859.2578416934921</v>
      </c>
      <c r="GE121" s="402">
        <f t="shared" si="322"/>
        <v>1487.4062733547937</v>
      </c>
      <c r="GF121" s="403">
        <f t="shared" si="294"/>
        <v>5929880.5999065824</v>
      </c>
    </row>
    <row r="122" spans="1:189" ht="22" hidden="1" customHeight="1" thickTop="1">
      <c r="A122" s="433" t="s">
        <v>384</v>
      </c>
      <c r="B122" s="383">
        <f t="shared" si="275"/>
        <v>107</v>
      </c>
      <c r="C122" s="421"/>
      <c r="D122" s="421">
        <v>1</v>
      </c>
      <c r="E122" s="421"/>
      <c r="F122" s="421"/>
      <c r="G122" s="417" t="str">
        <f>$G$354</f>
        <v>Avg Performing  Title / App</v>
      </c>
      <c r="H122" s="422"/>
      <c r="I122" s="423"/>
      <c r="J122" s="423"/>
      <c r="K122" s="423"/>
      <c r="L122" s="423"/>
      <c r="M122" s="423"/>
      <c r="N122" s="423"/>
      <c r="O122" s="423"/>
      <c r="P122" s="423"/>
      <c r="Q122" s="424"/>
      <c r="R122" s="423"/>
      <c r="S122" s="425"/>
      <c r="T122" s="423"/>
      <c r="U122" s="423"/>
      <c r="V122" s="423"/>
      <c r="W122" s="423"/>
      <c r="X122" s="423"/>
      <c r="Y122" s="423"/>
      <c r="Z122" s="423"/>
      <c r="AA122" s="423"/>
      <c r="AB122" s="423"/>
      <c r="AC122" s="423"/>
      <c r="AD122" s="423"/>
      <c r="AE122" s="425"/>
      <c r="AF122" s="423"/>
      <c r="AG122" s="423"/>
      <c r="AH122" s="423"/>
      <c r="AI122" s="423"/>
      <c r="AJ122" s="423"/>
      <c r="AK122" s="423"/>
      <c r="AL122" s="423"/>
      <c r="AM122" s="423"/>
      <c r="AN122" s="423"/>
      <c r="AO122" s="423"/>
      <c r="AP122" s="423"/>
      <c r="AQ122" s="425"/>
      <c r="AR122" s="423"/>
      <c r="AS122" s="423"/>
      <c r="AT122" s="423"/>
      <c r="AU122" s="423"/>
      <c r="AV122" s="423"/>
      <c r="AW122" s="423"/>
      <c r="AX122" s="423"/>
      <c r="AY122" s="423"/>
      <c r="AZ122" s="423"/>
      <c r="BA122" s="423"/>
      <c r="BB122" s="423"/>
      <c r="BC122" s="425"/>
      <c r="BD122" s="423"/>
      <c r="BE122" s="423"/>
      <c r="BF122" s="423"/>
      <c r="BG122" s="423"/>
      <c r="BH122" s="423"/>
      <c r="BI122" s="423"/>
      <c r="BJ122" s="423"/>
      <c r="BK122" s="423"/>
      <c r="BL122" s="423"/>
      <c r="BM122" s="423"/>
      <c r="BN122" s="423"/>
      <c r="BO122" s="425"/>
      <c r="BP122" s="423"/>
      <c r="BQ122" s="423"/>
      <c r="BR122" s="423"/>
      <c r="BS122" s="423"/>
      <c r="BT122" s="423"/>
      <c r="BU122" s="423"/>
      <c r="BV122" s="423"/>
      <c r="BW122" s="423"/>
      <c r="BX122" s="423"/>
      <c r="BY122" s="423"/>
      <c r="BZ122" s="423"/>
      <c r="CA122" s="425"/>
      <c r="CB122" s="423"/>
      <c r="CC122" s="423"/>
      <c r="CD122" s="423"/>
      <c r="CE122" s="423"/>
      <c r="CF122" s="423"/>
      <c r="CG122" s="423"/>
      <c r="CH122" s="423"/>
      <c r="CI122" s="423"/>
      <c r="CJ122" s="423"/>
      <c r="CK122" s="423"/>
      <c r="CL122" s="423"/>
      <c r="CM122" s="425"/>
      <c r="CN122" s="423"/>
      <c r="CO122" s="423"/>
      <c r="CP122" s="423"/>
      <c r="CQ122" s="423"/>
      <c r="CR122" s="423"/>
      <c r="CS122" s="423"/>
      <c r="CT122" s="423"/>
      <c r="CU122" s="423"/>
      <c r="CV122" s="423"/>
      <c r="CW122" s="423"/>
      <c r="CX122" s="423"/>
      <c r="CY122" s="425"/>
      <c r="CZ122" s="300"/>
      <c r="DA122" s="300"/>
      <c r="DB122" s="300"/>
      <c r="DC122" s="300"/>
      <c r="DD122" s="300"/>
      <c r="DE122" s="300"/>
      <c r="DF122" s="300"/>
      <c r="DG122" s="300"/>
      <c r="DH122" s="300"/>
      <c r="DI122" s="300"/>
      <c r="DJ122" s="300"/>
      <c r="DK122" s="372"/>
      <c r="DL122" s="423"/>
      <c r="DM122" s="423"/>
      <c r="DN122" s="423"/>
      <c r="DO122" s="423"/>
      <c r="DP122" s="423"/>
      <c r="DQ122" s="423"/>
      <c r="DR122" s="423"/>
      <c r="DS122" s="423"/>
      <c r="DT122" s="423"/>
      <c r="DU122" s="423"/>
      <c r="DV122" s="423"/>
      <c r="DW122" s="425"/>
      <c r="DX122" s="300"/>
      <c r="DY122" s="300"/>
      <c r="DZ122" s="300"/>
      <c r="EA122" s="300"/>
      <c r="EB122" s="300"/>
      <c r="EC122" s="300"/>
      <c r="ED122" s="300"/>
      <c r="EE122" s="300"/>
      <c r="EF122" s="300"/>
      <c r="EG122" s="371"/>
      <c r="EH122" s="300"/>
      <c r="EI122" s="372"/>
      <c r="EJ122" s="300"/>
      <c r="EK122" s="300"/>
      <c r="EL122" s="300"/>
      <c r="EM122" s="300"/>
      <c r="EN122" s="300"/>
      <c r="EO122" s="300"/>
      <c r="EP122" s="300"/>
      <c r="EQ122" s="300"/>
      <c r="ER122" s="300"/>
      <c r="ES122" s="300"/>
      <c r="ET122" s="300"/>
      <c r="EU122" s="372"/>
      <c r="EV122" s="426">
        <f t="shared" ref="EV122:FS122" si="325">$B$9*Q$354</f>
        <v>23344.424999999999</v>
      </c>
      <c r="EW122" s="426">
        <f t="shared" si="325"/>
        <v>75179.8125</v>
      </c>
      <c r="EX122" s="426">
        <f t="shared" si="325"/>
        <v>213463.57499999998</v>
      </c>
      <c r="EY122" s="426">
        <f t="shared" si="325"/>
        <v>417721.6875</v>
      </c>
      <c r="EZ122" s="426">
        <f t="shared" si="325"/>
        <v>510202.38749999995</v>
      </c>
      <c r="FA122" s="426">
        <f t="shared" si="325"/>
        <v>496444.64999999997</v>
      </c>
      <c r="FB122" s="426">
        <f t="shared" si="325"/>
        <v>505224.03749999998</v>
      </c>
      <c r="FC122" s="426">
        <f t="shared" si="325"/>
        <v>495940.08749999997</v>
      </c>
      <c r="FD122" s="426">
        <f t="shared" si="325"/>
        <v>335455.57500000001</v>
      </c>
      <c r="FE122" s="426">
        <f t="shared" si="325"/>
        <v>364069.875</v>
      </c>
      <c r="FF122" s="426">
        <f t="shared" si="325"/>
        <v>279841.57500000001</v>
      </c>
      <c r="FG122" s="427">
        <f t="shared" si="325"/>
        <v>238590.78749999998</v>
      </c>
      <c r="FH122" s="426">
        <f t="shared" si="325"/>
        <v>308814.67499999999</v>
      </c>
      <c r="FI122" s="426">
        <f t="shared" si="325"/>
        <v>273585</v>
      </c>
      <c r="FJ122" s="426">
        <f t="shared" si="325"/>
        <v>237267.71249999999</v>
      </c>
      <c r="FK122" s="426">
        <f t="shared" si="325"/>
        <v>178615.125</v>
      </c>
      <c r="FL122" s="426">
        <f t="shared" si="325"/>
        <v>165844.08749999999</v>
      </c>
      <c r="FM122" s="426">
        <f t="shared" si="325"/>
        <v>185342.625</v>
      </c>
      <c r="FN122" s="426">
        <f t="shared" si="325"/>
        <v>165877.72500000001</v>
      </c>
      <c r="FO122" s="426">
        <f t="shared" si="325"/>
        <v>128921.325</v>
      </c>
      <c r="FP122" s="426">
        <f t="shared" si="325"/>
        <v>95799.599999999991</v>
      </c>
      <c r="FQ122" s="426">
        <f t="shared" si="325"/>
        <v>55995.224999999999</v>
      </c>
      <c r="FR122" s="426">
        <f t="shared" si="325"/>
        <v>49009.837499999994</v>
      </c>
      <c r="FS122" s="427">
        <f t="shared" si="325"/>
        <v>27055.762499999997</v>
      </c>
      <c r="FT122" s="397">
        <f t="shared" si="247"/>
        <v>21644.61</v>
      </c>
      <c r="FU122" s="397">
        <f t="shared" si="247"/>
        <v>17315.688000000002</v>
      </c>
      <c r="FV122" s="397">
        <f t="shared" si="247"/>
        <v>13852.550400000002</v>
      </c>
      <c r="FW122" s="397">
        <f t="shared" si="247"/>
        <v>11082.040320000002</v>
      </c>
      <c r="FX122" s="397">
        <f t="shared" si="247"/>
        <v>8865.6322560000026</v>
      </c>
      <c r="FY122" s="397">
        <f t="shared" si="247"/>
        <v>7092.5058048000028</v>
      </c>
      <c r="FZ122" s="397">
        <f t="shared" si="247"/>
        <v>5674.0046438400022</v>
      </c>
      <c r="GA122" s="397">
        <f t="shared" si="247"/>
        <v>4539.2037150720016</v>
      </c>
      <c r="GB122" s="397">
        <f t="shared" si="247"/>
        <v>3631.3629720576014</v>
      </c>
      <c r="GC122" s="397">
        <f t="shared" si="247"/>
        <v>2905.0903776460814</v>
      </c>
      <c r="GD122" s="397">
        <f t="shared" si="324"/>
        <v>2324.0723021168651</v>
      </c>
      <c r="GE122" s="402">
        <f t="shared" si="322"/>
        <v>1859.2578416934921</v>
      </c>
      <c r="GF122" s="403">
        <f t="shared" si="294"/>
        <v>5928393.1936332276</v>
      </c>
    </row>
    <row r="123" spans="1:189" ht="22" hidden="1" customHeight="1">
      <c r="B123" s="394">
        <f t="shared" si="275"/>
        <v>108</v>
      </c>
      <c r="C123" s="428"/>
      <c r="D123" s="428"/>
      <c r="E123" s="428"/>
      <c r="F123" s="428">
        <v>1</v>
      </c>
      <c r="G123" s="412" t="str">
        <f>$G$356</f>
        <v>Even Performing Title / App</v>
      </c>
      <c r="H123" s="422"/>
      <c r="I123" s="423"/>
      <c r="J123" s="423"/>
      <c r="K123" s="423"/>
      <c r="L123" s="423"/>
      <c r="M123" s="423"/>
      <c r="N123" s="423"/>
      <c r="O123" s="423"/>
      <c r="P123" s="423"/>
      <c r="Q123" s="424"/>
      <c r="R123" s="423"/>
      <c r="S123" s="425"/>
      <c r="T123" s="423"/>
      <c r="U123" s="423"/>
      <c r="V123" s="423"/>
      <c r="W123" s="423"/>
      <c r="X123" s="423"/>
      <c r="Y123" s="423"/>
      <c r="Z123" s="423"/>
      <c r="AA123" s="423"/>
      <c r="AB123" s="423"/>
      <c r="AC123" s="423"/>
      <c r="AD123" s="423"/>
      <c r="AE123" s="425"/>
      <c r="AF123" s="423"/>
      <c r="AG123" s="423"/>
      <c r="AH123" s="423"/>
      <c r="AI123" s="423"/>
      <c r="AJ123" s="423"/>
      <c r="AK123" s="423"/>
      <c r="AL123" s="423"/>
      <c r="AM123" s="423"/>
      <c r="AN123" s="423"/>
      <c r="AO123" s="423"/>
      <c r="AP123" s="423"/>
      <c r="AQ123" s="425"/>
      <c r="AR123" s="423"/>
      <c r="AS123" s="423"/>
      <c r="AT123" s="423"/>
      <c r="AU123" s="423"/>
      <c r="AV123" s="423"/>
      <c r="AW123" s="423"/>
      <c r="AX123" s="423"/>
      <c r="AY123" s="423"/>
      <c r="AZ123" s="423"/>
      <c r="BA123" s="423"/>
      <c r="BB123" s="423"/>
      <c r="BC123" s="425"/>
      <c r="BD123" s="423"/>
      <c r="BE123" s="423"/>
      <c r="BF123" s="423"/>
      <c r="BG123" s="423"/>
      <c r="BH123" s="423"/>
      <c r="BI123" s="423"/>
      <c r="BJ123" s="423"/>
      <c r="BK123" s="423"/>
      <c r="BL123" s="423"/>
      <c r="BM123" s="423"/>
      <c r="BN123" s="423"/>
      <c r="BO123" s="425"/>
      <c r="BP123" s="423"/>
      <c r="BQ123" s="423"/>
      <c r="BR123" s="423"/>
      <c r="BS123" s="423"/>
      <c r="BT123" s="423"/>
      <c r="BU123" s="423"/>
      <c r="BV123" s="423"/>
      <c r="BW123" s="423"/>
      <c r="BX123" s="423"/>
      <c r="BY123" s="423"/>
      <c r="BZ123" s="423"/>
      <c r="CA123" s="425"/>
      <c r="CB123" s="423"/>
      <c r="CC123" s="423"/>
      <c r="CD123" s="423"/>
      <c r="CE123" s="423"/>
      <c r="CF123" s="423"/>
      <c r="CG123" s="423"/>
      <c r="CH123" s="423"/>
      <c r="CI123" s="423"/>
      <c r="CJ123" s="423"/>
      <c r="CK123" s="423"/>
      <c r="CL123" s="423"/>
      <c r="CM123" s="425"/>
      <c r="CN123" s="423"/>
      <c r="CO123" s="423"/>
      <c r="CP123" s="423"/>
      <c r="CQ123" s="423"/>
      <c r="CR123" s="423"/>
      <c r="CS123" s="423"/>
      <c r="CT123" s="423"/>
      <c r="CU123" s="423"/>
      <c r="CV123" s="423"/>
      <c r="CW123" s="423"/>
      <c r="CX123" s="423"/>
      <c r="CY123" s="425"/>
      <c r="CZ123" s="300"/>
      <c r="DA123" s="300"/>
      <c r="DB123" s="300"/>
      <c r="DC123" s="300"/>
      <c r="DD123" s="300"/>
      <c r="DE123" s="300"/>
      <c r="DF123" s="300"/>
      <c r="DG123" s="300"/>
      <c r="DH123" s="300"/>
      <c r="DI123" s="300"/>
      <c r="DJ123" s="300"/>
      <c r="DK123" s="372"/>
      <c r="DL123" s="423"/>
      <c r="DM123" s="423"/>
      <c r="DN123" s="423"/>
      <c r="DO123" s="423"/>
      <c r="DP123" s="423"/>
      <c r="DQ123" s="423"/>
      <c r="DR123" s="423"/>
      <c r="DS123" s="423"/>
      <c r="DT123" s="423"/>
      <c r="DU123" s="423"/>
      <c r="DV123" s="423"/>
      <c r="DW123" s="425"/>
      <c r="DX123" s="300"/>
      <c r="DY123" s="300"/>
      <c r="DZ123" s="300"/>
      <c r="EA123" s="300"/>
      <c r="EB123" s="300"/>
      <c r="EC123" s="300"/>
      <c r="ED123" s="300"/>
      <c r="EE123" s="300"/>
      <c r="EF123" s="300"/>
      <c r="EG123" s="371"/>
      <c r="EH123" s="300"/>
      <c r="EI123" s="372"/>
      <c r="EJ123" s="300"/>
      <c r="EK123" s="300"/>
      <c r="EL123" s="300"/>
      <c r="EM123" s="300"/>
      <c r="EN123" s="300"/>
      <c r="EO123" s="300"/>
      <c r="EP123" s="300"/>
      <c r="EQ123" s="300"/>
      <c r="ER123" s="300"/>
      <c r="ES123" s="300"/>
      <c r="ET123" s="300"/>
      <c r="EU123" s="372"/>
      <c r="EV123" s="431">
        <f t="shared" ref="EV123:FS123" si="326">$B$9*Q$356</f>
        <v>2335.9375000000005</v>
      </c>
      <c r="EW123" s="431">
        <f t="shared" si="326"/>
        <v>9343.7500000000018</v>
      </c>
      <c r="EX123" s="431">
        <f t="shared" si="326"/>
        <v>23359.375</v>
      </c>
      <c r="EY123" s="431">
        <f t="shared" si="326"/>
        <v>35039.0625</v>
      </c>
      <c r="EZ123" s="431">
        <f t="shared" si="326"/>
        <v>46718.75</v>
      </c>
      <c r="FA123" s="431">
        <f t="shared" si="326"/>
        <v>44382.8125</v>
      </c>
      <c r="FB123" s="431">
        <f t="shared" si="326"/>
        <v>42046.875</v>
      </c>
      <c r="FC123" s="431">
        <f t="shared" si="326"/>
        <v>39710.9375</v>
      </c>
      <c r="FD123" s="431">
        <f t="shared" si="326"/>
        <v>37375.000000000007</v>
      </c>
      <c r="FE123" s="431">
        <f t="shared" si="326"/>
        <v>35039.0625</v>
      </c>
      <c r="FF123" s="431">
        <f t="shared" si="326"/>
        <v>32703.125</v>
      </c>
      <c r="FG123" s="432">
        <f t="shared" si="326"/>
        <v>30367.1875</v>
      </c>
      <c r="FH123" s="431">
        <f t="shared" si="326"/>
        <v>28031.25</v>
      </c>
      <c r="FI123" s="431">
        <f t="shared" si="326"/>
        <v>25695.312500000004</v>
      </c>
      <c r="FJ123" s="431">
        <f t="shared" si="326"/>
        <v>23359.374999999975</v>
      </c>
      <c r="FK123" s="431">
        <f t="shared" si="326"/>
        <v>21023.437499999975</v>
      </c>
      <c r="FL123" s="431">
        <f t="shared" si="326"/>
        <v>18687.500000000004</v>
      </c>
      <c r="FM123" s="431">
        <f t="shared" si="326"/>
        <v>16351.5625</v>
      </c>
      <c r="FN123" s="431">
        <f t="shared" si="326"/>
        <v>14015.625</v>
      </c>
      <c r="FO123" s="431">
        <f t="shared" si="326"/>
        <v>11679.6875</v>
      </c>
      <c r="FP123" s="431">
        <f t="shared" si="326"/>
        <v>9343.7500000000018</v>
      </c>
      <c r="FQ123" s="431">
        <f t="shared" si="326"/>
        <v>7007.8125</v>
      </c>
      <c r="FR123" s="431">
        <f t="shared" si="326"/>
        <v>4671.8750000000009</v>
      </c>
      <c r="FS123" s="432">
        <f t="shared" si="326"/>
        <v>2335.9375000000005</v>
      </c>
      <c r="FT123" s="397">
        <f t="shared" ref="FT123:GE133" si="327">FS123*0.8</f>
        <v>1868.7500000000005</v>
      </c>
      <c r="FU123" s="397">
        <f t="shared" si="327"/>
        <v>1495.0000000000005</v>
      </c>
      <c r="FV123" s="397">
        <f t="shared" si="327"/>
        <v>1196.0000000000005</v>
      </c>
      <c r="FW123" s="397">
        <f t="shared" si="327"/>
        <v>956.80000000000041</v>
      </c>
      <c r="FX123" s="397">
        <f t="shared" si="327"/>
        <v>765.4400000000004</v>
      </c>
      <c r="FY123" s="397">
        <f t="shared" si="327"/>
        <v>612.35200000000032</v>
      </c>
      <c r="FZ123" s="397">
        <f t="shared" si="327"/>
        <v>489.88160000000028</v>
      </c>
      <c r="GA123" s="397">
        <f t="shared" si="327"/>
        <v>391.90528000000023</v>
      </c>
      <c r="GB123" s="397">
        <f t="shared" si="327"/>
        <v>313.52422400000023</v>
      </c>
      <c r="GC123" s="397">
        <f t="shared" si="327"/>
        <v>250.81937920000018</v>
      </c>
      <c r="GD123" s="397">
        <f t="shared" si="324"/>
        <v>200.65550336000015</v>
      </c>
      <c r="GE123" s="402">
        <f t="shared" si="322"/>
        <v>160.52440268800012</v>
      </c>
      <c r="GF123" s="416">
        <f t="shared" si="294"/>
        <v>569326.6523892479</v>
      </c>
    </row>
    <row r="124" spans="1:189" ht="22" hidden="1" customHeight="1">
      <c r="B124" s="394">
        <f t="shared" si="275"/>
        <v>109</v>
      </c>
      <c r="C124" s="428">
        <v>1</v>
      </c>
      <c r="D124" s="428"/>
      <c r="E124" s="428"/>
      <c r="F124" s="428"/>
      <c r="G124" s="404" t="str">
        <f>$G$353</f>
        <v>High Performing Title / App</v>
      </c>
      <c r="H124" s="422"/>
      <c r="I124" s="423"/>
      <c r="J124" s="423"/>
      <c r="K124" s="423"/>
      <c r="L124" s="423"/>
      <c r="M124" s="423"/>
      <c r="N124" s="423"/>
      <c r="O124" s="423"/>
      <c r="P124" s="423"/>
      <c r="Q124" s="424"/>
      <c r="R124" s="423"/>
      <c r="S124" s="425"/>
      <c r="T124" s="423"/>
      <c r="U124" s="423"/>
      <c r="V124" s="423"/>
      <c r="W124" s="423"/>
      <c r="X124" s="423"/>
      <c r="Y124" s="423"/>
      <c r="Z124" s="423"/>
      <c r="AA124" s="423"/>
      <c r="AB124" s="423"/>
      <c r="AC124" s="423"/>
      <c r="AD124" s="423"/>
      <c r="AE124" s="425"/>
      <c r="AF124" s="423"/>
      <c r="AG124" s="423"/>
      <c r="AH124" s="423"/>
      <c r="AI124" s="423"/>
      <c r="AJ124" s="423"/>
      <c r="AK124" s="423"/>
      <c r="AL124" s="423"/>
      <c r="AM124" s="423"/>
      <c r="AN124" s="423"/>
      <c r="AO124" s="423"/>
      <c r="AP124" s="423"/>
      <c r="AQ124" s="425"/>
      <c r="AR124" s="423"/>
      <c r="AS124" s="423"/>
      <c r="AT124" s="423"/>
      <c r="AU124" s="423"/>
      <c r="AV124" s="423"/>
      <c r="AW124" s="423"/>
      <c r="AX124" s="423"/>
      <c r="AY124" s="423"/>
      <c r="AZ124" s="423"/>
      <c r="BA124" s="423"/>
      <c r="BB124" s="423"/>
      <c r="BC124" s="425"/>
      <c r="BD124" s="423"/>
      <c r="BE124" s="423"/>
      <c r="BF124" s="423"/>
      <c r="BG124" s="423"/>
      <c r="BH124" s="423"/>
      <c r="BI124" s="423"/>
      <c r="BJ124" s="423"/>
      <c r="BK124" s="423"/>
      <c r="BL124" s="423"/>
      <c r="BM124" s="423"/>
      <c r="BN124" s="423"/>
      <c r="BO124" s="425"/>
      <c r="BP124" s="423"/>
      <c r="BQ124" s="423"/>
      <c r="BR124" s="423"/>
      <c r="BS124" s="423"/>
      <c r="BT124" s="423"/>
      <c r="BU124" s="423"/>
      <c r="BV124" s="423"/>
      <c r="BW124" s="423"/>
      <c r="BX124" s="423"/>
      <c r="BY124" s="423"/>
      <c r="BZ124" s="423"/>
      <c r="CA124" s="425"/>
      <c r="CB124" s="423"/>
      <c r="CC124" s="423"/>
      <c r="CD124" s="423"/>
      <c r="CE124" s="423"/>
      <c r="CF124" s="423"/>
      <c r="CG124" s="423"/>
      <c r="CH124" s="423"/>
      <c r="CI124" s="423"/>
      <c r="CJ124" s="423"/>
      <c r="CK124" s="423"/>
      <c r="CL124" s="423"/>
      <c r="CM124" s="425"/>
      <c r="CN124" s="423"/>
      <c r="CO124" s="423"/>
      <c r="CP124" s="423"/>
      <c r="CQ124" s="423"/>
      <c r="CR124" s="423"/>
      <c r="CS124" s="423"/>
      <c r="CT124" s="423"/>
      <c r="CU124" s="423"/>
      <c r="CV124" s="423"/>
      <c r="CW124" s="423"/>
      <c r="CX124" s="423"/>
      <c r="CY124" s="425"/>
      <c r="CZ124" s="300"/>
      <c r="DA124" s="300"/>
      <c r="DB124" s="300"/>
      <c r="DC124" s="300"/>
      <c r="DD124" s="300"/>
      <c r="DE124" s="300"/>
      <c r="DF124" s="300"/>
      <c r="DG124" s="300"/>
      <c r="DH124" s="300"/>
      <c r="DI124" s="300"/>
      <c r="DJ124" s="300"/>
      <c r="DK124" s="372"/>
      <c r="DL124" s="423"/>
      <c r="DM124" s="423"/>
      <c r="DN124" s="423"/>
      <c r="DO124" s="423"/>
      <c r="DP124" s="423"/>
      <c r="DQ124" s="423"/>
      <c r="DR124" s="423"/>
      <c r="DS124" s="423"/>
      <c r="DT124" s="423"/>
      <c r="DU124" s="423"/>
      <c r="DV124" s="423"/>
      <c r="DW124" s="425"/>
      <c r="DX124" s="300"/>
      <c r="DY124" s="300"/>
      <c r="DZ124" s="300"/>
      <c r="EA124" s="300"/>
      <c r="EB124" s="300"/>
      <c r="EC124" s="300"/>
      <c r="ED124" s="300"/>
      <c r="EE124" s="300"/>
      <c r="EF124" s="300"/>
      <c r="EG124" s="371"/>
      <c r="EH124" s="300"/>
      <c r="EI124" s="372"/>
      <c r="EJ124" s="300"/>
      <c r="EK124" s="300"/>
      <c r="EL124" s="300"/>
      <c r="EM124" s="300"/>
      <c r="EN124" s="300"/>
      <c r="EO124" s="300"/>
      <c r="EP124" s="300"/>
      <c r="EQ124" s="300"/>
      <c r="ER124" s="300"/>
      <c r="ES124" s="300"/>
      <c r="ET124" s="300"/>
      <c r="EU124" s="372"/>
      <c r="EV124" s="423"/>
      <c r="EW124" s="435">
        <f t="shared" ref="EW124:FT124" si="328">$B$9*Q$353</f>
        <v>216978.69374999998</v>
      </c>
      <c r="EX124" s="435">
        <f t="shared" si="328"/>
        <v>724467.65625</v>
      </c>
      <c r="EY124" s="435">
        <f t="shared" si="328"/>
        <v>1376160.58125</v>
      </c>
      <c r="EZ124" s="435">
        <f t="shared" si="328"/>
        <v>2329951.8937499998</v>
      </c>
      <c r="FA124" s="435">
        <f t="shared" si="328"/>
        <v>2894254.59375</v>
      </c>
      <c r="FB124" s="435">
        <f t="shared" si="328"/>
        <v>3393771.46875</v>
      </c>
      <c r="FC124" s="435">
        <f t="shared" si="328"/>
        <v>2796016.2749999999</v>
      </c>
      <c r="FD124" s="435">
        <f t="shared" si="328"/>
        <v>2389978.0124999997</v>
      </c>
      <c r="FE124" s="435">
        <f t="shared" si="328"/>
        <v>3074736.5999999996</v>
      </c>
      <c r="FF124" s="435">
        <f t="shared" si="328"/>
        <v>2535998.4</v>
      </c>
      <c r="FG124" s="436">
        <f t="shared" si="328"/>
        <v>2199253.3874999997</v>
      </c>
      <c r="FH124" s="435">
        <f t="shared" si="328"/>
        <v>2769980.85</v>
      </c>
      <c r="FI124" s="435">
        <f t="shared" si="328"/>
        <v>2434968.1687499997</v>
      </c>
      <c r="FJ124" s="435">
        <f t="shared" si="328"/>
        <v>2279546.1</v>
      </c>
      <c r="FK124" s="435">
        <f t="shared" si="328"/>
        <v>1459329.3</v>
      </c>
      <c r="FL124" s="435">
        <f t="shared" si="328"/>
        <v>1644554.1937499999</v>
      </c>
      <c r="FM124" s="435">
        <f t="shared" si="328"/>
        <v>1368625.78125</v>
      </c>
      <c r="FN124" s="435">
        <f t="shared" si="328"/>
        <v>1435026.20625</v>
      </c>
      <c r="FO124" s="435">
        <f t="shared" si="328"/>
        <v>791086.72499999998</v>
      </c>
      <c r="FP124" s="435">
        <f t="shared" si="328"/>
        <v>705176.54999999993</v>
      </c>
      <c r="FQ124" s="435">
        <f t="shared" si="328"/>
        <v>550393.59375</v>
      </c>
      <c r="FR124" s="435">
        <f t="shared" si="328"/>
        <v>603389.47499999998</v>
      </c>
      <c r="FS124" s="436">
        <f t="shared" si="328"/>
        <v>382004.26874999999</v>
      </c>
      <c r="FT124" s="435">
        <f t="shared" si="328"/>
        <v>213648.58124999999</v>
      </c>
      <c r="FU124" s="397">
        <f t="shared" si="327"/>
        <v>170918.86499999999</v>
      </c>
      <c r="FV124" s="397">
        <f t="shared" si="327"/>
        <v>136735.092</v>
      </c>
      <c r="FW124" s="397">
        <f t="shared" si="327"/>
        <v>109388.0736</v>
      </c>
      <c r="FX124" s="397">
        <f t="shared" si="327"/>
        <v>87510.458880000006</v>
      </c>
      <c r="FY124" s="397">
        <f t="shared" si="327"/>
        <v>70008.367104000004</v>
      </c>
      <c r="FZ124" s="397">
        <f t="shared" si="327"/>
        <v>56006.693683200006</v>
      </c>
      <c r="GA124" s="397">
        <f t="shared" si="327"/>
        <v>44805.354946560008</v>
      </c>
      <c r="GB124" s="397">
        <f t="shared" si="327"/>
        <v>35844.283957248008</v>
      </c>
      <c r="GC124" s="397">
        <f t="shared" si="327"/>
        <v>28675.427165798406</v>
      </c>
      <c r="GD124" s="397">
        <f t="shared" si="324"/>
        <v>22940.341732638728</v>
      </c>
      <c r="GE124" s="402">
        <f t="shared" si="322"/>
        <v>18352.273386110985</v>
      </c>
      <c r="GF124" s="407">
        <f t="shared" si="294"/>
        <v>41350482.587705553</v>
      </c>
      <c r="GG124" s="408">
        <f>(GF124*$B$13)*$B$12</f>
        <v>186077171.64467499</v>
      </c>
    </row>
    <row r="125" spans="1:189" ht="22" hidden="1" customHeight="1">
      <c r="B125" s="394">
        <f t="shared" si="275"/>
        <v>110</v>
      </c>
      <c r="C125" s="428"/>
      <c r="D125" s="428"/>
      <c r="E125" s="428">
        <v>1</v>
      </c>
      <c r="F125" s="428"/>
      <c r="G125" s="409" t="str">
        <f>$G$355</f>
        <v>Low Performing  Title / App</v>
      </c>
      <c r="H125" s="422"/>
      <c r="I125" s="423"/>
      <c r="J125" s="423"/>
      <c r="K125" s="423"/>
      <c r="L125" s="423"/>
      <c r="M125" s="423"/>
      <c r="N125" s="423"/>
      <c r="O125" s="423"/>
      <c r="P125" s="423"/>
      <c r="Q125" s="424"/>
      <c r="R125" s="423"/>
      <c r="S125" s="425"/>
      <c r="T125" s="423"/>
      <c r="U125" s="423"/>
      <c r="V125" s="423"/>
      <c r="W125" s="423"/>
      <c r="X125" s="423"/>
      <c r="Y125" s="423"/>
      <c r="Z125" s="423"/>
      <c r="AA125" s="423"/>
      <c r="AB125" s="423"/>
      <c r="AC125" s="423"/>
      <c r="AD125" s="423"/>
      <c r="AE125" s="425"/>
      <c r="AF125" s="423"/>
      <c r="AG125" s="423"/>
      <c r="AH125" s="423"/>
      <c r="AI125" s="423"/>
      <c r="AJ125" s="423"/>
      <c r="AK125" s="423"/>
      <c r="AL125" s="423"/>
      <c r="AM125" s="423"/>
      <c r="AN125" s="423"/>
      <c r="AO125" s="423"/>
      <c r="AP125" s="423"/>
      <c r="AQ125" s="425"/>
      <c r="AR125" s="423"/>
      <c r="AS125" s="423"/>
      <c r="AT125" s="423"/>
      <c r="AU125" s="423"/>
      <c r="AV125" s="423"/>
      <c r="AW125" s="423"/>
      <c r="AX125" s="423"/>
      <c r="AY125" s="423"/>
      <c r="AZ125" s="423"/>
      <c r="BA125" s="423"/>
      <c r="BB125" s="423"/>
      <c r="BC125" s="425"/>
      <c r="BD125" s="423"/>
      <c r="BE125" s="423"/>
      <c r="BF125" s="423"/>
      <c r="BG125" s="423"/>
      <c r="BH125" s="423"/>
      <c r="BI125" s="423"/>
      <c r="BJ125" s="423"/>
      <c r="BK125" s="423"/>
      <c r="BL125" s="423"/>
      <c r="BM125" s="423"/>
      <c r="BN125" s="423"/>
      <c r="BO125" s="425"/>
      <c r="BP125" s="423"/>
      <c r="BQ125" s="423"/>
      <c r="BR125" s="423"/>
      <c r="BS125" s="423"/>
      <c r="BT125" s="423"/>
      <c r="BU125" s="423"/>
      <c r="BV125" s="423"/>
      <c r="BW125" s="423"/>
      <c r="BX125" s="423"/>
      <c r="BY125" s="423"/>
      <c r="BZ125" s="423"/>
      <c r="CA125" s="425"/>
      <c r="CB125" s="423"/>
      <c r="CC125" s="423"/>
      <c r="CD125" s="423"/>
      <c r="CE125" s="423"/>
      <c r="CF125" s="423"/>
      <c r="CG125" s="423"/>
      <c r="CH125" s="423"/>
      <c r="CI125" s="423"/>
      <c r="CJ125" s="423"/>
      <c r="CK125" s="423"/>
      <c r="CL125" s="423"/>
      <c r="CM125" s="425"/>
      <c r="CN125" s="423"/>
      <c r="CO125" s="423"/>
      <c r="CP125" s="423"/>
      <c r="CQ125" s="423"/>
      <c r="CR125" s="423"/>
      <c r="CS125" s="423"/>
      <c r="CT125" s="423"/>
      <c r="CU125" s="423"/>
      <c r="CV125" s="423"/>
      <c r="CW125" s="423"/>
      <c r="CX125" s="423"/>
      <c r="CY125" s="425"/>
      <c r="CZ125" s="300"/>
      <c r="DA125" s="300"/>
      <c r="DB125" s="300"/>
      <c r="DC125" s="300"/>
      <c r="DD125" s="300"/>
      <c r="DE125" s="300"/>
      <c r="DF125" s="300"/>
      <c r="DG125" s="300"/>
      <c r="DH125" s="300"/>
      <c r="DI125" s="300"/>
      <c r="DJ125" s="300"/>
      <c r="DK125" s="372"/>
      <c r="DL125" s="423"/>
      <c r="DM125" s="423"/>
      <c r="DN125" s="423"/>
      <c r="DO125" s="423"/>
      <c r="DP125" s="423"/>
      <c r="DQ125" s="423"/>
      <c r="DR125" s="423"/>
      <c r="DS125" s="423"/>
      <c r="DT125" s="423"/>
      <c r="DU125" s="423"/>
      <c r="DV125" s="423"/>
      <c r="DW125" s="425"/>
      <c r="DX125" s="300"/>
      <c r="DY125" s="300"/>
      <c r="DZ125" s="300"/>
      <c r="EA125" s="300"/>
      <c r="EB125" s="300"/>
      <c r="EC125" s="300"/>
      <c r="ED125" s="300"/>
      <c r="EE125" s="300"/>
      <c r="EF125" s="300"/>
      <c r="EG125" s="371"/>
      <c r="EH125" s="300"/>
      <c r="EI125" s="372"/>
      <c r="EJ125" s="300"/>
      <c r="EK125" s="300"/>
      <c r="EL125" s="300"/>
      <c r="EM125" s="300"/>
      <c r="EN125" s="300"/>
      <c r="EO125" s="300"/>
      <c r="EP125" s="300"/>
      <c r="EQ125" s="300"/>
      <c r="ER125" s="300"/>
      <c r="ES125" s="300"/>
      <c r="ET125" s="300"/>
      <c r="EU125" s="372"/>
      <c r="EV125" s="423"/>
      <c r="EW125" s="429">
        <f t="shared" ref="EW125:FT125" si="329">$B$9*Q$355</f>
        <v>10965.824999999999</v>
      </c>
      <c r="EX125" s="429">
        <f t="shared" si="329"/>
        <v>40421.0625</v>
      </c>
      <c r="EY125" s="429">
        <f t="shared" si="329"/>
        <v>74204.324999999997</v>
      </c>
      <c r="EZ125" s="429">
        <f t="shared" si="329"/>
        <v>136792.5</v>
      </c>
      <c r="FA125" s="429">
        <f t="shared" si="329"/>
        <v>224799.41249999998</v>
      </c>
      <c r="FB125" s="429">
        <f t="shared" si="329"/>
        <v>153499.125</v>
      </c>
      <c r="FC125" s="429">
        <f t="shared" si="329"/>
        <v>131500.19999999998</v>
      </c>
      <c r="FD125" s="429">
        <f t="shared" si="329"/>
        <v>145650.375</v>
      </c>
      <c r="FE125" s="429">
        <f t="shared" si="329"/>
        <v>117574.27499999999</v>
      </c>
      <c r="FF125" s="429">
        <f t="shared" si="329"/>
        <v>116755.7625</v>
      </c>
      <c r="FG125" s="430">
        <f t="shared" si="329"/>
        <v>111205.575</v>
      </c>
      <c r="FH125" s="429">
        <f t="shared" si="329"/>
        <v>102796.2</v>
      </c>
      <c r="FI125" s="429">
        <f t="shared" si="329"/>
        <v>90664.274999999994</v>
      </c>
      <c r="FJ125" s="429">
        <f t="shared" si="329"/>
        <v>106429.04999999999</v>
      </c>
      <c r="FK125" s="429">
        <f t="shared" si="329"/>
        <v>83634.037499999991</v>
      </c>
      <c r="FL125" s="429">
        <f t="shared" si="329"/>
        <v>71558.175000000003</v>
      </c>
      <c r="FM125" s="429">
        <f t="shared" si="329"/>
        <v>70762.087499999994</v>
      </c>
      <c r="FN125" s="429">
        <f t="shared" si="329"/>
        <v>76144.087499999994</v>
      </c>
      <c r="FO125" s="429">
        <f t="shared" si="329"/>
        <v>55199.137499999997</v>
      </c>
      <c r="FP125" s="429">
        <f t="shared" si="329"/>
        <v>55457.024999999994</v>
      </c>
      <c r="FQ125" s="429">
        <f t="shared" si="329"/>
        <v>39681.037499999999</v>
      </c>
      <c r="FR125" s="429">
        <f t="shared" si="329"/>
        <v>27223.949999999997</v>
      </c>
      <c r="FS125" s="430">
        <f t="shared" si="329"/>
        <v>17704.537499999999</v>
      </c>
      <c r="FT125" s="429">
        <f t="shared" si="329"/>
        <v>7781.4749999999995</v>
      </c>
      <c r="FU125" s="397">
        <f t="shared" si="327"/>
        <v>6225.18</v>
      </c>
      <c r="FV125" s="397">
        <f t="shared" si="327"/>
        <v>4980.1440000000002</v>
      </c>
      <c r="FW125" s="397">
        <f t="shared" si="327"/>
        <v>3984.1152000000002</v>
      </c>
      <c r="FX125" s="397">
        <f t="shared" si="327"/>
        <v>3187.2921600000004</v>
      </c>
      <c r="FY125" s="397">
        <f t="shared" si="327"/>
        <v>2549.8337280000005</v>
      </c>
      <c r="FZ125" s="397">
        <f t="shared" si="327"/>
        <v>2039.8669824000006</v>
      </c>
      <c r="GA125" s="397">
        <f t="shared" si="327"/>
        <v>1631.8935859200005</v>
      </c>
      <c r="GB125" s="397">
        <f t="shared" si="327"/>
        <v>1305.5148687360006</v>
      </c>
      <c r="GC125" s="397">
        <f t="shared" si="327"/>
        <v>1044.4118949888004</v>
      </c>
      <c r="GD125" s="397">
        <f t="shared" si="324"/>
        <v>835.5295159910404</v>
      </c>
      <c r="GE125" s="402">
        <f t="shared" si="322"/>
        <v>668.42361279283239</v>
      </c>
      <c r="GF125" s="392">
        <f t="shared" si="294"/>
        <v>2096855.7180488287</v>
      </c>
    </row>
    <row r="126" spans="1:189" ht="22" hidden="1" customHeight="1">
      <c r="B126" s="394">
        <f t="shared" si="275"/>
        <v>111</v>
      </c>
      <c r="C126" s="428"/>
      <c r="D126" s="428">
        <v>1</v>
      </c>
      <c r="E126" s="428"/>
      <c r="F126" s="428"/>
      <c r="G126" s="418" t="str">
        <f>$G$354</f>
        <v>Avg Performing  Title / App</v>
      </c>
      <c r="H126" s="422"/>
      <c r="I126" s="423"/>
      <c r="J126" s="423"/>
      <c r="K126" s="423"/>
      <c r="L126" s="423"/>
      <c r="M126" s="423"/>
      <c r="N126" s="423"/>
      <c r="O126" s="423"/>
      <c r="P126" s="423"/>
      <c r="Q126" s="424"/>
      <c r="R126" s="423"/>
      <c r="S126" s="425"/>
      <c r="T126" s="423"/>
      <c r="U126" s="423"/>
      <c r="V126" s="423"/>
      <c r="W126" s="423"/>
      <c r="X126" s="423"/>
      <c r="Y126" s="423"/>
      <c r="Z126" s="423"/>
      <c r="AA126" s="423"/>
      <c r="AB126" s="423"/>
      <c r="AC126" s="423"/>
      <c r="AD126" s="423"/>
      <c r="AE126" s="425"/>
      <c r="AF126" s="423"/>
      <c r="AG126" s="423"/>
      <c r="AH126" s="423"/>
      <c r="AI126" s="423"/>
      <c r="AJ126" s="423"/>
      <c r="AK126" s="423"/>
      <c r="AL126" s="423"/>
      <c r="AM126" s="423"/>
      <c r="AN126" s="423"/>
      <c r="AO126" s="423"/>
      <c r="AP126" s="423"/>
      <c r="AQ126" s="425"/>
      <c r="AR126" s="423"/>
      <c r="AS126" s="423"/>
      <c r="AT126" s="423"/>
      <c r="AU126" s="423"/>
      <c r="AV126" s="423"/>
      <c r="AW126" s="423"/>
      <c r="AX126" s="423"/>
      <c r="AY126" s="423"/>
      <c r="AZ126" s="423"/>
      <c r="BA126" s="423"/>
      <c r="BB126" s="423"/>
      <c r="BC126" s="425"/>
      <c r="BD126" s="423"/>
      <c r="BE126" s="423"/>
      <c r="BF126" s="423"/>
      <c r="BG126" s="423"/>
      <c r="BH126" s="423"/>
      <c r="BI126" s="423"/>
      <c r="BJ126" s="423"/>
      <c r="BK126" s="423"/>
      <c r="BL126" s="423"/>
      <c r="BM126" s="423"/>
      <c r="BN126" s="423"/>
      <c r="BO126" s="425"/>
      <c r="BP126" s="423"/>
      <c r="BQ126" s="423"/>
      <c r="BR126" s="423"/>
      <c r="BS126" s="423"/>
      <c r="BT126" s="423"/>
      <c r="BU126" s="423"/>
      <c r="BV126" s="423"/>
      <c r="BW126" s="423"/>
      <c r="BX126" s="423"/>
      <c r="BY126" s="423"/>
      <c r="BZ126" s="423"/>
      <c r="CA126" s="425"/>
      <c r="CB126" s="423"/>
      <c r="CC126" s="423"/>
      <c r="CD126" s="423"/>
      <c r="CE126" s="423"/>
      <c r="CF126" s="423"/>
      <c r="CG126" s="423"/>
      <c r="CH126" s="423"/>
      <c r="CI126" s="423"/>
      <c r="CJ126" s="423"/>
      <c r="CK126" s="423"/>
      <c r="CL126" s="423"/>
      <c r="CM126" s="425"/>
      <c r="CN126" s="423"/>
      <c r="CO126" s="423"/>
      <c r="CP126" s="423"/>
      <c r="CQ126" s="423"/>
      <c r="CR126" s="423"/>
      <c r="CS126" s="423"/>
      <c r="CT126" s="423"/>
      <c r="CU126" s="423"/>
      <c r="CV126" s="423"/>
      <c r="CW126" s="423"/>
      <c r="CX126" s="423"/>
      <c r="CY126" s="425"/>
      <c r="CZ126" s="300"/>
      <c r="DA126" s="300"/>
      <c r="DB126" s="300"/>
      <c r="DC126" s="300"/>
      <c r="DD126" s="300"/>
      <c r="DE126" s="300"/>
      <c r="DF126" s="300"/>
      <c r="DG126" s="300"/>
      <c r="DH126" s="300"/>
      <c r="DI126" s="300"/>
      <c r="DJ126" s="300"/>
      <c r="DK126" s="372"/>
      <c r="DL126" s="423"/>
      <c r="DM126" s="423"/>
      <c r="DN126" s="423"/>
      <c r="DO126" s="423"/>
      <c r="DP126" s="423"/>
      <c r="DQ126" s="423"/>
      <c r="DR126" s="423"/>
      <c r="DS126" s="423"/>
      <c r="DT126" s="423"/>
      <c r="DU126" s="423"/>
      <c r="DV126" s="423"/>
      <c r="DW126" s="425"/>
      <c r="DX126" s="300"/>
      <c r="DY126" s="300"/>
      <c r="DZ126" s="300"/>
      <c r="EA126" s="300"/>
      <c r="EB126" s="300"/>
      <c r="EC126" s="300"/>
      <c r="ED126" s="300"/>
      <c r="EE126" s="300"/>
      <c r="EF126" s="300"/>
      <c r="EG126" s="371"/>
      <c r="EH126" s="300"/>
      <c r="EI126" s="372"/>
      <c r="EJ126" s="300"/>
      <c r="EK126" s="300"/>
      <c r="EL126" s="300"/>
      <c r="EM126" s="300"/>
      <c r="EN126" s="300"/>
      <c r="EO126" s="300"/>
      <c r="EP126" s="300"/>
      <c r="EQ126" s="300"/>
      <c r="ER126" s="300"/>
      <c r="ES126" s="300"/>
      <c r="ET126" s="300"/>
      <c r="EU126" s="372"/>
      <c r="EV126" s="423"/>
      <c r="EW126" s="426">
        <f t="shared" ref="EW126:FT126" si="330">$B$9*Q$354</f>
        <v>23344.424999999999</v>
      </c>
      <c r="EX126" s="426">
        <f t="shared" si="330"/>
        <v>75179.8125</v>
      </c>
      <c r="EY126" s="426">
        <f t="shared" si="330"/>
        <v>213463.57499999998</v>
      </c>
      <c r="EZ126" s="426">
        <f t="shared" si="330"/>
        <v>417721.6875</v>
      </c>
      <c r="FA126" s="426">
        <f t="shared" si="330"/>
        <v>510202.38749999995</v>
      </c>
      <c r="FB126" s="426">
        <f t="shared" si="330"/>
        <v>496444.64999999997</v>
      </c>
      <c r="FC126" s="426">
        <f t="shared" si="330"/>
        <v>505224.03749999998</v>
      </c>
      <c r="FD126" s="426">
        <f t="shared" si="330"/>
        <v>495940.08749999997</v>
      </c>
      <c r="FE126" s="426">
        <f t="shared" si="330"/>
        <v>335455.57500000001</v>
      </c>
      <c r="FF126" s="426">
        <f t="shared" si="330"/>
        <v>364069.875</v>
      </c>
      <c r="FG126" s="427">
        <f t="shared" si="330"/>
        <v>279841.57500000001</v>
      </c>
      <c r="FH126" s="426">
        <f t="shared" si="330"/>
        <v>238590.78749999998</v>
      </c>
      <c r="FI126" s="426">
        <f t="shared" si="330"/>
        <v>308814.67499999999</v>
      </c>
      <c r="FJ126" s="426">
        <f t="shared" si="330"/>
        <v>273585</v>
      </c>
      <c r="FK126" s="426">
        <f t="shared" si="330"/>
        <v>237267.71249999999</v>
      </c>
      <c r="FL126" s="426">
        <f t="shared" si="330"/>
        <v>178615.125</v>
      </c>
      <c r="FM126" s="426">
        <f t="shared" si="330"/>
        <v>165844.08749999999</v>
      </c>
      <c r="FN126" s="426">
        <f t="shared" si="330"/>
        <v>185342.625</v>
      </c>
      <c r="FO126" s="426">
        <f t="shared" si="330"/>
        <v>165877.72500000001</v>
      </c>
      <c r="FP126" s="426">
        <f t="shared" si="330"/>
        <v>128921.325</v>
      </c>
      <c r="FQ126" s="426">
        <f t="shared" si="330"/>
        <v>95799.599999999991</v>
      </c>
      <c r="FR126" s="426">
        <f t="shared" si="330"/>
        <v>55995.224999999999</v>
      </c>
      <c r="FS126" s="427">
        <f t="shared" si="330"/>
        <v>49009.837499999994</v>
      </c>
      <c r="FT126" s="426">
        <f t="shared" si="330"/>
        <v>27055.762499999997</v>
      </c>
      <c r="FU126" s="397">
        <f t="shared" si="327"/>
        <v>21644.61</v>
      </c>
      <c r="FV126" s="397">
        <f t="shared" si="327"/>
        <v>17315.688000000002</v>
      </c>
      <c r="FW126" s="397">
        <f t="shared" si="327"/>
        <v>13852.550400000002</v>
      </c>
      <c r="FX126" s="397">
        <f t="shared" si="327"/>
        <v>11082.040320000002</v>
      </c>
      <c r="FY126" s="397">
        <f t="shared" si="327"/>
        <v>8865.6322560000026</v>
      </c>
      <c r="FZ126" s="397">
        <f t="shared" si="327"/>
        <v>7092.5058048000028</v>
      </c>
      <c r="GA126" s="397">
        <f t="shared" si="327"/>
        <v>5674.0046438400022</v>
      </c>
      <c r="GB126" s="397">
        <f t="shared" si="327"/>
        <v>4539.2037150720016</v>
      </c>
      <c r="GC126" s="397">
        <f t="shared" si="327"/>
        <v>3631.3629720576014</v>
      </c>
      <c r="GD126" s="397">
        <f t="shared" si="324"/>
        <v>2905.0903776460814</v>
      </c>
      <c r="GE126" s="402">
        <f t="shared" si="322"/>
        <v>2324.0723021168651</v>
      </c>
      <c r="GF126" s="403">
        <f t="shared" si="294"/>
        <v>5926533.9357915344</v>
      </c>
    </row>
    <row r="127" spans="1:189" ht="22" hidden="1" customHeight="1">
      <c r="B127" s="394">
        <f t="shared" si="275"/>
        <v>112</v>
      </c>
      <c r="C127" s="428"/>
      <c r="D127" s="428">
        <v>1</v>
      </c>
      <c r="E127" s="428"/>
      <c r="F127" s="428"/>
      <c r="G127" s="418" t="str">
        <f>$G$354</f>
        <v>Avg Performing  Title / App</v>
      </c>
      <c r="H127" s="422"/>
      <c r="I127" s="423"/>
      <c r="J127" s="423"/>
      <c r="K127" s="423"/>
      <c r="L127" s="423"/>
      <c r="M127" s="423"/>
      <c r="N127" s="423"/>
      <c r="O127" s="423"/>
      <c r="P127" s="423"/>
      <c r="Q127" s="424"/>
      <c r="R127" s="423"/>
      <c r="S127" s="425"/>
      <c r="T127" s="423"/>
      <c r="U127" s="423"/>
      <c r="V127" s="423"/>
      <c r="W127" s="423"/>
      <c r="X127" s="423"/>
      <c r="Y127" s="423"/>
      <c r="Z127" s="423"/>
      <c r="AA127" s="423"/>
      <c r="AB127" s="423"/>
      <c r="AC127" s="423"/>
      <c r="AD127" s="423"/>
      <c r="AE127" s="425"/>
      <c r="AF127" s="423"/>
      <c r="AG127" s="423"/>
      <c r="AH127" s="423"/>
      <c r="AI127" s="423"/>
      <c r="AJ127" s="423"/>
      <c r="AK127" s="423"/>
      <c r="AL127" s="423"/>
      <c r="AM127" s="423"/>
      <c r="AN127" s="423"/>
      <c r="AO127" s="423"/>
      <c r="AP127" s="423"/>
      <c r="AQ127" s="425"/>
      <c r="AR127" s="423"/>
      <c r="AS127" s="423"/>
      <c r="AT127" s="423"/>
      <c r="AU127" s="423"/>
      <c r="AV127" s="423"/>
      <c r="AW127" s="423"/>
      <c r="AX127" s="423"/>
      <c r="AY127" s="423"/>
      <c r="AZ127" s="423"/>
      <c r="BA127" s="423"/>
      <c r="BB127" s="423"/>
      <c r="BC127" s="425"/>
      <c r="BD127" s="423"/>
      <c r="BE127" s="423"/>
      <c r="BF127" s="423"/>
      <c r="BG127" s="423"/>
      <c r="BH127" s="423"/>
      <c r="BI127" s="423"/>
      <c r="BJ127" s="423"/>
      <c r="BK127" s="423"/>
      <c r="BL127" s="423"/>
      <c r="BM127" s="423"/>
      <c r="BN127" s="423"/>
      <c r="BO127" s="425"/>
      <c r="BP127" s="423"/>
      <c r="BQ127" s="423"/>
      <c r="BR127" s="423"/>
      <c r="BS127" s="423"/>
      <c r="BT127" s="423"/>
      <c r="BU127" s="423"/>
      <c r="BV127" s="423"/>
      <c r="BW127" s="423"/>
      <c r="BX127" s="423"/>
      <c r="BY127" s="423"/>
      <c r="BZ127" s="423"/>
      <c r="CA127" s="425"/>
      <c r="CB127" s="423"/>
      <c r="CC127" s="423"/>
      <c r="CD127" s="423"/>
      <c r="CE127" s="423"/>
      <c r="CF127" s="423"/>
      <c r="CG127" s="423"/>
      <c r="CH127" s="423"/>
      <c r="CI127" s="423"/>
      <c r="CJ127" s="423"/>
      <c r="CK127" s="423"/>
      <c r="CL127" s="423"/>
      <c r="CM127" s="425"/>
      <c r="CN127" s="423"/>
      <c r="CO127" s="423"/>
      <c r="CP127" s="423"/>
      <c r="CQ127" s="423"/>
      <c r="CR127" s="423"/>
      <c r="CS127" s="423"/>
      <c r="CT127" s="423"/>
      <c r="CU127" s="423"/>
      <c r="CV127" s="423"/>
      <c r="CW127" s="423"/>
      <c r="CX127" s="423"/>
      <c r="CY127" s="425"/>
      <c r="CZ127" s="300"/>
      <c r="DA127" s="300"/>
      <c r="DB127" s="300"/>
      <c r="DC127" s="300"/>
      <c r="DD127" s="300"/>
      <c r="DE127" s="300"/>
      <c r="DF127" s="300"/>
      <c r="DG127" s="300"/>
      <c r="DH127" s="300"/>
      <c r="DI127" s="300"/>
      <c r="DJ127" s="300"/>
      <c r="DK127" s="372"/>
      <c r="DL127" s="423"/>
      <c r="DM127" s="423"/>
      <c r="DN127" s="423"/>
      <c r="DO127" s="423"/>
      <c r="DP127" s="423"/>
      <c r="DQ127" s="423"/>
      <c r="DR127" s="423"/>
      <c r="DS127" s="423"/>
      <c r="DT127" s="423"/>
      <c r="DU127" s="423"/>
      <c r="DV127" s="423"/>
      <c r="DW127" s="425"/>
      <c r="DX127" s="300"/>
      <c r="DY127" s="300"/>
      <c r="DZ127" s="300"/>
      <c r="EA127" s="300"/>
      <c r="EB127" s="300"/>
      <c r="EC127" s="300"/>
      <c r="ED127" s="300"/>
      <c r="EE127" s="300"/>
      <c r="EF127" s="300"/>
      <c r="EG127" s="371"/>
      <c r="EH127" s="300"/>
      <c r="EI127" s="372"/>
      <c r="EJ127" s="300"/>
      <c r="EK127" s="300"/>
      <c r="EL127" s="300"/>
      <c r="EM127" s="300"/>
      <c r="EN127" s="300"/>
      <c r="EO127" s="300"/>
      <c r="EP127" s="300"/>
      <c r="EQ127" s="300"/>
      <c r="ER127" s="300"/>
      <c r="ES127" s="300"/>
      <c r="ET127" s="300"/>
      <c r="EU127" s="372"/>
      <c r="EV127" s="423"/>
      <c r="EW127" s="423"/>
      <c r="EX127" s="423"/>
      <c r="EY127" s="426">
        <f t="shared" ref="EY127:FV127" si="331">$B$9*Q$354</f>
        <v>23344.424999999999</v>
      </c>
      <c r="EZ127" s="426">
        <f t="shared" si="331"/>
        <v>75179.8125</v>
      </c>
      <c r="FA127" s="426">
        <f t="shared" si="331"/>
        <v>213463.57499999998</v>
      </c>
      <c r="FB127" s="426">
        <f t="shared" si="331"/>
        <v>417721.6875</v>
      </c>
      <c r="FC127" s="426">
        <f t="shared" si="331"/>
        <v>510202.38749999995</v>
      </c>
      <c r="FD127" s="426">
        <f t="shared" si="331"/>
        <v>496444.64999999997</v>
      </c>
      <c r="FE127" s="426">
        <f t="shared" si="331"/>
        <v>505224.03749999998</v>
      </c>
      <c r="FF127" s="426">
        <f t="shared" si="331"/>
        <v>495940.08749999997</v>
      </c>
      <c r="FG127" s="427">
        <f t="shared" si="331"/>
        <v>335455.57500000001</v>
      </c>
      <c r="FH127" s="426">
        <f t="shared" si="331"/>
        <v>364069.875</v>
      </c>
      <c r="FI127" s="426">
        <f t="shared" si="331"/>
        <v>279841.57500000001</v>
      </c>
      <c r="FJ127" s="426">
        <f t="shared" si="331"/>
        <v>238590.78749999998</v>
      </c>
      <c r="FK127" s="426">
        <f t="shared" si="331"/>
        <v>308814.67499999999</v>
      </c>
      <c r="FL127" s="426">
        <f t="shared" si="331"/>
        <v>273585</v>
      </c>
      <c r="FM127" s="426">
        <f t="shared" si="331"/>
        <v>237267.71249999999</v>
      </c>
      <c r="FN127" s="426">
        <f t="shared" si="331"/>
        <v>178615.125</v>
      </c>
      <c r="FO127" s="426">
        <f t="shared" si="331"/>
        <v>165844.08749999999</v>
      </c>
      <c r="FP127" s="426">
        <f t="shared" si="331"/>
        <v>185342.625</v>
      </c>
      <c r="FQ127" s="426">
        <f t="shared" si="331"/>
        <v>165877.72500000001</v>
      </c>
      <c r="FR127" s="426">
        <f t="shared" si="331"/>
        <v>128921.325</v>
      </c>
      <c r="FS127" s="427">
        <f t="shared" si="331"/>
        <v>95799.599999999991</v>
      </c>
      <c r="FT127" s="426">
        <f t="shared" si="331"/>
        <v>55995.224999999999</v>
      </c>
      <c r="FU127" s="426">
        <f t="shared" si="331"/>
        <v>49009.837499999994</v>
      </c>
      <c r="FV127" s="426">
        <f t="shared" si="331"/>
        <v>27055.762499999997</v>
      </c>
      <c r="FW127" s="397">
        <f t="shared" si="327"/>
        <v>21644.61</v>
      </c>
      <c r="FX127" s="397">
        <f t="shared" si="327"/>
        <v>17315.688000000002</v>
      </c>
      <c r="FY127" s="397">
        <f t="shared" si="327"/>
        <v>13852.550400000002</v>
      </c>
      <c r="FZ127" s="397">
        <f t="shared" si="327"/>
        <v>11082.040320000002</v>
      </c>
      <c r="GA127" s="397">
        <f t="shared" si="327"/>
        <v>8865.6322560000026</v>
      </c>
      <c r="GB127" s="397">
        <f t="shared" si="327"/>
        <v>7092.5058048000028</v>
      </c>
      <c r="GC127" s="397">
        <f t="shared" si="327"/>
        <v>5674.0046438400022</v>
      </c>
      <c r="GD127" s="397">
        <f t="shared" si="324"/>
        <v>4539.2037150720016</v>
      </c>
      <c r="GE127" s="402">
        <f t="shared" si="322"/>
        <v>3631.3629720576014</v>
      </c>
      <c r="GF127" s="403">
        <f t="shared" si="294"/>
        <v>5921304.7731117709</v>
      </c>
    </row>
    <row r="128" spans="1:189" ht="22" hidden="1" customHeight="1">
      <c r="B128" s="394">
        <f t="shared" si="275"/>
        <v>113</v>
      </c>
      <c r="C128" s="428"/>
      <c r="D128" s="428"/>
      <c r="E128" s="428"/>
      <c r="F128" s="428">
        <v>1</v>
      </c>
      <c r="G128" s="412" t="str">
        <f>$G$356</f>
        <v>Even Performing Title / App</v>
      </c>
      <c r="H128" s="422"/>
      <c r="I128" s="423"/>
      <c r="J128" s="423"/>
      <c r="K128" s="423"/>
      <c r="L128" s="423"/>
      <c r="M128" s="423"/>
      <c r="N128" s="423"/>
      <c r="O128" s="423"/>
      <c r="P128" s="423"/>
      <c r="Q128" s="424"/>
      <c r="R128" s="423"/>
      <c r="S128" s="425"/>
      <c r="T128" s="423"/>
      <c r="U128" s="423"/>
      <c r="V128" s="423"/>
      <c r="W128" s="423"/>
      <c r="X128" s="423"/>
      <c r="Y128" s="423"/>
      <c r="Z128" s="423"/>
      <c r="AA128" s="423"/>
      <c r="AB128" s="423"/>
      <c r="AC128" s="423"/>
      <c r="AD128" s="423"/>
      <c r="AE128" s="425"/>
      <c r="AF128" s="423"/>
      <c r="AG128" s="423"/>
      <c r="AH128" s="423"/>
      <c r="AI128" s="423"/>
      <c r="AJ128" s="423"/>
      <c r="AK128" s="423"/>
      <c r="AL128" s="423"/>
      <c r="AM128" s="423"/>
      <c r="AN128" s="423"/>
      <c r="AO128" s="423"/>
      <c r="AP128" s="423"/>
      <c r="AQ128" s="425"/>
      <c r="AR128" s="423"/>
      <c r="AS128" s="423"/>
      <c r="AT128" s="423"/>
      <c r="AU128" s="423"/>
      <c r="AV128" s="423"/>
      <c r="AW128" s="423"/>
      <c r="AX128" s="423"/>
      <c r="AY128" s="423"/>
      <c r="AZ128" s="423"/>
      <c r="BA128" s="423"/>
      <c r="BB128" s="423"/>
      <c r="BC128" s="425"/>
      <c r="BD128" s="423"/>
      <c r="BE128" s="423"/>
      <c r="BF128" s="423"/>
      <c r="BG128" s="423"/>
      <c r="BH128" s="423"/>
      <c r="BI128" s="423"/>
      <c r="BJ128" s="423"/>
      <c r="BK128" s="423"/>
      <c r="BL128" s="423"/>
      <c r="BM128" s="423"/>
      <c r="BN128" s="423"/>
      <c r="BO128" s="425"/>
      <c r="BP128" s="423"/>
      <c r="BQ128" s="423"/>
      <c r="BR128" s="423"/>
      <c r="BS128" s="423"/>
      <c r="BT128" s="423"/>
      <c r="BU128" s="423"/>
      <c r="BV128" s="423"/>
      <c r="BW128" s="423"/>
      <c r="BX128" s="423"/>
      <c r="BY128" s="423"/>
      <c r="BZ128" s="423"/>
      <c r="CA128" s="425"/>
      <c r="CB128" s="423"/>
      <c r="CC128" s="423"/>
      <c r="CD128" s="423"/>
      <c r="CE128" s="423"/>
      <c r="CF128" s="423"/>
      <c r="CG128" s="423"/>
      <c r="CH128" s="423"/>
      <c r="CI128" s="423"/>
      <c r="CJ128" s="423"/>
      <c r="CK128" s="423"/>
      <c r="CL128" s="423"/>
      <c r="CM128" s="425"/>
      <c r="CN128" s="423"/>
      <c r="CO128" s="423"/>
      <c r="CP128" s="423"/>
      <c r="CQ128" s="423"/>
      <c r="CR128" s="423"/>
      <c r="CS128" s="423"/>
      <c r="CT128" s="423"/>
      <c r="CU128" s="423"/>
      <c r="CV128" s="423"/>
      <c r="CW128" s="423"/>
      <c r="CX128" s="423"/>
      <c r="CY128" s="425"/>
      <c r="CZ128" s="300"/>
      <c r="DA128" s="300"/>
      <c r="DB128" s="300"/>
      <c r="DC128" s="300"/>
      <c r="DD128" s="300"/>
      <c r="DE128" s="300"/>
      <c r="DF128" s="300"/>
      <c r="DG128" s="300"/>
      <c r="DH128" s="300"/>
      <c r="DI128" s="300"/>
      <c r="DJ128" s="300"/>
      <c r="DK128" s="372"/>
      <c r="DL128" s="423"/>
      <c r="DM128" s="423"/>
      <c r="DN128" s="423"/>
      <c r="DO128" s="423"/>
      <c r="DP128" s="423"/>
      <c r="DQ128" s="423"/>
      <c r="DR128" s="423"/>
      <c r="DS128" s="423"/>
      <c r="DT128" s="423"/>
      <c r="DU128" s="423"/>
      <c r="DV128" s="423"/>
      <c r="DW128" s="425"/>
      <c r="DX128" s="300"/>
      <c r="DY128" s="300"/>
      <c r="DZ128" s="300"/>
      <c r="EA128" s="300"/>
      <c r="EB128" s="300"/>
      <c r="EC128" s="300"/>
      <c r="ED128" s="300"/>
      <c r="EE128" s="300"/>
      <c r="EF128" s="300"/>
      <c r="EG128" s="371"/>
      <c r="EH128" s="300"/>
      <c r="EI128" s="372"/>
      <c r="EJ128" s="300"/>
      <c r="EK128" s="300"/>
      <c r="EL128" s="300"/>
      <c r="EM128" s="300"/>
      <c r="EN128" s="300"/>
      <c r="EO128" s="300"/>
      <c r="EP128" s="300"/>
      <c r="EQ128" s="300"/>
      <c r="ER128" s="300"/>
      <c r="ES128" s="300"/>
      <c r="ET128" s="300"/>
      <c r="EU128" s="372"/>
      <c r="EV128" s="423"/>
      <c r="EW128" s="423"/>
      <c r="EX128" s="423"/>
      <c r="EY128" s="423"/>
      <c r="EZ128" s="431">
        <f t="shared" ref="EZ128:FW128" si="332">$B$9*Q$356</f>
        <v>2335.9375000000005</v>
      </c>
      <c r="FA128" s="431">
        <f t="shared" si="332"/>
        <v>9343.7500000000018</v>
      </c>
      <c r="FB128" s="431">
        <f t="shared" si="332"/>
        <v>23359.375</v>
      </c>
      <c r="FC128" s="431">
        <f t="shared" si="332"/>
        <v>35039.0625</v>
      </c>
      <c r="FD128" s="431">
        <f t="shared" si="332"/>
        <v>46718.75</v>
      </c>
      <c r="FE128" s="431">
        <f t="shared" si="332"/>
        <v>44382.8125</v>
      </c>
      <c r="FF128" s="431">
        <f t="shared" si="332"/>
        <v>42046.875</v>
      </c>
      <c r="FG128" s="432">
        <f t="shared" si="332"/>
        <v>39710.9375</v>
      </c>
      <c r="FH128" s="431">
        <f t="shared" si="332"/>
        <v>37375.000000000007</v>
      </c>
      <c r="FI128" s="431">
        <f t="shared" si="332"/>
        <v>35039.0625</v>
      </c>
      <c r="FJ128" s="431">
        <f t="shared" si="332"/>
        <v>32703.125</v>
      </c>
      <c r="FK128" s="431">
        <f t="shared" si="332"/>
        <v>30367.1875</v>
      </c>
      <c r="FL128" s="431">
        <f t="shared" si="332"/>
        <v>28031.25</v>
      </c>
      <c r="FM128" s="431">
        <f t="shared" si="332"/>
        <v>25695.312500000004</v>
      </c>
      <c r="FN128" s="431">
        <f t="shared" si="332"/>
        <v>23359.374999999975</v>
      </c>
      <c r="FO128" s="431">
        <f t="shared" si="332"/>
        <v>21023.437499999975</v>
      </c>
      <c r="FP128" s="431">
        <f t="shared" si="332"/>
        <v>18687.500000000004</v>
      </c>
      <c r="FQ128" s="431">
        <f t="shared" si="332"/>
        <v>16351.5625</v>
      </c>
      <c r="FR128" s="431">
        <f t="shared" si="332"/>
        <v>14015.625</v>
      </c>
      <c r="FS128" s="432">
        <f t="shared" si="332"/>
        <v>11679.6875</v>
      </c>
      <c r="FT128" s="431">
        <f t="shared" si="332"/>
        <v>9343.7500000000018</v>
      </c>
      <c r="FU128" s="431">
        <f t="shared" si="332"/>
        <v>7007.8125</v>
      </c>
      <c r="FV128" s="431">
        <f t="shared" si="332"/>
        <v>4671.8750000000009</v>
      </c>
      <c r="FW128" s="431">
        <f t="shared" si="332"/>
        <v>2335.9375000000005</v>
      </c>
      <c r="FX128" s="397">
        <f t="shared" si="327"/>
        <v>1868.7500000000005</v>
      </c>
      <c r="FY128" s="397">
        <f t="shared" si="327"/>
        <v>1495.0000000000005</v>
      </c>
      <c r="FZ128" s="397">
        <f t="shared" si="327"/>
        <v>1196.0000000000005</v>
      </c>
      <c r="GA128" s="397">
        <f t="shared" si="327"/>
        <v>956.80000000000041</v>
      </c>
      <c r="GB128" s="397">
        <f t="shared" si="327"/>
        <v>765.4400000000004</v>
      </c>
      <c r="GC128" s="397">
        <f t="shared" si="327"/>
        <v>612.35200000000032</v>
      </c>
      <c r="GD128" s="397">
        <f t="shared" si="324"/>
        <v>489.88160000000028</v>
      </c>
      <c r="GE128" s="402">
        <f t="shared" si="322"/>
        <v>391.90528000000023</v>
      </c>
      <c r="GF128" s="416">
        <f t="shared" ref="GF128:GF159" si="333">SUM(H128:GE128)</f>
        <v>568401.12887999986</v>
      </c>
    </row>
    <row r="129" spans="1:189" ht="22" hidden="1" customHeight="1">
      <c r="B129" s="394">
        <f t="shared" si="275"/>
        <v>114</v>
      </c>
      <c r="C129" s="428"/>
      <c r="D129" s="428">
        <v>1</v>
      </c>
      <c r="E129" s="428"/>
      <c r="F129" s="428"/>
      <c r="G129" s="418" t="str">
        <f>$G$354</f>
        <v>Avg Performing  Title / App</v>
      </c>
      <c r="H129" s="422"/>
      <c r="I129" s="423"/>
      <c r="J129" s="423"/>
      <c r="K129" s="423"/>
      <c r="L129" s="423"/>
      <c r="M129" s="423"/>
      <c r="N129" s="423"/>
      <c r="O129" s="423"/>
      <c r="P129" s="423"/>
      <c r="Q129" s="424"/>
      <c r="R129" s="423"/>
      <c r="S129" s="425"/>
      <c r="T129" s="423"/>
      <c r="U129" s="423"/>
      <c r="V129" s="423"/>
      <c r="W129" s="423"/>
      <c r="X129" s="423"/>
      <c r="Y129" s="423"/>
      <c r="Z129" s="423"/>
      <c r="AA129" s="423"/>
      <c r="AB129" s="423"/>
      <c r="AC129" s="423"/>
      <c r="AD129" s="423"/>
      <c r="AE129" s="425"/>
      <c r="AF129" s="423"/>
      <c r="AG129" s="423"/>
      <c r="AH129" s="423"/>
      <c r="AI129" s="423"/>
      <c r="AJ129" s="423"/>
      <c r="AK129" s="423"/>
      <c r="AL129" s="423"/>
      <c r="AM129" s="423"/>
      <c r="AN129" s="423"/>
      <c r="AO129" s="423"/>
      <c r="AP129" s="423"/>
      <c r="AQ129" s="425"/>
      <c r="AR129" s="423"/>
      <c r="AS129" s="423"/>
      <c r="AT129" s="423"/>
      <c r="AU129" s="423"/>
      <c r="AV129" s="423"/>
      <c r="AW129" s="423"/>
      <c r="AX129" s="423"/>
      <c r="AY129" s="423"/>
      <c r="AZ129" s="423"/>
      <c r="BA129" s="423"/>
      <c r="BB129" s="423"/>
      <c r="BC129" s="425"/>
      <c r="BD129" s="423"/>
      <c r="BE129" s="423"/>
      <c r="BF129" s="423"/>
      <c r="BG129" s="423"/>
      <c r="BH129" s="423"/>
      <c r="BI129" s="423"/>
      <c r="BJ129" s="423"/>
      <c r="BK129" s="423"/>
      <c r="BL129" s="423"/>
      <c r="BM129" s="423"/>
      <c r="BN129" s="423"/>
      <c r="BO129" s="425"/>
      <c r="BP129" s="423"/>
      <c r="BQ129" s="423"/>
      <c r="BR129" s="423"/>
      <c r="BS129" s="423"/>
      <c r="BT129" s="423"/>
      <c r="BU129" s="423"/>
      <c r="BV129" s="423"/>
      <c r="BW129" s="423"/>
      <c r="BX129" s="423"/>
      <c r="BY129" s="423"/>
      <c r="BZ129" s="423"/>
      <c r="CA129" s="425"/>
      <c r="CB129" s="423"/>
      <c r="CC129" s="423"/>
      <c r="CD129" s="423"/>
      <c r="CE129" s="423"/>
      <c r="CF129" s="423"/>
      <c r="CG129" s="423"/>
      <c r="CH129" s="423"/>
      <c r="CI129" s="423"/>
      <c r="CJ129" s="423"/>
      <c r="CK129" s="423"/>
      <c r="CL129" s="423"/>
      <c r="CM129" s="425"/>
      <c r="CN129" s="423"/>
      <c r="CO129" s="423"/>
      <c r="CP129" s="423"/>
      <c r="CQ129" s="423"/>
      <c r="CR129" s="423"/>
      <c r="CS129" s="423"/>
      <c r="CT129" s="423"/>
      <c r="CU129" s="423"/>
      <c r="CV129" s="423"/>
      <c r="CW129" s="423"/>
      <c r="CX129" s="423"/>
      <c r="CY129" s="425"/>
      <c r="CZ129" s="300"/>
      <c r="DA129" s="300"/>
      <c r="DB129" s="300"/>
      <c r="DC129" s="300"/>
      <c r="DD129" s="300"/>
      <c r="DE129" s="300"/>
      <c r="DF129" s="300"/>
      <c r="DG129" s="300"/>
      <c r="DH129" s="300"/>
      <c r="DI129" s="300"/>
      <c r="DJ129" s="300"/>
      <c r="DK129" s="372"/>
      <c r="DL129" s="423"/>
      <c r="DM129" s="423"/>
      <c r="DN129" s="423"/>
      <c r="DO129" s="423"/>
      <c r="DP129" s="423"/>
      <c r="DQ129" s="423"/>
      <c r="DR129" s="423"/>
      <c r="DS129" s="423"/>
      <c r="DT129" s="423"/>
      <c r="DU129" s="423"/>
      <c r="DV129" s="423"/>
      <c r="DW129" s="425"/>
      <c r="DX129" s="300"/>
      <c r="DY129" s="300"/>
      <c r="DZ129" s="300"/>
      <c r="EA129" s="300"/>
      <c r="EB129" s="300"/>
      <c r="EC129" s="300"/>
      <c r="ED129" s="300"/>
      <c r="EE129" s="300"/>
      <c r="EF129" s="300"/>
      <c r="EG129" s="371"/>
      <c r="EH129" s="300"/>
      <c r="EI129" s="372"/>
      <c r="EJ129" s="300"/>
      <c r="EK129" s="300"/>
      <c r="EL129" s="300"/>
      <c r="EM129" s="300"/>
      <c r="EN129" s="300"/>
      <c r="EO129" s="300"/>
      <c r="EP129" s="300"/>
      <c r="EQ129" s="300"/>
      <c r="ER129" s="300"/>
      <c r="ES129" s="300"/>
      <c r="ET129" s="300"/>
      <c r="EU129" s="372"/>
      <c r="EV129" s="423"/>
      <c r="EW129" s="423"/>
      <c r="EX129" s="423"/>
      <c r="EY129" s="423"/>
      <c r="EZ129" s="423"/>
      <c r="FA129" s="423"/>
      <c r="FB129" s="426">
        <f t="shared" ref="FB129:FY129" si="334">$B$9*Q$354</f>
        <v>23344.424999999999</v>
      </c>
      <c r="FC129" s="426">
        <f t="shared" si="334"/>
        <v>75179.8125</v>
      </c>
      <c r="FD129" s="426">
        <f t="shared" si="334"/>
        <v>213463.57499999998</v>
      </c>
      <c r="FE129" s="426">
        <f t="shared" si="334"/>
        <v>417721.6875</v>
      </c>
      <c r="FF129" s="426">
        <f t="shared" si="334"/>
        <v>510202.38749999995</v>
      </c>
      <c r="FG129" s="427">
        <f t="shared" si="334"/>
        <v>496444.64999999997</v>
      </c>
      <c r="FH129" s="426">
        <f t="shared" si="334"/>
        <v>505224.03749999998</v>
      </c>
      <c r="FI129" s="426">
        <f t="shared" si="334"/>
        <v>495940.08749999997</v>
      </c>
      <c r="FJ129" s="426">
        <f t="shared" si="334"/>
        <v>335455.57500000001</v>
      </c>
      <c r="FK129" s="426">
        <f t="shared" si="334"/>
        <v>364069.875</v>
      </c>
      <c r="FL129" s="426">
        <f t="shared" si="334"/>
        <v>279841.57500000001</v>
      </c>
      <c r="FM129" s="426">
        <f t="shared" si="334"/>
        <v>238590.78749999998</v>
      </c>
      <c r="FN129" s="426">
        <f t="shared" si="334"/>
        <v>308814.67499999999</v>
      </c>
      <c r="FO129" s="426">
        <f t="shared" si="334"/>
        <v>273585</v>
      </c>
      <c r="FP129" s="426">
        <f t="shared" si="334"/>
        <v>237267.71249999999</v>
      </c>
      <c r="FQ129" s="426">
        <f t="shared" si="334"/>
        <v>178615.125</v>
      </c>
      <c r="FR129" s="426">
        <f t="shared" si="334"/>
        <v>165844.08749999999</v>
      </c>
      <c r="FS129" s="427">
        <f t="shared" si="334"/>
        <v>185342.625</v>
      </c>
      <c r="FT129" s="426">
        <f t="shared" si="334"/>
        <v>165877.72500000001</v>
      </c>
      <c r="FU129" s="426">
        <f t="shared" si="334"/>
        <v>128921.325</v>
      </c>
      <c r="FV129" s="426">
        <f t="shared" si="334"/>
        <v>95799.599999999991</v>
      </c>
      <c r="FW129" s="426">
        <f t="shared" si="334"/>
        <v>55995.224999999999</v>
      </c>
      <c r="FX129" s="426">
        <f t="shared" si="334"/>
        <v>49009.837499999994</v>
      </c>
      <c r="FY129" s="426">
        <f t="shared" si="334"/>
        <v>27055.762499999997</v>
      </c>
      <c r="FZ129" s="397">
        <f t="shared" si="327"/>
        <v>21644.61</v>
      </c>
      <c r="GA129" s="397">
        <f t="shared" si="327"/>
        <v>17315.688000000002</v>
      </c>
      <c r="GB129" s="397">
        <f t="shared" si="327"/>
        <v>13852.550400000002</v>
      </c>
      <c r="GC129" s="397">
        <f t="shared" si="327"/>
        <v>11082.040320000002</v>
      </c>
      <c r="GD129" s="397">
        <f t="shared" si="324"/>
        <v>8865.6322560000026</v>
      </c>
      <c r="GE129" s="402">
        <f t="shared" si="322"/>
        <v>7092.5058048000028</v>
      </c>
      <c r="GF129" s="403">
        <f t="shared" si="333"/>
        <v>5907460.2017808016</v>
      </c>
    </row>
    <row r="130" spans="1:189" ht="22" hidden="1" customHeight="1">
      <c r="B130" s="394">
        <f t="shared" si="275"/>
        <v>115</v>
      </c>
      <c r="C130" s="428">
        <v>1</v>
      </c>
      <c r="D130" s="428"/>
      <c r="E130" s="428"/>
      <c r="F130" s="428"/>
      <c r="G130" s="404" t="str">
        <f>$G$353</f>
        <v>High Performing Title / App</v>
      </c>
      <c r="H130" s="422"/>
      <c r="I130" s="423"/>
      <c r="J130" s="423"/>
      <c r="K130" s="423"/>
      <c r="L130" s="423"/>
      <c r="M130" s="423"/>
      <c r="N130" s="423"/>
      <c r="O130" s="423"/>
      <c r="P130" s="423"/>
      <c r="Q130" s="424"/>
      <c r="R130" s="423"/>
      <c r="S130" s="425"/>
      <c r="T130" s="423"/>
      <c r="U130" s="423"/>
      <c r="V130" s="423"/>
      <c r="W130" s="423"/>
      <c r="X130" s="423"/>
      <c r="Y130" s="423"/>
      <c r="Z130" s="423"/>
      <c r="AA130" s="423"/>
      <c r="AB130" s="423"/>
      <c r="AC130" s="423"/>
      <c r="AD130" s="423"/>
      <c r="AE130" s="425"/>
      <c r="AF130" s="423"/>
      <c r="AG130" s="423"/>
      <c r="AH130" s="423"/>
      <c r="AI130" s="423"/>
      <c r="AJ130" s="423"/>
      <c r="AK130" s="423"/>
      <c r="AL130" s="423"/>
      <c r="AM130" s="423"/>
      <c r="AN130" s="423"/>
      <c r="AO130" s="423"/>
      <c r="AP130" s="423"/>
      <c r="AQ130" s="425"/>
      <c r="AR130" s="423"/>
      <c r="AS130" s="423"/>
      <c r="AT130" s="423"/>
      <c r="AU130" s="423"/>
      <c r="AV130" s="423"/>
      <c r="AW130" s="423"/>
      <c r="AX130" s="423"/>
      <c r="AY130" s="423"/>
      <c r="AZ130" s="423"/>
      <c r="BA130" s="423"/>
      <c r="BB130" s="423"/>
      <c r="BC130" s="425"/>
      <c r="BD130" s="423"/>
      <c r="BE130" s="423"/>
      <c r="BF130" s="423"/>
      <c r="BG130" s="423"/>
      <c r="BH130" s="423"/>
      <c r="BI130" s="423"/>
      <c r="BJ130" s="423"/>
      <c r="BK130" s="423"/>
      <c r="BL130" s="423"/>
      <c r="BM130" s="423"/>
      <c r="BN130" s="423"/>
      <c r="BO130" s="425"/>
      <c r="BP130" s="423"/>
      <c r="BQ130" s="423"/>
      <c r="BR130" s="423"/>
      <c r="BS130" s="423"/>
      <c r="BT130" s="423"/>
      <c r="BU130" s="423"/>
      <c r="BV130" s="423"/>
      <c r="BW130" s="423"/>
      <c r="BX130" s="423"/>
      <c r="BY130" s="423"/>
      <c r="BZ130" s="423"/>
      <c r="CA130" s="425"/>
      <c r="CB130" s="423"/>
      <c r="CC130" s="423"/>
      <c r="CD130" s="423"/>
      <c r="CE130" s="423"/>
      <c r="CF130" s="423"/>
      <c r="CG130" s="423"/>
      <c r="CH130" s="423"/>
      <c r="CI130" s="423"/>
      <c r="CJ130" s="423"/>
      <c r="CK130" s="423"/>
      <c r="CL130" s="423"/>
      <c r="CM130" s="425"/>
      <c r="CN130" s="423"/>
      <c r="CO130" s="423"/>
      <c r="CP130" s="423"/>
      <c r="CQ130" s="423"/>
      <c r="CR130" s="423"/>
      <c r="CS130" s="423"/>
      <c r="CT130" s="423"/>
      <c r="CU130" s="423"/>
      <c r="CV130" s="423"/>
      <c r="CW130" s="423"/>
      <c r="CX130" s="423"/>
      <c r="CY130" s="425"/>
      <c r="CZ130" s="300"/>
      <c r="DA130" s="300"/>
      <c r="DB130" s="300"/>
      <c r="DC130" s="300"/>
      <c r="DD130" s="300"/>
      <c r="DE130" s="300"/>
      <c r="DF130" s="300"/>
      <c r="DG130" s="300"/>
      <c r="DH130" s="300"/>
      <c r="DI130" s="300"/>
      <c r="DJ130" s="300"/>
      <c r="DK130" s="372"/>
      <c r="DL130" s="423"/>
      <c r="DM130" s="423"/>
      <c r="DN130" s="423"/>
      <c r="DO130" s="423"/>
      <c r="DP130" s="423"/>
      <c r="DQ130" s="423"/>
      <c r="DR130" s="423"/>
      <c r="DS130" s="423"/>
      <c r="DT130" s="423"/>
      <c r="DU130" s="423"/>
      <c r="DV130" s="423"/>
      <c r="DW130" s="425"/>
      <c r="DX130" s="300"/>
      <c r="DY130" s="300"/>
      <c r="DZ130" s="300"/>
      <c r="EA130" s="300"/>
      <c r="EB130" s="300"/>
      <c r="EC130" s="300"/>
      <c r="ED130" s="300"/>
      <c r="EE130" s="300"/>
      <c r="EF130" s="300"/>
      <c r="EG130" s="371"/>
      <c r="EH130" s="300"/>
      <c r="EI130" s="372"/>
      <c r="EJ130" s="300"/>
      <c r="EK130" s="300"/>
      <c r="EL130" s="300"/>
      <c r="EM130" s="300"/>
      <c r="EN130" s="300"/>
      <c r="EO130" s="300"/>
      <c r="EP130" s="300"/>
      <c r="EQ130" s="300"/>
      <c r="ER130" s="300"/>
      <c r="ES130" s="300"/>
      <c r="ET130" s="300"/>
      <c r="EU130" s="372"/>
      <c r="EV130" s="423"/>
      <c r="EW130" s="423"/>
      <c r="EX130" s="423"/>
      <c r="EY130" s="423"/>
      <c r="EZ130" s="423"/>
      <c r="FA130" s="423"/>
      <c r="FB130" s="423"/>
      <c r="FC130" s="435">
        <f t="shared" ref="FC130:FZ130" si="335">$B$9*Q$353</f>
        <v>216978.69374999998</v>
      </c>
      <c r="FD130" s="435">
        <f t="shared" si="335"/>
        <v>724467.65625</v>
      </c>
      <c r="FE130" s="435">
        <f t="shared" si="335"/>
        <v>1376160.58125</v>
      </c>
      <c r="FF130" s="435">
        <f t="shared" si="335"/>
        <v>2329951.8937499998</v>
      </c>
      <c r="FG130" s="436">
        <f t="shared" si="335"/>
        <v>2894254.59375</v>
      </c>
      <c r="FH130" s="435">
        <f t="shared" si="335"/>
        <v>3393771.46875</v>
      </c>
      <c r="FI130" s="435">
        <f t="shared" si="335"/>
        <v>2796016.2749999999</v>
      </c>
      <c r="FJ130" s="435">
        <f t="shared" si="335"/>
        <v>2389978.0124999997</v>
      </c>
      <c r="FK130" s="435">
        <f t="shared" si="335"/>
        <v>3074736.5999999996</v>
      </c>
      <c r="FL130" s="435">
        <f t="shared" si="335"/>
        <v>2535998.4</v>
      </c>
      <c r="FM130" s="435">
        <f t="shared" si="335"/>
        <v>2199253.3874999997</v>
      </c>
      <c r="FN130" s="435">
        <f t="shared" si="335"/>
        <v>2769980.85</v>
      </c>
      <c r="FO130" s="435">
        <f t="shared" si="335"/>
        <v>2434968.1687499997</v>
      </c>
      <c r="FP130" s="435">
        <f t="shared" si="335"/>
        <v>2279546.1</v>
      </c>
      <c r="FQ130" s="435">
        <f t="shared" si="335"/>
        <v>1459329.3</v>
      </c>
      <c r="FR130" s="435">
        <f t="shared" si="335"/>
        <v>1644554.1937499999</v>
      </c>
      <c r="FS130" s="436">
        <f t="shared" si="335"/>
        <v>1368625.78125</v>
      </c>
      <c r="FT130" s="435">
        <f t="shared" si="335"/>
        <v>1435026.20625</v>
      </c>
      <c r="FU130" s="435">
        <f t="shared" si="335"/>
        <v>791086.72499999998</v>
      </c>
      <c r="FV130" s="435">
        <f t="shared" si="335"/>
        <v>705176.54999999993</v>
      </c>
      <c r="FW130" s="435">
        <f t="shared" si="335"/>
        <v>550393.59375</v>
      </c>
      <c r="FX130" s="435">
        <f t="shared" si="335"/>
        <v>603389.47499999998</v>
      </c>
      <c r="FY130" s="435">
        <f t="shared" si="335"/>
        <v>382004.26874999999</v>
      </c>
      <c r="FZ130" s="435">
        <f t="shared" si="335"/>
        <v>213648.58124999999</v>
      </c>
      <c r="GA130" s="397">
        <f t="shared" si="327"/>
        <v>170918.86499999999</v>
      </c>
      <c r="GB130" s="397">
        <f t="shared" si="327"/>
        <v>136735.092</v>
      </c>
      <c r="GC130" s="397">
        <f t="shared" si="327"/>
        <v>109388.0736</v>
      </c>
      <c r="GD130" s="397">
        <f t="shared" si="324"/>
        <v>87510.458880000006</v>
      </c>
      <c r="GE130" s="402">
        <f t="shared" si="322"/>
        <v>70008.367104000004</v>
      </c>
      <c r="GF130" s="407">
        <f t="shared" si="333"/>
        <v>41143858.212833993</v>
      </c>
      <c r="GG130" s="408">
        <f>(GF130*$B$13)*$B$12</f>
        <v>185147361.95775297</v>
      </c>
    </row>
    <row r="131" spans="1:189" ht="22" hidden="1" customHeight="1">
      <c r="B131" s="394">
        <f t="shared" si="275"/>
        <v>116</v>
      </c>
      <c r="C131" s="428"/>
      <c r="D131" s="428">
        <v>1</v>
      </c>
      <c r="E131" s="428"/>
      <c r="F131" s="428"/>
      <c r="G131" s="418" t="str">
        <f>$G$354</f>
        <v>Avg Performing  Title / App</v>
      </c>
      <c r="H131" s="422"/>
      <c r="I131" s="423"/>
      <c r="J131" s="423"/>
      <c r="K131" s="423"/>
      <c r="L131" s="423"/>
      <c r="M131" s="423"/>
      <c r="N131" s="423"/>
      <c r="O131" s="423"/>
      <c r="P131" s="423"/>
      <c r="Q131" s="424"/>
      <c r="R131" s="423"/>
      <c r="S131" s="425"/>
      <c r="T131" s="423"/>
      <c r="U131" s="423"/>
      <c r="V131" s="423"/>
      <c r="W131" s="423"/>
      <c r="X131" s="423"/>
      <c r="Y131" s="423"/>
      <c r="Z131" s="423"/>
      <c r="AA131" s="423"/>
      <c r="AB131" s="423"/>
      <c r="AC131" s="423"/>
      <c r="AD131" s="423"/>
      <c r="AE131" s="425"/>
      <c r="AF131" s="423"/>
      <c r="AG131" s="423"/>
      <c r="AH131" s="423"/>
      <c r="AI131" s="423"/>
      <c r="AJ131" s="423"/>
      <c r="AK131" s="423"/>
      <c r="AL131" s="423"/>
      <c r="AM131" s="423"/>
      <c r="AN131" s="423"/>
      <c r="AO131" s="423"/>
      <c r="AP131" s="423"/>
      <c r="AQ131" s="425"/>
      <c r="AR131" s="423"/>
      <c r="AS131" s="423"/>
      <c r="AT131" s="423"/>
      <c r="AU131" s="423"/>
      <c r="AV131" s="423"/>
      <c r="AW131" s="423"/>
      <c r="AX131" s="423"/>
      <c r="AY131" s="423"/>
      <c r="AZ131" s="423"/>
      <c r="BA131" s="423"/>
      <c r="BB131" s="423"/>
      <c r="BC131" s="425"/>
      <c r="BD131" s="423"/>
      <c r="BE131" s="423"/>
      <c r="BF131" s="423"/>
      <c r="BG131" s="423"/>
      <c r="BH131" s="423"/>
      <c r="BI131" s="423"/>
      <c r="BJ131" s="423"/>
      <c r="BK131" s="423"/>
      <c r="BL131" s="423"/>
      <c r="BM131" s="423"/>
      <c r="BN131" s="423"/>
      <c r="BO131" s="425"/>
      <c r="BP131" s="423"/>
      <c r="BQ131" s="423"/>
      <c r="BR131" s="423"/>
      <c r="BS131" s="423"/>
      <c r="BT131" s="423"/>
      <c r="BU131" s="423"/>
      <c r="BV131" s="423"/>
      <c r="BW131" s="423"/>
      <c r="BX131" s="423"/>
      <c r="BY131" s="423"/>
      <c r="BZ131" s="423"/>
      <c r="CA131" s="425"/>
      <c r="CB131" s="423"/>
      <c r="CC131" s="423"/>
      <c r="CD131" s="423"/>
      <c r="CE131" s="423"/>
      <c r="CF131" s="423"/>
      <c r="CG131" s="423"/>
      <c r="CH131" s="423"/>
      <c r="CI131" s="423"/>
      <c r="CJ131" s="423"/>
      <c r="CK131" s="423"/>
      <c r="CL131" s="423"/>
      <c r="CM131" s="425"/>
      <c r="CN131" s="423"/>
      <c r="CO131" s="423"/>
      <c r="CP131" s="423"/>
      <c r="CQ131" s="423"/>
      <c r="CR131" s="423"/>
      <c r="CS131" s="423"/>
      <c r="CT131" s="423"/>
      <c r="CU131" s="423"/>
      <c r="CV131" s="423"/>
      <c r="CW131" s="423"/>
      <c r="CX131" s="423"/>
      <c r="CY131" s="425"/>
      <c r="CZ131" s="300"/>
      <c r="DA131" s="300"/>
      <c r="DB131" s="300"/>
      <c r="DC131" s="300"/>
      <c r="DD131" s="300"/>
      <c r="DE131" s="300"/>
      <c r="DF131" s="300"/>
      <c r="DG131" s="300"/>
      <c r="DH131" s="300"/>
      <c r="DI131" s="300"/>
      <c r="DJ131" s="300"/>
      <c r="DK131" s="372"/>
      <c r="DL131" s="423"/>
      <c r="DM131" s="423"/>
      <c r="DN131" s="423"/>
      <c r="DO131" s="423"/>
      <c r="DP131" s="423"/>
      <c r="DQ131" s="423"/>
      <c r="DR131" s="423"/>
      <c r="DS131" s="423"/>
      <c r="DT131" s="423"/>
      <c r="DU131" s="423"/>
      <c r="DV131" s="423"/>
      <c r="DW131" s="425"/>
      <c r="DX131" s="300"/>
      <c r="DY131" s="300"/>
      <c r="DZ131" s="300"/>
      <c r="EA131" s="300"/>
      <c r="EB131" s="300"/>
      <c r="EC131" s="300"/>
      <c r="ED131" s="300"/>
      <c r="EE131" s="300"/>
      <c r="EF131" s="300"/>
      <c r="EG131" s="371"/>
      <c r="EH131" s="300"/>
      <c r="EI131" s="372"/>
      <c r="EJ131" s="300"/>
      <c r="EK131" s="300"/>
      <c r="EL131" s="300"/>
      <c r="EM131" s="300"/>
      <c r="EN131" s="300"/>
      <c r="EO131" s="300"/>
      <c r="EP131" s="300"/>
      <c r="EQ131" s="300"/>
      <c r="ER131" s="300"/>
      <c r="ES131" s="300"/>
      <c r="ET131" s="300"/>
      <c r="EU131" s="372"/>
      <c r="EV131" s="423"/>
      <c r="EW131" s="423"/>
      <c r="EX131" s="423"/>
      <c r="EY131" s="423"/>
      <c r="EZ131" s="423"/>
      <c r="FA131" s="423"/>
      <c r="FB131" s="423"/>
      <c r="FC131" s="423"/>
      <c r="FD131" s="423"/>
      <c r="FE131" s="426">
        <f t="shared" ref="FE131:GB131" si="336">$B$9*Q$354</f>
        <v>23344.424999999999</v>
      </c>
      <c r="FF131" s="426">
        <f t="shared" si="336"/>
        <v>75179.8125</v>
      </c>
      <c r="FG131" s="427">
        <f t="shared" si="336"/>
        <v>213463.57499999998</v>
      </c>
      <c r="FH131" s="426">
        <f t="shared" si="336"/>
        <v>417721.6875</v>
      </c>
      <c r="FI131" s="426">
        <f t="shared" si="336"/>
        <v>510202.38749999995</v>
      </c>
      <c r="FJ131" s="426">
        <f t="shared" si="336"/>
        <v>496444.64999999997</v>
      </c>
      <c r="FK131" s="426">
        <f t="shared" si="336"/>
        <v>505224.03749999998</v>
      </c>
      <c r="FL131" s="426">
        <f t="shared" si="336"/>
        <v>495940.08749999997</v>
      </c>
      <c r="FM131" s="426">
        <f t="shared" si="336"/>
        <v>335455.57500000001</v>
      </c>
      <c r="FN131" s="426">
        <f t="shared" si="336"/>
        <v>364069.875</v>
      </c>
      <c r="FO131" s="426">
        <f t="shared" si="336"/>
        <v>279841.57500000001</v>
      </c>
      <c r="FP131" s="426">
        <f t="shared" si="336"/>
        <v>238590.78749999998</v>
      </c>
      <c r="FQ131" s="426">
        <f t="shared" si="336"/>
        <v>308814.67499999999</v>
      </c>
      <c r="FR131" s="426">
        <f t="shared" si="336"/>
        <v>273585</v>
      </c>
      <c r="FS131" s="427">
        <f t="shared" si="336"/>
        <v>237267.71249999999</v>
      </c>
      <c r="FT131" s="426">
        <f t="shared" si="336"/>
        <v>178615.125</v>
      </c>
      <c r="FU131" s="426">
        <f t="shared" si="336"/>
        <v>165844.08749999999</v>
      </c>
      <c r="FV131" s="426">
        <f t="shared" si="336"/>
        <v>185342.625</v>
      </c>
      <c r="FW131" s="426">
        <f t="shared" si="336"/>
        <v>165877.72500000001</v>
      </c>
      <c r="FX131" s="426">
        <f t="shared" si="336"/>
        <v>128921.325</v>
      </c>
      <c r="FY131" s="426">
        <f t="shared" si="336"/>
        <v>95799.599999999991</v>
      </c>
      <c r="FZ131" s="426">
        <f t="shared" si="336"/>
        <v>55995.224999999999</v>
      </c>
      <c r="GA131" s="426">
        <f t="shared" si="336"/>
        <v>49009.837499999994</v>
      </c>
      <c r="GB131" s="426">
        <f t="shared" si="336"/>
        <v>27055.762499999997</v>
      </c>
      <c r="GC131" s="397">
        <f t="shared" si="327"/>
        <v>21644.61</v>
      </c>
      <c r="GD131" s="397">
        <f t="shared" si="324"/>
        <v>17315.688000000002</v>
      </c>
      <c r="GE131" s="402">
        <f t="shared" si="322"/>
        <v>13852.550400000002</v>
      </c>
      <c r="GF131" s="403">
        <f t="shared" si="333"/>
        <v>5880420.0234000012</v>
      </c>
    </row>
    <row r="132" spans="1:189" ht="22" hidden="1" customHeight="1">
      <c r="B132" s="394">
        <f t="shared" si="275"/>
        <v>117</v>
      </c>
      <c r="C132" s="428"/>
      <c r="D132" s="428"/>
      <c r="E132" s="428">
        <v>1</v>
      </c>
      <c r="F132" s="428"/>
      <c r="G132" s="409" t="str">
        <f>$G$355</f>
        <v>Low Performing  Title / App</v>
      </c>
      <c r="H132" s="422"/>
      <c r="I132" s="423"/>
      <c r="J132" s="423"/>
      <c r="K132" s="423"/>
      <c r="L132" s="423"/>
      <c r="M132" s="423"/>
      <c r="N132" s="423"/>
      <c r="O132" s="423"/>
      <c r="P132" s="423"/>
      <c r="Q132" s="424"/>
      <c r="R132" s="423"/>
      <c r="S132" s="425"/>
      <c r="T132" s="423"/>
      <c r="U132" s="423"/>
      <c r="V132" s="423"/>
      <c r="W132" s="423"/>
      <c r="X132" s="423"/>
      <c r="Y132" s="423"/>
      <c r="Z132" s="423"/>
      <c r="AA132" s="423"/>
      <c r="AB132" s="423"/>
      <c r="AC132" s="423"/>
      <c r="AD132" s="423"/>
      <c r="AE132" s="425"/>
      <c r="AF132" s="423"/>
      <c r="AG132" s="423"/>
      <c r="AH132" s="423"/>
      <c r="AI132" s="423"/>
      <c r="AJ132" s="423"/>
      <c r="AK132" s="423"/>
      <c r="AL132" s="423"/>
      <c r="AM132" s="423"/>
      <c r="AN132" s="423"/>
      <c r="AO132" s="423"/>
      <c r="AP132" s="423"/>
      <c r="AQ132" s="425"/>
      <c r="AR132" s="423"/>
      <c r="AS132" s="423"/>
      <c r="AT132" s="423"/>
      <c r="AU132" s="423"/>
      <c r="AV132" s="423"/>
      <c r="AW132" s="423"/>
      <c r="AX132" s="423"/>
      <c r="AY132" s="423"/>
      <c r="AZ132" s="423"/>
      <c r="BA132" s="423"/>
      <c r="BB132" s="423"/>
      <c r="BC132" s="425"/>
      <c r="BD132" s="423"/>
      <c r="BE132" s="423"/>
      <c r="BF132" s="423"/>
      <c r="BG132" s="423"/>
      <c r="BH132" s="423"/>
      <c r="BI132" s="423"/>
      <c r="BJ132" s="423"/>
      <c r="BK132" s="423"/>
      <c r="BL132" s="423"/>
      <c r="BM132" s="423"/>
      <c r="BN132" s="423"/>
      <c r="BO132" s="425"/>
      <c r="BP132" s="423"/>
      <c r="BQ132" s="423"/>
      <c r="BR132" s="423"/>
      <c r="BS132" s="423"/>
      <c r="BT132" s="423"/>
      <c r="BU132" s="423"/>
      <c r="BV132" s="423"/>
      <c r="BW132" s="423"/>
      <c r="BX132" s="423"/>
      <c r="BY132" s="423"/>
      <c r="BZ132" s="423"/>
      <c r="CA132" s="425"/>
      <c r="CB132" s="423"/>
      <c r="CC132" s="423"/>
      <c r="CD132" s="423"/>
      <c r="CE132" s="423"/>
      <c r="CF132" s="423"/>
      <c r="CG132" s="423"/>
      <c r="CH132" s="423"/>
      <c r="CI132" s="423"/>
      <c r="CJ132" s="423"/>
      <c r="CK132" s="423"/>
      <c r="CL132" s="423"/>
      <c r="CM132" s="425"/>
      <c r="CN132" s="423"/>
      <c r="CO132" s="423"/>
      <c r="CP132" s="423"/>
      <c r="CQ132" s="423"/>
      <c r="CR132" s="423"/>
      <c r="CS132" s="423"/>
      <c r="CT132" s="423"/>
      <c r="CU132" s="423"/>
      <c r="CV132" s="423"/>
      <c r="CW132" s="423"/>
      <c r="CX132" s="423"/>
      <c r="CY132" s="425"/>
      <c r="CZ132" s="300"/>
      <c r="DA132" s="300"/>
      <c r="DB132" s="300"/>
      <c r="DC132" s="300"/>
      <c r="DD132" s="300"/>
      <c r="DE132" s="300"/>
      <c r="DF132" s="300"/>
      <c r="DG132" s="300"/>
      <c r="DH132" s="300"/>
      <c r="DI132" s="300"/>
      <c r="DJ132" s="300"/>
      <c r="DK132" s="372"/>
      <c r="DL132" s="423"/>
      <c r="DM132" s="423"/>
      <c r="DN132" s="423"/>
      <c r="DO132" s="423"/>
      <c r="DP132" s="423"/>
      <c r="DQ132" s="423"/>
      <c r="DR132" s="423"/>
      <c r="DS132" s="423"/>
      <c r="DT132" s="423"/>
      <c r="DU132" s="423"/>
      <c r="DV132" s="423"/>
      <c r="DW132" s="425"/>
      <c r="DX132" s="300"/>
      <c r="DY132" s="300"/>
      <c r="DZ132" s="300"/>
      <c r="EA132" s="300"/>
      <c r="EB132" s="300"/>
      <c r="EC132" s="300"/>
      <c r="ED132" s="300"/>
      <c r="EE132" s="300"/>
      <c r="EF132" s="300"/>
      <c r="EG132" s="371"/>
      <c r="EH132" s="300"/>
      <c r="EI132" s="372"/>
      <c r="EJ132" s="300"/>
      <c r="EK132" s="300"/>
      <c r="EL132" s="300"/>
      <c r="EM132" s="300"/>
      <c r="EN132" s="300"/>
      <c r="EO132" s="300"/>
      <c r="EP132" s="300"/>
      <c r="EQ132" s="300"/>
      <c r="ER132" s="300"/>
      <c r="ES132" s="300"/>
      <c r="ET132" s="300"/>
      <c r="EU132" s="372"/>
      <c r="EV132" s="423"/>
      <c r="EW132" s="423"/>
      <c r="EX132" s="423"/>
      <c r="EY132" s="423"/>
      <c r="EZ132" s="423"/>
      <c r="FA132" s="423"/>
      <c r="FB132" s="423"/>
      <c r="FC132" s="423"/>
      <c r="FD132" s="423"/>
      <c r="FE132" s="423"/>
      <c r="FF132" s="429">
        <f t="shared" ref="FF132:GC132" si="337">$B$9*Q$355</f>
        <v>10965.824999999999</v>
      </c>
      <c r="FG132" s="430">
        <f t="shared" si="337"/>
        <v>40421.0625</v>
      </c>
      <c r="FH132" s="429">
        <f t="shared" si="337"/>
        <v>74204.324999999997</v>
      </c>
      <c r="FI132" s="429">
        <f t="shared" si="337"/>
        <v>136792.5</v>
      </c>
      <c r="FJ132" s="429">
        <f t="shared" si="337"/>
        <v>224799.41249999998</v>
      </c>
      <c r="FK132" s="429">
        <f t="shared" si="337"/>
        <v>153499.125</v>
      </c>
      <c r="FL132" s="429">
        <f t="shared" si="337"/>
        <v>131500.19999999998</v>
      </c>
      <c r="FM132" s="429">
        <f t="shared" si="337"/>
        <v>145650.375</v>
      </c>
      <c r="FN132" s="429">
        <f t="shared" si="337"/>
        <v>117574.27499999999</v>
      </c>
      <c r="FO132" s="429">
        <f t="shared" si="337"/>
        <v>116755.7625</v>
      </c>
      <c r="FP132" s="429">
        <f t="shared" si="337"/>
        <v>111205.575</v>
      </c>
      <c r="FQ132" s="429">
        <f t="shared" si="337"/>
        <v>102796.2</v>
      </c>
      <c r="FR132" s="429">
        <f t="shared" si="337"/>
        <v>90664.274999999994</v>
      </c>
      <c r="FS132" s="430">
        <f t="shared" si="337"/>
        <v>106429.04999999999</v>
      </c>
      <c r="FT132" s="429">
        <f t="shared" si="337"/>
        <v>83634.037499999991</v>
      </c>
      <c r="FU132" s="429">
        <f t="shared" si="337"/>
        <v>71558.175000000003</v>
      </c>
      <c r="FV132" s="429">
        <f t="shared" si="337"/>
        <v>70762.087499999994</v>
      </c>
      <c r="FW132" s="429">
        <f t="shared" si="337"/>
        <v>76144.087499999994</v>
      </c>
      <c r="FX132" s="429">
        <f t="shared" si="337"/>
        <v>55199.137499999997</v>
      </c>
      <c r="FY132" s="429">
        <f t="shared" si="337"/>
        <v>55457.024999999994</v>
      </c>
      <c r="FZ132" s="429">
        <f t="shared" si="337"/>
        <v>39681.037499999999</v>
      </c>
      <c r="GA132" s="429">
        <f t="shared" si="337"/>
        <v>27223.949999999997</v>
      </c>
      <c r="GB132" s="429">
        <f t="shared" si="337"/>
        <v>17704.537499999999</v>
      </c>
      <c r="GC132" s="429">
        <f t="shared" si="337"/>
        <v>7781.4749999999995</v>
      </c>
      <c r="GD132" s="397">
        <f t="shared" si="324"/>
        <v>6225.18</v>
      </c>
      <c r="GE132" s="402">
        <f t="shared" si="327"/>
        <v>4980.1440000000002</v>
      </c>
      <c r="GF132" s="392">
        <f t="shared" si="333"/>
        <v>2079608.8365</v>
      </c>
    </row>
    <row r="133" spans="1:189" ht="22" hidden="1" customHeight="1" thickBot="1">
      <c r="B133" s="394">
        <f t="shared" si="275"/>
        <v>118</v>
      </c>
      <c r="C133" s="428"/>
      <c r="D133" s="428">
        <v>1</v>
      </c>
      <c r="E133" s="428"/>
      <c r="F133" s="428"/>
      <c r="G133" s="395" t="str">
        <f>$G$354</f>
        <v>Avg Performing  Title / App</v>
      </c>
      <c r="H133" s="422"/>
      <c r="I133" s="423"/>
      <c r="J133" s="423"/>
      <c r="K133" s="423"/>
      <c r="L133" s="423"/>
      <c r="M133" s="423"/>
      <c r="N133" s="423"/>
      <c r="O133" s="423"/>
      <c r="P133" s="423"/>
      <c r="Q133" s="424"/>
      <c r="R133" s="423"/>
      <c r="S133" s="425"/>
      <c r="T133" s="423"/>
      <c r="U133" s="423"/>
      <c r="V133" s="423"/>
      <c r="W133" s="423"/>
      <c r="X133" s="423"/>
      <c r="Y133" s="423"/>
      <c r="Z133" s="423"/>
      <c r="AA133" s="423"/>
      <c r="AB133" s="423"/>
      <c r="AC133" s="423"/>
      <c r="AD133" s="423"/>
      <c r="AE133" s="425"/>
      <c r="AF133" s="423"/>
      <c r="AG133" s="423"/>
      <c r="AH133" s="423"/>
      <c r="AI133" s="423"/>
      <c r="AJ133" s="423"/>
      <c r="AK133" s="423"/>
      <c r="AL133" s="423"/>
      <c r="AM133" s="423"/>
      <c r="AN133" s="423"/>
      <c r="AO133" s="423"/>
      <c r="AP133" s="423"/>
      <c r="AQ133" s="425"/>
      <c r="AR133" s="423"/>
      <c r="AS133" s="423"/>
      <c r="AT133" s="423"/>
      <c r="AU133" s="423"/>
      <c r="AV133" s="423"/>
      <c r="AW133" s="423"/>
      <c r="AX133" s="423"/>
      <c r="AY133" s="423"/>
      <c r="AZ133" s="423"/>
      <c r="BA133" s="423"/>
      <c r="BB133" s="423"/>
      <c r="BC133" s="425"/>
      <c r="BD133" s="423"/>
      <c r="BE133" s="423"/>
      <c r="BF133" s="423"/>
      <c r="BG133" s="423"/>
      <c r="BH133" s="423"/>
      <c r="BI133" s="423"/>
      <c r="BJ133" s="423"/>
      <c r="BK133" s="423"/>
      <c r="BL133" s="423"/>
      <c r="BM133" s="423"/>
      <c r="BN133" s="423"/>
      <c r="BO133" s="425"/>
      <c r="BP133" s="423"/>
      <c r="BQ133" s="423"/>
      <c r="BR133" s="423"/>
      <c r="BS133" s="423"/>
      <c r="BT133" s="423"/>
      <c r="BU133" s="423"/>
      <c r="BV133" s="423"/>
      <c r="BW133" s="423"/>
      <c r="BX133" s="423"/>
      <c r="BY133" s="423"/>
      <c r="BZ133" s="423"/>
      <c r="CA133" s="425"/>
      <c r="CB133" s="423"/>
      <c r="CC133" s="423"/>
      <c r="CD133" s="423"/>
      <c r="CE133" s="423"/>
      <c r="CF133" s="423"/>
      <c r="CG133" s="423"/>
      <c r="CH133" s="423"/>
      <c r="CI133" s="423"/>
      <c r="CJ133" s="423"/>
      <c r="CK133" s="423"/>
      <c r="CL133" s="423"/>
      <c r="CM133" s="425"/>
      <c r="CN133" s="423"/>
      <c r="CO133" s="423"/>
      <c r="CP133" s="423"/>
      <c r="CQ133" s="423"/>
      <c r="CR133" s="423"/>
      <c r="CS133" s="423"/>
      <c r="CT133" s="423"/>
      <c r="CU133" s="423"/>
      <c r="CV133" s="423"/>
      <c r="CW133" s="423"/>
      <c r="CX133" s="423"/>
      <c r="CY133" s="425"/>
      <c r="CZ133" s="300"/>
      <c r="DA133" s="300"/>
      <c r="DB133" s="300"/>
      <c r="DC133" s="300"/>
      <c r="DD133" s="300"/>
      <c r="DE133" s="300"/>
      <c r="DF133" s="300"/>
      <c r="DG133" s="300"/>
      <c r="DH133" s="300"/>
      <c r="DI133" s="300"/>
      <c r="DJ133" s="300"/>
      <c r="DK133" s="372"/>
      <c r="DL133" s="423"/>
      <c r="DM133" s="423"/>
      <c r="DN133" s="423"/>
      <c r="DO133" s="423"/>
      <c r="DP133" s="423"/>
      <c r="DQ133" s="423"/>
      <c r="DR133" s="423"/>
      <c r="DS133" s="423"/>
      <c r="DT133" s="423"/>
      <c r="DU133" s="423"/>
      <c r="DV133" s="423"/>
      <c r="DW133" s="425"/>
      <c r="DX133" s="300"/>
      <c r="DY133" s="300"/>
      <c r="DZ133" s="300"/>
      <c r="EA133" s="300"/>
      <c r="EB133" s="300"/>
      <c r="EC133" s="300"/>
      <c r="ED133" s="300"/>
      <c r="EE133" s="300"/>
      <c r="EF133" s="300"/>
      <c r="EG133" s="371"/>
      <c r="EH133" s="300"/>
      <c r="EI133" s="372"/>
      <c r="EJ133" s="300"/>
      <c r="EK133" s="300"/>
      <c r="EL133" s="300"/>
      <c r="EM133" s="300"/>
      <c r="EN133" s="300"/>
      <c r="EO133" s="300"/>
      <c r="EP133" s="300"/>
      <c r="EQ133" s="300"/>
      <c r="ER133" s="300"/>
      <c r="ES133" s="300"/>
      <c r="ET133" s="300"/>
      <c r="EU133" s="372"/>
      <c r="EV133" s="423"/>
      <c r="EW133" s="423"/>
      <c r="EX133" s="423"/>
      <c r="EY133" s="423"/>
      <c r="EZ133" s="423"/>
      <c r="FA133" s="423"/>
      <c r="FB133" s="423"/>
      <c r="FC133" s="423"/>
      <c r="FD133" s="423"/>
      <c r="FE133" s="423"/>
      <c r="FF133" s="423"/>
      <c r="FG133" s="427">
        <f t="shared" ref="FG133:GD133" si="338">$B$9*Q$354</f>
        <v>23344.424999999999</v>
      </c>
      <c r="FH133" s="426">
        <f t="shared" si="338"/>
        <v>75179.8125</v>
      </c>
      <c r="FI133" s="426">
        <f t="shared" si="338"/>
        <v>213463.57499999998</v>
      </c>
      <c r="FJ133" s="426">
        <f t="shared" si="338"/>
        <v>417721.6875</v>
      </c>
      <c r="FK133" s="426">
        <f t="shared" si="338"/>
        <v>510202.38749999995</v>
      </c>
      <c r="FL133" s="426">
        <f t="shared" si="338"/>
        <v>496444.64999999997</v>
      </c>
      <c r="FM133" s="426">
        <f t="shared" si="338"/>
        <v>505224.03749999998</v>
      </c>
      <c r="FN133" s="426">
        <f t="shared" si="338"/>
        <v>495940.08749999997</v>
      </c>
      <c r="FO133" s="426">
        <f t="shared" si="338"/>
        <v>335455.57500000001</v>
      </c>
      <c r="FP133" s="426">
        <f t="shared" si="338"/>
        <v>364069.875</v>
      </c>
      <c r="FQ133" s="426">
        <f t="shared" si="338"/>
        <v>279841.57500000001</v>
      </c>
      <c r="FR133" s="426">
        <f t="shared" si="338"/>
        <v>238590.78749999998</v>
      </c>
      <c r="FS133" s="427">
        <f t="shared" si="338"/>
        <v>308814.67499999999</v>
      </c>
      <c r="FT133" s="426">
        <f t="shared" si="338"/>
        <v>273585</v>
      </c>
      <c r="FU133" s="426">
        <f t="shared" si="338"/>
        <v>237267.71249999999</v>
      </c>
      <c r="FV133" s="426">
        <f t="shared" si="338"/>
        <v>178615.125</v>
      </c>
      <c r="FW133" s="426">
        <f t="shared" si="338"/>
        <v>165844.08749999999</v>
      </c>
      <c r="FX133" s="426">
        <f t="shared" si="338"/>
        <v>185342.625</v>
      </c>
      <c r="FY133" s="426">
        <f t="shared" si="338"/>
        <v>165877.72500000001</v>
      </c>
      <c r="FZ133" s="426">
        <f t="shared" si="338"/>
        <v>128921.325</v>
      </c>
      <c r="GA133" s="426">
        <f t="shared" si="338"/>
        <v>95799.599999999991</v>
      </c>
      <c r="GB133" s="426">
        <f t="shared" si="338"/>
        <v>55995.224999999999</v>
      </c>
      <c r="GC133" s="426">
        <f t="shared" si="338"/>
        <v>49009.837499999994</v>
      </c>
      <c r="GD133" s="426">
        <f t="shared" si="338"/>
        <v>27055.762499999997</v>
      </c>
      <c r="GE133" s="402">
        <f t="shared" si="327"/>
        <v>21644.61</v>
      </c>
      <c r="GF133" s="403">
        <f t="shared" si="333"/>
        <v>5849251.7850000011</v>
      </c>
    </row>
    <row r="134" spans="1:189" ht="22" hidden="1" customHeight="1" thickTop="1">
      <c r="A134" s="433" t="s">
        <v>383</v>
      </c>
      <c r="B134" s="383">
        <f t="shared" si="275"/>
        <v>119</v>
      </c>
      <c r="C134" s="421"/>
      <c r="D134" s="421">
        <v>1</v>
      </c>
      <c r="E134" s="421"/>
      <c r="F134" s="421"/>
      <c r="G134" s="417" t="str">
        <f>$G$354</f>
        <v>Avg Performing  Title / App</v>
      </c>
      <c r="H134" s="422"/>
      <c r="I134" s="423"/>
      <c r="J134" s="423"/>
      <c r="K134" s="423"/>
      <c r="L134" s="423"/>
      <c r="M134" s="423"/>
      <c r="N134" s="423"/>
      <c r="O134" s="423"/>
      <c r="P134" s="423"/>
      <c r="Q134" s="424"/>
      <c r="R134" s="423"/>
      <c r="S134" s="425"/>
      <c r="T134" s="423"/>
      <c r="U134" s="423"/>
      <c r="V134" s="423"/>
      <c r="W134" s="423"/>
      <c r="X134" s="423"/>
      <c r="Y134" s="423"/>
      <c r="Z134" s="423"/>
      <c r="AA134" s="423"/>
      <c r="AB134" s="423"/>
      <c r="AC134" s="423"/>
      <c r="AD134" s="423"/>
      <c r="AE134" s="425"/>
      <c r="AF134" s="423"/>
      <c r="AG134" s="423"/>
      <c r="AH134" s="423"/>
      <c r="AI134" s="423"/>
      <c r="AJ134" s="423"/>
      <c r="AK134" s="423"/>
      <c r="AL134" s="423"/>
      <c r="AM134" s="423"/>
      <c r="AN134" s="423"/>
      <c r="AO134" s="423"/>
      <c r="AP134" s="423"/>
      <c r="AQ134" s="425"/>
      <c r="AR134" s="423"/>
      <c r="AS134" s="423"/>
      <c r="AT134" s="423"/>
      <c r="AU134" s="423"/>
      <c r="AV134" s="423"/>
      <c r="AW134" s="423"/>
      <c r="AX134" s="423"/>
      <c r="AY134" s="423"/>
      <c r="AZ134" s="423"/>
      <c r="BA134" s="423"/>
      <c r="BB134" s="423"/>
      <c r="BC134" s="425"/>
      <c r="BD134" s="423"/>
      <c r="BE134" s="423"/>
      <c r="BF134" s="423"/>
      <c r="BG134" s="423"/>
      <c r="BH134" s="423"/>
      <c r="BI134" s="423"/>
      <c r="BJ134" s="423"/>
      <c r="BK134" s="423"/>
      <c r="BL134" s="423"/>
      <c r="BM134" s="423"/>
      <c r="BN134" s="423"/>
      <c r="BO134" s="425"/>
      <c r="BP134" s="423"/>
      <c r="BQ134" s="423"/>
      <c r="BR134" s="423"/>
      <c r="BS134" s="423"/>
      <c r="BT134" s="423"/>
      <c r="BU134" s="423"/>
      <c r="BV134" s="423"/>
      <c r="BW134" s="423"/>
      <c r="BX134" s="423"/>
      <c r="BY134" s="423"/>
      <c r="BZ134" s="423"/>
      <c r="CA134" s="425"/>
      <c r="CB134" s="423"/>
      <c r="CC134" s="423"/>
      <c r="CD134" s="423"/>
      <c r="CE134" s="423"/>
      <c r="CF134" s="423"/>
      <c r="CG134" s="423"/>
      <c r="CH134" s="423"/>
      <c r="CI134" s="423"/>
      <c r="CJ134" s="423"/>
      <c r="CK134" s="423"/>
      <c r="CL134" s="423"/>
      <c r="CM134" s="425"/>
      <c r="CN134" s="423"/>
      <c r="CO134" s="423"/>
      <c r="CP134" s="423"/>
      <c r="CQ134" s="423"/>
      <c r="CR134" s="423"/>
      <c r="CS134" s="423"/>
      <c r="CT134" s="423"/>
      <c r="CU134" s="423"/>
      <c r="CV134" s="423"/>
      <c r="CW134" s="423"/>
      <c r="CX134" s="423"/>
      <c r="CY134" s="425"/>
      <c r="CZ134" s="300"/>
      <c r="DA134" s="300"/>
      <c r="DB134" s="300"/>
      <c r="DC134" s="300"/>
      <c r="DD134" s="300"/>
      <c r="DE134" s="300"/>
      <c r="DF134" s="300"/>
      <c r="DG134" s="300"/>
      <c r="DH134" s="300"/>
      <c r="DI134" s="300"/>
      <c r="DJ134" s="300"/>
      <c r="DK134" s="372"/>
      <c r="DL134" s="423"/>
      <c r="DM134" s="423"/>
      <c r="DN134" s="423"/>
      <c r="DO134" s="423"/>
      <c r="DP134" s="423"/>
      <c r="DQ134" s="423"/>
      <c r="DR134" s="423"/>
      <c r="DS134" s="423"/>
      <c r="DT134" s="423"/>
      <c r="DU134" s="423"/>
      <c r="DV134" s="423"/>
      <c r="DW134" s="425"/>
      <c r="DX134" s="300"/>
      <c r="DY134" s="300"/>
      <c r="DZ134" s="300"/>
      <c r="EA134" s="300"/>
      <c r="EB134" s="300"/>
      <c r="EC134" s="300"/>
      <c r="ED134" s="300"/>
      <c r="EE134" s="300"/>
      <c r="EF134" s="300"/>
      <c r="EG134" s="371"/>
      <c r="EH134" s="300"/>
      <c r="EI134" s="372"/>
      <c r="EJ134" s="300"/>
      <c r="EK134" s="300"/>
      <c r="EL134" s="300"/>
      <c r="EM134" s="300"/>
      <c r="EN134" s="300"/>
      <c r="EO134" s="300"/>
      <c r="EP134" s="300"/>
      <c r="EQ134" s="300"/>
      <c r="ER134" s="300"/>
      <c r="ES134" s="300"/>
      <c r="ET134" s="300"/>
      <c r="EU134" s="372"/>
      <c r="EV134" s="300"/>
      <c r="EW134" s="300"/>
      <c r="EX134" s="300"/>
      <c r="EY134" s="300"/>
      <c r="EZ134" s="300"/>
      <c r="FA134" s="300"/>
      <c r="FB134" s="300"/>
      <c r="FC134" s="300"/>
      <c r="FD134" s="300"/>
      <c r="FE134" s="300"/>
      <c r="FF134" s="300"/>
      <c r="FG134" s="372"/>
      <c r="FH134" s="426">
        <f t="shared" ref="FH134:GE134" si="339">$B$9*Q$354</f>
        <v>23344.424999999999</v>
      </c>
      <c r="FI134" s="426">
        <f t="shared" si="339"/>
        <v>75179.8125</v>
      </c>
      <c r="FJ134" s="426">
        <f t="shared" si="339"/>
        <v>213463.57499999998</v>
      </c>
      <c r="FK134" s="426">
        <f t="shared" si="339"/>
        <v>417721.6875</v>
      </c>
      <c r="FL134" s="426">
        <f t="shared" si="339"/>
        <v>510202.38749999995</v>
      </c>
      <c r="FM134" s="426">
        <f t="shared" si="339"/>
        <v>496444.64999999997</v>
      </c>
      <c r="FN134" s="426">
        <f t="shared" si="339"/>
        <v>505224.03749999998</v>
      </c>
      <c r="FO134" s="426">
        <f t="shared" si="339"/>
        <v>495940.08749999997</v>
      </c>
      <c r="FP134" s="426">
        <f t="shared" si="339"/>
        <v>335455.57500000001</v>
      </c>
      <c r="FQ134" s="426">
        <f t="shared" si="339"/>
        <v>364069.875</v>
      </c>
      <c r="FR134" s="426">
        <f t="shared" si="339"/>
        <v>279841.57500000001</v>
      </c>
      <c r="FS134" s="427">
        <f t="shared" si="339"/>
        <v>238590.78749999998</v>
      </c>
      <c r="FT134" s="426">
        <f t="shared" si="339"/>
        <v>308814.67499999999</v>
      </c>
      <c r="FU134" s="426">
        <f t="shared" si="339"/>
        <v>273585</v>
      </c>
      <c r="FV134" s="426">
        <f t="shared" si="339"/>
        <v>237267.71249999999</v>
      </c>
      <c r="FW134" s="426">
        <f t="shared" si="339"/>
        <v>178615.125</v>
      </c>
      <c r="FX134" s="426">
        <f t="shared" si="339"/>
        <v>165844.08749999999</v>
      </c>
      <c r="FY134" s="426">
        <f t="shared" si="339"/>
        <v>185342.625</v>
      </c>
      <c r="FZ134" s="426">
        <f t="shared" si="339"/>
        <v>165877.72500000001</v>
      </c>
      <c r="GA134" s="426">
        <f t="shared" si="339"/>
        <v>128921.325</v>
      </c>
      <c r="GB134" s="426">
        <f t="shared" si="339"/>
        <v>95799.599999999991</v>
      </c>
      <c r="GC134" s="426">
        <f t="shared" si="339"/>
        <v>55995.224999999999</v>
      </c>
      <c r="GD134" s="426">
        <f t="shared" si="339"/>
        <v>49009.837499999994</v>
      </c>
      <c r="GE134" s="427">
        <f t="shared" si="339"/>
        <v>27055.762499999997</v>
      </c>
      <c r="GF134" s="403">
        <f t="shared" si="333"/>
        <v>5827607.1750000007</v>
      </c>
    </row>
    <row r="135" spans="1:189" ht="22" hidden="1" customHeight="1">
      <c r="B135" s="394">
        <f t="shared" si="275"/>
        <v>120</v>
      </c>
      <c r="C135" s="428"/>
      <c r="D135" s="428"/>
      <c r="E135" s="428">
        <v>1</v>
      </c>
      <c r="F135" s="428"/>
      <c r="G135" s="409" t="str">
        <f>$G$355</f>
        <v>Low Performing  Title / App</v>
      </c>
      <c r="H135" s="422"/>
      <c r="I135" s="423"/>
      <c r="J135" s="423"/>
      <c r="K135" s="423"/>
      <c r="L135" s="423"/>
      <c r="M135" s="423"/>
      <c r="N135" s="423"/>
      <c r="O135" s="423"/>
      <c r="P135" s="423"/>
      <c r="Q135" s="424"/>
      <c r="R135" s="423"/>
      <c r="S135" s="425"/>
      <c r="T135" s="423"/>
      <c r="U135" s="423"/>
      <c r="V135" s="423"/>
      <c r="W135" s="423"/>
      <c r="X135" s="423"/>
      <c r="Y135" s="423"/>
      <c r="Z135" s="423"/>
      <c r="AA135" s="423"/>
      <c r="AB135" s="423"/>
      <c r="AC135" s="423"/>
      <c r="AD135" s="423"/>
      <c r="AE135" s="425"/>
      <c r="AF135" s="423"/>
      <c r="AG135" s="423"/>
      <c r="AH135" s="423"/>
      <c r="AI135" s="423"/>
      <c r="AJ135" s="423"/>
      <c r="AK135" s="423"/>
      <c r="AL135" s="423"/>
      <c r="AM135" s="423"/>
      <c r="AN135" s="423"/>
      <c r="AO135" s="423"/>
      <c r="AP135" s="423"/>
      <c r="AQ135" s="425"/>
      <c r="AR135" s="423"/>
      <c r="AS135" s="423"/>
      <c r="AT135" s="423"/>
      <c r="AU135" s="423"/>
      <c r="AV135" s="423"/>
      <c r="AW135" s="423"/>
      <c r="AX135" s="423"/>
      <c r="AY135" s="423"/>
      <c r="AZ135" s="423"/>
      <c r="BA135" s="423"/>
      <c r="BB135" s="423"/>
      <c r="BC135" s="425"/>
      <c r="BD135" s="423"/>
      <c r="BE135" s="423"/>
      <c r="BF135" s="423"/>
      <c r="BG135" s="423"/>
      <c r="BH135" s="423"/>
      <c r="BI135" s="423"/>
      <c r="BJ135" s="423"/>
      <c r="BK135" s="423"/>
      <c r="BL135" s="423"/>
      <c r="BM135" s="423"/>
      <c r="BN135" s="423"/>
      <c r="BO135" s="425"/>
      <c r="BP135" s="423"/>
      <c r="BQ135" s="423"/>
      <c r="BR135" s="423"/>
      <c r="BS135" s="423"/>
      <c r="BT135" s="423"/>
      <c r="BU135" s="423"/>
      <c r="BV135" s="423"/>
      <c r="BW135" s="423"/>
      <c r="BX135" s="423"/>
      <c r="BY135" s="423"/>
      <c r="BZ135" s="423"/>
      <c r="CA135" s="425"/>
      <c r="CB135" s="423"/>
      <c r="CC135" s="423"/>
      <c r="CD135" s="423"/>
      <c r="CE135" s="423"/>
      <c r="CF135" s="423"/>
      <c r="CG135" s="423"/>
      <c r="CH135" s="423"/>
      <c r="CI135" s="423"/>
      <c r="CJ135" s="423"/>
      <c r="CK135" s="423"/>
      <c r="CL135" s="423"/>
      <c r="CM135" s="425"/>
      <c r="CN135" s="423"/>
      <c r="CO135" s="423"/>
      <c r="CP135" s="423"/>
      <c r="CQ135" s="423"/>
      <c r="CR135" s="423"/>
      <c r="CS135" s="423"/>
      <c r="CT135" s="423"/>
      <c r="CU135" s="423"/>
      <c r="CV135" s="423"/>
      <c r="CW135" s="423"/>
      <c r="CX135" s="423"/>
      <c r="CY135" s="425"/>
      <c r="CZ135" s="300"/>
      <c r="DA135" s="300"/>
      <c r="DB135" s="300"/>
      <c r="DC135" s="300"/>
      <c r="DD135" s="300"/>
      <c r="DE135" s="300"/>
      <c r="DF135" s="300"/>
      <c r="DG135" s="300"/>
      <c r="DH135" s="300"/>
      <c r="DI135" s="300"/>
      <c r="DJ135" s="300"/>
      <c r="DK135" s="372"/>
      <c r="DL135" s="423"/>
      <c r="DM135" s="423"/>
      <c r="DN135" s="423"/>
      <c r="DO135" s="423"/>
      <c r="DP135" s="423"/>
      <c r="DQ135" s="423"/>
      <c r="DR135" s="423"/>
      <c r="DS135" s="423"/>
      <c r="DT135" s="423"/>
      <c r="DU135" s="423"/>
      <c r="DV135" s="423"/>
      <c r="DW135" s="425"/>
      <c r="DX135" s="300"/>
      <c r="DY135" s="300"/>
      <c r="DZ135" s="300"/>
      <c r="EA135" s="300"/>
      <c r="EB135" s="300"/>
      <c r="EC135" s="300"/>
      <c r="ED135" s="300"/>
      <c r="EE135" s="300"/>
      <c r="EF135" s="300"/>
      <c r="EG135" s="371"/>
      <c r="EH135" s="300"/>
      <c r="EI135" s="372"/>
      <c r="EJ135" s="300"/>
      <c r="EK135" s="300"/>
      <c r="EL135" s="300"/>
      <c r="EM135" s="300"/>
      <c r="EN135" s="300"/>
      <c r="EO135" s="300"/>
      <c r="EP135" s="300"/>
      <c r="EQ135" s="300"/>
      <c r="ER135" s="300"/>
      <c r="ES135" s="300"/>
      <c r="ET135" s="300"/>
      <c r="EU135" s="372"/>
      <c r="EV135" s="300"/>
      <c r="EW135" s="300"/>
      <c r="EX135" s="300"/>
      <c r="EY135" s="300"/>
      <c r="EZ135" s="300"/>
      <c r="FA135" s="300"/>
      <c r="FB135" s="300"/>
      <c r="FC135" s="300"/>
      <c r="FD135" s="300"/>
      <c r="FE135" s="300"/>
      <c r="FF135" s="300"/>
      <c r="FG135" s="372"/>
      <c r="FH135" s="429">
        <f t="shared" ref="FH135:GE135" si="340">$B$9*Q$355</f>
        <v>10965.824999999999</v>
      </c>
      <c r="FI135" s="429">
        <f t="shared" si="340"/>
        <v>40421.0625</v>
      </c>
      <c r="FJ135" s="429">
        <f t="shared" si="340"/>
        <v>74204.324999999997</v>
      </c>
      <c r="FK135" s="429">
        <f t="shared" si="340"/>
        <v>136792.5</v>
      </c>
      <c r="FL135" s="429">
        <f t="shared" si="340"/>
        <v>224799.41249999998</v>
      </c>
      <c r="FM135" s="429">
        <f t="shared" si="340"/>
        <v>153499.125</v>
      </c>
      <c r="FN135" s="429">
        <f t="shared" si="340"/>
        <v>131500.19999999998</v>
      </c>
      <c r="FO135" s="429">
        <f t="shared" si="340"/>
        <v>145650.375</v>
      </c>
      <c r="FP135" s="429">
        <f t="shared" si="340"/>
        <v>117574.27499999999</v>
      </c>
      <c r="FQ135" s="429">
        <f t="shared" si="340"/>
        <v>116755.7625</v>
      </c>
      <c r="FR135" s="429">
        <f t="shared" si="340"/>
        <v>111205.575</v>
      </c>
      <c r="FS135" s="430">
        <f t="shared" si="340"/>
        <v>102796.2</v>
      </c>
      <c r="FT135" s="429">
        <f t="shared" si="340"/>
        <v>90664.274999999994</v>
      </c>
      <c r="FU135" s="429">
        <f t="shared" si="340"/>
        <v>106429.04999999999</v>
      </c>
      <c r="FV135" s="429">
        <f t="shared" si="340"/>
        <v>83634.037499999991</v>
      </c>
      <c r="FW135" s="429">
        <f t="shared" si="340"/>
        <v>71558.175000000003</v>
      </c>
      <c r="FX135" s="429">
        <f t="shared" si="340"/>
        <v>70762.087499999994</v>
      </c>
      <c r="FY135" s="429">
        <f t="shared" si="340"/>
        <v>76144.087499999994</v>
      </c>
      <c r="FZ135" s="429">
        <f t="shared" si="340"/>
        <v>55199.137499999997</v>
      </c>
      <c r="GA135" s="429">
        <f t="shared" si="340"/>
        <v>55457.024999999994</v>
      </c>
      <c r="GB135" s="429">
        <f t="shared" si="340"/>
        <v>39681.037499999999</v>
      </c>
      <c r="GC135" s="429">
        <f t="shared" si="340"/>
        <v>27223.949999999997</v>
      </c>
      <c r="GD135" s="429">
        <f t="shared" si="340"/>
        <v>17704.537499999999</v>
      </c>
      <c r="GE135" s="430">
        <f t="shared" si="340"/>
        <v>7781.4749999999995</v>
      </c>
      <c r="GF135" s="392">
        <f t="shared" si="333"/>
        <v>2068403.5125</v>
      </c>
    </row>
    <row r="136" spans="1:189" ht="22" hidden="1" customHeight="1">
      <c r="B136" s="394">
        <f t="shared" si="275"/>
        <v>121</v>
      </c>
      <c r="C136" s="428">
        <v>1</v>
      </c>
      <c r="D136" s="428"/>
      <c r="E136" s="428"/>
      <c r="F136" s="428"/>
      <c r="G136" s="404" t="str">
        <f>$G$353</f>
        <v>High Performing Title / App</v>
      </c>
      <c r="H136" s="422"/>
      <c r="I136" s="423"/>
      <c r="J136" s="423"/>
      <c r="K136" s="423"/>
      <c r="L136" s="423"/>
      <c r="M136" s="423"/>
      <c r="N136" s="423"/>
      <c r="O136" s="423"/>
      <c r="P136" s="423"/>
      <c r="Q136" s="424"/>
      <c r="R136" s="423"/>
      <c r="S136" s="425"/>
      <c r="T136" s="423"/>
      <c r="U136" s="423"/>
      <c r="V136" s="423"/>
      <c r="W136" s="423"/>
      <c r="X136" s="423"/>
      <c r="Y136" s="423"/>
      <c r="Z136" s="423"/>
      <c r="AA136" s="423"/>
      <c r="AB136" s="423"/>
      <c r="AC136" s="423"/>
      <c r="AD136" s="423"/>
      <c r="AE136" s="425"/>
      <c r="AF136" s="423"/>
      <c r="AG136" s="423"/>
      <c r="AH136" s="423"/>
      <c r="AI136" s="423"/>
      <c r="AJ136" s="423"/>
      <c r="AK136" s="423"/>
      <c r="AL136" s="423"/>
      <c r="AM136" s="423"/>
      <c r="AN136" s="423"/>
      <c r="AO136" s="423"/>
      <c r="AP136" s="423"/>
      <c r="AQ136" s="425"/>
      <c r="AR136" s="423"/>
      <c r="AS136" s="423"/>
      <c r="AT136" s="423"/>
      <c r="AU136" s="423"/>
      <c r="AV136" s="423"/>
      <c r="AW136" s="423"/>
      <c r="AX136" s="423"/>
      <c r="AY136" s="423"/>
      <c r="AZ136" s="423"/>
      <c r="BA136" s="423"/>
      <c r="BB136" s="423"/>
      <c r="BC136" s="425"/>
      <c r="BD136" s="423"/>
      <c r="BE136" s="423"/>
      <c r="BF136" s="423"/>
      <c r="BG136" s="423"/>
      <c r="BH136" s="423"/>
      <c r="BI136" s="423"/>
      <c r="BJ136" s="423"/>
      <c r="BK136" s="423"/>
      <c r="BL136" s="423"/>
      <c r="BM136" s="423"/>
      <c r="BN136" s="423"/>
      <c r="BO136" s="425"/>
      <c r="BP136" s="423"/>
      <c r="BQ136" s="423"/>
      <c r="BR136" s="423"/>
      <c r="BS136" s="423"/>
      <c r="BT136" s="423"/>
      <c r="BU136" s="423"/>
      <c r="BV136" s="423"/>
      <c r="BW136" s="423"/>
      <c r="BX136" s="423"/>
      <c r="BY136" s="423"/>
      <c r="BZ136" s="423"/>
      <c r="CA136" s="425"/>
      <c r="CB136" s="423"/>
      <c r="CC136" s="423"/>
      <c r="CD136" s="423"/>
      <c r="CE136" s="423"/>
      <c r="CF136" s="423"/>
      <c r="CG136" s="423"/>
      <c r="CH136" s="423"/>
      <c r="CI136" s="423"/>
      <c r="CJ136" s="423"/>
      <c r="CK136" s="423"/>
      <c r="CL136" s="423"/>
      <c r="CM136" s="425"/>
      <c r="CN136" s="423"/>
      <c r="CO136" s="423"/>
      <c r="CP136" s="423"/>
      <c r="CQ136" s="423"/>
      <c r="CR136" s="423"/>
      <c r="CS136" s="423"/>
      <c r="CT136" s="423"/>
      <c r="CU136" s="423"/>
      <c r="CV136" s="423"/>
      <c r="CW136" s="423"/>
      <c r="CX136" s="423"/>
      <c r="CY136" s="425"/>
      <c r="CZ136" s="300"/>
      <c r="DA136" s="300"/>
      <c r="DB136" s="300"/>
      <c r="DC136" s="300"/>
      <c r="DD136" s="300"/>
      <c r="DE136" s="300"/>
      <c r="DF136" s="300"/>
      <c r="DG136" s="300"/>
      <c r="DH136" s="300"/>
      <c r="DI136" s="300"/>
      <c r="DJ136" s="300"/>
      <c r="DK136" s="372"/>
      <c r="DL136" s="423"/>
      <c r="DM136" s="423"/>
      <c r="DN136" s="423"/>
      <c r="DO136" s="423"/>
      <c r="DP136" s="423"/>
      <c r="DQ136" s="423"/>
      <c r="DR136" s="423"/>
      <c r="DS136" s="423"/>
      <c r="DT136" s="423"/>
      <c r="DU136" s="423"/>
      <c r="DV136" s="423"/>
      <c r="DW136" s="425"/>
      <c r="DX136" s="300"/>
      <c r="DY136" s="300"/>
      <c r="DZ136" s="300"/>
      <c r="EA136" s="300"/>
      <c r="EB136" s="300"/>
      <c r="EC136" s="300"/>
      <c r="ED136" s="300"/>
      <c r="EE136" s="300"/>
      <c r="EF136" s="300"/>
      <c r="EG136" s="371"/>
      <c r="EH136" s="300"/>
      <c r="EI136" s="372"/>
      <c r="EJ136" s="300"/>
      <c r="EK136" s="300"/>
      <c r="EL136" s="300"/>
      <c r="EM136" s="300"/>
      <c r="EN136" s="300"/>
      <c r="EO136" s="300"/>
      <c r="EP136" s="300"/>
      <c r="EQ136" s="300"/>
      <c r="ER136" s="300"/>
      <c r="ES136" s="300"/>
      <c r="ET136" s="300"/>
      <c r="EU136" s="372"/>
      <c r="EV136" s="300"/>
      <c r="EW136" s="300"/>
      <c r="EX136" s="300"/>
      <c r="EY136" s="300"/>
      <c r="EZ136" s="300"/>
      <c r="FA136" s="300"/>
      <c r="FB136" s="300"/>
      <c r="FC136" s="300"/>
      <c r="FD136" s="300"/>
      <c r="FE136" s="300"/>
      <c r="FF136" s="300"/>
      <c r="FG136" s="372"/>
      <c r="FH136" s="423"/>
      <c r="FI136" s="435">
        <f t="shared" ref="FI136:GE136" si="341">$B$9*Q$353</f>
        <v>216978.69374999998</v>
      </c>
      <c r="FJ136" s="435">
        <f t="shared" si="341"/>
        <v>724467.65625</v>
      </c>
      <c r="FK136" s="435">
        <f t="shared" si="341"/>
        <v>1376160.58125</v>
      </c>
      <c r="FL136" s="435">
        <f t="shared" si="341"/>
        <v>2329951.8937499998</v>
      </c>
      <c r="FM136" s="435">
        <f t="shared" si="341"/>
        <v>2894254.59375</v>
      </c>
      <c r="FN136" s="435">
        <f t="shared" si="341"/>
        <v>3393771.46875</v>
      </c>
      <c r="FO136" s="435">
        <f t="shared" si="341"/>
        <v>2796016.2749999999</v>
      </c>
      <c r="FP136" s="435">
        <f t="shared" si="341"/>
        <v>2389978.0124999997</v>
      </c>
      <c r="FQ136" s="435">
        <f t="shared" si="341"/>
        <v>3074736.5999999996</v>
      </c>
      <c r="FR136" s="435">
        <f t="shared" si="341"/>
        <v>2535998.4</v>
      </c>
      <c r="FS136" s="436">
        <f t="shared" si="341"/>
        <v>2199253.3874999997</v>
      </c>
      <c r="FT136" s="435">
        <f t="shared" si="341"/>
        <v>2769980.85</v>
      </c>
      <c r="FU136" s="435">
        <f t="shared" si="341"/>
        <v>2434968.1687499997</v>
      </c>
      <c r="FV136" s="435">
        <f t="shared" si="341"/>
        <v>2279546.1</v>
      </c>
      <c r="FW136" s="435">
        <f t="shared" si="341"/>
        <v>1459329.3</v>
      </c>
      <c r="FX136" s="435">
        <f t="shared" si="341"/>
        <v>1644554.1937499999</v>
      </c>
      <c r="FY136" s="435">
        <f t="shared" si="341"/>
        <v>1368625.78125</v>
      </c>
      <c r="FZ136" s="435">
        <f t="shared" si="341"/>
        <v>1435026.20625</v>
      </c>
      <c r="GA136" s="435">
        <f t="shared" si="341"/>
        <v>791086.72499999998</v>
      </c>
      <c r="GB136" s="435">
        <f t="shared" si="341"/>
        <v>705176.54999999993</v>
      </c>
      <c r="GC136" s="435">
        <f t="shared" si="341"/>
        <v>550393.59375</v>
      </c>
      <c r="GD136" s="435">
        <f t="shared" si="341"/>
        <v>603389.47499999998</v>
      </c>
      <c r="GE136" s="436">
        <f t="shared" si="341"/>
        <v>382004.26874999999</v>
      </c>
      <c r="GF136" s="407">
        <f t="shared" si="333"/>
        <v>40355648.774999991</v>
      </c>
      <c r="GG136" s="408">
        <f>(GF136*$B$13)*$B$12</f>
        <v>181600419.48749995</v>
      </c>
    </row>
    <row r="137" spans="1:189" ht="22" hidden="1" customHeight="1">
      <c r="B137" s="394">
        <f t="shared" si="275"/>
        <v>122</v>
      </c>
      <c r="C137" s="428"/>
      <c r="D137" s="428"/>
      <c r="E137" s="428">
        <v>1</v>
      </c>
      <c r="F137" s="428"/>
      <c r="G137" s="409" t="str">
        <f>$G$355</f>
        <v>Low Performing  Title / App</v>
      </c>
      <c r="H137" s="422"/>
      <c r="I137" s="423"/>
      <c r="J137" s="423"/>
      <c r="K137" s="423"/>
      <c r="L137" s="423"/>
      <c r="M137" s="423"/>
      <c r="N137" s="423"/>
      <c r="O137" s="423"/>
      <c r="P137" s="423"/>
      <c r="Q137" s="424"/>
      <c r="R137" s="423"/>
      <c r="S137" s="425"/>
      <c r="T137" s="423"/>
      <c r="U137" s="423"/>
      <c r="V137" s="423"/>
      <c r="W137" s="423"/>
      <c r="X137" s="423"/>
      <c r="Y137" s="423"/>
      <c r="Z137" s="423"/>
      <c r="AA137" s="423"/>
      <c r="AB137" s="423"/>
      <c r="AC137" s="423"/>
      <c r="AD137" s="423"/>
      <c r="AE137" s="425"/>
      <c r="AF137" s="423"/>
      <c r="AG137" s="423"/>
      <c r="AH137" s="423"/>
      <c r="AI137" s="423"/>
      <c r="AJ137" s="423"/>
      <c r="AK137" s="423"/>
      <c r="AL137" s="423"/>
      <c r="AM137" s="423"/>
      <c r="AN137" s="423"/>
      <c r="AO137" s="423"/>
      <c r="AP137" s="423"/>
      <c r="AQ137" s="425"/>
      <c r="AR137" s="423"/>
      <c r="AS137" s="423"/>
      <c r="AT137" s="423"/>
      <c r="AU137" s="423"/>
      <c r="AV137" s="423"/>
      <c r="AW137" s="423"/>
      <c r="AX137" s="423"/>
      <c r="AY137" s="423"/>
      <c r="AZ137" s="423"/>
      <c r="BA137" s="423"/>
      <c r="BB137" s="423"/>
      <c r="BC137" s="425"/>
      <c r="BD137" s="423"/>
      <c r="BE137" s="423"/>
      <c r="BF137" s="423"/>
      <c r="BG137" s="423"/>
      <c r="BH137" s="423"/>
      <c r="BI137" s="423"/>
      <c r="BJ137" s="423"/>
      <c r="BK137" s="423"/>
      <c r="BL137" s="423"/>
      <c r="BM137" s="423"/>
      <c r="BN137" s="423"/>
      <c r="BO137" s="425"/>
      <c r="BP137" s="423"/>
      <c r="BQ137" s="423"/>
      <c r="BR137" s="423"/>
      <c r="BS137" s="423"/>
      <c r="BT137" s="423"/>
      <c r="BU137" s="423"/>
      <c r="BV137" s="423"/>
      <c r="BW137" s="423"/>
      <c r="BX137" s="423"/>
      <c r="BY137" s="423"/>
      <c r="BZ137" s="423"/>
      <c r="CA137" s="425"/>
      <c r="CB137" s="423"/>
      <c r="CC137" s="423"/>
      <c r="CD137" s="423"/>
      <c r="CE137" s="423"/>
      <c r="CF137" s="423"/>
      <c r="CG137" s="423"/>
      <c r="CH137" s="423"/>
      <c r="CI137" s="423"/>
      <c r="CJ137" s="423"/>
      <c r="CK137" s="423"/>
      <c r="CL137" s="423"/>
      <c r="CM137" s="425"/>
      <c r="CN137" s="423"/>
      <c r="CO137" s="423"/>
      <c r="CP137" s="423"/>
      <c r="CQ137" s="423"/>
      <c r="CR137" s="423"/>
      <c r="CS137" s="423"/>
      <c r="CT137" s="423"/>
      <c r="CU137" s="423"/>
      <c r="CV137" s="423"/>
      <c r="CW137" s="423"/>
      <c r="CX137" s="423"/>
      <c r="CY137" s="425"/>
      <c r="CZ137" s="300"/>
      <c r="DA137" s="300"/>
      <c r="DB137" s="300"/>
      <c r="DC137" s="300"/>
      <c r="DD137" s="300"/>
      <c r="DE137" s="300"/>
      <c r="DF137" s="300"/>
      <c r="DG137" s="300"/>
      <c r="DH137" s="300"/>
      <c r="DI137" s="300"/>
      <c r="DJ137" s="300"/>
      <c r="DK137" s="372"/>
      <c r="DL137" s="423"/>
      <c r="DM137" s="423"/>
      <c r="DN137" s="423"/>
      <c r="DO137" s="423"/>
      <c r="DP137" s="423"/>
      <c r="DQ137" s="423"/>
      <c r="DR137" s="423"/>
      <c r="DS137" s="423"/>
      <c r="DT137" s="423"/>
      <c r="DU137" s="423"/>
      <c r="DV137" s="423"/>
      <c r="DW137" s="425"/>
      <c r="DX137" s="300"/>
      <c r="DY137" s="300"/>
      <c r="DZ137" s="300"/>
      <c r="EA137" s="300"/>
      <c r="EB137" s="300"/>
      <c r="EC137" s="300"/>
      <c r="ED137" s="300"/>
      <c r="EE137" s="300"/>
      <c r="EF137" s="300"/>
      <c r="EG137" s="371"/>
      <c r="EH137" s="300"/>
      <c r="EI137" s="372"/>
      <c r="EJ137" s="300"/>
      <c r="EK137" s="300"/>
      <c r="EL137" s="300"/>
      <c r="EM137" s="300"/>
      <c r="EN137" s="300"/>
      <c r="EO137" s="300"/>
      <c r="EP137" s="300"/>
      <c r="EQ137" s="300"/>
      <c r="ER137" s="300"/>
      <c r="ES137" s="300"/>
      <c r="ET137" s="300"/>
      <c r="EU137" s="372"/>
      <c r="EV137" s="300"/>
      <c r="EW137" s="300"/>
      <c r="EX137" s="300"/>
      <c r="EY137" s="300"/>
      <c r="EZ137" s="300"/>
      <c r="FA137" s="300"/>
      <c r="FB137" s="300"/>
      <c r="FC137" s="300"/>
      <c r="FD137" s="300"/>
      <c r="FE137" s="300"/>
      <c r="FF137" s="300"/>
      <c r="FG137" s="372"/>
      <c r="FH137" s="423"/>
      <c r="FI137" s="429">
        <f t="shared" ref="FI137:GE137" si="342">$B$9*Q$355</f>
        <v>10965.824999999999</v>
      </c>
      <c r="FJ137" s="429">
        <f t="shared" si="342"/>
        <v>40421.0625</v>
      </c>
      <c r="FK137" s="429">
        <f t="shared" si="342"/>
        <v>74204.324999999997</v>
      </c>
      <c r="FL137" s="429">
        <f t="shared" si="342"/>
        <v>136792.5</v>
      </c>
      <c r="FM137" s="429">
        <f t="shared" si="342"/>
        <v>224799.41249999998</v>
      </c>
      <c r="FN137" s="429">
        <f t="shared" si="342"/>
        <v>153499.125</v>
      </c>
      <c r="FO137" s="429">
        <f t="shared" si="342"/>
        <v>131500.19999999998</v>
      </c>
      <c r="FP137" s="429">
        <f t="shared" si="342"/>
        <v>145650.375</v>
      </c>
      <c r="FQ137" s="429">
        <f t="shared" si="342"/>
        <v>117574.27499999999</v>
      </c>
      <c r="FR137" s="429">
        <f t="shared" si="342"/>
        <v>116755.7625</v>
      </c>
      <c r="FS137" s="430">
        <f t="shared" si="342"/>
        <v>111205.575</v>
      </c>
      <c r="FT137" s="429">
        <f t="shared" si="342"/>
        <v>102796.2</v>
      </c>
      <c r="FU137" s="429">
        <f t="shared" si="342"/>
        <v>90664.274999999994</v>
      </c>
      <c r="FV137" s="429">
        <f t="shared" si="342"/>
        <v>106429.04999999999</v>
      </c>
      <c r="FW137" s="429">
        <f t="shared" si="342"/>
        <v>83634.037499999991</v>
      </c>
      <c r="FX137" s="429">
        <f t="shared" si="342"/>
        <v>71558.175000000003</v>
      </c>
      <c r="FY137" s="429">
        <f t="shared" si="342"/>
        <v>70762.087499999994</v>
      </c>
      <c r="FZ137" s="429">
        <f t="shared" si="342"/>
        <v>76144.087499999994</v>
      </c>
      <c r="GA137" s="429">
        <f t="shared" si="342"/>
        <v>55199.137499999997</v>
      </c>
      <c r="GB137" s="429">
        <f t="shared" si="342"/>
        <v>55457.024999999994</v>
      </c>
      <c r="GC137" s="429">
        <f t="shared" si="342"/>
        <v>39681.037499999999</v>
      </c>
      <c r="GD137" s="429">
        <f t="shared" si="342"/>
        <v>27223.949999999997</v>
      </c>
      <c r="GE137" s="430">
        <f t="shared" si="342"/>
        <v>17704.537499999999</v>
      </c>
      <c r="GF137" s="392">
        <f t="shared" si="333"/>
        <v>2060622.0374999999</v>
      </c>
    </row>
    <row r="138" spans="1:189" ht="22" hidden="1" customHeight="1">
      <c r="B138" s="394">
        <f t="shared" si="275"/>
        <v>123</v>
      </c>
      <c r="C138" s="428"/>
      <c r="D138" s="428">
        <v>1</v>
      </c>
      <c r="E138" s="428"/>
      <c r="F138" s="428"/>
      <c r="G138" s="418" t="str">
        <f>$G$354</f>
        <v>Avg Performing  Title / App</v>
      </c>
      <c r="H138" s="422"/>
      <c r="I138" s="423"/>
      <c r="J138" s="423"/>
      <c r="K138" s="423"/>
      <c r="L138" s="423"/>
      <c r="M138" s="423"/>
      <c r="N138" s="423"/>
      <c r="O138" s="423"/>
      <c r="P138" s="423"/>
      <c r="Q138" s="424"/>
      <c r="R138" s="423"/>
      <c r="S138" s="425"/>
      <c r="T138" s="423"/>
      <c r="U138" s="423"/>
      <c r="V138" s="423"/>
      <c r="W138" s="423"/>
      <c r="X138" s="423"/>
      <c r="Y138" s="423"/>
      <c r="Z138" s="423"/>
      <c r="AA138" s="423"/>
      <c r="AB138" s="423"/>
      <c r="AC138" s="423"/>
      <c r="AD138" s="423"/>
      <c r="AE138" s="425"/>
      <c r="AF138" s="423"/>
      <c r="AG138" s="423"/>
      <c r="AH138" s="423"/>
      <c r="AI138" s="423"/>
      <c r="AJ138" s="423"/>
      <c r="AK138" s="423"/>
      <c r="AL138" s="423"/>
      <c r="AM138" s="423"/>
      <c r="AN138" s="423"/>
      <c r="AO138" s="423"/>
      <c r="AP138" s="423"/>
      <c r="AQ138" s="425"/>
      <c r="AR138" s="423"/>
      <c r="AS138" s="423"/>
      <c r="AT138" s="423"/>
      <c r="AU138" s="423"/>
      <c r="AV138" s="423"/>
      <c r="AW138" s="423"/>
      <c r="AX138" s="423"/>
      <c r="AY138" s="423"/>
      <c r="AZ138" s="423"/>
      <c r="BA138" s="423"/>
      <c r="BB138" s="423"/>
      <c r="BC138" s="425"/>
      <c r="BD138" s="423"/>
      <c r="BE138" s="423"/>
      <c r="BF138" s="423"/>
      <c r="BG138" s="423"/>
      <c r="BH138" s="423"/>
      <c r="BI138" s="423"/>
      <c r="BJ138" s="423"/>
      <c r="BK138" s="423"/>
      <c r="BL138" s="423"/>
      <c r="BM138" s="423"/>
      <c r="BN138" s="423"/>
      <c r="BO138" s="425"/>
      <c r="BP138" s="423"/>
      <c r="BQ138" s="423"/>
      <c r="BR138" s="423"/>
      <c r="BS138" s="423"/>
      <c r="BT138" s="423"/>
      <c r="BU138" s="423"/>
      <c r="BV138" s="423"/>
      <c r="BW138" s="423"/>
      <c r="BX138" s="423"/>
      <c r="BY138" s="423"/>
      <c r="BZ138" s="423"/>
      <c r="CA138" s="425"/>
      <c r="CB138" s="423"/>
      <c r="CC138" s="423"/>
      <c r="CD138" s="423"/>
      <c r="CE138" s="423"/>
      <c r="CF138" s="423"/>
      <c r="CG138" s="423"/>
      <c r="CH138" s="423"/>
      <c r="CI138" s="423"/>
      <c r="CJ138" s="423"/>
      <c r="CK138" s="423"/>
      <c r="CL138" s="423"/>
      <c r="CM138" s="425"/>
      <c r="CN138" s="423"/>
      <c r="CO138" s="423"/>
      <c r="CP138" s="423"/>
      <c r="CQ138" s="423"/>
      <c r="CR138" s="423"/>
      <c r="CS138" s="423"/>
      <c r="CT138" s="423"/>
      <c r="CU138" s="423"/>
      <c r="CV138" s="423"/>
      <c r="CW138" s="423"/>
      <c r="CX138" s="423"/>
      <c r="CY138" s="425"/>
      <c r="CZ138" s="300"/>
      <c r="DA138" s="300"/>
      <c r="DB138" s="300"/>
      <c r="DC138" s="300"/>
      <c r="DD138" s="300"/>
      <c r="DE138" s="300"/>
      <c r="DF138" s="300"/>
      <c r="DG138" s="300"/>
      <c r="DH138" s="300"/>
      <c r="DI138" s="300"/>
      <c r="DJ138" s="300"/>
      <c r="DK138" s="372"/>
      <c r="DL138" s="423"/>
      <c r="DM138" s="423"/>
      <c r="DN138" s="423"/>
      <c r="DO138" s="423"/>
      <c r="DP138" s="423"/>
      <c r="DQ138" s="423"/>
      <c r="DR138" s="423"/>
      <c r="DS138" s="423"/>
      <c r="DT138" s="423"/>
      <c r="DU138" s="423"/>
      <c r="DV138" s="423"/>
      <c r="DW138" s="425"/>
      <c r="DX138" s="300"/>
      <c r="DY138" s="300"/>
      <c r="DZ138" s="300"/>
      <c r="EA138" s="300"/>
      <c r="EB138" s="300"/>
      <c r="EC138" s="300"/>
      <c r="ED138" s="300"/>
      <c r="EE138" s="300"/>
      <c r="EF138" s="300"/>
      <c r="EG138" s="371"/>
      <c r="EH138" s="300"/>
      <c r="EI138" s="372"/>
      <c r="EJ138" s="300"/>
      <c r="EK138" s="300"/>
      <c r="EL138" s="300"/>
      <c r="EM138" s="300"/>
      <c r="EN138" s="300"/>
      <c r="EO138" s="300"/>
      <c r="EP138" s="300"/>
      <c r="EQ138" s="300"/>
      <c r="ER138" s="300"/>
      <c r="ES138" s="300"/>
      <c r="ET138" s="300"/>
      <c r="EU138" s="372"/>
      <c r="EV138" s="300"/>
      <c r="EW138" s="300"/>
      <c r="EX138" s="300"/>
      <c r="EY138" s="300"/>
      <c r="EZ138" s="300"/>
      <c r="FA138" s="300"/>
      <c r="FB138" s="300"/>
      <c r="FC138" s="300"/>
      <c r="FD138" s="300"/>
      <c r="FE138" s="300"/>
      <c r="FF138" s="300"/>
      <c r="FG138" s="372"/>
      <c r="FH138" s="423"/>
      <c r="FI138" s="426">
        <f t="shared" ref="FI138:GE138" si="343">$B$9*Q$354</f>
        <v>23344.424999999999</v>
      </c>
      <c r="FJ138" s="426">
        <f t="shared" si="343"/>
        <v>75179.8125</v>
      </c>
      <c r="FK138" s="426">
        <f t="shared" si="343"/>
        <v>213463.57499999998</v>
      </c>
      <c r="FL138" s="426">
        <f t="shared" si="343"/>
        <v>417721.6875</v>
      </c>
      <c r="FM138" s="426">
        <f t="shared" si="343"/>
        <v>510202.38749999995</v>
      </c>
      <c r="FN138" s="426">
        <f t="shared" si="343"/>
        <v>496444.64999999997</v>
      </c>
      <c r="FO138" s="426">
        <f t="shared" si="343"/>
        <v>505224.03749999998</v>
      </c>
      <c r="FP138" s="426">
        <f t="shared" si="343"/>
        <v>495940.08749999997</v>
      </c>
      <c r="FQ138" s="426">
        <f t="shared" si="343"/>
        <v>335455.57500000001</v>
      </c>
      <c r="FR138" s="426">
        <f t="shared" si="343"/>
        <v>364069.875</v>
      </c>
      <c r="FS138" s="427">
        <f t="shared" si="343"/>
        <v>279841.57500000001</v>
      </c>
      <c r="FT138" s="426">
        <f t="shared" si="343"/>
        <v>238590.78749999998</v>
      </c>
      <c r="FU138" s="426">
        <f t="shared" si="343"/>
        <v>308814.67499999999</v>
      </c>
      <c r="FV138" s="426">
        <f t="shared" si="343"/>
        <v>273585</v>
      </c>
      <c r="FW138" s="426">
        <f t="shared" si="343"/>
        <v>237267.71249999999</v>
      </c>
      <c r="FX138" s="426">
        <f t="shared" si="343"/>
        <v>178615.125</v>
      </c>
      <c r="FY138" s="426">
        <f t="shared" si="343"/>
        <v>165844.08749999999</v>
      </c>
      <c r="FZ138" s="426">
        <f t="shared" si="343"/>
        <v>185342.625</v>
      </c>
      <c r="GA138" s="426">
        <f t="shared" si="343"/>
        <v>165877.72500000001</v>
      </c>
      <c r="GB138" s="426">
        <f t="shared" si="343"/>
        <v>128921.325</v>
      </c>
      <c r="GC138" s="426">
        <f t="shared" si="343"/>
        <v>95799.599999999991</v>
      </c>
      <c r="GD138" s="426">
        <f t="shared" si="343"/>
        <v>55995.224999999999</v>
      </c>
      <c r="GE138" s="427">
        <f t="shared" si="343"/>
        <v>49009.837499999994</v>
      </c>
      <c r="GF138" s="403">
        <f t="shared" si="333"/>
        <v>5800551.4125000006</v>
      </c>
    </row>
    <row r="139" spans="1:189" ht="22" hidden="1" customHeight="1">
      <c r="B139" s="394">
        <f t="shared" si="275"/>
        <v>124</v>
      </c>
      <c r="C139" s="428"/>
      <c r="D139" s="428">
        <v>1</v>
      </c>
      <c r="E139" s="428"/>
      <c r="F139" s="428"/>
      <c r="G139" s="418" t="str">
        <f>$G$354</f>
        <v>Avg Performing  Title / App</v>
      </c>
      <c r="H139" s="422"/>
      <c r="I139" s="423"/>
      <c r="J139" s="423"/>
      <c r="K139" s="423"/>
      <c r="L139" s="423"/>
      <c r="M139" s="423"/>
      <c r="N139" s="423"/>
      <c r="O139" s="423"/>
      <c r="P139" s="423"/>
      <c r="Q139" s="424"/>
      <c r="R139" s="423"/>
      <c r="S139" s="425"/>
      <c r="T139" s="423"/>
      <c r="U139" s="423"/>
      <c r="V139" s="423"/>
      <c r="W139" s="423"/>
      <c r="X139" s="423"/>
      <c r="Y139" s="423"/>
      <c r="Z139" s="423"/>
      <c r="AA139" s="423"/>
      <c r="AB139" s="423"/>
      <c r="AC139" s="423"/>
      <c r="AD139" s="423"/>
      <c r="AE139" s="425"/>
      <c r="AF139" s="423"/>
      <c r="AG139" s="423"/>
      <c r="AH139" s="423"/>
      <c r="AI139" s="423"/>
      <c r="AJ139" s="423"/>
      <c r="AK139" s="423"/>
      <c r="AL139" s="423"/>
      <c r="AM139" s="423"/>
      <c r="AN139" s="423"/>
      <c r="AO139" s="423"/>
      <c r="AP139" s="423"/>
      <c r="AQ139" s="425"/>
      <c r="AR139" s="423"/>
      <c r="AS139" s="423"/>
      <c r="AT139" s="423"/>
      <c r="AU139" s="423"/>
      <c r="AV139" s="423"/>
      <c r="AW139" s="423"/>
      <c r="AX139" s="423"/>
      <c r="AY139" s="423"/>
      <c r="AZ139" s="423"/>
      <c r="BA139" s="423"/>
      <c r="BB139" s="423"/>
      <c r="BC139" s="425"/>
      <c r="BD139" s="423"/>
      <c r="BE139" s="423"/>
      <c r="BF139" s="423"/>
      <c r="BG139" s="423"/>
      <c r="BH139" s="423"/>
      <c r="BI139" s="423"/>
      <c r="BJ139" s="423"/>
      <c r="BK139" s="423"/>
      <c r="BL139" s="423"/>
      <c r="BM139" s="423"/>
      <c r="BN139" s="423"/>
      <c r="BO139" s="425"/>
      <c r="BP139" s="423"/>
      <c r="BQ139" s="423"/>
      <c r="BR139" s="423"/>
      <c r="BS139" s="423"/>
      <c r="BT139" s="423"/>
      <c r="BU139" s="423"/>
      <c r="BV139" s="423"/>
      <c r="BW139" s="423"/>
      <c r="BX139" s="423"/>
      <c r="BY139" s="423"/>
      <c r="BZ139" s="423"/>
      <c r="CA139" s="425"/>
      <c r="CB139" s="423"/>
      <c r="CC139" s="423"/>
      <c r="CD139" s="423"/>
      <c r="CE139" s="423"/>
      <c r="CF139" s="423"/>
      <c r="CG139" s="423"/>
      <c r="CH139" s="423"/>
      <c r="CI139" s="423"/>
      <c r="CJ139" s="423"/>
      <c r="CK139" s="423"/>
      <c r="CL139" s="423"/>
      <c r="CM139" s="425"/>
      <c r="CN139" s="423"/>
      <c r="CO139" s="423"/>
      <c r="CP139" s="423"/>
      <c r="CQ139" s="423"/>
      <c r="CR139" s="423"/>
      <c r="CS139" s="423"/>
      <c r="CT139" s="423"/>
      <c r="CU139" s="423"/>
      <c r="CV139" s="423"/>
      <c r="CW139" s="423"/>
      <c r="CX139" s="423"/>
      <c r="CY139" s="425"/>
      <c r="CZ139" s="300"/>
      <c r="DA139" s="300"/>
      <c r="DB139" s="300"/>
      <c r="DC139" s="300"/>
      <c r="DD139" s="300"/>
      <c r="DE139" s="300"/>
      <c r="DF139" s="300"/>
      <c r="DG139" s="300"/>
      <c r="DH139" s="300"/>
      <c r="DI139" s="300"/>
      <c r="DJ139" s="300"/>
      <c r="DK139" s="372"/>
      <c r="DL139" s="423"/>
      <c r="DM139" s="423"/>
      <c r="DN139" s="423"/>
      <c r="DO139" s="423"/>
      <c r="DP139" s="423"/>
      <c r="DQ139" s="423"/>
      <c r="DR139" s="423"/>
      <c r="DS139" s="423"/>
      <c r="DT139" s="423"/>
      <c r="DU139" s="423"/>
      <c r="DV139" s="423"/>
      <c r="DW139" s="425"/>
      <c r="DX139" s="300"/>
      <c r="DY139" s="300"/>
      <c r="DZ139" s="300"/>
      <c r="EA139" s="300"/>
      <c r="EB139" s="300"/>
      <c r="EC139" s="300"/>
      <c r="ED139" s="300"/>
      <c r="EE139" s="300"/>
      <c r="EF139" s="300"/>
      <c r="EG139" s="371"/>
      <c r="EH139" s="300"/>
      <c r="EI139" s="372"/>
      <c r="EJ139" s="300"/>
      <c r="EK139" s="300"/>
      <c r="EL139" s="300"/>
      <c r="EM139" s="300"/>
      <c r="EN139" s="300"/>
      <c r="EO139" s="300"/>
      <c r="EP139" s="300"/>
      <c r="EQ139" s="300"/>
      <c r="ER139" s="300"/>
      <c r="ES139" s="300"/>
      <c r="ET139" s="300"/>
      <c r="EU139" s="372"/>
      <c r="EV139" s="300"/>
      <c r="EW139" s="300"/>
      <c r="EX139" s="300"/>
      <c r="EY139" s="300"/>
      <c r="EZ139" s="300"/>
      <c r="FA139" s="300"/>
      <c r="FB139" s="300"/>
      <c r="FC139" s="300"/>
      <c r="FD139" s="300"/>
      <c r="FE139" s="300"/>
      <c r="FF139" s="300"/>
      <c r="FG139" s="372"/>
      <c r="FH139" s="423"/>
      <c r="FI139" s="423"/>
      <c r="FJ139" s="423"/>
      <c r="FK139" s="426">
        <f t="shared" ref="FK139:GE139" si="344">$B$9*Q$354</f>
        <v>23344.424999999999</v>
      </c>
      <c r="FL139" s="426">
        <f t="shared" si="344"/>
        <v>75179.8125</v>
      </c>
      <c r="FM139" s="426">
        <f t="shared" si="344"/>
        <v>213463.57499999998</v>
      </c>
      <c r="FN139" s="426">
        <f t="shared" si="344"/>
        <v>417721.6875</v>
      </c>
      <c r="FO139" s="426">
        <f t="shared" si="344"/>
        <v>510202.38749999995</v>
      </c>
      <c r="FP139" s="426">
        <f t="shared" si="344"/>
        <v>496444.64999999997</v>
      </c>
      <c r="FQ139" s="426">
        <f t="shared" si="344"/>
        <v>505224.03749999998</v>
      </c>
      <c r="FR139" s="426">
        <f t="shared" si="344"/>
        <v>495940.08749999997</v>
      </c>
      <c r="FS139" s="427">
        <f t="shared" si="344"/>
        <v>335455.57500000001</v>
      </c>
      <c r="FT139" s="426">
        <f t="shared" si="344"/>
        <v>364069.875</v>
      </c>
      <c r="FU139" s="426">
        <f t="shared" si="344"/>
        <v>279841.57500000001</v>
      </c>
      <c r="FV139" s="426">
        <f t="shared" si="344"/>
        <v>238590.78749999998</v>
      </c>
      <c r="FW139" s="426">
        <f t="shared" si="344"/>
        <v>308814.67499999999</v>
      </c>
      <c r="FX139" s="426">
        <f t="shared" si="344"/>
        <v>273585</v>
      </c>
      <c r="FY139" s="426">
        <f t="shared" si="344"/>
        <v>237267.71249999999</v>
      </c>
      <c r="FZ139" s="426">
        <f t="shared" si="344"/>
        <v>178615.125</v>
      </c>
      <c r="GA139" s="426">
        <f t="shared" si="344"/>
        <v>165844.08749999999</v>
      </c>
      <c r="GB139" s="426">
        <f t="shared" si="344"/>
        <v>185342.625</v>
      </c>
      <c r="GC139" s="426">
        <f t="shared" si="344"/>
        <v>165877.72500000001</v>
      </c>
      <c r="GD139" s="426">
        <f t="shared" si="344"/>
        <v>128921.325</v>
      </c>
      <c r="GE139" s="427">
        <f t="shared" si="344"/>
        <v>95799.599999999991</v>
      </c>
      <c r="GF139" s="403">
        <f t="shared" si="333"/>
        <v>5695546.3500000006</v>
      </c>
    </row>
    <row r="140" spans="1:189" ht="22" hidden="1" customHeight="1">
      <c r="B140" s="394">
        <f t="shared" si="275"/>
        <v>125</v>
      </c>
      <c r="C140" s="428"/>
      <c r="D140" s="428"/>
      <c r="E140" s="428"/>
      <c r="F140" s="428">
        <v>1</v>
      </c>
      <c r="G140" s="412" t="str">
        <f>$G$356</f>
        <v>Even Performing Title / App</v>
      </c>
      <c r="H140" s="422"/>
      <c r="I140" s="423"/>
      <c r="J140" s="423"/>
      <c r="K140" s="423"/>
      <c r="L140" s="423"/>
      <c r="M140" s="423"/>
      <c r="N140" s="423"/>
      <c r="O140" s="423"/>
      <c r="P140" s="423"/>
      <c r="Q140" s="424"/>
      <c r="R140" s="423"/>
      <c r="S140" s="425"/>
      <c r="T140" s="423"/>
      <c r="U140" s="423"/>
      <c r="V140" s="423"/>
      <c r="W140" s="423"/>
      <c r="X140" s="423"/>
      <c r="Y140" s="423"/>
      <c r="Z140" s="423"/>
      <c r="AA140" s="423"/>
      <c r="AB140" s="423"/>
      <c r="AC140" s="423"/>
      <c r="AD140" s="423"/>
      <c r="AE140" s="425"/>
      <c r="AF140" s="423"/>
      <c r="AG140" s="423"/>
      <c r="AH140" s="423"/>
      <c r="AI140" s="423"/>
      <c r="AJ140" s="423"/>
      <c r="AK140" s="423"/>
      <c r="AL140" s="423"/>
      <c r="AM140" s="423"/>
      <c r="AN140" s="423"/>
      <c r="AO140" s="423"/>
      <c r="AP140" s="423"/>
      <c r="AQ140" s="425"/>
      <c r="AR140" s="423"/>
      <c r="AS140" s="423"/>
      <c r="AT140" s="423"/>
      <c r="AU140" s="423"/>
      <c r="AV140" s="423"/>
      <c r="AW140" s="423"/>
      <c r="AX140" s="423"/>
      <c r="AY140" s="423"/>
      <c r="AZ140" s="423"/>
      <c r="BA140" s="423"/>
      <c r="BB140" s="423"/>
      <c r="BC140" s="425"/>
      <c r="BD140" s="423"/>
      <c r="BE140" s="423"/>
      <c r="BF140" s="423"/>
      <c r="BG140" s="423"/>
      <c r="BH140" s="423"/>
      <c r="BI140" s="423"/>
      <c r="BJ140" s="423"/>
      <c r="BK140" s="423"/>
      <c r="BL140" s="423"/>
      <c r="BM140" s="423"/>
      <c r="BN140" s="423"/>
      <c r="BO140" s="425"/>
      <c r="BP140" s="423"/>
      <c r="BQ140" s="423"/>
      <c r="BR140" s="423"/>
      <c r="BS140" s="423"/>
      <c r="BT140" s="423"/>
      <c r="BU140" s="423"/>
      <c r="BV140" s="423"/>
      <c r="BW140" s="423"/>
      <c r="BX140" s="423"/>
      <c r="BY140" s="423"/>
      <c r="BZ140" s="423"/>
      <c r="CA140" s="425"/>
      <c r="CB140" s="423"/>
      <c r="CC140" s="423"/>
      <c r="CD140" s="423"/>
      <c r="CE140" s="423"/>
      <c r="CF140" s="423"/>
      <c r="CG140" s="423"/>
      <c r="CH140" s="423"/>
      <c r="CI140" s="423"/>
      <c r="CJ140" s="423"/>
      <c r="CK140" s="423"/>
      <c r="CL140" s="423"/>
      <c r="CM140" s="425"/>
      <c r="CN140" s="423"/>
      <c r="CO140" s="423"/>
      <c r="CP140" s="423"/>
      <c r="CQ140" s="423"/>
      <c r="CR140" s="423"/>
      <c r="CS140" s="423"/>
      <c r="CT140" s="423"/>
      <c r="CU140" s="423"/>
      <c r="CV140" s="423"/>
      <c r="CW140" s="423"/>
      <c r="CX140" s="423"/>
      <c r="CY140" s="425"/>
      <c r="CZ140" s="300"/>
      <c r="DA140" s="300"/>
      <c r="DB140" s="300"/>
      <c r="DC140" s="300"/>
      <c r="DD140" s="300"/>
      <c r="DE140" s="300"/>
      <c r="DF140" s="300"/>
      <c r="DG140" s="300"/>
      <c r="DH140" s="300"/>
      <c r="DI140" s="300"/>
      <c r="DJ140" s="300"/>
      <c r="DK140" s="372"/>
      <c r="DL140" s="423"/>
      <c r="DM140" s="423"/>
      <c r="DN140" s="423"/>
      <c r="DO140" s="423"/>
      <c r="DP140" s="423"/>
      <c r="DQ140" s="423"/>
      <c r="DR140" s="423"/>
      <c r="DS140" s="423"/>
      <c r="DT140" s="423"/>
      <c r="DU140" s="423"/>
      <c r="DV140" s="423"/>
      <c r="DW140" s="425"/>
      <c r="DX140" s="300"/>
      <c r="DY140" s="300"/>
      <c r="DZ140" s="300"/>
      <c r="EA140" s="300"/>
      <c r="EB140" s="300"/>
      <c r="EC140" s="300"/>
      <c r="ED140" s="300"/>
      <c r="EE140" s="300"/>
      <c r="EF140" s="300"/>
      <c r="EG140" s="371"/>
      <c r="EH140" s="300"/>
      <c r="EI140" s="372"/>
      <c r="EJ140" s="300"/>
      <c r="EK140" s="300"/>
      <c r="EL140" s="300"/>
      <c r="EM140" s="300"/>
      <c r="EN140" s="300"/>
      <c r="EO140" s="300"/>
      <c r="EP140" s="300"/>
      <c r="EQ140" s="300"/>
      <c r="ER140" s="300"/>
      <c r="ES140" s="300"/>
      <c r="ET140" s="300"/>
      <c r="EU140" s="372"/>
      <c r="EV140" s="300"/>
      <c r="EW140" s="300"/>
      <c r="EX140" s="300"/>
      <c r="EY140" s="300"/>
      <c r="EZ140" s="300"/>
      <c r="FA140" s="300"/>
      <c r="FB140" s="300"/>
      <c r="FC140" s="300"/>
      <c r="FD140" s="300"/>
      <c r="FE140" s="300"/>
      <c r="FF140" s="300"/>
      <c r="FG140" s="372"/>
      <c r="FH140" s="423"/>
      <c r="FI140" s="423"/>
      <c r="FJ140" s="423"/>
      <c r="FK140" s="423"/>
      <c r="FL140" s="431">
        <f t="shared" ref="FL140:GE140" si="345">$B$9*Q$356</f>
        <v>2335.9375000000005</v>
      </c>
      <c r="FM140" s="431">
        <f t="shared" si="345"/>
        <v>9343.7500000000018</v>
      </c>
      <c r="FN140" s="431">
        <f t="shared" si="345"/>
        <v>23359.375</v>
      </c>
      <c r="FO140" s="431">
        <f t="shared" si="345"/>
        <v>35039.0625</v>
      </c>
      <c r="FP140" s="431">
        <f t="shared" si="345"/>
        <v>46718.75</v>
      </c>
      <c r="FQ140" s="431">
        <f t="shared" si="345"/>
        <v>44382.8125</v>
      </c>
      <c r="FR140" s="431">
        <f t="shared" si="345"/>
        <v>42046.875</v>
      </c>
      <c r="FS140" s="432">
        <f t="shared" si="345"/>
        <v>39710.9375</v>
      </c>
      <c r="FT140" s="431">
        <f t="shared" si="345"/>
        <v>37375.000000000007</v>
      </c>
      <c r="FU140" s="431">
        <f t="shared" si="345"/>
        <v>35039.0625</v>
      </c>
      <c r="FV140" s="431">
        <f t="shared" si="345"/>
        <v>32703.125</v>
      </c>
      <c r="FW140" s="431">
        <f t="shared" si="345"/>
        <v>30367.1875</v>
      </c>
      <c r="FX140" s="431">
        <f t="shared" si="345"/>
        <v>28031.25</v>
      </c>
      <c r="FY140" s="431">
        <f t="shared" si="345"/>
        <v>25695.312500000004</v>
      </c>
      <c r="FZ140" s="431">
        <f t="shared" si="345"/>
        <v>23359.374999999975</v>
      </c>
      <c r="GA140" s="431">
        <f t="shared" si="345"/>
        <v>21023.437499999975</v>
      </c>
      <c r="GB140" s="431">
        <f t="shared" si="345"/>
        <v>18687.500000000004</v>
      </c>
      <c r="GC140" s="431">
        <f t="shared" si="345"/>
        <v>16351.5625</v>
      </c>
      <c r="GD140" s="431">
        <f t="shared" si="345"/>
        <v>14015.625</v>
      </c>
      <c r="GE140" s="432">
        <f t="shared" si="345"/>
        <v>11679.6875</v>
      </c>
      <c r="GF140" s="416">
        <f t="shared" si="333"/>
        <v>537265.625</v>
      </c>
    </row>
    <row r="141" spans="1:189" ht="22" hidden="1" customHeight="1">
      <c r="B141" s="394">
        <f t="shared" si="275"/>
        <v>126</v>
      </c>
      <c r="C141" s="428"/>
      <c r="D141" s="428">
        <v>1</v>
      </c>
      <c r="E141" s="428"/>
      <c r="F141" s="428"/>
      <c r="G141" s="418" t="str">
        <f>$G$354</f>
        <v>Avg Performing  Title / App</v>
      </c>
      <c r="H141" s="422"/>
      <c r="I141" s="423"/>
      <c r="J141" s="423"/>
      <c r="K141" s="423"/>
      <c r="L141" s="423"/>
      <c r="M141" s="423"/>
      <c r="N141" s="423"/>
      <c r="O141" s="423"/>
      <c r="P141" s="423"/>
      <c r="Q141" s="424"/>
      <c r="R141" s="423"/>
      <c r="S141" s="425"/>
      <c r="T141" s="423"/>
      <c r="U141" s="423"/>
      <c r="V141" s="423"/>
      <c r="W141" s="423"/>
      <c r="X141" s="423"/>
      <c r="Y141" s="423"/>
      <c r="Z141" s="423"/>
      <c r="AA141" s="423"/>
      <c r="AB141" s="423"/>
      <c r="AC141" s="423"/>
      <c r="AD141" s="423"/>
      <c r="AE141" s="425"/>
      <c r="AF141" s="423"/>
      <c r="AG141" s="423"/>
      <c r="AH141" s="423"/>
      <c r="AI141" s="423"/>
      <c r="AJ141" s="423"/>
      <c r="AK141" s="423"/>
      <c r="AL141" s="423"/>
      <c r="AM141" s="423"/>
      <c r="AN141" s="423"/>
      <c r="AO141" s="423"/>
      <c r="AP141" s="423"/>
      <c r="AQ141" s="425"/>
      <c r="AR141" s="423"/>
      <c r="AS141" s="423"/>
      <c r="AT141" s="423"/>
      <c r="AU141" s="423"/>
      <c r="AV141" s="423"/>
      <c r="AW141" s="423"/>
      <c r="AX141" s="423"/>
      <c r="AY141" s="423"/>
      <c r="AZ141" s="423"/>
      <c r="BA141" s="423"/>
      <c r="BB141" s="423"/>
      <c r="BC141" s="425"/>
      <c r="BD141" s="423"/>
      <c r="BE141" s="423"/>
      <c r="BF141" s="423"/>
      <c r="BG141" s="423"/>
      <c r="BH141" s="423"/>
      <c r="BI141" s="423"/>
      <c r="BJ141" s="423"/>
      <c r="BK141" s="423"/>
      <c r="BL141" s="423"/>
      <c r="BM141" s="423"/>
      <c r="BN141" s="423"/>
      <c r="BO141" s="425"/>
      <c r="BP141" s="423"/>
      <c r="BQ141" s="423"/>
      <c r="BR141" s="423"/>
      <c r="BS141" s="423"/>
      <c r="BT141" s="423"/>
      <c r="BU141" s="423"/>
      <c r="BV141" s="423"/>
      <c r="BW141" s="423"/>
      <c r="BX141" s="423"/>
      <c r="BY141" s="423"/>
      <c r="BZ141" s="423"/>
      <c r="CA141" s="425"/>
      <c r="CB141" s="423"/>
      <c r="CC141" s="423"/>
      <c r="CD141" s="423"/>
      <c r="CE141" s="423"/>
      <c r="CF141" s="423"/>
      <c r="CG141" s="423"/>
      <c r="CH141" s="423"/>
      <c r="CI141" s="423"/>
      <c r="CJ141" s="423"/>
      <c r="CK141" s="423"/>
      <c r="CL141" s="423"/>
      <c r="CM141" s="425"/>
      <c r="CN141" s="423"/>
      <c r="CO141" s="423"/>
      <c r="CP141" s="423"/>
      <c r="CQ141" s="423"/>
      <c r="CR141" s="423"/>
      <c r="CS141" s="423"/>
      <c r="CT141" s="423"/>
      <c r="CU141" s="423"/>
      <c r="CV141" s="423"/>
      <c r="CW141" s="423"/>
      <c r="CX141" s="423"/>
      <c r="CY141" s="425"/>
      <c r="CZ141" s="300"/>
      <c r="DA141" s="300"/>
      <c r="DB141" s="300"/>
      <c r="DC141" s="300"/>
      <c r="DD141" s="300"/>
      <c r="DE141" s="300"/>
      <c r="DF141" s="300"/>
      <c r="DG141" s="300"/>
      <c r="DH141" s="300"/>
      <c r="DI141" s="300"/>
      <c r="DJ141" s="300"/>
      <c r="DK141" s="372"/>
      <c r="DL141" s="423"/>
      <c r="DM141" s="423"/>
      <c r="DN141" s="423"/>
      <c r="DO141" s="423"/>
      <c r="DP141" s="423"/>
      <c r="DQ141" s="423"/>
      <c r="DR141" s="423"/>
      <c r="DS141" s="423"/>
      <c r="DT141" s="423"/>
      <c r="DU141" s="423"/>
      <c r="DV141" s="423"/>
      <c r="DW141" s="425"/>
      <c r="DX141" s="300"/>
      <c r="DY141" s="300"/>
      <c r="DZ141" s="300"/>
      <c r="EA141" s="300"/>
      <c r="EB141" s="300"/>
      <c r="EC141" s="300"/>
      <c r="ED141" s="300"/>
      <c r="EE141" s="300"/>
      <c r="EF141" s="300"/>
      <c r="EG141" s="371"/>
      <c r="EH141" s="300"/>
      <c r="EI141" s="372"/>
      <c r="EJ141" s="300"/>
      <c r="EK141" s="300"/>
      <c r="EL141" s="300"/>
      <c r="EM141" s="300"/>
      <c r="EN141" s="300"/>
      <c r="EO141" s="300"/>
      <c r="EP141" s="300"/>
      <c r="EQ141" s="300"/>
      <c r="ER141" s="300"/>
      <c r="ES141" s="300"/>
      <c r="ET141" s="300"/>
      <c r="EU141" s="372"/>
      <c r="EV141" s="300"/>
      <c r="EW141" s="300"/>
      <c r="EX141" s="300"/>
      <c r="EY141" s="300"/>
      <c r="EZ141" s="300"/>
      <c r="FA141" s="300"/>
      <c r="FB141" s="300"/>
      <c r="FC141" s="300"/>
      <c r="FD141" s="300"/>
      <c r="FE141" s="300"/>
      <c r="FF141" s="300"/>
      <c r="FG141" s="372"/>
      <c r="FH141" s="423"/>
      <c r="FI141" s="423"/>
      <c r="FJ141" s="423"/>
      <c r="FK141" s="423"/>
      <c r="FL141" s="423"/>
      <c r="FM141" s="423"/>
      <c r="FN141" s="426">
        <f t="shared" ref="FN141:GE141" si="346">$B$9*Q$354</f>
        <v>23344.424999999999</v>
      </c>
      <c r="FO141" s="426">
        <f t="shared" si="346"/>
        <v>75179.8125</v>
      </c>
      <c r="FP141" s="426">
        <f t="shared" si="346"/>
        <v>213463.57499999998</v>
      </c>
      <c r="FQ141" s="426">
        <f t="shared" si="346"/>
        <v>417721.6875</v>
      </c>
      <c r="FR141" s="426">
        <f t="shared" si="346"/>
        <v>510202.38749999995</v>
      </c>
      <c r="FS141" s="427">
        <f t="shared" si="346"/>
        <v>496444.64999999997</v>
      </c>
      <c r="FT141" s="426">
        <f t="shared" si="346"/>
        <v>505224.03749999998</v>
      </c>
      <c r="FU141" s="426">
        <f t="shared" si="346"/>
        <v>495940.08749999997</v>
      </c>
      <c r="FV141" s="426">
        <f t="shared" si="346"/>
        <v>335455.57500000001</v>
      </c>
      <c r="FW141" s="426">
        <f t="shared" si="346"/>
        <v>364069.875</v>
      </c>
      <c r="FX141" s="426">
        <f t="shared" si="346"/>
        <v>279841.57500000001</v>
      </c>
      <c r="FY141" s="426">
        <f t="shared" si="346"/>
        <v>238590.78749999998</v>
      </c>
      <c r="FZ141" s="426">
        <f t="shared" si="346"/>
        <v>308814.67499999999</v>
      </c>
      <c r="GA141" s="426">
        <f t="shared" si="346"/>
        <v>273585</v>
      </c>
      <c r="GB141" s="426">
        <f t="shared" si="346"/>
        <v>237267.71249999999</v>
      </c>
      <c r="GC141" s="426">
        <f t="shared" si="346"/>
        <v>178615.125</v>
      </c>
      <c r="GD141" s="426">
        <f t="shared" si="346"/>
        <v>165844.08749999999</v>
      </c>
      <c r="GE141" s="427">
        <f t="shared" si="346"/>
        <v>185342.625</v>
      </c>
      <c r="GF141" s="403">
        <f t="shared" si="333"/>
        <v>5304947.7000000011</v>
      </c>
    </row>
    <row r="142" spans="1:189" ht="22" hidden="1" customHeight="1">
      <c r="B142" s="394">
        <f t="shared" si="275"/>
        <v>127</v>
      </c>
      <c r="C142" s="428"/>
      <c r="D142" s="428"/>
      <c r="E142" s="428">
        <v>1</v>
      </c>
      <c r="F142" s="428"/>
      <c r="G142" s="409" t="str">
        <f>$G$355</f>
        <v>Low Performing  Title / App</v>
      </c>
      <c r="H142" s="422"/>
      <c r="I142" s="423"/>
      <c r="J142" s="423"/>
      <c r="K142" s="423"/>
      <c r="L142" s="423"/>
      <c r="M142" s="423"/>
      <c r="N142" s="423"/>
      <c r="O142" s="423"/>
      <c r="P142" s="423"/>
      <c r="Q142" s="424"/>
      <c r="R142" s="423"/>
      <c r="S142" s="425"/>
      <c r="T142" s="423"/>
      <c r="U142" s="423"/>
      <c r="V142" s="423"/>
      <c r="W142" s="423"/>
      <c r="X142" s="423"/>
      <c r="Y142" s="423"/>
      <c r="Z142" s="423"/>
      <c r="AA142" s="423"/>
      <c r="AB142" s="423"/>
      <c r="AC142" s="423"/>
      <c r="AD142" s="423"/>
      <c r="AE142" s="425"/>
      <c r="AF142" s="423"/>
      <c r="AG142" s="423"/>
      <c r="AH142" s="423"/>
      <c r="AI142" s="423"/>
      <c r="AJ142" s="423"/>
      <c r="AK142" s="423"/>
      <c r="AL142" s="423"/>
      <c r="AM142" s="423"/>
      <c r="AN142" s="423"/>
      <c r="AO142" s="423"/>
      <c r="AP142" s="423"/>
      <c r="AQ142" s="425"/>
      <c r="AR142" s="423"/>
      <c r="AS142" s="423"/>
      <c r="AT142" s="423"/>
      <c r="AU142" s="423"/>
      <c r="AV142" s="423"/>
      <c r="AW142" s="423"/>
      <c r="AX142" s="423"/>
      <c r="AY142" s="423"/>
      <c r="AZ142" s="423"/>
      <c r="BA142" s="423"/>
      <c r="BB142" s="423"/>
      <c r="BC142" s="425"/>
      <c r="BD142" s="423"/>
      <c r="BE142" s="423"/>
      <c r="BF142" s="423"/>
      <c r="BG142" s="423"/>
      <c r="BH142" s="423"/>
      <c r="BI142" s="423"/>
      <c r="BJ142" s="423"/>
      <c r="BK142" s="423"/>
      <c r="BL142" s="423"/>
      <c r="BM142" s="423"/>
      <c r="BN142" s="423"/>
      <c r="BO142" s="425"/>
      <c r="BP142" s="423"/>
      <c r="BQ142" s="423"/>
      <c r="BR142" s="423"/>
      <c r="BS142" s="423"/>
      <c r="BT142" s="423"/>
      <c r="BU142" s="423"/>
      <c r="BV142" s="423"/>
      <c r="BW142" s="423"/>
      <c r="BX142" s="423"/>
      <c r="BY142" s="423"/>
      <c r="BZ142" s="423"/>
      <c r="CA142" s="425"/>
      <c r="CB142" s="423"/>
      <c r="CC142" s="423"/>
      <c r="CD142" s="423"/>
      <c r="CE142" s="423"/>
      <c r="CF142" s="423"/>
      <c r="CG142" s="423"/>
      <c r="CH142" s="423"/>
      <c r="CI142" s="423"/>
      <c r="CJ142" s="423"/>
      <c r="CK142" s="423"/>
      <c r="CL142" s="423"/>
      <c r="CM142" s="425"/>
      <c r="CN142" s="423"/>
      <c r="CO142" s="423"/>
      <c r="CP142" s="423"/>
      <c r="CQ142" s="423"/>
      <c r="CR142" s="423"/>
      <c r="CS142" s="423"/>
      <c r="CT142" s="423"/>
      <c r="CU142" s="423"/>
      <c r="CV142" s="423"/>
      <c r="CW142" s="423"/>
      <c r="CX142" s="423"/>
      <c r="CY142" s="425"/>
      <c r="CZ142" s="300"/>
      <c r="DA142" s="300"/>
      <c r="DB142" s="300"/>
      <c r="DC142" s="300"/>
      <c r="DD142" s="300"/>
      <c r="DE142" s="300"/>
      <c r="DF142" s="300"/>
      <c r="DG142" s="300"/>
      <c r="DH142" s="300"/>
      <c r="DI142" s="300"/>
      <c r="DJ142" s="300"/>
      <c r="DK142" s="372"/>
      <c r="DL142" s="423"/>
      <c r="DM142" s="423"/>
      <c r="DN142" s="423"/>
      <c r="DO142" s="423"/>
      <c r="DP142" s="423"/>
      <c r="DQ142" s="423"/>
      <c r="DR142" s="423"/>
      <c r="DS142" s="423"/>
      <c r="DT142" s="423"/>
      <c r="DU142" s="423"/>
      <c r="DV142" s="423"/>
      <c r="DW142" s="425"/>
      <c r="DX142" s="300"/>
      <c r="DY142" s="300"/>
      <c r="DZ142" s="300"/>
      <c r="EA142" s="300"/>
      <c r="EB142" s="300"/>
      <c r="EC142" s="300"/>
      <c r="ED142" s="300"/>
      <c r="EE142" s="300"/>
      <c r="EF142" s="300"/>
      <c r="EG142" s="371"/>
      <c r="EH142" s="300"/>
      <c r="EI142" s="372"/>
      <c r="EJ142" s="300"/>
      <c r="EK142" s="300"/>
      <c r="EL142" s="300"/>
      <c r="EM142" s="300"/>
      <c r="EN142" s="300"/>
      <c r="EO142" s="300"/>
      <c r="EP142" s="300"/>
      <c r="EQ142" s="300"/>
      <c r="ER142" s="300"/>
      <c r="ES142" s="300"/>
      <c r="ET142" s="300"/>
      <c r="EU142" s="372"/>
      <c r="EV142" s="300"/>
      <c r="EW142" s="300"/>
      <c r="EX142" s="300"/>
      <c r="EY142" s="300"/>
      <c r="EZ142" s="300"/>
      <c r="FA142" s="300"/>
      <c r="FB142" s="300"/>
      <c r="FC142" s="300"/>
      <c r="FD142" s="300"/>
      <c r="FE142" s="300"/>
      <c r="FF142" s="300"/>
      <c r="FG142" s="372"/>
      <c r="FH142" s="423"/>
      <c r="FI142" s="423"/>
      <c r="FJ142" s="423"/>
      <c r="FK142" s="423"/>
      <c r="FL142" s="423"/>
      <c r="FM142" s="423"/>
      <c r="FN142" s="423"/>
      <c r="FO142" s="429">
        <f t="shared" ref="FO142:GE142" si="347">$B$9*Q$355</f>
        <v>10965.824999999999</v>
      </c>
      <c r="FP142" s="429">
        <f t="shared" si="347"/>
        <v>40421.0625</v>
      </c>
      <c r="FQ142" s="429">
        <f t="shared" si="347"/>
        <v>74204.324999999997</v>
      </c>
      <c r="FR142" s="429">
        <f t="shared" si="347"/>
        <v>136792.5</v>
      </c>
      <c r="FS142" s="430">
        <f t="shared" si="347"/>
        <v>224799.41249999998</v>
      </c>
      <c r="FT142" s="429">
        <f t="shared" si="347"/>
        <v>153499.125</v>
      </c>
      <c r="FU142" s="429">
        <f t="shared" si="347"/>
        <v>131500.19999999998</v>
      </c>
      <c r="FV142" s="429">
        <f t="shared" si="347"/>
        <v>145650.375</v>
      </c>
      <c r="FW142" s="429">
        <f t="shared" si="347"/>
        <v>117574.27499999999</v>
      </c>
      <c r="FX142" s="429">
        <f t="shared" si="347"/>
        <v>116755.7625</v>
      </c>
      <c r="FY142" s="429">
        <f t="shared" si="347"/>
        <v>111205.575</v>
      </c>
      <c r="FZ142" s="429">
        <f t="shared" si="347"/>
        <v>102796.2</v>
      </c>
      <c r="GA142" s="429">
        <f t="shared" si="347"/>
        <v>90664.274999999994</v>
      </c>
      <c r="GB142" s="429">
        <f t="shared" si="347"/>
        <v>106429.04999999999</v>
      </c>
      <c r="GC142" s="429">
        <f t="shared" si="347"/>
        <v>83634.037499999991</v>
      </c>
      <c r="GD142" s="429">
        <f t="shared" si="347"/>
        <v>71558.175000000003</v>
      </c>
      <c r="GE142" s="430">
        <f t="shared" si="347"/>
        <v>70762.087499999994</v>
      </c>
      <c r="GF142" s="392">
        <f t="shared" si="333"/>
        <v>1789212.2625</v>
      </c>
    </row>
    <row r="143" spans="1:189" ht="22" hidden="1" customHeight="1">
      <c r="B143" s="394">
        <f t="shared" si="275"/>
        <v>128</v>
      </c>
      <c r="C143" s="428"/>
      <c r="D143" s="428"/>
      <c r="E143" s="428"/>
      <c r="F143" s="428">
        <v>1</v>
      </c>
      <c r="G143" s="412" t="str">
        <f>$G$356</f>
        <v>Even Performing Title / App</v>
      </c>
      <c r="H143" s="422"/>
      <c r="I143" s="423"/>
      <c r="J143" s="423"/>
      <c r="K143" s="423"/>
      <c r="L143" s="423"/>
      <c r="M143" s="423"/>
      <c r="N143" s="423"/>
      <c r="O143" s="423"/>
      <c r="P143" s="423"/>
      <c r="Q143" s="424"/>
      <c r="R143" s="423"/>
      <c r="S143" s="425"/>
      <c r="T143" s="423"/>
      <c r="U143" s="423"/>
      <c r="V143" s="423"/>
      <c r="W143" s="423"/>
      <c r="X143" s="423"/>
      <c r="Y143" s="423"/>
      <c r="Z143" s="423"/>
      <c r="AA143" s="423"/>
      <c r="AB143" s="423"/>
      <c r="AC143" s="423"/>
      <c r="AD143" s="423"/>
      <c r="AE143" s="425"/>
      <c r="AF143" s="423"/>
      <c r="AG143" s="423"/>
      <c r="AH143" s="423"/>
      <c r="AI143" s="423"/>
      <c r="AJ143" s="423"/>
      <c r="AK143" s="423"/>
      <c r="AL143" s="423"/>
      <c r="AM143" s="423"/>
      <c r="AN143" s="423"/>
      <c r="AO143" s="423"/>
      <c r="AP143" s="423"/>
      <c r="AQ143" s="425"/>
      <c r="AR143" s="423"/>
      <c r="AS143" s="423"/>
      <c r="AT143" s="423"/>
      <c r="AU143" s="423"/>
      <c r="AV143" s="423"/>
      <c r="AW143" s="423"/>
      <c r="AX143" s="423"/>
      <c r="AY143" s="423"/>
      <c r="AZ143" s="423"/>
      <c r="BA143" s="423"/>
      <c r="BB143" s="423"/>
      <c r="BC143" s="425"/>
      <c r="BD143" s="423"/>
      <c r="BE143" s="423"/>
      <c r="BF143" s="423"/>
      <c r="BG143" s="423"/>
      <c r="BH143" s="423"/>
      <c r="BI143" s="423"/>
      <c r="BJ143" s="423"/>
      <c r="BK143" s="423"/>
      <c r="BL143" s="423"/>
      <c r="BM143" s="423"/>
      <c r="BN143" s="423"/>
      <c r="BO143" s="425"/>
      <c r="BP143" s="423"/>
      <c r="BQ143" s="423"/>
      <c r="BR143" s="423"/>
      <c r="BS143" s="423"/>
      <c r="BT143" s="423"/>
      <c r="BU143" s="423"/>
      <c r="BV143" s="423"/>
      <c r="BW143" s="423"/>
      <c r="BX143" s="423"/>
      <c r="BY143" s="423"/>
      <c r="BZ143" s="423"/>
      <c r="CA143" s="425"/>
      <c r="CB143" s="423"/>
      <c r="CC143" s="423"/>
      <c r="CD143" s="423"/>
      <c r="CE143" s="423"/>
      <c r="CF143" s="423"/>
      <c r="CG143" s="423"/>
      <c r="CH143" s="423"/>
      <c r="CI143" s="423"/>
      <c r="CJ143" s="423"/>
      <c r="CK143" s="423"/>
      <c r="CL143" s="423"/>
      <c r="CM143" s="425"/>
      <c r="CN143" s="423"/>
      <c r="CO143" s="423"/>
      <c r="CP143" s="423"/>
      <c r="CQ143" s="423"/>
      <c r="CR143" s="423"/>
      <c r="CS143" s="423"/>
      <c r="CT143" s="423"/>
      <c r="CU143" s="423"/>
      <c r="CV143" s="423"/>
      <c r="CW143" s="423"/>
      <c r="CX143" s="423"/>
      <c r="CY143" s="425"/>
      <c r="CZ143" s="300"/>
      <c r="DA143" s="300"/>
      <c r="DB143" s="300"/>
      <c r="DC143" s="300"/>
      <c r="DD143" s="300"/>
      <c r="DE143" s="300"/>
      <c r="DF143" s="300"/>
      <c r="DG143" s="300"/>
      <c r="DH143" s="300"/>
      <c r="DI143" s="300"/>
      <c r="DJ143" s="300"/>
      <c r="DK143" s="372"/>
      <c r="DL143" s="423"/>
      <c r="DM143" s="423"/>
      <c r="DN143" s="423"/>
      <c r="DO143" s="423"/>
      <c r="DP143" s="423"/>
      <c r="DQ143" s="423"/>
      <c r="DR143" s="423"/>
      <c r="DS143" s="423"/>
      <c r="DT143" s="423"/>
      <c r="DU143" s="423"/>
      <c r="DV143" s="423"/>
      <c r="DW143" s="425"/>
      <c r="DX143" s="300"/>
      <c r="DY143" s="300"/>
      <c r="DZ143" s="300"/>
      <c r="EA143" s="300"/>
      <c r="EB143" s="300"/>
      <c r="EC143" s="300"/>
      <c r="ED143" s="300"/>
      <c r="EE143" s="300"/>
      <c r="EF143" s="300"/>
      <c r="EG143" s="371"/>
      <c r="EH143" s="300"/>
      <c r="EI143" s="372"/>
      <c r="EJ143" s="300"/>
      <c r="EK143" s="300"/>
      <c r="EL143" s="300"/>
      <c r="EM143" s="300"/>
      <c r="EN143" s="300"/>
      <c r="EO143" s="300"/>
      <c r="EP143" s="300"/>
      <c r="EQ143" s="300"/>
      <c r="ER143" s="300"/>
      <c r="ES143" s="300"/>
      <c r="ET143" s="300"/>
      <c r="EU143" s="372"/>
      <c r="EV143" s="300"/>
      <c r="EW143" s="300"/>
      <c r="EX143" s="300"/>
      <c r="EY143" s="300"/>
      <c r="EZ143" s="300"/>
      <c r="FA143" s="300"/>
      <c r="FB143" s="300"/>
      <c r="FC143" s="300"/>
      <c r="FD143" s="300"/>
      <c r="FE143" s="300"/>
      <c r="FF143" s="300"/>
      <c r="FG143" s="372"/>
      <c r="FH143" s="423"/>
      <c r="FI143" s="423"/>
      <c r="FJ143" s="423"/>
      <c r="FK143" s="423"/>
      <c r="FL143" s="423"/>
      <c r="FM143" s="423"/>
      <c r="FN143" s="423"/>
      <c r="FO143" s="423"/>
      <c r="FP143" s="423"/>
      <c r="FQ143" s="431">
        <f t="shared" ref="FQ143:GE143" si="348">$B$9*Q$356</f>
        <v>2335.9375000000005</v>
      </c>
      <c r="FR143" s="431">
        <f t="shared" si="348"/>
        <v>9343.7500000000018</v>
      </c>
      <c r="FS143" s="432">
        <f t="shared" si="348"/>
        <v>23359.375</v>
      </c>
      <c r="FT143" s="431">
        <f t="shared" si="348"/>
        <v>35039.0625</v>
      </c>
      <c r="FU143" s="431">
        <f t="shared" si="348"/>
        <v>46718.75</v>
      </c>
      <c r="FV143" s="431">
        <f t="shared" si="348"/>
        <v>44382.8125</v>
      </c>
      <c r="FW143" s="431">
        <f t="shared" si="348"/>
        <v>42046.875</v>
      </c>
      <c r="FX143" s="431">
        <f t="shared" si="348"/>
        <v>39710.9375</v>
      </c>
      <c r="FY143" s="431">
        <f t="shared" si="348"/>
        <v>37375.000000000007</v>
      </c>
      <c r="FZ143" s="431">
        <f t="shared" si="348"/>
        <v>35039.0625</v>
      </c>
      <c r="GA143" s="431">
        <f t="shared" si="348"/>
        <v>32703.125</v>
      </c>
      <c r="GB143" s="431">
        <f t="shared" si="348"/>
        <v>30367.1875</v>
      </c>
      <c r="GC143" s="431">
        <f t="shared" si="348"/>
        <v>28031.25</v>
      </c>
      <c r="GD143" s="431">
        <f t="shared" si="348"/>
        <v>25695.312500000004</v>
      </c>
      <c r="GE143" s="432">
        <f t="shared" si="348"/>
        <v>23359.374999999975</v>
      </c>
      <c r="GF143" s="416">
        <f t="shared" si="333"/>
        <v>455507.8125</v>
      </c>
    </row>
    <row r="144" spans="1:189" ht="22" hidden="1" customHeight="1">
      <c r="B144" s="394">
        <f t="shared" si="275"/>
        <v>129</v>
      </c>
      <c r="C144" s="428"/>
      <c r="D144" s="428"/>
      <c r="E144" s="428">
        <v>1</v>
      </c>
      <c r="F144" s="428"/>
      <c r="G144" s="409" t="str">
        <f>$G$355</f>
        <v>Low Performing  Title / App</v>
      </c>
      <c r="H144" s="422"/>
      <c r="I144" s="423"/>
      <c r="J144" s="423"/>
      <c r="K144" s="423"/>
      <c r="L144" s="423"/>
      <c r="M144" s="423"/>
      <c r="N144" s="423"/>
      <c r="O144" s="423"/>
      <c r="P144" s="423"/>
      <c r="Q144" s="424"/>
      <c r="R144" s="423"/>
      <c r="S144" s="425"/>
      <c r="T144" s="423"/>
      <c r="U144" s="423"/>
      <c r="V144" s="423"/>
      <c r="W144" s="423"/>
      <c r="X144" s="423"/>
      <c r="Y144" s="423"/>
      <c r="Z144" s="423"/>
      <c r="AA144" s="423"/>
      <c r="AB144" s="423"/>
      <c r="AC144" s="423"/>
      <c r="AD144" s="423"/>
      <c r="AE144" s="425"/>
      <c r="AF144" s="423"/>
      <c r="AG144" s="423"/>
      <c r="AH144" s="423"/>
      <c r="AI144" s="423"/>
      <c r="AJ144" s="423"/>
      <c r="AK144" s="423"/>
      <c r="AL144" s="423"/>
      <c r="AM144" s="423"/>
      <c r="AN144" s="423"/>
      <c r="AO144" s="423"/>
      <c r="AP144" s="423"/>
      <c r="AQ144" s="425"/>
      <c r="AR144" s="423"/>
      <c r="AS144" s="423"/>
      <c r="AT144" s="423"/>
      <c r="AU144" s="423"/>
      <c r="AV144" s="423"/>
      <c r="AW144" s="423"/>
      <c r="AX144" s="423"/>
      <c r="AY144" s="423"/>
      <c r="AZ144" s="423"/>
      <c r="BA144" s="423"/>
      <c r="BB144" s="423"/>
      <c r="BC144" s="425"/>
      <c r="BD144" s="423"/>
      <c r="BE144" s="423"/>
      <c r="BF144" s="423"/>
      <c r="BG144" s="423"/>
      <c r="BH144" s="423"/>
      <c r="BI144" s="423"/>
      <c r="BJ144" s="423"/>
      <c r="BK144" s="423"/>
      <c r="BL144" s="423"/>
      <c r="BM144" s="423"/>
      <c r="BN144" s="423"/>
      <c r="BO144" s="425"/>
      <c r="BP144" s="423"/>
      <c r="BQ144" s="423"/>
      <c r="BR144" s="423"/>
      <c r="BS144" s="423"/>
      <c r="BT144" s="423"/>
      <c r="BU144" s="423"/>
      <c r="BV144" s="423"/>
      <c r="BW144" s="423"/>
      <c r="BX144" s="423"/>
      <c r="BY144" s="423"/>
      <c r="BZ144" s="423"/>
      <c r="CA144" s="425"/>
      <c r="CB144" s="423"/>
      <c r="CC144" s="423"/>
      <c r="CD144" s="423"/>
      <c r="CE144" s="423"/>
      <c r="CF144" s="423"/>
      <c r="CG144" s="423"/>
      <c r="CH144" s="423"/>
      <c r="CI144" s="423"/>
      <c r="CJ144" s="423"/>
      <c r="CK144" s="423"/>
      <c r="CL144" s="423"/>
      <c r="CM144" s="425"/>
      <c r="CN144" s="423"/>
      <c r="CO144" s="423"/>
      <c r="CP144" s="423"/>
      <c r="CQ144" s="423"/>
      <c r="CR144" s="423"/>
      <c r="CS144" s="423"/>
      <c r="CT144" s="423"/>
      <c r="CU144" s="423"/>
      <c r="CV144" s="423"/>
      <c r="CW144" s="423"/>
      <c r="CX144" s="423"/>
      <c r="CY144" s="425"/>
      <c r="CZ144" s="300"/>
      <c r="DA144" s="300"/>
      <c r="DB144" s="300"/>
      <c r="DC144" s="300"/>
      <c r="DD144" s="300"/>
      <c r="DE144" s="300"/>
      <c r="DF144" s="300"/>
      <c r="DG144" s="300"/>
      <c r="DH144" s="300"/>
      <c r="DI144" s="300"/>
      <c r="DJ144" s="300"/>
      <c r="DK144" s="372"/>
      <c r="DL144" s="423"/>
      <c r="DM144" s="423"/>
      <c r="DN144" s="423"/>
      <c r="DO144" s="423"/>
      <c r="DP144" s="423"/>
      <c r="DQ144" s="423"/>
      <c r="DR144" s="423"/>
      <c r="DS144" s="423"/>
      <c r="DT144" s="423"/>
      <c r="DU144" s="423"/>
      <c r="DV144" s="423"/>
      <c r="DW144" s="425"/>
      <c r="DX144" s="300"/>
      <c r="DY144" s="300"/>
      <c r="DZ144" s="300"/>
      <c r="EA144" s="300"/>
      <c r="EB144" s="300"/>
      <c r="EC144" s="300"/>
      <c r="ED144" s="300"/>
      <c r="EE144" s="300"/>
      <c r="EF144" s="300"/>
      <c r="EG144" s="371"/>
      <c r="EH144" s="300"/>
      <c r="EI144" s="372"/>
      <c r="EJ144" s="300"/>
      <c r="EK144" s="300"/>
      <c r="EL144" s="300"/>
      <c r="EM144" s="300"/>
      <c r="EN144" s="300"/>
      <c r="EO144" s="300"/>
      <c r="EP144" s="300"/>
      <c r="EQ144" s="300"/>
      <c r="ER144" s="300"/>
      <c r="ES144" s="300"/>
      <c r="ET144" s="300"/>
      <c r="EU144" s="372"/>
      <c r="EV144" s="300"/>
      <c r="EW144" s="300"/>
      <c r="EX144" s="300"/>
      <c r="EY144" s="300"/>
      <c r="EZ144" s="300"/>
      <c r="FA144" s="300"/>
      <c r="FB144" s="300"/>
      <c r="FC144" s="300"/>
      <c r="FD144" s="300"/>
      <c r="FE144" s="300"/>
      <c r="FF144" s="300"/>
      <c r="FG144" s="372"/>
      <c r="FH144" s="423"/>
      <c r="FI144" s="423"/>
      <c r="FJ144" s="423"/>
      <c r="FK144" s="423"/>
      <c r="FL144" s="423"/>
      <c r="FM144" s="423"/>
      <c r="FN144" s="423"/>
      <c r="FO144" s="423"/>
      <c r="FP144" s="423"/>
      <c r="FQ144" s="423"/>
      <c r="FR144" s="429">
        <f t="shared" ref="FR144:GE144" si="349">$B$9*Q$355</f>
        <v>10965.824999999999</v>
      </c>
      <c r="FS144" s="430">
        <f t="shared" si="349"/>
        <v>40421.0625</v>
      </c>
      <c r="FT144" s="429">
        <f t="shared" si="349"/>
        <v>74204.324999999997</v>
      </c>
      <c r="FU144" s="429">
        <f t="shared" si="349"/>
        <v>136792.5</v>
      </c>
      <c r="FV144" s="429">
        <f t="shared" si="349"/>
        <v>224799.41249999998</v>
      </c>
      <c r="FW144" s="429">
        <f t="shared" si="349"/>
        <v>153499.125</v>
      </c>
      <c r="FX144" s="429">
        <f t="shared" si="349"/>
        <v>131500.19999999998</v>
      </c>
      <c r="FY144" s="429">
        <f t="shared" si="349"/>
        <v>145650.375</v>
      </c>
      <c r="FZ144" s="429">
        <f t="shared" si="349"/>
        <v>117574.27499999999</v>
      </c>
      <c r="GA144" s="429">
        <f t="shared" si="349"/>
        <v>116755.7625</v>
      </c>
      <c r="GB144" s="429">
        <f t="shared" si="349"/>
        <v>111205.575</v>
      </c>
      <c r="GC144" s="429">
        <f t="shared" si="349"/>
        <v>102796.2</v>
      </c>
      <c r="GD144" s="429">
        <f t="shared" si="349"/>
        <v>90664.274999999994</v>
      </c>
      <c r="GE144" s="430">
        <f t="shared" si="349"/>
        <v>106429.04999999999</v>
      </c>
      <c r="GF144" s="392">
        <f t="shared" si="333"/>
        <v>1563257.9624999999</v>
      </c>
    </row>
    <row r="145" spans="1:195" ht="22" hidden="1" customHeight="1" thickBot="1">
      <c r="B145" s="394">
        <f t="shared" si="275"/>
        <v>130</v>
      </c>
      <c r="C145" s="428"/>
      <c r="D145" s="428">
        <v>1</v>
      </c>
      <c r="E145" s="428"/>
      <c r="F145" s="428"/>
      <c r="G145" s="395" t="str">
        <f>$G$354</f>
        <v>Avg Performing  Title / App</v>
      </c>
      <c r="H145" s="422"/>
      <c r="I145" s="423"/>
      <c r="J145" s="423"/>
      <c r="K145" s="423"/>
      <c r="L145" s="423"/>
      <c r="M145" s="423"/>
      <c r="N145" s="423"/>
      <c r="O145" s="423"/>
      <c r="P145" s="423"/>
      <c r="Q145" s="424"/>
      <c r="R145" s="423"/>
      <c r="S145" s="425"/>
      <c r="T145" s="423"/>
      <c r="U145" s="423"/>
      <c r="V145" s="423"/>
      <c r="W145" s="423"/>
      <c r="X145" s="423"/>
      <c r="Y145" s="423"/>
      <c r="Z145" s="423"/>
      <c r="AA145" s="423"/>
      <c r="AB145" s="423"/>
      <c r="AC145" s="423"/>
      <c r="AD145" s="423"/>
      <c r="AE145" s="425"/>
      <c r="AF145" s="423"/>
      <c r="AG145" s="423"/>
      <c r="AH145" s="423"/>
      <c r="AI145" s="423"/>
      <c r="AJ145" s="423"/>
      <c r="AK145" s="423"/>
      <c r="AL145" s="423"/>
      <c r="AM145" s="423"/>
      <c r="AN145" s="423"/>
      <c r="AO145" s="423"/>
      <c r="AP145" s="423"/>
      <c r="AQ145" s="425"/>
      <c r="AR145" s="423"/>
      <c r="AS145" s="423"/>
      <c r="AT145" s="423"/>
      <c r="AU145" s="423"/>
      <c r="AV145" s="423"/>
      <c r="AW145" s="423"/>
      <c r="AX145" s="423"/>
      <c r="AY145" s="423"/>
      <c r="AZ145" s="423"/>
      <c r="BA145" s="423"/>
      <c r="BB145" s="423"/>
      <c r="BC145" s="425"/>
      <c r="BD145" s="423"/>
      <c r="BE145" s="423"/>
      <c r="BF145" s="423"/>
      <c r="BG145" s="423"/>
      <c r="BH145" s="423"/>
      <c r="BI145" s="423"/>
      <c r="BJ145" s="423"/>
      <c r="BK145" s="423"/>
      <c r="BL145" s="423"/>
      <c r="BM145" s="423"/>
      <c r="BN145" s="423"/>
      <c r="BO145" s="425"/>
      <c r="BP145" s="423"/>
      <c r="BQ145" s="423"/>
      <c r="BR145" s="423"/>
      <c r="BS145" s="423"/>
      <c r="BT145" s="423"/>
      <c r="BU145" s="423"/>
      <c r="BV145" s="423"/>
      <c r="BW145" s="423"/>
      <c r="BX145" s="423"/>
      <c r="BY145" s="423"/>
      <c r="BZ145" s="423"/>
      <c r="CA145" s="425"/>
      <c r="CB145" s="423"/>
      <c r="CC145" s="423"/>
      <c r="CD145" s="423"/>
      <c r="CE145" s="423"/>
      <c r="CF145" s="423"/>
      <c r="CG145" s="423"/>
      <c r="CH145" s="423"/>
      <c r="CI145" s="423"/>
      <c r="CJ145" s="423"/>
      <c r="CK145" s="423"/>
      <c r="CL145" s="423"/>
      <c r="CM145" s="425"/>
      <c r="CN145" s="423"/>
      <c r="CO145" s="423"/>
      <c r="CP145" s="423"/>
      <c r="CQ145" s="423"/>
      <c r="CR145" s="423"/>
      <c r="CS145" s="423"/>
      <c r="CT145" s="423"/>
      <c r="CU145" s="423"/>
      <c r="CV145" s="423"/>
      <c r="CW145" s="423"/>
      <c r="CX145" s="423"/>
      <c r="CY145" s="425"/>
      <c r="CZ145" s="300"/>
      <c r="DA145" s="300"/>
      <c r="DB145" s="300"/>
      <c r="DC145" s="300"/>
      <c r="DD145" s="300"/>
      <c r="DE145" s="300"/>
      <c r="DF145" s="300"/>
      <c r="DG145" s="300"/>
      <c r="DH145" s="300"/>
      <c r="DI145" s="300"/>
      <c r="DJ145" s="300"/>
      <c r="DK145" s="372"/>
      <c r="DL145" s="423"/>
      <c r="DM145" s="423"/>
      <c r="DN145" s="423"/>
      <c r="DO145" s="423"/>
      <c r="DP145" s="423"/>
      <c r="DQ145" s="423"/>
      <c r="DR145" s="423"/>
      <c r="DS145" s="423"/>
      <c r="DT145" s="423"/>
      <c r="DU145" s="423"/>
      <c r="DV145" s="423"/>
      <c r="DW145" s="425"/>
      <c r="DX145" s="300"/>
      <c r="DY145" s="300"/>
      <c r="DZ145" s="300"/>
      <c r="EA145" s="300"/>
      <c r="EB145" s="300"/>
      <c r="EC145" s="300"/>
      <c r="ED145" s="300"/>
      <c r="EE145" s="300"/>
      <c r="EF145" s="300"/>
      <c r="EG145" s="371"/>
      <c r="EH145" s="300"/>
      <c r="EI145" s="372"/>
      <c r="EJ145" s="300"/>
      <c r="EK145" s="300"/>
      <c r="EL145" s="300"/>
      <c r="EM145" s="300"/>
      <c r="EN145" s="300"/>
      <c r="EO145" s="300"/>
      <c r="EP145" s="300"/>
      <c r="EQ145" s="300"/>
      <c r="ER145" s="300"/>
      <c r="ES145" s="300"/>
      <c r="ET145" s="300"/>
      <c r="EU145" s="372"/>
      <c r="EV145" s="300"/>
      <c r="EW145" s="300"/>
      <c r="EX145" s="300"/>
      <c r="EY145" s="300"/>
      <c r="EZ145" s="300"/>
      <c r="FA145" s="300"/>
      <c r="FB145" s="300"/>
      <c r="FC145" s="300"/>
      <c r="FD145" s="300"/>
      <c r="FE145" s="300"/>
      <c r="FF145" s="300"/>
      <c r="FG145" s="372"/>
      <c r="FH145" s="423"/>
      <c r="FI145" s="423"/>
      <c r="FJ145" s="423"/>
      <c r="FK145" s="423"/>
      <c r="FL145" s="423"/>
      <c r="FM145" s="423"/>
      <c r="FN145" s="423"/>
      <c r="FO145" s="423"/>
      <c r="FP145" s="423"/>
      <c r="FQ145" s="423"/>
      <c r="FR145" s="423"/>
      <c r="FS145" s="427">
        <f t="shared" ref="FS145:GE145" si="350">$B$9*Q$354</f>
        <v>23344.424999999999</v>
      </c>
      <c r="FT145" s="426">
        <f t="shared" si="350"/>
        <v>75179.8125</v>
      </c>
      <c r="FU145" s="426">
        <f t="shared" si="350"/>
        <v>213463.57499999998</v>
      </c>
      <c r="FV145" s="426">
        <f t="shared" si="350"/>
        <v>417721.6875</v>
      </c>
      <c r="FW145" s="426">
        <f t="shared" si="350"/>
        <v>510202.38749999995</v>
      </c>
      <c r="FX145" s="426">
        <f t="shared" si="350"/>
        <v>496444.64999999997</v>
      </c>
      <c r="FY145" s="426">
        <f t="shared" si="350"/>
        <v>505224.03749999998</v>
      </c>
      <c r="FZ145" s="426">
        <f t="shared" si="350"/>
        <v>495940.08749999997</v>
      </c>
      <c r="GA145" s="426">
        <f t="shared" si="350"/>
        <v>335455.57500000001</v>
      </c>
      <c r="GB145" s="426">
        <f t="shared" si="350"/>
        <v>364069.875</v>
      </c>
      <c r="GC145" s="426">
        <f t="shared" si="350"/>
        <v>279841.57500000001</v>
      </c>
      <c r="GD145" s="426">
        <f t="shared" si="350"/>
        <v>238590.78749999998</v>
      </c>
      <c r="GE145" s="427">
        <f t="shared" si="350"/>
        <v>308814.67499999999</v>
      </c>
      <c r="GF145" s="403">
        <f t="shared" si="333"/>
        <v>4264293.1500000004</v>
      </c>
    </row>
    <row r="146" spans="1:195" ht="22" hidden="1" customHeight="1" thickTop="1">
      <c r="A146" s="433" t="s">
        <v>382</v>
      </c>
      <c r="B146" s="383">
        <f t="shared" ref="B146:B157" si="351">B145+1</f>
        <v>131</v>
      </c>
      <c r="C146" s="421"/>
      <c r="D146" s="421">
        <v>1</v>
      </c>
      <c r="E146" s="421"/>
      <c r="F146" s="421"/>
      <c r="G146" s="417" t="str">
        <f>$G$354</f>
        <v>Avg Performing  Title / App</v>
      </c>
      <c r="H146" s="422"/>
      <c r="I146" s="423"/>
      <c r="J146" s="423"/>
      <c r="K146" s="423"/>
      <c r="L146" s="423"/>
      <c r="M146" s="423"/>
      <c r="N146" s="423"/>
      <c r="O146" s="423"/>
      <c r="P146" s="423"/>
      <c r="Q146" s="424"/>
      <c r="R146" s="423"/>
      <c r="S146" s="425"/>
      <c r="T146" s="423"/>
      <c r="U146" s="423"/>
      <c r="V146" s="423"/>
      <c r="W146" s="423"/>
      <c r="X146" s="423"/>
      <c r="Y146" s="423"/>
      <c r="Z146" s="423"/>
      <c r="AA146" s="423"/>
      <c r="AB146" s="423"/>
      <c r="AC146" s="423"/>
      <c r="AD146" s="423"/>
      <c r="AE146" s="425"/>
      <c r="AF146" s="423"/>
      <c r="AG146" s="423"/>
      <c r="AH146" s="423"/>
      <c r="AI146" s="423"/>
      <c r="AJ146" s="423"/>
      <c r="AK146" s="423"/>
      <c r="AL146" s="423"/>
      <c r="AM146" s="423"/>
      <c r="AN146" s="423"/>
      <c r="AO146" s="423"/>
      <c r="AP146" s="423"/>
      <c r="AQ146" s="425"/>
      <c r="AR146" s="423"/>
      <c r="AS146" s="423"/>
      <c r="AT146" s="423"/>
      <c r="AU146" s="423"/>
      <c r="AV146" s="423"/>
      <c r="AW146" s="423"/>
      <c r="AX146" s="423"/>
      <c r="AY146" s="423"/>
      <c r="AZ146" s="423"/>
      <c r="BA146" s="423"/>
      <c r="BB146" s="423"/>
      <c r="BC146" s="425"/>
      <c r="BD146" s="423"/>
      <c r="BE146" s="423"/>
      <c r="BF146" s="423"/>
      <c r="BG146" s="423"/>
      <c r="BH146" s="423"/>
      <c r="BI146" s="423"/>
      <c r="BJ146" s="423"/>
      <c r="BK146" s="423"/>
      <c r="BL146" s="423"/>
      <c r="BM146" s="423"/>
      <c r="BN146" s="423"/>
      <c r="BO146" s="425"/>
      <c r="BP146" s="423"/>
      <c r="BQ146" s="423"/>
      <c r="BR146" s="423"/>
      <c r="BS146" s="423"/>
      <c r="BT146" s="423"/>
      <c r="BU146" s="423"/>
      <c r="BV146" s="423"/>
      <c r="BW146" s="423"/>
      <c r="BX146" s="423"/>
      <c r="BY146" s="423"/>
      <c r="BZ146" s="423"/>
      <c r="CA146" s="425"/>
      <c r="CB146" s="423"/>
      <c r="CC146" s="423"/>
      <c r="CD146" s="423"/>
      <c r="CE146" s="423"/>
      <c r="CF146" s="423"/>
      <c r="CG146" s="423"/>
      <c r="CH146" s="423"/>
      <c r="CI146" s="423"/>
      <c r="CJ146" s="423"/>
      <c r="CK146" s="423"/>
      <c r="CL146" s="423"/>
      <c r="CM146" s="425"/>
      <c r="CN146" s="423"/>
      <c r="CO146" s="423"/>
      <c r="CP146" s="423"/>
      <c r="CQ146" s="423"/>
      <c r="CR146" s="423"/>
      <c r="CS146" s="423"/>
      <c r="CT146" s="423"/>
      <c r="CU146" s="423"/>
      <c r="CV146" s="423"/>
      <c r="CW146" s="423"/>
      <c r="CX146" s="423"/>
      <c r="CY146" s="425"/>
      <c r="CZ146" s="300"/>
      <c r="DA146" s="300"/>
      <c r="DB146" s="300"/>
      <c r="DC146" s="300"/>
      <c r="DD146" s="300"/>
      <c r="DE146" s="300"/>
      <c r="DF146" s="300"/>
      <c r="DG146" s="300"/>
      <c r="DH146" s="300"/>
      <c r="DI146" s="300"/>
      <c r="DJ146" s="300"/>
      <c r="DK146" s="372"/>
      <c r="DL146" s="423"/>
      <c r="DM146" s="423"/>
      <c r="DN146" s="423"/>
      <c r="DO146" s="423"/>
      <c r="DP146" s="423"/>
      <c r="DQ146" s="423"/>
      <c r="DR146" s="423"/>
      <c r="DS146" s="423"/>
      <c r="DT146" s="423"/>
      <c r="DU146" s="423"/>
      <c r="DV146" s="423"/>
      <c r="DW146" s="425"/>
      <c r="DX146" s="300"/>
      <c r="DY146" s="300"/>
      <c r="DZ146" s="300"/>
      <c r="EA146" s="300"/>
      <c r="EB146" s="300"/>
      <c r="EC146" s="300"/>
      <c r="ED146" s="300"/>
      <c r="EE146" s="300"/>
      <c r="EF146" s="300"/>
      <c r="EG146" s="371"/>
      <c r="EH146" s="300"/>
      <c r="EI146" s="372"/>
      <c r="EJ146" s="300"/>
      <c r="EK146" s="300"/>
      <c r="EL146" s="300"/>
      <c r="EM146" s="300"/>
      <c r="EN146" s="300"/>
      <c r="EO146" s="300"/>
      <c r="EP146" s="300"/>
      <c r="EQ146" s="300"/>
      <c r="ER146" s="300"/>
      <c r="ES146" s="300"/>
      <c r="ET146" s="300"/>
      <c r="EU146" s="372"/>
      <c r="EV146" s="300"/>
      <c r="EW146" s="300"/>
      <c r="EX146" s="300"/>
      <c r="EY146" s="300"/>
      <c r="EZ146" s="300"/>
      <c r="FA146" s="300"/>
      <c r="FB146" s="300"/>
      <c r="FC146" s="300"/>
      <c r="FD146" s="300"/>
      <c r="FE146" s="300"/>
      <c r="FF146" s="300"/>
      <c r="FG146" s="372"/>
      <c r="FH146" s="300"/>
      <c r="FI146" s="300"/>
      <c r="FJ146" s="300"/>
      <c r="FK146" s="300"/>
      <c r="FL146" s="300"/>
      <c r="FM146" s="300"/>
      <c r="FN146" s="300"/>
      <c r="FO146" s="300"/>
      <c r="FP146" s="300"/>
      <c r="FQ146" s="300"/>
      <c r="FR146" s="300"/>
      <c r="FS146" s="372"/>
      <c r="FT146" s="426">
        <f t="shared" ref="FT146:GE146" si="352">$B$9*Q$354</f>
        <v>23344.424999999999</v>
      </c>
      <c r="FU146" s="426">
        <f t="shared" si="352"/>
        <v>75179.8125</v>
      </c>
      <c r="FV146" s="426">
        <f t="shared" si="352"/>
        <v>213463.57499999998</v>
      </c>
      <c r="FW146" s="426">
        <f t="shared" si="352"/>
        <v>417721.6875</v>
      </c>
      <c r="FX146" s="426">
        <f t="shared" si="352"/>
        <v>510202.38749999995</v>
      </c>
      <c r="FY146" s="426">
        <f t="shared" si="352"/>
        <v>496444.64999999997</v>
      </c>
      <c r="FZ146" s="426">
        <f t="shared" si="352"/>
        <v>505224.03749999998</v>
      </c>
      <c r="GA146" s="426">
        <f t="shared" si="352"/>
        <v>495940.08749999997</v>
      </c>
      <c r="GB146" s="426">
        <f t="shared" si="352"/>
        <v>335455.57500000001</v>
      </c>
      <c r="GC146" s="426">
        <f t="shared" si="352"/>
        <v>364069.875</v>
      </c>
      <c r="GD146" s="426">
        <f t="shared" si="352"/>
        <v>279841.57500000001</v>
      </c>
      <c r="GE146" s="427">
        <f t="shared" si="352"/>
        <v>238590.78749999998</v>
      </c>
      <c r="GF146" s="403">
        <f t="shared" si="333"/>
        <v>3955478.4750000001</v>
      </c>
    </row>
    <row r="147" spans="1:195" ht="22" hidden="1" customHeight="1">
      <c r="B147" s="394">
        <f t="shared" si="351"/>
        <v>132</v>
      </c>
      <c r="C147" s="428"/>
      <c r="D147" s="428"/>
      <c r="E147" s="428">
        <v>1</v>
      </c>
      <c r="F147" s="428"/>
      <c r="G147" s="409" t="str">
        <f>$G$355</f>
        <v>Low Performing  Title / App</v>
      </c>
      <c r="H147" s="422"/>
      <c r="I147" s="423"/>
      <c r="J147" s="423"/>
      <c r="K147" s="423"/>
      <c r="L147" s="423"/>
      <c r="M147" s="423"/>
      <c r="N147" s="423"/>
      <c r="O147" s="423"/>
      <c r="P147" s="423"/>
      <c r="Q147" s="424"/>
      <c r="R147" s="423"/>
      <c r="S147" s="425"/>
      <c r="T147" s="423"/>
      <c r="U147" s="423"/>
      <c r="V147" s="423"/>
      <c r="W147" s="423"/>
      <c r="X147" s="423"/>
      <c r="Y147" s="423"/>
      <c r="Z147" s="423"/>
      <c r="AA147" s="423"/>
      <c r="AB147" s="423"/>
      <c r="AC147" s="423"/>
      <c r="AD147" s="423"/>
      <c r="AE147" s="425"/>
      <c r="AF147" s="423"/>
      <c r="AG147" s="423"/>
      <c r="AH147" s="423"/>
      <c r="AI147" s="423"/>
      <c r="AJ147" s="423"/>
      <c r="AK147" s="423"/>
      <c r="AL147" s="423"/>
      <c r="AM147" s="423"/>
      <c r="AN147" s="423"/>
      <c r="AO147" s="423"/>
      <c r="AP147" s="423"/>
      <c r="AQ147" s="425"/>
      <c r="AR147" s="423"/>
      <c r="AS147" s="423"/>
      <c r="AT147" s="423"/>
      <c r="AU147" s="423"/>
      <c r="AV147" s="423"/>
      <c r="AW147" s="423"/>
      <c r="AX147" s="423"/>
      <c r="AY147" s="423"/>
      <c r="AZ147" s="423"/>
      <c r="BA147" s="423"/>
      <c r="BB147" s="423"/>
      <c r="BC147" s="425"/>
      <c r="BD147" s="423"/>
      <c r="BE147" s="423"/>
      <c r="BF147" s="423"/>
      <c r="BG147" s="423"/>
      <c r="BH147" s="423"/>
      <c r="BI147" s="423"/>
      <c r="BJ147" s="423"/>
      <c r="BK147" s="423"/>
      <c r="BL147" s="423"/>
      <c r="BM147" s="423"/>
      <c r="BN147" s="423"/>
      <c r="BO147" s="425"/>
      <c r="BP147" s="423"/>
      <c r="BQ147" s="423"/>
      <c r="BR147" s="423"/>
      <c r="BS147" s="423"/>
      <c r="BT147" s="423"/>
      <c r="BU147" s="423"/>
      <c r="BV147" s="423"/>
      <c r="BW147" s="423"/>
      <c r="BX147" s="423"/>
      <c r="BY147" s="423"/>
      <c r="BZ147" s="423"/>
      <c r="CA147" s="425"/>
      <c r="CB147" s="423"/>
      <c r="CC147" s="423"/>
      <c r="CD147" s="423"/>
      <c r="CE147" s="423"/>
      <c r="CF147" s="423"/>
      <c r="CG147" s="423"/>
      <c r="CH147" s="423"/>
      <c r="CI147" s="423"/>
      <c r="CJ147" s="423"/>
      <c r="CK147" s="423"/>
      <c r="CL147" s="423"/>
      <c r="CM147" s="425"/>
      <c r="CN147" s="423"/>
      <c r="CO147" s="423"/>
      <c r="CP147" s="423"/>
      <c r="CQ147" s="423"/>
      <c r="CR147" s="423"/>
      <c r="CS147" s="423"/>
      <c r="CT147" s="423"/>
      <c r="CU147" s="423"/>
      <c r="CV147" s="423"/>
      <c r="CW147" s="423"/>
      <c r="CX147" s="423"/>
      <c r="CY147" s="425"/>
      <c r="CZ147" s="300"/>
      <c r="DA147" s="300"/>
      <c r="DB147" s="300"/>
      <c r="DC147" s="300"/>
      <c r="DD147" s="300"/>
      <c r="DE147" s="300"/>
      <c r="DF147" s="300"/>
      <c r="DG147" s="300"/>
      <c r="DH147" s="300"/>
      <c r="DI147" s="300"/>
      <c r="DJ147" s="300"/>
      <c r="DK147" s="372"/>
      <c r="DL147" s="423"/>
      <c r="DM147" s="423"/>
      <c r="DN147" s="423"/>
      <c r="DO147" s="423"/>
      <c r="DP147" s="423"/>
      <c r="DQ147" s="423"/>
      <c r="DR147" s="423"/>
      <c r="DS147" s="423"/>
      <c r="DT147" s="423"/>
      <c r="DU147" s="423"/>
      <c r="DV147" s="423"/>
      <c r="DW147" s="425"/>
      <c r="DX147" s="300"/>
      <c r="DY147" s="300"/>
      <c r="DZ147" s="300"/>
      <c r="EA147" s="300"/>
      <c r="EB147" s="300"/>
      <c r="EC147" s="300"/>
      <c r="ED147" s="300"/>
      <c r="EE147" s="300"/>
      <c r="EF147" s="300"/>
      <c r="EG147" s="371"/>
      <c r="EH147" s="300"/>
      <c r="EI147" s="372"/>
      <c r="EJ147" s="300"/>
      <c r="EK147" s="300"/>
      <c r="EL147" s="300"/>
      <c r="EM147" s="300"/>
      <c r="EN147" s="300"/>
      <c r="EO147" s="300"/>
      <c r="EP147" s="300"/>
      <c r="EQ147" s="300"/>
      <c r="ER147" s="300"/>
      <c r="ES147" s="300"/>
      <c r="ET147" s="300"/>
      <c r="EU147" s="372"/>
      <c r="EV147" s="300"/>
      <c r="EW147" s="300"/>
      <c r="EX147" s="300"/>
      <c r="EY147" s="300"/>
      <c r="EZ147" s="300"/>
      <c r="FA147" s="300"/>
      <c r="FB147" s="300"/>
      <c r="FC147" s="300"/>
      <c r="FD147" s="300"/>
      <c r="FE147" s="300"/>
      <c r="FF147" s="300"/>
      <c r="FG147" s="372"/>
      <c r="FH147" s="300"/>
      <c r="FI147" s="300"/>
      <c r="FJ147" s="300"/>
      <c r="FK147" s="300"/>
      <c r="FL147" s="300"/>
      <c r="FM147" s="300"/>
      <c r="FN147" s="300"/>
      <c r="FO147" s="300"/>
      <c r="FP147" s="300"/>
      <c r="FQ147" s="300"/>
      <c r="FR147" s="300"/>
      <c r="FS147" s="372"/>
      <c r="FT147" s="429">
        <f t="shared" ref="FT147:GE147" si="353">$B$9*Q$355</f>
        <v>10965.824999999999</v>
      </c>
      <c r="FU147" s="429">
        <f t="shared" si="353"/>
        <v>40421.0625</v>
      </c>
      <c r="FV147" s="429">
        <f t="shared" si="353"/>
        <v>74204.324999999997</v>
      </c>
      <c r="FW147" s="429">
        <f t="shared" si="353"/>
        <v>136792.5</v>
      </c>
      <c r="FX147" s="429">
        <f t="shared" si="353"/>
        <v>224799.41249999998</v>
      </c>
      <c r="FY147" s="429">
        <f t="shared" si="353"/>
        <v>153499.125</v>
      </c>
      <c r="FZ147" s="429">
        <f t="shared" si="353"/>
        <v>131500.19999999998</v>
      </c>
      <c r="GA147" s="429">
        <f t="shared" si="353"/>
        <v>145650.375</v>
      </c>
      <c r="GB147" s="429">
        <f t="shared" si="353"/>
        <v>117574.27499999999</v>
      </c>
      <c r="GC147" s="429">
        <f t="shared" si="353"/>
        <v>116755.7625</v>
      </c>
      <c r="GD147" s="429">
        <f t="shared" si="353"/>
        <v>111205.575</v>
      </c>
      <c r="GE147" s="430">
        <f t="shared" si="353"/>
        <v>102796.2</v>
      </c>
      <c r="GF147" s="392">
        <f t="shared" si="333"/>
        <v>1366164.6375</v>
      </c>
    </row>
    <row r="148" spans="1:195" ht="22" hidden="1" customHeight="1">
      <c r="B148" s="394">
        <f t="shared" si="351"/>
        <v>133</v>
      </c>
      <c r="C148" s="428">
        <v>1</v>
      </c>
      <c r="D148" s="428"/>
      <c r="E148" s="428"/>
      <c r="F148" s="428"/>
      <c r="G148" s="404" t="str">
        <f>$G$353</f>
        <v>High Performing Title / App</v>
      </c>
      <c r="H148" s="422"/>
      <c r="I148" s="423"/>
      <c r="J148" s="423"/>
      <c r="K148" s="423"/>
      <c r="L148" s="423"/>
      <c r="M148" s="423"/>
      <c r="N148" s="423"/>
      <c r="O148" s="423"/>
      <c r="P148" s="423"/>
      <c r="Q148" s="424"/>
      <c r="R148" s="423"/>
      <c r="S148" s="425"/>
      <c r="T148" s="423"/>
      <c r="U148" s="423"/>
      <c r="V148" s="423"/>
      <c r="W148" s="423"/>
      <c r="X148" s="423"/>
      <c r="Y148" s="423"/>
      <c r="Z148" s="423"/>
      <c r="AA148" s="423"/>
      <c r="AB148" s="423"/>
      <c r="AC148" s="423"/>
      <c r="AD148" s="423"/>
      <c r="AE148" s="425"/>
      <c r="AF148" s="423"/>
      <c r="AG148" s="423"/>
      <c r="AH148" s="423"/>
      <c r="AI148" s="423"/>
      <c r="AJ148" s="423"/>
      <c r="AK148" s="423"/>
      <c r="AL148" s="423"/>
      <c r="AM148" s="423"/>
      <c r="AN148" s="423"/>
      <c r="AO148" s="423"/>
      <c r="AP148" s="423"/>
      <c r="AQ148" s="425"/>
      <c r="AR148" s="423"/>
      <c r="AS148" s="423"/>
      <c r="AT148" s="423"/>
      <c r="AU148" s="423"/>
      <c r="AV148" s="423"/>
      <c r="AW148" s="423"/>
      <c r="AX148" s="423"/>
      <c r="AY148" s="423"/>
      <c r="AZ148" s="423"/>
      <c r="BA148" s="423"/>
      <c r="BB148" s="423"/>
      <c r="BC148" s="425"/>
      <c r="BD148" s="423"/>
      <c r="BE148" s="423"/>
      <c r="BF148" s="423"/>
      <c r="BG148" s="423"/>
      <c r="BH148" s="423"/>
      <c r="BI148" s="423"/>
      <c r="BJ148" s="423"/>
      <c r="BK148" s="423"/>
      <c r="BL148" s="423"/>
      <c r="BM148" s="423"/>
      <c r="BN148" s="423"/>
      <c r="BO148" s="425"/>
      <c r="BP148" s="423"/>
      <c r="BQ148" s="423"/>
      <c r="BR148" s="423"/>
      <c r="BS148" s="423"/>
      <c r="BT148" s="423"/>
      <c r="BU148" s="423"/>
      <c r="BV148" s="423"/>
      <c r="BW148" s="423"/>
      <c r="BX148" s="423"/>
      <c r="BY148" s="423"/>
      <c r="BZ148" s="423"/>
      <c r="CA148" s="425"/>
      <c r="CB148" s="423"/>
      <c r="CC148" s="423"/>
      <c r="CD148" s="423"/>
      <c r="CE148" s="423"/>
      <c r="CF148" s="423"/>
      <c r="CG148" s="423"/>
      <c r="CH148" s="423"/>
      <c r="CI148" s="423"/>
      <c r="CJ148" s="423"/>
      <c r="CK148" s="423"/>
      <c r="CL148" s="423"/>
      <c r="CM148" s="425"/>
      <c r="CN148" s="423"/>
      <c r="CO148" s="423"/>
      <c r="CP148" s="423"/>
      <c r="CQ148" s="423"/>
      <c r="CR148" s="423"/>
      <c r="CS148" s="423"/>
      <c r="CT148" s="423"/>
      <c r="CU148" s="423"/>
      <c r="CV148" s="423"/>
      <c r="CW148" s="423"/>
      <c r="CX148" s="423"/>
      <c r="CY148" s="425"/>
      <c r="CZ148" s="300"/>
      <c r="DA148" s="300"/>
      <c r="DB148" s="300"/>
      <c r="DC148" s="300"/>
      <c r="DD148" s="300"/>
      <c r="DE148" s="300"/>
      <c r="DF148" s="300"/>
      <c r="DG148" s="300"/>
      <c r="DH148" s="300"/>
      <c r="DI148" s="300"/>
      <c r="DJ148" s="300"/>
      <c r="DK148" s="372"/>
      <c r="DL148" s="423"/>
      <c r="DM148" s="423"/>
      <c r="DN148" s="423"/>
      <c r="DO148" s="423"/>
      <c r="DP148" s="423"/>
      <c r="DQ148" s="423"/>
      <c r="DR148" s="423"/>
      <c r="DS148" s="423"/>
      <c r="DT148" s="423"/>
      <c r="DU148" s="423"/>
      <c r="DV148" s="423"/>
      <c r="DW148" s="425"/>
      <c r="DX148" s="300"/>
      <c r="DY148" s="300"/>
      <c r="DZ148" s="300"/>
      <c r="EA148" s="300"/>
      <c r="EB148" s="300"/>
      <c r="EC148" s="300"/>
      <c r="ED148" s="300"/>
      <c r="EE148" s="300"/>
      <c r="EF148" s="300"/>
      <c r="EG148" s="371"/>
      <c r="EH148" s="300"/>
      <c r="EI148" s="372"/>
      <c r="EJ148" s="300"/>
      <c r="EK148" s="300"/>
      <c r="EL148" s="300"/>
      <c r="EM148" s="300"/>
      <c r="EN148" s="300"/>
      <c r="EO148" s="300"/>
      <c r="EP148" s="300"/>
      <c r="EQ148" s="300"/>
      <c r="ER148" s="300"/>
      <c r="ES148" s="300"/>
      <c r="ET148" s="300"/>
      <c r="EU148" s="372"/>
      <c r="EV148" s="300"/>
      <c r="EW148" s="300"/>
      <c r="EX148" s="300"/>
      <c r="EY148" s="300"/>
      <c r="EZ148" s="300"/>
      <c r="FA148" s="300"/>
      <c r="FB148" s="300"/>
      <c r="FC148" s="300"/>
      <c r="FD148" s="300"/>
      <c r="FE148" s="300"/>
      <c r="FF148" s="300"/>
      <c r="FG148" s="372"/>
      <c r="FH148" s="300"/>
      <c r="FI148" s="300"/>
      <c r="FJ148" s="300"/>
      <c r="FK148" s="300"/>
      <c r="FL148" s="300"/>
      <c r="FM148" s="300"/>
      <c r="FN148" s="300"/>
      <c r="FO148" s="300"/>
      <c r="FP148" s="300"/>
      <c r="FQ148" s="300"/>
      <c r="FR148" s="300"/>
      <c r="FS148" s="372"/>
      <c r="FT148" s="423"/>
      <c r="FU148" s="435">
        <f t="shared" ref="FU148:GE148" si="354">$B$9*Q$353</f>
        <v>216978.69374999998</v>
      </c>
      <c r="FV148" s="435">
        <f t="shared" si="354"/>
        <v>724467.65625</v>
      </c>
      <c r="FW148" s="435">
        <f t="shared" si="354"/>
        <v>1376160.58125</v>
      </c>
      <c r="FX148" s="435">
        <f t="shared" si="354"/>
        <v>2329951.8937499998</v>
      </c>
      <c r="FY148" s="435">
        <f t="shared" si="354"/>
        <v>2894254.59375</v>
      </c>
      <c r="FZ148" s="435">
        <f t="shared" si="354"/>
        <v>3393771.46875</v>
      </c>
      <c r="GA148" s="435">
        <f t="shared" si="354"/>
        <v>2796016.2749999999</v>
      </c>
      <c r="GB148" s="435">
        <f t="shared" si="354"/>
        <v>2389978.0124999997</v>
      </c>
      <c r="GC148" s="435">
        <f t="shared" si="354"/>
        <v>3074736.5999999996</v>
      </c>
      <c r="GD148" s="435">
        <f t="shared" si="354"/>
        <v>2535998.4</v>
      </c>
      <c r="GE148" s="436">
        <f t="shared" si="354"/>
        <v>2199253.3874999997</v>
      </c>
      <c r="GF148" s="407">
        <f t="shared" si="333"/>
        <v>23931567.562499996</v>
      </c>
      <c r="GG148" s="408">
        <f>(GF148*$B$13)*$B$12</f>
        <v>107692054.03125</v>
      </c>
    </row>
    <row r="149" spans="1:195" ht="22" hidden="1" customHeight="1">
      <c r="B149" s="394">
        <f t="shared" si="351"/>
        <v>134</v>
      </c>
      <c r="C149" s="428"/>
      <c r="D149" s="428"/>
      <c r="E149" s="428"/>
      <c r="F149" s="428">
        <v>1</v>
      </c>
      <c r="G149" s="412" t="str">
        <f>$G$356</f>
        <v>Even Performing Title / App</v>
      </c>
      <c r="H149" s="422"/>
      <c r="I149" s="423"/>
      <c r="J149" s="423"/>
      <c r="K149" s="423"/>
      <c r="L149" s="423"/>
      <c r="M149" s="423"/>
      <c r="N149" s="423"/>
      <c r="O149" s="423"/>
      <c r="P149" s="423"/>
      <c r="Q149" s="424"/>
      <c r="R149" s="423"/>
      <c r="S149" s="425"/>
      <c r="T149" s="423"/>
      <c r="U149" s="423"/>
      <c r="V149" s="423"/>
      <c r="W149" s="423"/>
      <c r="X149" s="423"/>
      <c r="Y149" s="423"/>
      <c r="Z149" s="423"/>
      <c r="AA149" s="423"/>
      <c r="AB149" s="423"/>
      <c r="AC149" s="423"/>
      <c r="AD149" s="423"/>
      <c r="AE149" s="425"/>
      <c r="AF149" s="423"/>
      <c r="AG149" s="423"/>
      <c r="AH149" s="423"/>
      <c r="AI149" s="423"/>
      <c r="AJ149" s="423"/>
      <c r="AK149" s="423"/>
      <c r="AL149" s="423"/>
      <c r="AM149" s="423"/>
      <c r="AN149" s="423"/>
      <c r="AO149" s="423"/>
      <c r="AP149" s="423"/>
      <c r="AQ149" s="425"/>
      <c r="AR149" s="423"/>
      <c r="AS149" s="423"/>
      <c r="AT149" s="423"/>
      <c r="AU149" s="423"/>
      <c r="AV149" s="423"/>
      <c r="AW149" s="423"/>
      <c r="AX149" s="423"/>
      <c r="AY149" s="423"/>
      <c r="AZ149" s="423"/>
      <c r="BA149" s="423"/>
      <c r="BB149" s="423"/>
      <c r="BC149" s="425"/>
      <c r="BD149" s="423"/>
      <c r="BE149" s="423"/>
      <c r="BF149" s="423"/>
      <c r="BG149" s="423"/>
      <c r="BH149" s="423"/>
      <c r="BI149" s="423"/>
      <c r="BJ149" s="423"/>
      <c r="BK149" s="423"/>
      <c r="BL149" s="423"/>
      <c r="BM149" s="423"/>
      <c r="BN149" s="423"/>
      <c r="BO149" s="425"/>
      <c r="BP149" s="423"/>
      <c r="BQ149" s="423"/>
      <c r="BR149" s="423"/>
      <c r="BS149" s="423"/>
      <c r="BT149" s="423"/>
      <c r="BU149" s="423"/>
      <c r="BV149" s="423"/>
      <c r="BW149" s="423"/>
      <c r="BX149" s="423"/>
      <c r="BY149" s="423"/>
      <c r="BZ149" s="423"/>
      <c r="CA149" s="425"/>
      <c r="CB149" s="423"/>
      <c r="CC149" s="423"/>
      <c r="CD149" s="423"/>
      <c r="CE149" s="423"/>
      <c r="CF149" s="423"/>
      <c r="CG149" s="423"/>
      <c r="CH149" s="423"/>
      <c r="CI149" s="423"/>
      <c r="CJ149" s="423"/>
      <c r="CK149" s="423"/>
      <c r="CL149" s="423"/>
      <c r="CM149" s="425"/>
      <c r="CN149" s="423"/>
      <c r="CO149" s="423"/>
      <c r="CP149" s="423"/>
      <c r="CQ149" s="423"/>
      <c r="CR149" s="423"/>
      <c r="CS149" s="423"/>
      <c r="CT149" s="423"/>
      <c r="CU149" s="423"/>
      <c r="CV149" s="423"/>
      <c r="CW149" s="423"/>
      <c r="CX149" s="423"/>
      <c r="CY149" s="425"/>
      <c r="CZ149" s="300"/>
      <c r="DA149" s="300"/>
      <c r="DB149" s="300"/>
      <c r="DC149" s="300"/>
      <c r="DD149" s="300"/>
      <c r="DE149" s="300"/>
      <c r="DF149" s="300"/>
      <c r="DG149" s="300"/>
      <c r="DH149" s="300"/>
      <c r="DI149" s="300"/>
      <c r="DJ149" s="300"/>
      <c r="DK149" s="372"/>
      <c r="DL149" s="423"/>
      <c r="DM149" s="423"/>
      <c r="DN149" s="423"/>
      <c r="DO149" s="423"/>
      <c r="DP149" s="423"/>
      <c r="DQ149" s="423"/>
      <c r="DR149" s="423"/>
      <c r="DS149" s="423"/>
      <c r="DT149" s="423"/>
      <c r="DU149" s="423"/>
      <c r="DV149" s="423"/>
      <c r="DW149" s="425"/>
      <c r="DX149" s="300"/>
      <c r="DY149" s="300"/>
      <c r="DZ149" s="300"/>
      <c r="EA149" s="300"/>
      <c r="EB149" s="300"/>
      <c r="EC149" s="300"/>
      <c r="ED149" s="300"/>
      <c r="EE149" s="300"/>
      <c r="EF149" s="300"/>
      <c r="EG149" s="371"/>
      <c r="EH149" s="300"/>
      <c r="EI149" s="372"/>
      <c r="EJ149" s="300"/>
      <c r="EK149" s="300"/>
      <c r="EL149" s="300"/>
      <c r="EM149" s="300"/>
      <c r="EN149" s="300"/>
      <c r="EO149" s="300"/>
      <c r="EP149" s="300"/>
      <c r="EQ149" s="300"/>
      <c r="ER149" s="300"/>
      <c r="ES149" s="300"/>
      <c r="ET149" s="300"/>
      <c r="EU149" s="372"/>
      <c r="EV149" s="300"/>
      <c r="EW149" s="300"/>
      <c r="EX149" s="300"/>
      <c r="EY149" s="300"/>
      <c r="EZ149" s="300"/>
      <c r="FA149" s="300"/>
      <c r="FB149" s="300"/>
      <c r="FC149" s="300"/>
      <c r="FD149" s="300"/>
      <c r="FE149" s="300"/>
      <c r="FF149" s="300"/>
      <c r="FG149" s="372"/>
      <c r="FH149" s="300"/>
      <c r="FI149" s="300"/>
      <c r="FJ149" s="300"/>
      <c r="FK149" s="300"/>
      <c r="FL149" s="300"/>
      <c r="FM149" s="300"/>
      <c r="FN149" s="300"/>
      <c r="FO149" s="300"/>
      <c r="FP149" s="300"/>
      <c r="FQ149" s="300"/>
      <c r="FR149" s="300"/>
      <c r="FS149" s="372"/>
      <c r="FT149" s="423"/>
      <c r="FU149" s="431">
        <f t="shared" ref="FU149:GE149" si="355">$B$9*Q$356</f>
        <v>2335.9375000000005</v>
      </c>
      <c r="FV149" s="431">
        <f t="shared" si="355"/>
        <v>9343.7500000000018</v>
      </c>
      <c r="FW149" s="431">
        <f t="shared" si="355"/>
        <v>23359.375</v>
      </c>
      <c r="FX149" s="431">
        <f t="shared" si="355"/>
        <v>35039.0625</v>
      </c>
      <c r="FY149" s="431">
        <f t="shared" si="355"/>
        <v>46718.75</v>
      </c>
      <c r="FZ149" s="431">
        <f t="shared" si="355"/>
        <v>44382.8125</v>
      </c>
      <c r="GA149" s="431">
        <f t="shared" si="355"/>
        <v>42046.875</v>
      </c>
      <c r="GB149" s="431">
        <f t="shared" si="355"/>
        <v>39710.9375</v>
      </c>
      <c r="GC149" s="431">
        <f t="shared" si="355"/>
        <v>37375.000000000007</v>
      </c>
      <c r="GD149" s="431">
        <f t="shared" si="355"/>
        <v>35039.0625</v>
      </c>
      <c r="GE149" s="432">
        <f t="shared" si="355"/>
        <v>32703.125</v>
      </c>
      <c r="GF149" s="416">
        <f t="shared" si="333"/>
        <v>348054.6875</v>
      </c>
    </row>
    <row r="150" spans="1:195" ht="22" hidden="1" customHeight="1">
      <c r="B150" s="394">
        <f t="shared" si="351"/>
        <v>135</v>
      </c>
      <c r="C150" s="428"/>
      <c r="D150" s="428">
        <v>1</v>
      </c>
      <c r="E150" s="428"/>
      <c r="F150" s="428"/>
      <c r="G150" s="418" t="str">
        <f>$G$354</f>
        <v>Avg Performing  Title / App</v>
      </c>
      <c r="H150" s="422"/>
      <c r="I150" s="423"/>
      <c r="J150" s="423"/>
      <c r="K150" s="423"/>
      <c r="L150" s="423"/>
      <c r="M150" s="423"/>
      <c r="N150" s="423"/>
      <c r="O150" s="423"/>
      <c r="P150" s="423"/>
      <c r="Q150" s="424"/>
      <c r="R150" s="423"/>
      <c r="S150" s="425"/>
      <c r="T150" s="423"/>
      <c r="U150" s="423"/>
      <c r="V150" s="423"/>
      <c r="W150" s="423"/>
      <c r="X150" s="423"/>
      <c r="Y150" s="423"/>
      <c r="Z150" s="423"/>
      <c r="AA150" s="423"/>
      <c r="AB150" s="423"/>
      <c r="AC150" s="423"/>
      <c r="AD150" s="423"/>
      <c r="AE150" s="425"/>
      <c r="AF150" s="423"/>
      <c r="AG150" s="423"/>
      <c r="AH150" s="423"/>
      <c r="AI150" s="423"/>
      <c r="AJ150" s="423"/>
      <c r="AK150" s="423"/>
      <c r="AL150" s="423"/>
      <c r="AM150" s="423"/>
      <c r="AN150" s="423"/>
      <c r="AO150" s="423"/>
      <c r="AP150" s="423"/>
      <c r="AQ150" s="425"/>
      <c r="AR150" s="423"/>
      <c r="AS150" s="423"/>
      <c r="AT150" s="423"/>
      <c r="AU150" s="423"/>
      <c r="AV150" s="423"/>
      <c r="AW150" s="423"/>
      <c r="AX150" s="423"/>
      <c r="AY150" s="423"/>
      <c r="AZ150" s="423"/>
      <c r="BA150" s="423"/>
      <c r="BB150" s="423"/>
      <c r="BC150" s="425"/>
      <c r="BD150" s="423"/>
      <c r="BE150" s="423"/>
      <c r="BF150" s="423"/>
      <c r="BG150" s="423"/>
      <c r="BH150" s="423"/>
      <c r="BI150" s="423"/>
      <c r="BJ150" s="423"/>
      <c r="BK150" s="423"/>
      <c r="BL150" s="423"/>
      <c r="BM150" s="423"/>
      <c r="BN150" s="423"/>
      <c r="BO150" s="425"/>
      <c r="BP150" s="423"/>
      <c r="BQ150" s="423"/>
      <c r="BR150" s="423"/>
      <c r="BS150" s="423"/>
      <c r="BT150" s="423"/>
      <c r="BU150" s="423"/>
      <c r="BV150" s="423"/>
      <c r="BW150" s="423"/>
      <c r="BX150" s="423"/>
      <c r="BY150" s="423"/>
      <c r="BZ150" s="423"/>
      <c r="CA150" s="425"/>
      <c r="CB150" s="423"/>
      <c r="CC150" s="423"/>
      <c r="CD150" s="423"/>
      <c r="CE150" s="423"/>
      <c r="CF150" s="423"/>
      <c r="CG150" s="423"/>
      <c r="CH150" s="423"/>
      <c r="CI150" s="423"/>
      <c r="CJ150" s="423"/>
      <c r="CK150" s="423"/>
      <c r="CL150" s="423"/>
      <c r="CM150" s="425"/>
      <c r="CN150" s="423"/>
      <c r="CO150" s="423"/>
      <c r="CP150" s="423"/>
      <c r="CQ150" s="423"/>
      <c r="CR150" s="423"/>
      <c r="CS150" s="423"/>
      <c r="CT150" s="423"/>
      <c r="CU150" s="423"/>
      <c r="CV150" s="423"/>
      <c r="CW150" s="423"/>
      <c r="CX150" s="423"/>
      <c r="CY150" s="425"/>
      <c r="CZ150" s="300"/>
      <c r="DA150" s="300"/>
      <c r="DB150" s="300"/>
      <c r="DC150" s="300"/>
      <c r="DD150" s="300"/>
      <c r="DE150" s="300"/>
      <c r="DF150" s="300"/>
      <c r="DG150" s="300"/>
      <c r="DH150" s="300"/>
      <c r="DI150" s="300"/>
      <c r="DJ150" s="300"/>
      <c r="DK150" s="372"/>
      <c r="DL150" s="423"/>
      <c r="DM150" s="423"/>
      <c r="DN150" s="423"/>
      <c r="DO150" s="423"/>
      <c r="DP150" s="423"/>
      <c r="DQ150" s="423"/>
      <c r="DR150" s="423"/>
      <c r="DS150" s="423"/>
      <c r="DT150" s="423"/>
      <c r="DU150" s="423"/>
      <c r="DV150" s="423"/>
      <c r="DW150" s="425"/>
      <c r="DX150" s="300"/>
      <c r="DY150" s="300"/>
      <c r="DZ150" s="300"/>
      <c r="EA150" s="300"/>
      <c r="EB150" s="300"/>
      <c r="EC150" s="300"/>
      <c r="ED150" s="300"/>
      <c r="EE150" s="300"/>
      <c r="EF150" s="300"/>
      <c r="EG150" s="371"/>
      <c r="EH150" s="300"/>
      <c r="EI150" s="372"/>
      <c r="EJ150" s="300"/>
      <c r="EK150" s="300"/>
      <c r="EL150" s="300"/>
      <c r="EM150" s="300"/>
      <c r="EN150" s="300"/>
      <c r="EO150" s="300"/>
      <c r="EP150" s="300"/>
      <c r="EQ150" s="300"/>
      <c r="ER150" s="300"/>
      <c r="ES150" s="300"/>
      <c r="ET150" s="300"/>
      <c r="EU150" s="372"/>
      <c r="EV150" s="300"/>
      <c r="EW150" s="300"/>
      <c r="EX150" s="300"/>
      <c r="EY150" s="300"/>
      <c r="EZ150" s="300"/>
      <c r="FA150" s="300"/>
      <c r="FB150" s="300"/>
      <c r="FC150" s="300"/>
      <c r="FD150" s="300"/>
      <c r="FE150" s="300"/>
      <c r="FF150" s="300"/>
      <c r="FG150" s="372"/>
      <c r="FH150" s="300"/>
      <c r="FI150" s="300"/>
      <c r="FJ150" s="300"/>
      <c r="FK150" s="300"/>
      <c r="FL150" s="300"/>
      <c r="FM150" s="300"/>
      <c r="FN150" s="300"/>
      <c r="FO150" s="300"/>
      <c r="FP150" s="300"/>
      <c r="FQ150" s="300"/>
      <c r="FR150" s="300"/>
      <c r="FS150" s="372"/>
      <c r="FT150" s="423"/>
      <c r="FU150" s="426">
        <f t="shared" ref="FU150:GE150" si="356">$B$9*Q$354</f>
        <v>23344.424999999999</v>
      </c>
      <c r="FV150" s="426">
        <f t="shared" si="356"/>
        <v>75179.8125</v>
      </c>
      <c r="FW150" s="426">
        <f t="shared" si="356"/>
        <v>213463.57499999998</v>
      </c>
      <c r="FX150" s="426">
        <f t="shared" si="356"/>
        <v>417721.6875</v>
      </c>
      <c r="FY150" s="426">
        <f t="shared" si="356"/>
        <v>510202.38749999995</v>
      </c>
      <c r="FZ150" s="426">
        <f t="shared" si="356"/>
        <v>496444.64999999997</v>
      </c>
      <c r="GA150" s="426">
        <f t="shared" si="356"/>
        <v>505224.03749999998</v>
      </c>
      <c r="GB150" s="426">
        <f t="shared" si="356"/>
        <v>495940.08749999997</v>
      </c>
      <c r="GC150" s="426">
        <f t="shared" si="356"/>
        <v>335455.57500000001</v>
      </c>
      <c r="GD150" s="426">
        <f t="shared" si="356"/>
        <v>364069.875</v>
      </c>
      <c r="GE150" s="427">
        <f t="shared" si="356"/>
        <v>279841.57500000001</v>
      </c>
      <c r="GF150" s="403">
        <f t="shared" si="333"/>
        <v>3716887.6875</v>
      </c>
    </row>
    <row r="151" spans="1:195" ht="22" hidden="1" customHeight="1">
      <c r="B151" s="394">
        <f t="shared" si="351"/>
        <v>136</v>
      </c>
      <c r="C151" s="428"/>
      <c r="D151" s="428">
        <v>1</v>
      </c>
      <c r="E151" s="428"/>
      <c r="F151" s="428"/>
      <c r="G151" s="418" t="str">
        <f>$G$354</f>
        <v>Avg Performing  Title / App</v>
      </c>
      <c r="H151" s="422"/>
      <c r="I151" s="423"/>
      <c r="J151" s="423"/>
      <c r="K151" s="423"/>
      <c r="L151" s="423"/>
      <c r="M151" s="423"/>
      <c r="N151" s="423"/>
      <c r="O151" s="423"/>
      <c r="P151" s="423"/>
      <c r="Q151" s="424"/>
      <c r="R151" s="423"/>
      <c r="S151" s="425"/>
      <c r="T151" s="423"/>
      <c r="U151" s="423"/>
      <c r="V151" s="423"/>
      <c r="W151" s="423"/>
      <c r="X151" s="423"/>
      <c r="Y151" s="423"/>
      <c r="Z151" s="423"/>
      <c r="AA151" s="423"/>
      <c r="AB151" s="423"/>
      <c r="AC151" s="423"/>
      <c r="AD151" s="423"/>
      <c r="AE151" s="425"/>
      <c r="AF151" s="423"/>
      <c r="AG151" s="423"/>
      <c r="AH151" s="423"/>
      <c r="AI151" s="423"/>
      <c r="AJ151" s="423"/>
      <c r="AK151" s="423"/>
      <c r="AL151" s="423"/>
      <c r="AM151" s="423"/>
      <c r="AN151" s="423"/>
      <c r="AO151" s="423"/>
      <c r="AP151" s="423"/>
      <c r="AQ151" s="425"/>
      <c r="AR151" s="423"/>
      <c r="AS151" s="423"/>
      <c r="AT151" s="423"/>
      <c r="AU151" s="423"/>
      <c r="AV151" s="423"/>
      <c r="AW151" s="423"/>
      <c r="AX151" s="423"/>
      <c r="AY151" s="423"/>
      <c r="AZ151" s="423"/>
      <c r="BA151" s="423"/>
      <c r="BB151" s="423"/>
      <c r="BC151" s="425"/>
      <c r="BD151" s="423"/>
      <c r="BE151" s="423"/>
      <c r="BF151" s="423"/>
      <c r="BG151" s="423"/>
      <c r="BH151" s="423"/>
      <c r="BI151" s="423"/>
      <c r="BJ151" s="423"/>
      <c r="BK151" s="423"/>
      <c r="BL151" s="423"/>
      <c r="BM151" s="423"/>
      <c r="BN151" s="423"/>
      <c r="BO151" s="425"/>
      <c r="BP151" s="423"/>
      <c r="BQ151" s="423"/>
      <c r="BR151" s="423"/>
      <c r="BS151" s="423"/>
      <c r="BT151" s="423"/>
      <c r="BU151" s="423"/>
      <c r="BV151" s="423"/>
      <c r="BW151" s="423"/>
      <c r="BX151" s="423"/>
      <c r="BY151" s="423"/>
      <c r="BZ151" s="423"/>
      <c r="CA151" s="425"/>
      <c r="CB151" s="423"/>
      <c r="CC151" s="423"/>
      <c r="CD151" s="423"/>
      <c r="CE151" s="423"/>
      <c r="CF151" s="423"/>
      <c r="CG151" s="423"/>
      <c r="CH151" s="423"/>
      <c r="CI151" s="423"/>
      <c r="CJ151" s="423"/>
      <c r="CK151" s="423"/>
      <c r="CL151" s="423"/>
      <c r="CM151" s="425"/>
      <c r="CN151" s="423"/>
      <c r="CO151" s="423"/>
      <c r="CP151" s="423"/>
      <c r="CQ151" s="423"/>
      <c r="CR151" s="423"/>
      <c r="CS151" s="423"/>
      <c r="CT151" s="423"/>
      <c r="CU151" s="423"/>
      <c r="CV151" s="423"/>
      <c r="CW151" s="423"/>
      <c r="CX151" s="423"/>
      <c r="CY151" s="425"/>
      <c r="CZ151" s="300"/>
      <c r="DA151" s="300"/>
      <c r="DB151" s="300"/>
      <c r="DC151" s="300"/>
      <c r="DD151" s="300"/>
      <c r="DE151" s="300"/>
      <c r="DF151" s="300"/>
      <c r="DG151" s="300"/>
      <c r="DH151" s="300"/>
      <c r="DI151" s="300"/>
      <c r="DJ151" s="300"/>
      <c r="DK151" s="372"/>
      <c r="DL151" s="423"/>
      <c r="DM151" s="423"/>
      <c r="DN151" s="423"/>
      <c r="DO151" s="423"/>
      <c r="DP151" s="423"/>
      <c r="DQ151" s="423"/>
      <c r="DR151" s="423"/>
      <c r="DS151" s="423"/>
      <c r="DT151" s="423"/>
      <c r="DU151" s="423"/>
      <c r="DV151" s="423"/>
      <c r="DW151" s="425"/>
      <c r="DX151" s="300"/>
      <c r="DY151" s="300"/>
      <c r="DZ151" s="300"/>
      <c r="EA151" s="300"/>
      <c r="EB151" s="300"/>
      <c r="EC151" s="300"/>
      <c r="ED151" s="300"/>
      <c r="EE151" s="300"/>
      <c r="EF151" s="300"/>
      <c r="EG151" s="371"/>
      <c r="EH151" s="300"/>
      <c r="EI151" s="372"/>
      <c r="EJ151" s="300"/>
      <c r="EK151" s="300"/>
      <c r="EL151" s="300"/>
      <c r="EM151" s="300"/>
      <c r="EN151" s="300"/>
      <c r="EO151" s="300"/>
      <c r="EP151" s="300"/>
      <c r="EQ151" s="300"/>
      <c r="ER151" s="300"/>
      <c r="ES151" s="300"/>
      <c r="ET151" s="300"/>
      <c r="EU151" s="372"/>
      <c r="EV151" s="300"/>
      <c r="EW151" s="300"/>
      <c r="EX151" s="300"/>
      <c r="EY151" s="300"/>
      <c r="EZ151" s="300"/>
      <c r="FA151" s="300"/>
      <c r="FB151" s="300"/>
      <c r="FC151" s="300"/>
      <c r="FD151" s="300"/>
      <c r="FE151" s="300"/>
      <c r="FF151" s="300"/>
      <c r="FG151" s="372"/>
      <c r="FH151" s="300"/>
      <c r="FI151" s="300"/>
      <c r="FJ151" s="300"/>
      <c r="FK151" s="300"/>
      <c r="FL151" s="300"/>
      <c r="FM151" s="300"/>
      <c r="FN151" s="300"/>
      <c r="FO151" s="300"/>
      <c r="FP151" s="300"/>
      <c r="FQ151" s="300"/>
      <c r="FR151" s="300"/>
      <c r="FS151" s="372"/>
      <c r="FT151" s="423"/>
      <c r="FU151" s="423"/>
      <c r="FV151" s="423"/>
      <c r="FW151" s="426">
        <f t="shared" ref="FW151:GE151" si="357">$B$9*Q$354</f>
        <v>23344.424999999999</v>
      </c>
      <c r="FX151" s="426">
        <f t="shared" si="357"/>
        <v>75179.8125</v>
      </c>
      <c r="FY151" s="426">
        <f t="shared" si="357"/>
        <v>213463.57499999998</v>
      </c>
      <c r="FZ151" s="426">
        <f t="shared" si="357"/>
        <v>417721.6875</v>
      </c>
      <c r="GA151" s="426">
        <f t="shared" si="357"/>
        <v>510202.38749999995</v>
      </c>
      <c r="GB151" s="426">
        <f t="shared" si="357"/>
        <v>496444.64999999997</v>
      </c>
      <c r="GC151" s="426">
        <f t="shared" si="357"/>
        <v>505224.03749999998</v>
      </c>
      <c r="GD151" s="426">
        <f t="shared" si="357"/>
        <v>495940.08749999997</v>
      </c>
      <c r="GE151" s="427">
        <f t="shared" si="357"/>
        <v>335455.57500000001</v>
      </c>
      <c r="GF151" s="403">
        <f t="shared" si="333"/>
        <v>3072976.2374999998</v>
      </c>
    </row>
    <row r="152" spans="1:195" ht="22" hidden="1" customHeight="1">
      <c r="B152" s="394">
        <f t="shared" si="351"/>
        <v>137</v>
      </c>
      <c r="C152" s="428"/>
      <c r="D152" s="428"/>
      <c r="E152" s="428">
        <v>1</v>
      </c>
      <c r="F152" s="428"/>
      <c r="G152" s="409" t="str">
        <f>$G$355</f>
        <v>Low Performing  Title / App</v>
      </c>
      <c r="H152" s="422"/>
      <c r="I152" s="423"/>
      <c r="J152" s="423"/>
      <c r="K152" s="423"/>
      <c r="L152" s="423"/>
      <c r="M152" s="423"/>
      <c r="N152" s="423"/>
      <c r="O152" s="423"/>
      <c r="P152" s="423"/>
      <c r="Q152" s="424"/>
      <c r="R152" s="423"/>
      <c r="S152" s="425"/>
      <c r="T152" s="423"/>
      <c r="U152" s="423"/>
      <c r="V152" s="423"/>
      <c r="W152" s="423"/>
      <c r="X152" s="423"/>
      <c r="Y152" s="423"/>
      <c r="Z152" s="423"/>
      <c r="AA152" s="423"/>
      <c r="AB152" s="423"/>
      <c r="AC152" s="423"/>
      <c r="AD152" s="423"/>
      <c r="AE152" s="425"/>
      <c r="AF152" s="423"/>
      <c r="AG152" s="423"/>
      <c r="AH152" s="423"/>
      <c r="AI152" s="423"/>
      <c r="AJ152" s="423"/>
      <c r="AK152" s="423"/>
      <c r="AL152" s="423"/>
      <c r="AM152" s="423"/>
      <c r="AN152" s="423"/>
      <c r="AO152" s="423"/>
      <c r="AP152" s="423"/>
      <c r="AQ152" s="425"/>
      <c r="AR152" s="423"/>
      <c r="AS152" s="423"/>
      <c r="AT152" s="423"/>
      <c r="AU152" s="423"/>
      <c r="AV152" s="423"/>
      <c r="AW152" s="423"/>
      <c r="AX152" s="423"/>
      <c r="AY152" s="423"/>
      <c r="AZ152" s="423"/>
      <c r="BA152" s="423"/>
      <c r="BB152" s="423"/>
      <c r="BC152" s="425"/>
      <c r="BD152" s="423"/>
      <c r="BE152" s="423"/>
      <c r="BF152" s="423"/>
      <c r="BG152" s="423"/>
      <c r="BH152" s="423"/>
      <c r="BI152" s="423"/>
      <c r="BJ152" s="423"/>
      <c r="BK152" s="423"/>
      <c r="BL152" s="423"/>
      <c r="BM152" s="423"/>
      <c r="BN152" s="423"/>
      <c r="BO152" s="425"/>
      <c r="BP152" s="423"/>
      <c r="BQ152" s="423"/>
      <c r="BR152" s="423"/>
      <c r="BS152" s="423"/>
      <c r="BT152" s="423"/>
      <c r="BU152" s="423"/>
      <c r="BV152" s="423"/>
      <c r="BW152" s="423"/>
      <c r="BX152" s="423"/>
      <c r="BY152" s="423"/>
      <c r="BZ152" s="423"/>
      <c r="CA152" s="425"/>
      <c r="CB152" s="423"/>
      <c r="CC152" s="423"/>
      <c r="CD152" s="423"/>
      <c r="CE152" s="423"/>
      <c r="CF152" s="423"/>
      <c r="CG152" s="423"/>
      <c r="CH152" s="423"/>
      <c r="CI152" s="423"/>
      <c r="CJ152" s="423"/>
      <c r="CK152" s="423"/>
      <c r="CL152" s="423"/>
      <c r="CM152" s="425"/>
      <c r="CN152" s="423"/>
      <c r="CO152" s="423"/>
      <c r="CP152" s="423"/>
      <c r="CQ152" s="423"/>
      <c r="CR152" s="423"/>
      <c r="CS152" s="423"/>
      <c r="CT152" s="423"/>
      <c r="CU152" s="423"/>
      <c r="CV152" s="423"/>
      <c r="CW152" s="423"/>
      <c r="CX152" s="423"/>
      <c r="CY152" s="425"/>
      <c r="CZ152" s="300"/>
      <c r="DA152" s="300"/>
      <c r="DB152" s="300"/>
      <c r="DC152" s="300"/>
      <c r="DD152" s="300"/>
      <c r="DE152" s="300"/>
      <c r="DF152" s="300"/>
      <c r="DG152" s="300"/>
      <c r="DH152" s="300"/>
      <c r="DI152" s="300"/>
      <c r="DJ152" s="300"/>
      <c r="DK152" s="372"/>
      <c r="DL152" s="423"/>
      <c r="DM152" s="423"/>
      <c r="DN152" s="423"/>
      <c r="DO152" s="423"/>
      <c r="DP152" s="423"/>
      <c r="DQ152" s="423"/>
      <c r="DR152" s="423"/>
      <c r="DS152" s="423"/>
      <c r="DT152" s="423"/>
      <c r="DU152" s="423"/>
      <c r="DV152" s="423"/>
      <c r="DW152" s="425"/>
      <c r="DX152" s="300"/>
      <c r="DY152" s="300"/>
      <c r="DZ152" s="300"/>
      <c r="EA152" s="300"/>
      <c r="EB152" s="300"/>
      <c r="EC152" s="300"/>
      <c r="ED152" s="300"/>
      <c r="EE152" s="300"/>
      <c r="EF152" s="300"/>
      <c r="EG152" s="371"/>
      <c r="EH152" s="300"/>
      <c r="EI152" s="372"/>
      <c r="EJ152" s="300"/>
      <c r="EK152" s="300"/>
      <c r="EL152" s="300"/>
      <c r="EM152" s="300"/>
      <c r="EN152" s="300"/>
      <c r="EO152" s="300"/>
      <c r="EP152" s="300"/>
      <c r="EQ152" s="300"/>
      <c r="ER152" s="300"/>
      <c r="ES152" s="300"/>
      <c r="ET152" s="300"/>
      <c r="EU152" s="372"/>
      <c r="EV152" s="300"/>
      <c r="EW152" s="300"/>
      <c r="EX152" s="300"/>
      <c r="EY152" s="300"/>
      <c r="EZ152" s="300"/>
      <c r="FA152" s="300"/>
      <c r="FB152" s="300"/>
      <c r="FC152" s="300"/>
      <c r="FD152" s="300"/>
      <c r="FE152" s="300"/>
      <c r="FF152" s="300"/>
      <c r="FG152" s="372"/>
      <c r="FH152" s="300"/>
      <c r="FI152" s="300"/>
      <c r="FJ152" s="300"/>
      <c r="FK152" s="300"/>
      <c r="FL152" s="300"/>
      <c r="FM152" s="300"/>
      <c r="FN152" s="300"/>
      <c r="FO152" s="300"/>
      <c r="FP152" s="300"/>
      <c r="FQ152" s="300"/>
      <c r="FR152" s="300"/>
      <c r="FS152" s="372"/>
      <c r="FT152" s="423"/>
      <c r="FU152" s="423"/>
      <c r="FV152" s="423"/>
      <c r="FW152" s="423"/>
      <c r="FX152" s="429">
        <f t="shared" ref="FX152:GE152" si="358">$B$9*Q$355</f>
        <v>10965.824999999999</v>
      </c>
      <c r="FY152" s="429">
        <f t="shared" si="358"/>
        <v>40421.0625</v>
      </c>
      <c r="FZ152" s="429">
        <f t="shared" si="358"/>
        <v>74204.324999999997</v>
      </c>
      <c r="GA152" s="429">
        <f t="shared" si="358"/>
        <v>136792.5</v>
      </c>
      <c r="GB152" s="429">
        <f t="shared" si="358"/>
        <v>224799.41249999998</v>
      </c>
      <c r="GC152" s="429">
        <f t="shared" si="358"/>
        <v>153499.125</v>
      </c>
      <c r="GD152" s="429">
        <f t="shared" si="358"/>
        <v>131500.19999999998</v>
      </c>
      <c r="GE152" s="430">
        <f t="shared" si="358"/>
        <v>145650.375</v>
      </c>
      <c r="GF152" s="392">
        <f t="shared" si="333"/>
        <v>917832.82499999995</v>
      </c>
    </row>
    <row r="153" spans="1:195" ht="22" hidden="1" customHeight="1">
      <c r="B153" s="394">
        <f t="shared" si="351"/>
        <v>138</v>
      </c>
      <c r="C153" s="428"/>
      <c r="D153" s="428"/>
      <c r="E153" s="428"/>
      <c r="F153" s="428">
        <v>1</v>
      </c>
      <c r="G153" s="412" t="str">
        <f>$G$356</f>
        <v>Even Performing Title / App</v>
      </c>
      <c r="H153" s="422"/>
      <c r="I153" s="423"/>
      <c r="J153" s="423"/>
      <c r="K153" s="423"/>
      <c r="L153" s="423"/>
      <c r="M153" s="423"/>
      <c r="N153" s="423"/>
      <c r="O153" s="423"/>
      <c r="P153" s="423"/>
      <c r="Q153" s="424"/>
      <c r="R153" s="423"/>
      <c r="S153" s="425"/>
      <c r="T153" s="423"/>
      <c r="U153" s="423"/>
      <c r="V153" s="423"/>
      <c r="W153" s="423"/>
      <c r="X153" s="423"/>
      <c r="Y153" s="423"/>
      <c r="Z153" s="423"/>
      <c r="AA153" s="423"/>
      <c r="AB153" s="423"/>
      <c r="AC153" s="423"/>
      <c r="AD153" s="423"/>
      <c r="AE153" s="425"/>
      <c r="AF153" s="423"/>
      <c r="AG153" s="423"/>
      <c r="AH153" s="423"/>
      <c r="AI153" s="423"/>
      <c r="AJ153" s="423"/>
      <c r="AK153" s="423"/>
      <c r="AL153" s="423"/>
      <c r="AM153" s="423"/>
      <c r="AN153" s="423"/>
      <c r="AO153" s="423"/>
      <c r="AP153" s="423"/>
      <c r="AQ153" s="425"/>
      <c r="AR153" s="423"/>
      <c r="AS153" s="423"/>
      <c r="AT153" s="423"/>
      <c r="AU153" s="423"/>
      <c r="AV153" s="423"/>
      <c r="AW153" s="423"/>
      <c r="AX153" s="423"/>
      <c r="AY153" s="423"/>
      <c r="AZ153" s="423"/>
      <c r="BA153" s="423"/>
      <c r="BB153" s="423"/>
      <c r="BC153" s="425"/>
      <c r="BD153" s="423"/>
      <c r="BE153" s="423"/>
      <c r="BF153" s="423"/>
      <c r="BG153" s="423"/>
      <c r="BH153" s="423"/>
      <c r="BI153" s="423"/>
      <c r="BJ153" s="423"/>
      <c r="BK153" s="423"/>
      <c r="BL153" s="423"/>
      <c r="BM153" s="423"/>
      <c r="BN153" s="423"/>
      <c r="BO153" s="425"/>
      <c r="BP153" s="423"/>
      <c r="BQ153" s="423"/>
      <c r="BR153" s="423"/>
      <c r="BS153" s="423"/>
      <c r="BT153" s="423"/>
      <c r="BU153" s="423"/>
      <c r="BV153" s="423"/>
      <c r="BW153" s="423"/>
      <c r="BX153" s="423"/>
      <c r="BY153" s="423"/>
      <c r="BZ153" s="423"/>
      <c r="CA153" s="425"/>
      <c r="CB153" s="423"/>
      <c r="CC153" s="423"/>
      <c r="CD153" s="423"/>
      <c r="CE153" s="423"/>
      <c r="CF153" s="423"/>
      <c r="CG153" s="423"/>
      <c r="CH153" s="423"/>
      <c r="CI153" s="423"/>
      <c r="CJ153" s="423"/>
      <c r="CK153" s="423"/>
      <c r="CL153" s="423"/>
      <c r="CM153" s="425"/>
      <c r="CN153" s="423"/>
      <c r="CO153" s="423"/>
      <c r="CP153" s="423"/>
      <c r="CQ153" s="423"/>
      <c r="CR153" s="423"/>
      <c r="CS153" s="423"/>
      <c r="CT153" s="423"/>
      <c r="CU153" s="423"/>
      <c r="CV153" s="423"/>
      <c r="CW153" s="423"/>
      <c r="CX153" s="423"/>
      <c r="CY153" s="425"/>
      <c r="CZ153" s="300"/>
      <c r="DA153" s="300"/>
      <c r="DB153" s="300"/>
      <c r="DC153" s="300"/>
      <c r="DD153" s="300"/>
      <c r="DE153" s="300"/>
      <c r="DF153" s="300"/>
      <c r="DG153" s="300"/>
      <c r="DH153" s="300"/>
      <c r="DI153" s="300"/>
      <c r="DJ153" s="300"/>
      <c r="DK153" s="372"/>
      <c r="DL153" s="423"/>
      <c r="DM153" s="423"/>
      <c r="DN153" s="423"/>
      <c r="DO153" s="423"/>
      <c r="DP153" s="423"/>
      <c r="DQ153" s="423"/>
      <c r="DR153" s="423"/>
      <c r="DS153" s="423"/>
      <c r="DT153" s="423"/>
      <c r="DU153" s="423"/>
      <c r="DV153" s="423"/>
      <c r="DW153" s="425"/>
      <c r="DX153" s="300"/>
      <c r="DY153" s="300"/>
      <c r="DZ153" s="300"/>
      <c r="EA153" s="300"/>
      <c r="EB153" s="300"/>
      <c r="EC153" s="300"/>
      <c r="ED153" s="300"/>
      <c r="EE153" s="300"/>
      <c r="EF153" s="300"/>
      <c r="EG153" s="371"/>
      <c r="EH153" s="300"/>
      <c r="EI153" s="372"/>
      <c r="EJ153" s="300"/>
      <c r="EK153" s="300"/>
      <c r="EL153" s="300"/>
      <c r="EM153" s="300"/>
      <c r="EN153" s="300"/>
      <c r="EO153" s="300"/>
      <c r="EP153" s="300"/>
      <c r="EQ153" s="300"/>
      <c r="ER153" s="300"/>
      <c r="ES153" s="300"/>
      <c r="ET153" s="300"/>
      <c r="EU153" s="372"/>
      <c r="EV153" s="300"/>
      <c r="EW153" s="300"/>
      <c r="EX153" s="300"/>
      <c r="EY153" s="300"/>
      <c r="EZ153" s="300"/>
      <c r="FA153" s="300"/>
      <c r="FB153" s="300"/>
      <c r="FC153" s="300"/>
      <c r="FD153" s="300"/>
      <c r="FE153" s="300"/>
      <c r="FF153" s="300"/>
      <c r="FG153" s="372"/>
      <c r="FH153" s="300"/>
      <c r="FI153" s="300"/>
      <c r="FJ153" s="300"/>
      <c r="FK153" s="300"/>
      <c r="FL153" s="300"/>
      <c r="FM153" s="300"/>
      <c r="FN153" s="300"/>
      <c r="FO153" s="300"/>
      <c r="FP153" s="300"/>
      <c r="FQ153" s="300"/>
      <c r="FR153" s="300"/>
      <c r="FS153" s="372"/>
      <c r="FT153" s="423"/>
      <c r="FU153" s="423"/>
      <c r="FV153" s="423"/>
      <c r="FW153" s="423"/>
      <c r="FX153" s="423"/>
      <c r="FY153" s="423"/>
      <c r="FZ153" s="431">
        <f t="shared" ref="FZ153:GE153" si="359">$B$9*Q$356</f>
        <v>2335.9375000000005</v>
      </c>
      <c r="GA153" s="431">
        <f t="shared" si="359"/>
        <v>9343.7500000000018</v>
      </c>
      <c r="GB153" s="431">
        <f t="shared" si="359"/>
        <v>23359.375</v>
      </c>
      <c r="GC153" s="431">
        <f t="shared" si="359"/>
        <v>35039.0625</v>
      </c>
      <c r="GD153" s="431">
        <f t="shared" si="359"/>
        <v>46718.75</v>
      </c>
      <c r="GE153" s="432">
        <f t="shared" si="359"/>
        <v>44382.8125</v>
      </c>
      <c r="GF153" s="416">
        <f t="shared" si="333"/>
        <v>161179.6875</v>
      </c>
    </row>
    <row r="154" spans="1:195" ht="22" hidden="1" customHeight="1">
      <c r="B154" s="394">
        <f t="shared" si="351"/>
        <v>139</v>
      </c>
      <c r="C154" s="428">
        <v>1</v>
      </c>
      <c r="D154" s="428"/>
      <c r="E154" s="428"/>
      <c r="F154" s="428"/>
      <c r="G154" s="404" t="str">
        <f>$G$353</f>
        <v>High Performing Title / App</v>
      </c>
      <c r="H154" s="422"/>
      <c r="I154" s="423"/>
      <c r="J154" s="423"/>
      <c r="K154" s="423"/>
      <c r="L154" s="423"/>
      <c r="M154" s="423"/>
      <c r="N154" s="423"/>
      <c r="O154" s="423"/>
      <c r="P154" s="423"/>
      <c r="Q154" s="424"/>
      <c r="R154" s="423"/>
      <c r="S154" s="425"/>
      <c r="T154" s="423"/>
      <c r="U154" s="423"/>
      <c r="V154" s="423"/>
      <c r="W154" s="423"/>
      <c r="X154" s="423"/>
      <c r="Y154" s="423"/>
      <c r="Z154" s="423"/>
      <c r="AA154" s="423"/>
      <c r="AB154" s="423"/>
      <c r="AC154" s="423"/>
      <c r="AD154" s="423"/>
      <c r="AE154" s="425"/>
      <c r="AF154" s="423"/>
      <c r="AG154" s="423"/>
      <c r="AH154" s="423"/>
      <c r="AI154" s="423"/>
      <c r="AJ154" s="423"/>
      <c r="AK154" s="423"/>
      <c r="AL154" s="423"/>
      <c r="AM154" s="423"/>
      <c r="AN154" s="423"/>
      <c r="AO154" s="423"/>
      <c r="AP154" s="423"/>
      <c r="AQ154" s="425"/>
      <c r="AR154" s="423"/>
      <c r="AS154" s="423"/>
      <c r="AT154" s="423"/>
      <c r="AU154" s="423"/>
      <c r="AV154" s="423"/>
      <c r="AW154" s="423"/>
      <c r="AX154" s="423"/>
      <c r="AY154" s="423"/>
      <c r="AZ154" s="423"/>
      <c r="BA154" s="423"/>
      <c r="BB154" s="423"/>
      <c r="BC154" s="425"/>
      <c r="BD154" s="423"/>
      <c r="BE154" s="423"/>
      <c r="BF154" s="423"/>
      <c r="BG154" s="423"/>
      <c r="BH154" s="423"/>
      <c r="BI154" s="423"/>
      <c r="BJ154" s="423"/>
      <c r="BK154" s="423"/>
      <c r="BL154" s="423"/>
      <c r="BM154" s="423"/>
      <c r="BN154" s="423"/>
      <c r="BO154" s="425"/>
      <c r="BP154" s="423"/>
      <c r="BQ154" s="423"/>
      <c r="BR154" s="423"/>
      <c r="BS154" s="423"/>
      <c r="BT154" s="423"/>
      <c r="BU154" s="423"/>
      <c r="BV154" s="423"/>
      <c r="BW154" s="423"/>
      <c r="BX154" s="423"/>
      <c r="BY154" s="423"/>
      <c r="BZ154" s="423"/>
      <c r="CA154" s="425"/>
      <c r="CB154" s="423"/>
      <c r="CC154" s="423"/>
      <c r="CD154" s="423"/>
      <c r="CE154" s="423"/>
      <c r="CF154" s="423"/>
      <c r="CG154" s="423"/>
      <c r="CH154" s="423"/>
      <c r="CI154" s="423"/>
      <c r="CJ154" s="423"/>
      <c r="CK154" s="423"/>
      <c r="CL154" s="423"/>
      <c r="CM154" s="425"/>
      <c r="CN154" s="423"/>
      <c r="CO154" s="423"/>
      <c r="CP154" s="423"/>
      <c r="CQ154" s="423"/>
      <c r="CR154" s="423"/>
      <c r="CS154" s="423"/>
      <c r="CT154" s="423"/>
      <c r="CU154" s="423"/>
      <c r="CV154" s="423"/>
      <c r="CW154" s="423"/>
      <c r="CX154" s="423"/>
      <c r="CY154" s="425"/>
      <c r="CZ154" s="300"/>
      <c r="DA154" s="300"/>
      <c r="DB154" s="300"/>
      <c r="DC154" s="300"/>
      <c r="DD154" s="300"/>
      <c r="DE154" s="300"/>
      <c r="DF154" s="300"/>
      <c r="DG154" s="300"/>
      <c r="DH154" s="300"/>
      <c r="DI154" s="300"/>
      <c r="DJ154" s="300"/>
      <c r="DK154" s="372"/>
      <c r="DL154" s="423"/>
      <c r="DM154" s="423"/>
      <c r="DN154" s="423"/>
      <c r="DO154" s="423"/>
      <c r="DP154" s="423"/>
      <c r="DQ154" s="423"/>
      <c r="DR154" s="423"/>
      <c r="DS154" s="423"/>
      <c r="DT154" s="423"/>
      <c r="DU154" s="423"/>
      <c r="DV154" s="423"/>
      <c r="DW154" s="425"/>
      <c r="DX154" s="300"/>
      <c r="DY154" s="300"/>
      <c r="DZ154" s="300"/>
      <c r="EA154" s="300"/>
      <c r="EB154" s="300"/>
      <c r="EC154" s="300"/>
      <c r="ED154" s="300"/>
      <c r="EE154" s="300"/>
      <c r="EF154" s="300"/>
      <c r="EG154" s="371"/>
      <c r="EH154" s="300"/>
      <c r="EI154" s="372"/>
      <c r="EJ154" s="300"/>
      <c r="EK154" s="300"/>
      <c r="EL154" s="300"/>
      <c r="EM154" s="300"/>
      <c r="EN154" s="300"/>
      <c r="EO154" s="300"/>
      <c r="EP154" s="300"/>
      <c r="EQ154" s="300"/>
      <c r="ER154" s="300"/>
      <c r="ES154" s="300"/>
      <c r="ET154" s="300"/>
      <c r="EU154" s="372"/>
      <c r="EV154" s="300"/>
      <c r="EW154" s="300"/>
      <c r="EX154" s="300"/>
      <c r="EY154" s="300"/>
      <c r="EZ154" s="300"/>
      <c r="FA154" s="300"/>
      <c r="FB154" s="300"/>
      <c r="FC154" s="300"/>
      <c r="FD154" s="300"/>
      <c r="FE154" s="300"/>
      <c r="FF154" s="300"/>
      <c r="FG154" s="372"/>
      <c r="FH154" s="300"/>
      <c r="FI154" s="300"/>
      <c r="FJ154" s="300"/>
      <c r="FK154" s="300"/>
      <c r="FL154" s="300"/>
      <c r="FM154" s="300"/>
      <c r="FN154" s="300"/>
      <c r="FO154" s="300"/>
      <c r="FP154" s="300"/>
      <c r="FQ154" s="300"/>
      <c r="FR154" s="300"/>
      <c r="FS154" s="372"/>
      <c r="FT154" s="423"/>
      <c r="FU154" s="423"/>
      <c r="FV154" s="423"/>
      <c r="FW154" s="423"/>
      <c r="FX154" s="423"/>
      <c r="FY154" s="423"/>
      <c r="FZ154" s="423"/>
      <c r="GA154" s="435">
        <f>$B$9*Q$353</f>
        <v>216978.69374999998</v>
      </c>
      <c r="GB154" s="435">
        <f>$B$9*R$353</f>
        <v>724467.65625</v>
      </c>
      <c r="GC154" s="435">
        <f>$B$9*S$353</f>
        <v>1376160.58125</v>
      </c>
      <c r="GD154" s="435">
        <f>$B$9*T$353</f>
        <v>2329951.8937499998</v>
      </c>
      <c r="GE154" s="436">
        <f>$B$9*U$353</f>
        <v>2894254.59375</v>
      </c>
      <c r="GF154" s="407">
        <f t="shared" si="333"/>
        <v>7541813.4187499993</v>
      </c>
      <c r="GG154" s="408">
        <f>(GF154*$B$13)*$B$12</f>
        <v>33938160.384374999</v>
      </c>
    </row>
    <row r="155" spans="1:195" ht="22" hidden="1" customHeight="1">
      <c r="B155" s="394">
        <f t="shared" si="351"/>
        <v>140</v>
      </c>
      <c r="C155" s="428"/>
      <c r="D155" s="428">
        <v>1</v>
      </c>
      <c r="E155" s="428"/>
      <c r="F155" s="428"/>
      <c r="G155" s="418" t="str">
        <f>$G$354</f>
        <v>Avg Performing  Title / App</v>
      </c>
      <c r="H155" s="422"/>
      <c r="I155" s="423"/>
      <c r="J155" s="423"/>
      <c r="K155" s="423"/>
      <c r="L155" s="423"/>
      <c r="M155" s="423"/>
      <c r="N155" s="423"/>
      <c r="O155" s="423"/>
      <c r="P155" s="423"/>
      <c r="Q155" s="424"/>
      <c r="R155" s="423"/>
      <c r="S155" s="425"/>
      <c r="T155" s="423"/>
      <c r="U155" s="423"/>
      <c r="V155" s="423"/>
      <c r="W155" s="423"/>
      <c r="X155" s="423"/>
      <c r="Y155" s="423"/>
      <c r="Z155" s="423"/>
      <c r="AA155" s="423"/>
      <c r="AB155" s="423"/>
      <c r="AC155" s="423"/>
      <c r="AD155" s="423"/>
      <c r="AE155" s="425"/>
      <c r="AF155" s="423"/>
      <c r="AG155" s="423"/>
      <c r="AH155" s="423"/>
      <c r="AI155" s="423"/>
      <c r="AJ155" s="423"/>
      <c r="AK155" s="423"/>
      <c r="AL155" s="423"/>
      <c r="AM155" s="423"/>
      <c r="AN155" s="423"/>
      <c r="AO155" s="423"/>
      <c r="AP155" s="423"/>
      <c r="AQ155" s="425"/>
      <c r="AR155" s="423"/>
      <c r="AS155" s="423"/>
      <c r="AT155" s="423"/>
      <c r="AU155" s="423"/>
      <c r="AV155" s="423"/>
      <c r="AW155" s="423"/>
      <c r="AX155" s="423"/>
      <c r="AY155" s="423"/>
      <c r="AZ155" s="423"/>
      <c r="BA155" s="423"/>
      <c r="BB155" s="423"/>
      <c r="BC155" s="425"/>
      <c r="BD155" s="423"/>
      <c r="BE155" s="423"/>
      <c r="BF155" s="423"/>
      <c r="BG155" s="423"/>
      <c r="BH155" s="423"/>
      <c r="BI155" s="423"/>
      <c r="BJ155" s="423"/>
      <c r="BK155" s="423"/>
      <c r="BL155" s="423"/>
      <c r="BM155" s="423"/>
      <c r="BN155" s="423"/>
      <c r="BO155" s="425"/>
      <c r="BP155" s="423"/>
      <c r="BQ155" s="423"/>
      <c r="BR155" s="423"/>
      <c r="BS155" s="423"/>
      <c r="BT155" s="423"/>
      <c r="BU155" s="423"/>
      <c r="BV155" s="423"/>
      <c r="BW155" s="423"/>
      <c r="BX155" s="423"/>
      <c r="BY155" s="423"/>
      <c r="BZ155" s="423"/>
      <c r="CA155" s="425"/>
      <c r="CB155" s="423"/>
      <c r="CC155" s="423"/>
      <c r="CD155" s="423"/>
      <c r="CE155" s="423"/>
      <c r="CF155" s="423"/>
      <c r="CG155" s="423"/>
      <c r="CH155" s="423"/>
      <c r="CI155" s="423"/>
      <c r="CJ155" s="423"/>
      <c r="CK155" s="423"/>
      <c r="CL155" s="423"/>
      <c r="CM155" s="425"/>
      <c r="CN155" s="423"/>
      <c r="CO155" s="423"/>
      <c r="CP155" s="423"/>
      <c r="CQ155" s="423"/>
      <c r="CR155" s="423"/>
      <c r="CS155" s="423"/>
      <c r="CT155" s="423"/>
      <c r="CU155" s="423"/>
      <c r="CV155" s="423"/>
      <c r="CW155" s="423"/>
      <c r="CX155" s="423"/>
      <c r="CY155" s="425"/>
      <c r="CZ155" s="300"/>
      <c r="DA155" s="300"/>
      <c r="DB155" s="300"/>
      <c r="DC155" s="300"/>
      <c r="DD155" s="300"/>
      <c r="DE155" s="300"/>
      <c r="DF155" s="300"/>
      <c r="DG155" s="300"/>
      <c r="DH155" s="300"/>
      <c r="DI155" s="300"/>
      <c r="DJ155" s="300"/>
      <c r="DK155" s="372"/>
      <c r="DL155" s="423"/>
      <c r="DM155" s="423"/>
      <c r="DN155" s="423"/>
      <c r="DO155" s="423"/>
      <c r="DP155" s="423"/>
      <c r="DQ155" s="423"/>
      <c r="DR155" s="423"/>
      <c r="DS155" s="423"/>
      <c r="DT155" s="423"/>
      <c r="DU155" s="423"/>
      <c r="DV155" s="423"/>
      <c r="DW155" s="425"/>
      <c r="DX155" s="300"/>
      <c r="DY155" s="300"/>
      <c r="DZ155" s="300"/>
      <c r="EA155" s="300"/>
      <c r="EB155" s="300"/>
      <c r="EC155" s="300"/>
      <c r="ED155" s="300"/>
      <c r="EE155" s="300"/>
      <c r="EF155" s="300"/>
      <c r="EG155" s="371"/>
      <c r="EH155" s="300"/>
      <c r="EI155" s="372"/>
      <c r="EJ155" s="300"/>
      <c r="EK155" s="300"/>
      <c r="EL155" s="300"/>
      <c r="EM155" s="300"/>
      <c r="EN155" s="300"/>
      <c r="EO155" s="300"/>
      <c r="EP155" s="300"/>
      <c r="EQ155" s="300"/>
      <c r="ER155" s="300"/>
      <c r="ES155" s="300"/>
      <c r="ET155" s="300"/>
      <c r="EU155" s="372"/>
      <c r="EV155" s="300"/>
      <c r="EW155" s="300"/>
      <c r="EX155" s="300"/>
      <c r="EY155" s="300"/>
      <c r="EZ155" s="300"/>
      <c r="FA155" s="300"/>
      <c r="FB155" s="300"/>
      <c r="FC155" s="300"/>
      <c r="FD155" s="300"/>
      <c r="FE155" s="300"/>
      <c r="FF155" s="300"/>
      <c r="FG155" s="372"/>
      <c r="FH155" s="300"/>
      <c r="FI155" s="300"/>
      <c r="FJ155" s="300"/>
      <c r="FK155" s="300"/>
      <c r="FL155" s="300"/>
      <c r="FM155" s="300"/>
      <c r="FN155" s="300"/>
      <c r="FO155" s="300"/>
      <c r="FP155" s="300"/>
      <c r="FQ155" s="300"/>
      <c r="FR155" s="300"/>
      <c r="FS155" s="372"/>
      <c r="FT155" s="423"/>
      <c r="FU155" s="423"/>
      <c r="FV155" s="423"/>
      <c r="FW155" s="423"/>
      <c r="FX155" s="423"/>
      <c r="FY155" s="423"/>
      <c r="FZ155" s="423"/>
      <c r="GA155" s="423"/>
      <c r="GB155" s="423"/>
      <c r="GC155" s="426">
        <f>$B$9*Q$354</f>
        <v>23344.424999999999</v>
      </c>
      <c r="GD155" s="426">
        <f>$B$9*R$354</f>
        <v>75179.8125</v>
      </c>
      <c r="GE155" s="427">
        <f>$B$9*S$354</f>
        <v>213463.57499999998</v>
      </c>
      <c r="GF155" s="403">
        <f t="shared" si="333"/>
        <v>311987.8125</v>
      </c>
    </row>
    <row r="156" spans="1:195" ht="22" hidden="1" customHeight="1">
      <c r="B156" s="394">
        <f t="shared" si="351"/>
        <v>141</v>
      </c>
      <c r="C156" s="428"/>
      <c r="D156" s="428"/>
      <c r="E156" s="428">
        <v>1</v>
      </c>
      <c r="F156" s="428"/>
      <c r="G156" s="409" t="str">
        <f>$G$355</f>
        <v>Low Performing  Title / App</v>
      </c>
      <c r="H156" s="422"/>
      <c r="I156" s="423"/>
      <c r="J156" s="423"/>
      <c r="K156" s="423"/>
      <c r="L156" s="423"/>
      <c r="M156" s="423"/>
      <c r="N156" s="423"/>
      <c r="O156" s="423"/>
      <c r="P156" s="423"/>
      <c r="Q156" s="424"/>
      <c r="R156" s="423"/>
      <c r="S156" s="425"/>
      <c r="T156" s="423"/>
      <c r="U156" s="423"/>
      <c r="V156" s="423"/>
      <c r="W156" s="423"/>
      <c r="X156" s="423"/>
      <c r="Y156" s="423"/>
      <c r="Z156" s="423"/>
      <c r="AA156" s="423"/>
      <c r="AB156" s="423"/>
      <c r="AC156" s="423"/>
      <c r="AD156" s="423"/>
      <c r="AE156" s="425"/>
      <c r="AF156" s="423"/>
      <c r="AG156" s="423"/>
      <c r="AH156" s="423"/>
      <c r="AI156" s="423"/>
      <c r="AJ156" s="423"/>
      <c r="AK156" s="423"/>
      <c r="AL156" s="423"/>
      <c r="AM156" s="423"/>
      <c r="AN156" s="423"/>
      <c r="AO156" s="423"/>
      <c r="AP156" s="423"/>
      <c r="AQ156" s="425"/>
      <c r="AR156" s="423"/>
      <c r="AS156" s="423"/>
      <c r="AT156" s="423"/>
      <c r="AU156" s="423"/>
      <c r="AV156" s="423"/>
      <c r="AW156" s="423"/>
      <c r="AX156" s="423"/>
      <c r="AY156" s="423"/>
      <c r="AZ156" s="423"/>
      <c r="BA156" s="423"/>
      <c r="BB156" s="423"/>
      <c r="BC156" s="425"/>
      <c r="BD156" s="423"/>
      <c r="BE156" s="423"/>
      <c r="BF156" s="423"/>
      <c r="BG156" s="423"/>
      <c r="BH156" s="423"/>
      <c r="BI156" s="423"/>
      <c r="BJ156" s="423"/>
      <c r="BK156" s="423"/>
      <c r="BL156" s="423"/>
      <c r="BM156" s="423"/>
      <c r="BN156" s="423"/>
      <c r="BO156" s="425"/>
      <c r="BP156" s="423"/>
      <c r="BQ156" s="423"/>
      <c r="BR156" s="423"/>
      <c r="BS156" s="423"/>
      <c r="BT156" s="423"/>
      <c r="BU156" s="423"/>
      <c r="BV156" s="423"/>
      <c r="BW156" s="423"/>
      <c r="BX156" s="423"/>
      <c r="BY156" s="423"/>
      <c r="BZ156" s="423"/>
      <c r="CA156" s="425"/>
      <c r="CB156" s="423"/>
      <c r="CC156" s="423"/>
      <c r="CD156" s="423"/>
      <c r="CE156" s="423"/>
      <c r="CF156" s="423"/>
      <c r="CG156" s="423"/>
      <c r="CH156" s="423"/>
      <c r="CI156" s="423"/>
      <c r="CJ156" s="423"/>
      <c r="CK156" s="423"/>
      <c r="CL156" s="423"/>
      <c r="CM156" s="425"/>
      <c r="CN156" s="423"/>
      <c r="CO156" s="423"/>
      <c r="CP156" s="423"/>
      <c r="CQ156" s="423"/>
      <c r="CR156" s="423"/>
      <c r="CS156" s="423"/>
      <c r="CT156" s="423"/>
      <c r="CU156" s="423"/>
      <c r="CV156" s="423"/>
      <c r="CW156" s="423"/>
      <c r="CX156" s="423"/>
      <c r="CY156" s="425"/>
      <c r="CZ156" s="300"/>
      <c r="DA156" s="300"/>
      <c r="DB156" s="300"/>
      <c r="DC156" s="300"/>
      <c r="DD156" s="300"/>
      <c r="DE156" s="300"/>
      <c r="DF156" s="300"/>
      <c r="DG156" s="300"/>
      <c r="DH156" s="300"/>
      <c r="DI156" s="300"/>
      <c r="DJ156" s="300"/>
      <c r="DK156" s="372"/>
      <c r="DL156" s="423"/>
      <c r="DM156" s="423"/>
      <c r="DN156" s="423"/>
      <c r="DO156" s="423"/>
      <c r="DP156" s="423"/>
      <c r="DQ156" s="423"/>
      <c r="DR156" s="423"/>
      <c r="DS156" s="423"/>
      <c r="DT156" s="423"/>
      <c r="DU156" s="423"/>
      <c r="DV156" s="423"/>
      <c r="DW156" s="425"/>
      <c r="DX156" s="300"/>
      <c r="DY156" s="300"/>
      <c r="DZ156" s="300"/>
      <c r="EA156" s="300"/>
      <c r="EB156" s="300"/>
      <c r="EC156" s="300"/>
      <c r="ED156" s="300"/>
      <c r="EE156" s="300"/>
      <c r="EF156" s="300"/>
      <c r="EG156" s="371"/>
      <c r="EH156" s="300"/>
      <c r="EI156" s="372"/>
      <c r="EJ156" s="300"/>
      <c r="EK156" s="300"/>
      <c r="EL156" s="300"/>
      <c r="EM156" s="300"/>
      <c r="EN156" s="300"/>
      <c r="EO156" s="300"/>
      <c r="EP156" s="300"/>
      <c r="EQ156" s="300"/>
      <c r="ER156" s="300"/>
      <c r="ES156" s="300"/>
      <c r="ET156" s="300"/>
      <c r="EU156" s="372"/>
      <c r="EV156" s="300"/>
      <c r="EW156" s="300"/>
      <c r="EX156" s="300"/>
      <c r="EY156" s="300"/>
      <c r="EZ156" s="300"/>
      <c r="FA156" s="300"/>
      <c r="FB156" s="300"/>
      <c r="FC156" s="300"/>
      <c r="FD156" s="300"/>
      <c r="FE156" s="300"/>
      <c r="FF156" s="300"/>
      <c r="FG156" s="372"/>
      <c r="FH156" s="300"/>
      <c r="FI156" s="300"/>
      <c r="FJ156" s="300"/>
      <c r="FK156" s="300"/>
      <c r="FL156" s="300"/>
      <c r="FM156" s="300"/>
      <c r="FN156" s="300"/>
      <c r="FO156" s="300"/>
      <c r="FP156" s="300"/>
      <c r="FQ156" s="300"/>
      <c r="FR156" s="300"/>
      <c r="FS156" s="372"/>
      <c r="FT156" s="423"/>
      <c r="FU156" s="423"/>
      <c r="FV156" s="423"/>
      <c r="FW156" s="423"/>
      <c r="FX156" s="423"/>
      <c r="FY156" s="423"/>
      <c r="FZ156" s="423"/>
      <c r="GA156" s="423"/>
      <c r="GB156" s="423"/>
      <c r="GC156" s="423"/>
      <c r="GD156" s="429">
        <f>$B$9*Q$355</f>
        <v>10965.824999999999</v>
      </c>
      <c r="GE156" s="430">
        <f>$B$9*R$355</f>
        <v>40421.0625</v>
      </c>
      <c r="GF156" s="392">
        <f t="shared" si="333"/>
        <v>51386.887499999997</v>
      </c>
    </row>
    <row r="157" spans="1:195" ht="22" hidden="1" customHeight="1" thickBot="1">
      <c r="B157" s="394">
        <f t="shared" si="351"/>
        <v>142</v>
      </c>
      <c r="C157" s="428"/>
      <c r="D157" s="428">
        <v>1</v>
      </c>
      <c r="E157" s="428"/>
      <c r="F157" s="428"/>
      <c r="G157" s="395" t="str">
        <f>$G$354</f>
        <v>Avg Performing  Title / App</v>
      </c>
      <c r="H157" s="445"/>
      <c r="I157" s="446"/>
      <c r="J157" s="446"/>
      <c r="K157" s="446"/>
      <c r="L157" s="446"/>
      <c r="M157" s="446"/>
      <c r="N157" s="446"/>
      <c r="O157" s="446"/>
      <c r="P157" s="446"/>
      <c r="Q157" s="447"/>
      <c r="R157" s="446"/>
      <c r="S157" s="448"/>
      <c r="T157" s="446"/>
      <c r="U157" s="446"/>
      <c r="V157" s="446"/>
      <c r="W157" s="446"/>
      <c r="X157" s="446"/>
      <c r="Y157" s="446"/>
      <c r="Z157" s="446"/>
      <c r="AA157" s="446"/>
      <c r="AB157" s="446"/>
      <c r="AC157" s="446"/>
      <c r="AD157" s="446"/>
      <c r="AE157" s="448"/>
      <c r="AF157" s="446"/>
      <c r="AG157" s="446"/>
      <c r="AH157" s="446"/>
      <c r="AI157" s="446"/>
      <c r="AJ157" s="446"/>
      <c r="AK157" s="446"/>
      <c r="AL157" s="446"/>
      <c r="AM157" s="446"/>
      <c r="AN157" s="446"/>
      <c r="AO157" s="446"/>
      <c r="AP157" s="446"/>
      <c r="AQ157" s="448"/>
      <c r="AR157" s="446"/>
      <c r="AS157" s="446"/>
      <c r="AT157" s="446"/>
      <c r="AU157" s="446"/>
      <c r="AV157" s="446"/>
      <c r="AW157" s="446"/>
      <c r="AX157" s="446"/>
      <c r="AY157" s="446"/>
      <c r="AZ157" s="446"/>
      <c r="BA157" s="446"/>
      <c r="BB157" s="446"/>
      <c r="BC157" s="448"/>
      <c r="BD157" s="446"/>
      <c r="BE157" s="446"/>
      <c r="BF157" s="446"/>
      <c r="BG157" s="446"/>
      <c r="BH157" s="446"/>
      <c r="BI157" s="446"/>
      <c r="BJ157" s="446"/>
      <c r="BK157" s="446"/>
      <c r="BL157" s="446"/>
      <c r="BM157" s="446"/>
      <c r="BN157" s="446"/>
      <c r="BO157" s="448"/>
      <c r="BP157" s="446"/>
      <c r="BQ157" s="446"/>
      <c r="BR157" s="446"/>
      <c r="BS157" s="446"/>
      <c r="BT157" s="446"/>
      <c r="BU157" s="446"/>
      <c r="BV157" s="446"/>
      <c r="BW157" s="446"/>
      <c r="BX157" s="446"/>
      <c r="BY157" s="446"/>
      <c r="BZ157" s="446"/>
      <c r="CA157" s="448"/>
      <c r="CB157" s="446"/>
      <c r="CC157" s="446"/>
      <c r="CD157" s="446"/>
      <c r="CE157" s="446"/>
      <c r="CF157" s="446"/>
      <c r="CG157" s="446"/>
      <c r="CH157" s="446"/>
      <c r="CI157" s="446"/>
      <c r="CJ157" s="446"/>
      <c r="CK157" s="446"/>
      <c r="CL157" s="446"/>
      <c r="CM157" s="448"/>
      <c r="CN157" s="446"/>
      <c r="CO157" s="446"/>
      <c r="CP157" s="446"/>
      <c r="CQ157" s="446"/>
      <c r="CR157" s="446"/>
      <c r="CS157" s="446"/>
      <c r="CT157" s="446"/>
      <c r="CU157" s="446"/>
      <c r="CV157" s="446"/>
      <c r="CW157" s="446"/>
      <c r="CX157" s="446"/>
      <c r="CY157" s="448"/>
      <c r="CZ157" s="362"/>
      <c r="DA157" s="362"/>
      <c r="DB157" s="362"/>
      <c r="DC157" s="362"/>
      <c r="DD157" s="362"/>
      <c r="DE157" s="362"/>
      <c r="DF157" s="362"/>
      <c r="DG157" s="362"/>
      <c r="DH157" s="362"/>
      <c r="DI157" s="362"/>
      <c r="DJ157" s="362"/>
      <c r="DK157" s="449"/>
      <c r="DL157" s="446"/>
      <c r="DM157" s="446"/>
      <c r="DN157" s="446"/>
      <c r="DO157" s="446"/>
      <c r="DP157" s="446"/>
      <c r="DQ157" s="446"/>
      <c r="DR157" s="446"/>
      <c r="DS157" s="446"/>
      <c r="DT157" s="446"/>
      <c r="DU157" s="446"/>
      <c r="DV157" s="446"/>
      <c r="DW157" s="448"/>
      <c r="DX157" s="362"/>
      <c r="DY157" s="362"/>
      <c r="DZ157" s="362"/>
      <c r="EA157" s="362"/>
      <c r="EB157" s="362"/>
      <c r="EC157" s="362"/>
      <c r="ED157" s="362"/>
      <c r="EE157" s="362"/>
      <c r="EF157" s="362"/>
      <c r="EG157" s="450"/>
      <c r="EH157" s="362"/>
      <c r="EI157" s="449"/>
      <c r="EJ157" s="362"/>
      <c r="EK157" s="362"/>
      <c r="EL157" s="362"/>
      <c r="EM157" s="362"/>
      <c r="EN157" s="362"/>
      <c r="EO157" s="362"/>
      <c r="EP157" s="362"/>
      <c r="EQ157" s="362"/>
      <c r="ER157" s="362"/>
      <c r="ES157" s="362"/>
      <c r="ET157" s="362"/>
      <c r="EU157" s="449"/>
      <c r="EV157" s="362"/>
      <c r="EW157" s="362"/>
      <c r="EX157" s="362"/>
      <c r="EY157" s="362"/>
      <c r="EZ157" s="362"/>
      <c r="FA157" s="362"/>
      <c r="FB157" s="362"/>
      <c r="FC157" s="362"/>
      <c r="FD157" s="362"/>
      <c r="FE157" s="362"/>
      <c r="FF157" s="362"/>
      <c r="FG157" s="449"/>
      <c r="FH157" s="362"/>
      <c r="FI157" s="362"/>
      <c r="FJ157" s="362"/>
      <c r="FK157" s="362"/>
      <c r="FL157" s="362"/>
      <c r="FM157" s="362"/>
      <c r="FN157" s="362"/>
      <c r="FO157" s="362"/>
      <c r="FP157" s="362"/>
      <c r="FQ157" s="362"/>
      <c r="FR157" s="362"/>
      <c r="FS157" s="449"/>
      <c r="FT157" s="446"/>
      <c r="FU157" s="446"/>
      <c r="FV157" s="446"/>
      <c r="FW157" s="446"/>
      <c r="FX157" s="446"/>
      <c r="FY157" s="446"/>
      <c r="FZ157" s="446"/>
      <c r="GA157" s="446"/>
      <c r="GB157" s="446"/>
      <c r="GC157" s="446"/>
      <c r="GD157" s="446"/>
      <c r="GE157" s="451">
        <f>$B$9*Q$354</f>
        <v>23344.424999999999</v>
      </c>
      <c r="GF157" s="452">
        <f t="shared" si="333"/>
        <v>23344.424999999999</v>
      </c>
    </row>
    <row r="158" spans="1:195" ht="22" customHeight="1" thickTop="1" thickBot="1">
      <c r="A158" s="453" t="s">
        <v>381</v>
      </c>
      <c r="B158" s="453">
        <f>B157</f>
        <v>142</v>
      </c>
      <c r="C158" s="454">
        <f>SUM(C16:C157)</f>
        <v>14</v>
      </c>
      <c r="D158" s="455">
        <f>SUM(D16:D157)</f>
        <v>57</v>
      </c>
      <c r="E158" s="456">
        <f>SUM(E16:E157)</f>
        <v>43</v>
      </c>
      <c r="F158" s="457">
        <f>SUM(F16:F157)</f>
        <v>28</v>
      </c>
      <c r="G158" s="458" t="s">
        <v>44</v>
      </c>
      <c r="H158" s="459">
        <f>SUM(H16:H157)</f>
        <v>0</v>
      </c>
      <c r="I158" s="459">
        <f t="shared" ref="I158:S158" si="360">SUM(I16:I157)</f>
        <v>0</v>
      </c>
      <c r="J158" s="459">
        <f t="shared" si="360"/>
        <v>0</v>
      </c>
      <c r="K158" s="459">
        <f t="shared" si="360"/>
        <v>0</v>
      </c>
      <c r="L158" s="459">
        <f t="shared" si="360"/>
        <v>0</v>
      </c>
      <c r="M158" s="459">
        <f t="shared" si="360"/>
        <v>0</v>
      </c>
      <c r="N158" s="459">
        <f t="shared" si="360"/>
        <v>0</v>
      </c>
      <c r="O158" s="459">
        <f t="shared" si="360"/>
        <v>0</v>
      </c>
      <c r="P158" s="459">
        <f t="shared" si="360"/>
        <v>0</v>
      </c>
      <c r="Q158" s="460">
        <f t="shared" si="360"/>
        <v>10965.824999999999</v>
      </c>
      <c r="R158" s="459">
        <f t="shared" si="360"/>
        <v>40421.0625</v>
      </c>
      <c r="S158" s="461">
        <f t="shared" si="360"/>
        <v>97548.75</v>
      </c>
      <c r="T158" s="459">
        <f>SUM(T16:T157)</f>
        <v>211972.3125</v>
      </c>
      <c r="U158" s="459">
        <f t="shared" ref="U158:AE158" si="361">SUM(U16:U157)</f>
        <v>438262.98749999993</v>
      </c>
      <c r="V158" s="459">
        <f t="shared" si="361"/>
        <v>788199.50624999998</v>
      </c>
      <c r="W158" s="459">
        <f t="shared" si="361"/>
        <v>1366170.2437499999</v>
      </c>
      <c r="X158" s="459">
        <f t="shared" si="361"/>
        <v>2029221.4312499999</v>
      </c>
      <c r="Y158" s="459">
        <f t="shared" si="361"/>
        <v>2993171.2687499998</v>
      </c>
      <c r="Z158" s="459">
        <f t="shared" si="361"/>
        <v>3581154.7687500003</v>
      </c>
      <c r="AA158" s="459">
        <f t="shared" si="361"/>
        <v>3977225.1187499999</v>
      </c>
      <c r="AB158" s="459">
        <f t="shared" ref="AB158" si="362">SUM(AB16:AB157)</f>
        <v>3490017.7</v>
      </c>
      <c r="AC158" s="459">
        <f t="shared" si="361"/>
        <v>2923326.7374999998</v>
      </c>
      <c r="AD158" s="459">
        <f t="shared" si="361"/>
        <v>3597960.4374999995</v>
      </c>
      <c r="AE158" s="461">
        <f t="shared" si="361"/>
        <v>3184316.3624999998</v>
      </c>
      <c r="AF158" s="459">
        <f>SUM(AF16:AF157)</f>
        <v>2945497.5874999994</v>
      </c>
      <c r="AG158" s="459">
        <f t="shared" ref="AG158:AQ158" si="363">SUM(AG16:AG157)</f>
        <v>3743016.5500000003</v>
      </c>
      <c r="AH158" s="459">
        <f t="shared" si="363"/>
        <v>3607066.8562500002</v>
      </c>
      <c r="AI158" s="459">
        <f t="shared" si="363"/>
        <v>3631467.1250000005</v>
      </c>
      <c r="AJ158" s="459">
        <f t="shared" si="363"/>
        <v>3197365.8437499995</v>
      </c>
      <c r="AK158" s="459">
        <f t="shared" si="363"/>
        <v>3935568.8125</v>
      </c>
      <c r="AL158" s="459">
        <f t="shared" si="363"/>
        <v>4020791.2874999996</v>
      </c>
      <c r="AM158" s="459">
        <f t="shared" si="363"/>
        <v>4995277.1375000002</v>
      </c>
      <c r="AN158" s="459">
        <f t="shared" si="363"/>
        <v>4667242.3687499994</v>
      </c>
      <c r="AO158" s="459">
        <f t="shared" si="363"/>
        <v>5109121.7612499995</v>
      </c>
      <c r="AP158" s="459">
        <f t="shared" si="363"/>
        <v>4460683.7502499996</v>
      </c>
      <c r="AQ158" s="461">
        <f t="shared" si="363"/>
        <v>4252830.9251999995</v>
      </c>
      <c r="AR158" s="459">
        <f>SUM(AR16:AR157)</f>
        <v>4894541.2239099992</v>
      </c>
      <c r="AS158" s="459">
        <f t="shared" ref="AS158:BC158" si="364">SUM(AS16:AS157)</f>
        <v>4188624.0903779999</v>
      </c>
      <c r="AT158" s="459">
        <f t="shared" si="364"/>
        <v>3841124.7223024</v>
      </c>
      <c r="AU158" s="459">
        <f t="shared" si="364"/>
        <v>4496456.7178419204</v>
      </c>
      <c r="AV158" s="459">
        <f t="shared" si="364"/>
        <v>4092083.2555235354</v>
      </c>
      <c r="AW158" s="459">
        <f t="shared" si="364"/>
        <v>3975347.8444188288</v>
      </c>
      <c r="AX158" s="459">
        <f t="shared" si="364"/>
        <v>3212689.1280350639</v>
      </c>
      <c r="AY158" s="459">
        <f t="shared" si="364"/>
        <v>3527522.7661780505</v>
      </c>
      <c r="AZ158" s="459">
        <f t="shared" si="364"/>
        <v>3139063.2366924407</v>
      </c>
      <c r="BA158" s="459">
        <f t="shared" si="364"/>
        <v>3122699.9831039519</v>
      </c>
      <c r="BB158" s="459">
        <f t="shared" si="364"/>
        <v>2659218.9527331619</v>
      </c>
      <c r="BC158" s="461">
        <f t="shared" si="364"/>
        <v>3072060.0559365293</v>
      </c>
      <c r="BD158" s="459">
        <f>SUM(BD16:BD157)</f>
        <v>3725076.9022492236</v>
      </c>
      <c r="BE158" s="459">
        <f t="shared" ref="BE158:BO158" si="365">SUM(BE16:BE157)</f>
        <v>4792403.303049379</v>
      </c>
      <c r="BF158" s="459">
        <f t="shared" si="365"/>
        <v>5024761.1549395034</v>
      </c>
      <c r="BG158" s="459">
        <f t="shared" si="365"/>
        <v>5417823.0414516032</v>
      </c>
      <c r="BH158" s="459">
        <f t="shared" si="365"/>
        <v>5121749.683161282</v>
      </c>
      <c r="BI158" s="459">
        <f t="shared" si="365"/>
        <v>4606921.9090290256</v>
      </c>
      <c r="BJ158" s="459">
        <f t="shared" si="365"/>
        <v>5400093.9747232208</v>
      </c>
      <c r="BK158" s="459">
        <f t="shared" si="365"/>
        <v>4802605.1172785759</v>
      </c>
      <c r="BL158" s="459">
        <f t="shared" si="365"/>
        <v>4382404.0038228603</v>
      </c>
      <c r="BM158" s="459">
        <f t="shared" si="365"/>
        <v>4982785.4893082883</v>
      </c>
      <c r="BN158" s="459">
        <f t="shared" si="365"/>
        <v>5075374.7614466306</v>
      </c>
      <c r="BO158" s="461">
        <f t="shared" si="365"/>
        <v>5251858.5379073052</v>
      </c>
      <c r="BP158" s="459">
        <f>SUM(BP16:BP157)</f>
        <v>5377055.7865758436</v>
      </c>
      <c r="BQ158" s="459">
        <f t="shared" ref="BQ158:CA158" si="366">SUM(BQ16:BQ157)</f>
        <v>6316952.4692606749</v>
      </c>
      <c r="BR158" s="459">
        <f t="shared" si="366"/>
        <v>6659443.1354085412</v>
      </c>
      <c r="BS158" s="459">
        <f t="shared" si="366"/>
        <v>6309500.7820768328</v>
      </c>
      <c r="BT158" s="459">
        <f t="shared" si="366"/>
        <v>5273394.2131614648</v>
      </c>
      <c r="BU158" s="459">
        <f t="shared" si="366"/>
        <v>5936720.7830291726</v>
      </c>
      <c r="BV158" s="459">
        <f t="shared" si="366"/>
        <v>5078247.1001733383</v>
      </c>
      <c r="BW158" s="459">
        <f t="shared" si="366"/>
        <v>5080070.7601386709</v>
      </c>
      <c r="BX158" s="459">
        <f t="shared" si="366"/>
        <v>5462518.1043609362</v>
      </c>
      <c r="BY158" s="459">
        <f t="shared" si="366"/>
        <v>4982643.058488749</v>
      </c>
      <c r="BZ158" s="459">
        <f t="shared" si="366"/>
        <v>4802296.2417910006</v>
      </c>
      <c r="CA158" s="461">
        <f t="shared" si="366"/>
        <v>4056030.1284327996</v>
      </c>
      <c r="CB158" s="459">
        <f>SUM(CB16:CB157)</f>
        <v>4393807.1002462395</v>
      </c>
      <c r="CC158" s="459">
        <f t="shared" ref="CC158:CM158" si="367">SUM(CC16:CC157)</f>
        <v>4577760.4501969917</v>
      </c>
      <c r="CD158" s="459">
        <f t="shared" si="367"/>
        <v>5615339.8976575937</v>
      </c>
      <c r="CE158" s="459">
        <f t="shared" si="367"/>
        <v>5966764.6293760752</v>
      </c>
      <c r="CF158" s="459">
        <f t="shared" si="367"/>
        <v>6397559.8947508605</v>
      </c>
      <c r="CG158" s="459">
        <f t="shared" si="367"/>
        <v>6927857.5408006888</v>
      </c>
      <c r="CH158" s="459">
        <f t="shared" si="367"/>
        <v>6172637.8326405492</v>
      </c>
      <c r="CI158" s="459">
        <f t="shared" si="367"/>
        <v>5330644.5673624398</v>
      </c>
      <c r="CJ158" s="459">
        <f t="shared" si="367"/>
        <v>5835961.3576399516</v>
      </c>
      <c r="CK158" s="459">
        <f t="shared" si="367"/>
        <v>5186250.6286119623</v>
      </c>
      <c r="CL158" s="459">
        <f t="shared" si="367"/>
        <v>4805453.5078895697</v>
      </c>
      <c r="CM158" s="461">
        <f t="shared" si="367"/>
        <v>5493222.2263116557</v>
      </c>
      <c r="CN158" s="459">
        <f>SUM(CN16:CN157)</f>
        <v>5321555.8947993247</v>
      </c>
      <c r="CO158" s="459">
        <f t="shared" ref="CO158:EZ158" si="368">SUM(CO16:CO157)</f>
        <v>5129419.4933394594</v>
      </c>
      <c r="CP158" s="459">
        <f t="shared" si="368"/>
        <v>4235006.6421715682</v>
      </c>
      <c r="CQ158" s="459">
        <f t="shared" si="368"/>
        <v>4197018.2099872539</v>
      </c>
      <c r="CR158" s="459">
        <f t="shared" si="368"/>
        <v>3789625.0917398036</v>
      </c>
      <c r="CS158" s="459">
        <f t="shared" si="368"/>
        <v>4014091.4833918423</v>
      </c>
      <c r="CT158" s="459">
        <f t="shared" si="368"/>
        <v>3535062.9029634749</v>
      </c>
      <c r="CU158" s="459">
        <f t="shared" si="368"/>
        <v>4051202.8861207794</v>
      </c>
      <c r="CV158" s="459">
        <f t="shared" si="368"/>
        <v>4652209.418896623</v>
      </c>
      <c r="CW158" s="459">
        <f t="shared" si="368"/>
        <v>5253123.3188672978</v>
      </c>
      <c r="CX158" s="459">
        <f t="shared" si="368"/>
        <v>5915868.8200938385</v>
      </c>
      <c r="CY158" s="461">
        <f t="shared" si="368"/>
        <v>5134435.5673250714</v>
      </c>
      <c r="CZ158" s="459">
        <f t="shared" si="368"/>
        <v>4909728.0788600566</v>
      </c>
      <c r="DA158" s="459">
        <f t="shared" si="368"/>
        <v>6141428.5893380446</v>
      </c>
      <c r="DB158" s="459">
        <f t="shared" si="368"/>
        <v>6279245.8402204374</v>
      </c>
      <c r="DC158" s="459">
        <f t="shared" si="368"/>
        <v>6741172.2284263493</v>
      </c>
      <c r="DD158" s="459">
        <f t="shared" si="368"/>
        <v>8438811.5389910787</v>
      </c>
      <c r="DE158" s="459">
        <f t="shared" si="368"/>
        <v>8419729.3611928634</v>
      </c>
      <c r="DF158" s="459">
        <f t="shared" si="368"/>
        <v>8631550.0077042915</v>
      </c>
      <c r="DG158" s="459">
        <f t="shared" si="368"/>
        <v>7264316.5811634324</v>
      </c>
      <c r="DH158" s="459">
        <f t="shared" si="368"/>
        <v>6723841.6736807469</v>
      </c>
      <c r="DI158" s="459">
        <f t="shared" si="368"/>
        <v>7012039.7876945967</v>
      </c>
      <c r="DJ158" s="459">
        <f t="shared" si="368"/>
        <v>6433342.0714056781</v>
      </c>
      <c r="DK158" s="461">
        <f t="shared" si="368"/>
        <v>5310092.1071245419</v>
      </c>
      <c r="DL158" s="459">
        <f t="shared" si="368"/>
        <v>6062614.2381996345</v>
      </c>
      <c r="DM158" s="459">
        <f t="shared" si="368"/>
        <v>5719973.5855597081</v>
      </c>
      <c r="DN158" s="459">
        <f t="shared" si="368"/>
        <v>6025059.9434477659</v>
      </c>
      <c r="DO158" s="459">
        <f t="shared" si="368"/>
        <v>5361485.7510082126</v>
      </c>
      <c r="DP158" s="459">
        <f t="shared" si="368"/>
        <v>5397821.5483065704</v>
      </c>
      <c r="DQ158" s="459">
        <f t="shared" si="368"/>
        <v>4907467.0123952562</v>
      </c>
      <c r="DR158" s="459">
        <f t="shared" si="368"/>
        <v>4908615.4324162044</v>
      </c>
      <c r="DS158" s="459">
        <f t="shared" si="368"/>
        <v>4362713.6246829638</v>
      </c>
      <c r="DT158" s="459">
        <f t="shared" si="368"/>
        <v>4615658.1034963708</v>
      </c>
      <c r="DU158" s="459">
        <f t="shared" si="368"/>
        <v>5547979.9527970962</v>
      </c>
      <c r="DV158" s="459">
        <f t="shared" si="368"/>
        <v>6008270.3809876777</v>
      </c>
      <c r="DW158" s="461">
        <f t="shared" si="368"/>
        <v>6477397.657290142</v>
      </c>
      <c r="DX158" s="459">
        <f t="shared" si="368"/>
        <v>6048948.234582114</v>
      </c>
      <c r="DY158" s="459">
        <f t="shared" si="368"/>
        <v>5712947.9651656905</v>
      </c>
      <c r="DZ158" s="459">
        <f t="shared" si="368"/>
        <v>6654839.1146325534</v>
      </c>
      <c r="EA158" s="459">
        <f t="shared" si="368"/>
        <v>6083991.3342060419</v>
      </c>
      <c r="EB158" s="459">
        <f t="shared" si="368"/>
        <v>5863974.599864834</v>
      </c>
      <c r="EC158" s="459">
        <f t="shared" si="368"/>
        <v>6288140.1748918677</v>
      </c>
      <c r="ED158" s="459">
        <f t="shared" si="368"/>
        <v>6097970.5449134931</v>
      </c>
      <c r="EE158" s="459">
        <f t="shared" si="368"/>
        <v>6182866.717180796</v>
      </c>
      <c r="EF158" s="459">
        <f t="shared" si="368"/>
        <v>5664077.6324946359</v>
      </c>
      <c r="EG158" s="459">
        <f t="shared" si="368"/>
        <v>6824559.963495709</v>
      </c>
      <c r="EH158" s="459">
        <f t="shared" si="368"/>
        <v>7061678.7582965679</v>
      </c>
      <c r="EI158" s="461">
        <f t="shared" si="368"/>
        <v>7592179.9741372541</v>
      </c>
      <c r="EJ158" s="459">
        <f t="shared" si="368"/>
        <v>6556691.7693098029</v>
      </c>
      <c r="EK158" s="459">
        <f t="shared" si="368"/>
        <v>6205603.1279478408</v>
      </c>
      <c r="EL158" s="459">
        <f t="shared" si="368"/>
        <v>7008389.3186082738</v>
      </c>
      <c r="EM158" s="459">
        <f t="shared" si="368"/>
        <v>6840764.4373866199</v>
      </c>
      <c r="EN158" s="459">
        <f t="shared" si="368"/>
        <v>6747570.3486592956</v>
      </c>
      <c r="EO158" s="459">
        <f t="shared" si="368"/>
        <v>7189142.1501774369</v>
      </c>
      <c r="EP158" s="459">
        <f t="shared" si="368"/>
        <v>6449713.0613919497</v>
      </c>
      <c r="EQ158" s="459">
        <f t="shared" si="368"/>
        <v>6346231.2278635586</v>
      </c>
      <c r="ER158" s="459">
        <f t="shared" si="368"/>
        <v>5885494.063540848</v>
      </c>
      <c r="ES158" s="459">
        <f t="shared" si="368"/>
        <v>6283764.2083326774</v>
      </c>
      <c r="ET158" s="459">
        <f t="shared" si="368"/>
        <v>6816471.7991661429</v>
      </c>
      <c r="EU158" s="461">
        <f t="shared" si="368"/>
        <v>7341493.9993329141</v>
      </c>
      <c r="EV158" s="459">
        <f t="shared" si="368"/>
        <v>7321163.6207163315</v>
      </c>
      <c r="EW158" s="459">
        <f t="shared" si="368"/>
        <v>7235937.2103230637</v>
      </c>
      <c r="EX158" s="459">
        <f t="shared" si="368"/>
        <v>7252707.5882584518</v>
      </c>
      <c r="EY158" s="459">
        <f t="shared" si="368"/>
        <v>8846915.5868567601</v>
      </c>
      <c r="EZ158" s="459">
        <f t="shared" si="368"/>
        <v>9099724.0369854085</v>
      </c>
      <c r="FA158" s="459">
        <f t="shared" ref="FA158:GE158" si="369">SUM(FA16:FA157)</f>
        <v>9230219.0195883252</v>
      </c>
      <c r="FB158" s="459">
        <f t="shared" si="369"/>
        <v>10350217.466920665</v>
      </c>
      <c r="FC158" s="459">
        <f t="shared" si="369"/>
        <v>9257416.6035365295</v>
      </c>
      <c r="FD158" s="459">
        <f t="shared" si="369"/>
        <v>8899117.2315792255</v>
      </c>
      <c r="FE158" s="459">
        <f t="shared" si="369"/>
        <v>9223236.0640133806</v>
      </c>
      <c r="FF158" s="459">
        <f t="shared" si="369"/>
        <v>9623926.3612107038</v>
      </c>
      <c r="FG158" s="461">
        <f t="shared" si="369"/>
        <v>9439575.2389685623</v>
      </c>
      <c r="FH158" s="459">
        <f t="shared" si="369"/>
        <v>10715563.82367485</v>
      </c>
      <c r="FI158" s="459">
        <f t="shared" si="369"/>
        <v>9540139.8914398793</v>
      </c>
      <c r="FJ158" s="459">
        <f t="shared" si="369"/>
        <v>9555876.0444019027</v>
      </c>
      <c r="FK158" s="459">
        <f t="shared" si="369"/>
        <v>10285593.668021522</v>
      </c>
      <c r="FL158" s="459">
        <f t="shared" si="369"/>
        <v>11121740.95941722</v>
      </c>
      <c r="FM158" s="459">
        <f t="shared" si="369"/>
        <v>10788100.953783773</v>
      </c>
      <c r="FN158" s="459">
        <f t="shared" si="369"/>
        <v>11792184.876777021</v>
      </c>
      <c r="FO158" s="459">
        <f t="shared" si="369"/>
        <v>9888359.0876716133</v>
      </c>
      <c r="FP158" s="459">
        <f t="shared" si="369"/>
        <v>8996105.8576372918</v>
      </c>
      <c r="FQ158" s="459">
        <f t="shared" si="369"/>
        <v>8538836.6773598343</v>
      </c>
      <c r="FR158" s="459">
        <f t="shared" si="369"/>
        <v>8078174.0481378688</v>
      </c>
      <c r="FS158" s="461">
        <f t="shared" si="369"/>
        <v>7042129.0610102937</v>
      </c>
      <c r="FT158" s="459">
        <f t="shared" si="369"/>
        <v>7371693.8213082347</v>
      </c>
      <c r="FU158" s="459">
        <f t="shared" si="369"/>
        <v>6666607.3070465876</v>
      </c>
      <c r="FV158" s="459">
        <f t="shared" si="369"/>
        <v>7026964.24438727</v>
      </c>
      <c r="FW158" s="459">
        <f t="shared" si="369"/>
        <v>6980548.8205098156</v>
      </c>
      <c r="FX158" s="459">
        <f t="shared" si="369"/>
        <v>8297704.0914078532</v>
      </c>
      <c r="FY158" s="459">
        <f t="shared" si="369"/>
        <v>8388748.8468762822</v>
      </c>
      <c r="FZ158" s="459">
        <f t="shared" si="369"/>
        <v>8817062.7612510249</v>
      </c>
      <c r="GA158" s="459">
        <f t="shared" si="369"/>
        <v>7540522.7477508197</v>
      </c>
      <c r="GB158" s="459">
        <f t="shared" si="369"/>
        <v>7249067.5119506568</v>
      </c>
      <c r="GC158" s="459">
        <f t="shared" si="369"/>
        <v>7902078.4020605246</v>
      </c>
      <c r="GD158" s="459">
        <f t="shared" si="369"/>
        <v>8097813.5428984202</v>
      </c>
      <c r="GE158" s="461">
        <f t="shared" si="369"/>
        <v>7990132.3743187366</v>
      </c>
      <c r="GF158" s="462">
        <f t="shared" si="333"/>
        <v>985267671.37147522</v>
      </c>
      <c r="GG158" s="366">
        <f>SUM(GG16:GG157)</f>
        <v>2585149835.7825837</v>
      </c>
    </row>
    <row r="159" spans="1:195" ht="22" customHeight="1" thickTop="1" thickBot="1">
      <c r="A159" s="240" t="s">
        <v>673</v>
      </c>
      <c r="C159" s="463" t="s">
        <v>379</v>
      </c>
      <c r="D159" s="464"/>
      <c r="E159" s="465"/>
      <c r="F159" s="466"/>
      <c r="G159" s="467" t="s">
        <v>293</v>
      </c>
      <c r="H159" s="468">
        <f>H158*-0.15</f>
        <v>0</v>
      </c>
      <c r="I159" s="468">
        <f t="shared" ref="I159:BT159" si="370">I158*-0.15</f>
        <v>0</v>
      </c>
      <c r="J159" s="468">
        <f t="shared" si="370"/>
        <v>0</v>
      </c>
      <c r="K159" s="468">
        <f t="shared" si="370"/>
        <v>0</v>
      </c>
      <c r="L159" s="468">
        <f t="shared" si="370"/>
        <v>0</v>
      </c>
      <c r="M159" s="468">
        <f t="shared" si="370"/>
        <v>0</v>
      </c>
      <c r="N159" s="468">
        <f t="shared" si="370"/>
        <v>0</v>
      </c>
      <c r="O159" s="468">
        <f t="shared" si="370"/>
        <v>0</v>
      </c>
      <c r="P159" s="469">
        <f t="shared" si="370"/>
        <v>0</v>
      </c>
      <c r="Q159" s="470">
        <f t="shared" si="370"/>
        <v>-1644.8737499999997</v>
      </c>
      <c r="R159" s="471">
        <f t="shared" si="370"/>
        <v>-6063.1593750000002</v>
      </c>
      <c r="S159" s="472">
        <f t="shared" si="370"/>
        <v>-14632.3125</v>
      </c>
      <c r="T159" s="471">
        <f t="shared" si="370"/>
        <v>-31795.846874999999</v>
      </c>
      <c r="U159" s="471">
        <f t="shared" si="370"/>
        <v>-65739.448124999981</v>
      </c>
      <c r="V159" s="471">
        <f t="shared" si="370"/>
        <v>-118229.9259375</v>
      </c>
      <c r="W159" s="471">
        <f t="shared" si="370"/>
        <v>-204925.53656249997</v>
      </c>
      <c r="X159" s="471">
        <f t="shared" si="370"/>
        <v>-304383.21468749997</v>
      </c>
      <c r="Y159" s="471">
        <f t="shared" si="370"/>
        <v>-448975.69031249994</v>
      </c>
      <c r="Z159" s="471">
        <f t="shared" si="370"/>
        <v>-537173.21531250002</v>
      </c>
      <c r="AA159" s="471">
        <f t="shared" si="370"/>
        <v>-596583.76781250001</v>
      </c>
      <c r="AB159" s="471">
        <f t="shared" si="370"/>
        <v>-523502.65500000003</v>
      </c>
      <c r="AC159" s="468">
        <f t="shared" si="370"/>
        <v>-438499.01062499994</v>
      </c>
      <c r="AD159" s="468">
        <f t="shared" si="370"/>
        <v>-539694.06562499993</v>
      </c>
      <c r="AE159" s="472">
        <f t="shared" si="370"/>
        <v>-477647.45437499997</v>
      </c>
      <c r="AF159" s="468">
        <f t="shared" si="370"/>
        <v>-441824.63812499988</v>
      </c>
      <c r="AG159" s="468">
        <f t="shared" si="370"/>
        <v>-561452.48250000004</v>
      </c>
      <c r="AH159" s="468">
        <f t="shared" si="370"/>
        <v>-541060.0284375</v>
      </c>
      <c r="AI159" s="468">
        <f t="shared" si="370"/>
        <v>-544720.06875000009</v>
      </c>
      <c r="AJ159" s="468">
        <f t="shared" si="370"/>
        <v>-479604.87656249991</v>
      </c>
      <c r="AK159" s="468">
        <f t="shared" si="370"/>
        <v>-590335.32187500002</v>
      </c>
      <c r="AL159" s="468">
        <f t="shared" si="370"/>
        <v>-603118.69312499987</v>
      </c>
      <c r="AM159" s="468">
        <f t="shared" si="370"/>
        <v>-749291.57062500005</v>
      </c>
      <c r="AN159" s="471">
        <f t="shared" si="370"/>
        <v>-700086.35531249992</v>
      </c>
      <c r="AO159" s="471">
        <f t="shared" si="370"/>
        <v>-766368.26418749988</v>
      </c>
      <c r="AP159" s="471">
        <f t="shared" si="370"/>
        <v>-669102.56253749994</v>
      </c>
      <c r="AQ159" s="472">
        <f t="shared" si="370"/>
        <v>-637924.63877999992</v>
      </c>
      <c r="AR159" s="471">
        <f t="shared" si="370"/>
        <v>-734181.18358649989</v>
      </c>
      <c r="AS159" s="471">
        <f t="shared" si="370"/>
        <v>-628293.61355669994</v>
      </c>
      <c r="AT159" s="471">
        <f t="shared" si="370"/>
        <v>-576168.70834536001</v>
      </c>
      <c r="AU159" s="471">
        <f t="shared" si="370"/>
        <v>-674468.50767628802</v>
      </c>
      <c r="AV159" s="471">
        <f t="shared" si="370"/>
        <v>-613812.48832853034</v>
      </c>
      <c r="AW159" s="471">
        <f t="shared" si="370"/>
        <v>-596302.17666282435</v>
      </c>
      <c r="AX159" s="471">
        <f t="shared" si="370"/>
        <v>-481903.36920525954</v>
      </c>
      <c r="AY159" s="471">
        <f t="shared" si="370"/>
        <v>-529128.41492670751</v>
      </c>
      <c r="AZ159" s="471">
        <f t="shared" si="370"/>
        <v>-470859.4855038661</v>
      </c>
      <c r="BA159" s="468">
        <f t="shared" si="370"/>
        <v>-468404.99746559275</v>
      </c>
      <c r="BB159" s="468">
        <f t="shared" si="370"/>
        <v>-398882.84290997428</v>
      </c>
      <c r="BC159" s="472">
        <f t="shared" si="370"/>
        <v>-460809.00839047937</v>
      </c>
      <c r="BD159" s="468">
        <f t="shared" si="370"/>
        <v>-558761.53533738351</v>
      </c>
      <c r="BE159" s="468">
        <f t="shared" si="370"/>
        <v>-718860.49545740685</v>
      </c>
      <c r="BF159" s="468">
        <f t="shared" si="370"/>
        <v>-753714.17324092553</v>
      </c>
      <c r="BG159" s="468">
        <f t="shared" si="370"/>
        <v>-812673.45621774043</v>
      </c>
      <c r="BH159" s="468">
        <f t="shared" si="370"/>
        <v>-768262.45247419225</v>
      </c>
      <c r="BI159" s="468">
        <f t="shared" si="370"/>
        <v>-691038.28635435377</v>
      </c>
      <c r="BJ159" s="468">
        <f t="shared" si="370"/>
        <v>-810014.0962084831</v>
      </c>
      <c r="BK159" s="468">
        <f t="shared" si="370"/>
        <v>-720390.76759178634</v>
      </c>
      <c r="BL159" s="471">
        <f t="shared" si="370"/>
        <v>-657360.60057342902</v>
      </c>
      <c r="BM159" s="471">
        <f t="shared" si="370"/>
        <v>-747417.82339624327</v>
      </c>
      <c r="BN159" s="471">
        <f t="shared" si="370"/>
        <v>-761306.21421699459</v>
      </c>
      <c r="BO159" s="472">
        <f t="shared" si="370"/>
        <v>-787778.78068609571</v>
      </c>
      <c r="BP159" s="471">
        <f t="shared" si="370"/>
        <v>-806558.36798637651</v>
      </c>
      <c r="BQ159" s="471">
        <f t="shared" si="370"/>
        <v>-947542.87038910121</v>
      </c>
      <c r="BR159" s="471">
        <f t="shared" si="370"/>
        <v>-998916.47031128115</v>
      </c>
      <c r="BS159" s="471">
        <f t="shared" si="370"/>
        <v>-946425.11731152493</v>
      </c>
      <c r="BT159" s="471">
        <f t="shared" si="370"/>
        <v>-791009.13197421969</v>
      </c>
      <c r="BU159" s="471">
        <f t="shared" ref="BU159:EF159" si="371">BU158*-0.15</f>
        <v>-890508.11745437584</v>
      </c>
      <c r="BV159" s="471">
        <f t="shared" si="371"/>
        <v>-761737.06502600072</v>
      </c>
      <c r="BW159" s="471">
        <f t="shared" si="371"/>
        <v>-762010.61402080057</v>
      </c>
      <c r="BX159" s="471">
        <f t="shared" si="371"/>
        <v>-819377.71565414045</v>
      </c>
      <c r="BY159" s="468">
        <f t="shared" si="371"/>
        <v>-747396.45877331228</v>
      </c>
      <c r="BZ159" s="468">
        <f t="shared" si="371"/>
        <v>-720344.43626865011</v>
      </c>
      <c r="CA159" s="472">
        <f t="shared" si="371"/>
        <v>-608404.51926491992</v>
      </c>
      <c r="CB159" s="468">
        <f t="shared" si="371"/>
        <v>-659071.06503693585</v>
      </c>
      <c r="CC159" s="468">
        <f t="shared" si="371"/>
        <v>-686664.06752954877</v>
      </c>
      <c r="CD159" s="468">
        <f t="shared" si="371"/>
        <v>-842300.98464863899</v>
      </c>
      <c r="CE159" s="468">
        <f t="shared" si="371"/>
        <v>-895014.69440641126</v>
      </c>
      <c r="CF159" s="468">
        <f t="shared" si="371"/>
        <v>-959633.98421262903</v>
      </c>
      <c r="CG159" s="468">
        <f t="shared" si="371"/>
        <v>-1039178.6311201033</v>
      </c>
      <c r="CH159" s="468">
        <f t="shared" si="371"/>
        <v>-925895.67489608238</v>
      </c>
      <c r="CI159" s="468">
        <f t="shared" si="371"/>
        <v>-799596.68510436593</v>
      </c>
      <c r="CJ159" s="471">
        <f t="shared" si="371"/>
        <v>-875394.20364599267</v>
      </c>
      <c r="CK159" s="471">
        <f t="shared" si="371"/>
        <v>-777937.59429179435</v>
      </c>
      <c r="CL159" s="471">
        <f t="shared" si="371"/>
        <v>-720818.02618343546</v>
      </c>
      <c r="CM159" s="472">
        <f t="shared" si="371"/>
        <v>-823983.33394674829</v>
      </c>
      <c r="CN159" s="471">
        <f t="shared" si="371"/>
        <v>-798233.38421989873</v>
      </c>
      <c r="CO159" s="471">
        <f t="shared" si="371"/>
        <v>-769412.92400091887</v>
      </c>
      <c r="CP159" s="471">
        <f t="shared" si="371"/>
        <v>-635250.99632573524</v>
      </c>
      <c r="CQ159" s="471">
        <f t="shared" si="371"/>
        <v>-629552.73149808811</v>
      </c>
      <c r="CR159" s="471">
        <f t="shared" si="371"/>
        <v>-568443.76376097056</v>
      </c>
      <c r="CS159" s="471">
        <f t="shared" si="371"/>
        <v>-602113.72250877635</v>
      </c>
      <c r="CT159" s="471">
        <f t="shared" si="371"/>
        <v>-530259.43544452125</v>
      </c>
      <c r="CU159" s="471">
        <f t="shared" si="371"/>
        <v>-607680.43291811692</v>
      </c>
      <c r="CV159" s="471">
        <f t="shared" si="371"/>
        <v>-697831.41283449344</v>
      </c>
      <c r="CW159" s="468">
        <f t="shared" si="371"/>
        <v>-787968.49783009465</v>
      </c>
      <c r="CX159" s="468">
        <f t="shared" si="371"/>
        <v>-887380.32301407575</v>
      </c>
      <c r="CY159" s="472">
        <f t="shared" si="371"/>
        <v>-770165.33509876067</v>
      </c>
      <c r="CZ159" s="468">
        <f t="shared" si="371"/>
        <v>-736459.21182900842</v>
      </c>
      <c r="DA159" s="468">
        <f t="shared" si="371"/>
        <v>-921214.28840070672</v>
      </c>
      <c r="DB159" s="468">
        <f t="shared" si="371"/>
        <v>-941886.87603306561</v>
      </c>
      <c r="DC159" s="468">
        <f t="shared" si="371"/>
        <v>-1011175.8342639523</v>
      </c>
      <c r="DD159" s="468">
        <f t="shared" si="371"/>
        <v>-1265821.7308486619</v>
      </c>
      <c r="DE159" s="468">
        <f t="shared" si="371"/>
        <v>-1262959.4041789295</v>
      </c>
      <c r="DF159" s="468">
        <f t="shared" si="371"/>
        <v>-1294732.5011556437</v>
      </c>
      <c r="DG159" s="468">
        <f t="shared" si="371"/>
        <v>-1089647.4871745149</v>
      </c>
      <c r="DH159" s="471">
        <f t="shared" si="371"/>
        <v>-1008576.251052112</v>
      </c>
      <c r="DI159" s="471">
        <f t="shared" si="371"/>
        <v>-1051805.9681541894</v>
      </c>
      <c r="DJ159" s="471">
        <f t="shared" si="371"/>
        <v>-965001.31071085169</v>
      </c>
      <c r="DK159" s="472">
        <f t="shared" si="371"/>
        <v>-796513.81606868131</v>
      </c>
      <c r="DL159" s="471">
        <f t="shared" si="371"/>
        <v>-909392.13572994515</v>
      </c>
      <c r="DM159" s="471">
        <f t="shared" si="371"/>
        <v>-857996.03783395619</v>
      </c>
      <c r="DN159" s="471">
        <f t="shared" si="371"/>
        <v>-903758.99151716486</v>
      </c>
      <c r="DO159" s="471">
        <f t="shared" si="371"/>
        <v>-804222.86265123182</v>
      </c>
      <c r="DP159" s="471">
        <f t="shared" si="371"/>
        <v>-809673.23224598553</v>
      </c>
      <c r="DQ159" s="471">
        <f t="shared" si="371"/>
        <v>-736120.05185928836</v>
      </c>
      <c r="DR159" s="471">
        <f t="shared" si="371"/>
        <v>-736292.31486243068</v>
      </c>
      <c r="DS159" s="471">
        <f t="shared" si="371"/>
        <v>-654407.04370244453</v>
      </c>
      <c r="DT159" s="471">
        <f t="shared" si="371"/>
        <v>-692348.71552445565</v>
      </c>
      <c r="DU159" s="468">
        <f t="shared" si="371"/>
        <v>-832196.99291956436</v>
      </c>
      <c r="DV159" s="468">
        <f t="shared" si="371"/>
        <v>-901240.55714815168</v>
      </c>
      <c r="DW159" s="472">
        <f t="shared" si="371"/>
        <v>-971609.64859352121</v>
      </c>
      <c r="DX159" s="468">
        <f t="shared" si="371"/>
        <v>-907342.23518731713</v>
      </c>
      <c r="DY159" s="468">
        <f t="shared" si="371"/>
        <v>-856942.19477485353</v>
      </c>
      <c r="DZ159" s="468">
        <f t="shared" si="371"/>
        <v>-998225.86719488294</v>
      </c>
      <c r="EA159" s="468">
        <f t="shared" si="371"/>
        <v>-912598.70013090631</v>
      </c>
      <c r="EB159" s="468">
        <f t="shared" si="371"/>
        <v>-879596.18997972505</v>
      </c>
      <c r="EC159" s="468">
        <f t="shared" si="371"/>
        <v>-943221.02623378008</v>
      </c>
      <c r="ED159" s="468">
        <f t="shared" si="371"/>
        <v>-914695.58173702389</v>
      </c>
      <c r="EE159" s="468">
        <f t="shared" si="371"/>
        <v>-927430.0075771194</v>
      </c>
      <c r="EF159" s="471">
        <f t="shared" si="371"/>
        <v>-849611.64487419534</v>
      </c>
      <c r="EG159" s="471">
        <f t="shared" ref="EG159:GE159" si="372">EG158*-0.15</f>
        <v>-1023683.9945243563</v>
      </c>
      <c r="EH159" s="471">
        <f t="shared" si="372"/>
        <v>-1059251.8137444851</v>
      </c>
      <c r="EI159" s="472">
        <f t="shared" si="372"/>
        <v>-1138826.9961205882</v>
      </c>
      <c r="EJ159" s="471">
        <f t="shared" si="372"/>
        <v>-983503.76539647044</v>
      </c>
      <c r="EK159" s="471">
        <f t="shared" si="372"/>
        <v>-930840.46919217613</v>
      </c>
      <c r="EL159" s="471">
        <f t="shared" si="372"/>
        <v>-1051258.3977912411</v>
      </c>
      <c r="EM159" s="471">
        <f t="shared" si="372"/>
        <v>-1026114.6656079929</v>
      </c>
      <c r="EN159" s="471">
        <f t="shared" si="372"/>
        <v>-1012135.5522988943</v>
      </c>
      <c r="EO159" s="471">
        <f t="shared" si="372"/>
        <v>-1078371.3225266156</v>
      </c>
      <c r="EP159" s="471">
        <f t="shared" si="372"/>
        <v>-967456.95920879242</v>
      </c>
      <c r="EQ159" s="471">
        <f t="shared" si="372"/>
        <v>-951934.68417953374</v>
      </c>
      <c r="ER159" s="471">
        <f t="shared" si="372"/>
        <v>-882824.10953112715</v>
      </c>
      <c r="ES159" s="468">
        <f t="shared" si="372"/>
        <v>-942564.63124990161</v>
      </c>
      <c r="ET159" s="468">
        <f t="shared" si="372"/>
        <v>-1022470.7698749214</v>
      </c>
      <c r="EU159" s="472">
        <f t="shared" si="372"/>
        <v>-1101224.0998999372</v>
      </c>
      <c r="EV159" s="468">
        <f t="shared" si="372"/>
        <v>-1098174.5431074498</v>
      </c>
      <c r="EW159" s="468">
        <f t="shared" si="372"/>
        <v>-1085390.5815484596</v>
      </c>
      <c r="EX159" s="468">
        <f t="shared" si="372"/>
        <v>-1087906.1382387676</v>
      </c>
      <c r="EY159" s="468">
        <f t="shared" si="372"/>
        <v>-1327037.3380285141</v>
      </c>
      <c r="EZ159" s="468">
        <f t="shared" si="372"/>
        <v>-1364958.6055478111</v>
      </c>
      <c r="FA159" s="468">
        <f t="shared" si="372"/>
        <v>-1384532.8529382488</v>
      </c>
      <c r="FB159" s="468">
        <f t="shared" si="372"/>
        <v>-1552532.6200380996</v>
      </c>
      <c r="FC159" s="468">
        <f t="shared" si="372"/>
        <v>-1388612.4905304795</v>
      </c>
      <c r="FD159" s="471">
        <f t="shared" si="372"/>
        <v>-1334867.5847368839</v>
      </c>
      <c r="FE159" s="471">
        <f t="shared" si="372"/>
        <v>-1383485.4096020071</v>
      </c>
      <c r="FF159" s="471">
        <f t="shared" si="372"/>
        <v>-1443588.9541816055</v>
      </c>
      <c r="FG159" s="472">
        <f t="shared" si="372"/>
        <v>-1415936.2858452844</v>
      </c>
      <c r="FH159" s="471">
        <f t="shared" si="372"/>
        <v>-1607334.5735512276</v>
      </c>
      <c r="FI159" s="471">
        <f t="shared" si="372"/>
        <v>-1431020.9837159819</v>
      </c>
      <c r="FJ159" s="471">
        <f t="shared" si="372"/>
        <v>-1433381.4066602853</v>
      </c>
      <c r="FK159" s="471">
        <f t="shared" si="372"/>
        <v>-1542839.0502032284</v>
      </c>
      <c r="FL159" s="471">
        <f t="shared" si="372"/>
        <v>-1668261.1439125829</v>
      </c>
      <c r="FM159" s="471">
        <f t="shared" si="372"/>
        <v>-1618215.143067566</v>
      </c>
      <c r="FN159" s="471">
        <f t="shared" si="372"/>
        <v>-1768827.7315165531</v>
      </c>
      <c r="FO159" s="471">
        <f t="shared" si="372"/>
        <v>-1483253.8631507419</v>
      </c>
      <c r="FP159" s="471">
        <f t="shared" si="372"/>
        <v>-1349415.8786455938</v>
      </c>
      <c r="FQ159" s="468">
        <f t="shared" si="372"/>
        <v>-1280825.5016039752</v>
      </c>
      <c r="FR159" s="468">
        <f t="shared" si="372"/>
        <v>-1211726.1072206802</v>
      </c>
      <c r="FS159" s="472">
        <f t="shared" si="372"/>
        <v>-1056319.359151544</v>
      </c>
      <c r="FT159" s="468">
        <f t="shared" si="372"/>
        <v>-1105754.0731962351</v>
      </c>
      <c r="FU159" s="468">
        <f t="shared" si="372"/>
        <v>-999991.09605698811</v>
      </c>
      <c r="FV159" s="468">
        <f t="shared" si="372"/>
        <v>-1054044.6366580904</v>
      </c>
      <c r="FW159" s="468">
        <f t="shared" si="372"/>
        <v>-1047082.3230764723</v>
      </c>
      <c r="FX159" s="468">
        <f t="shared" si="372"/>
        <v>-1244655.6137111778</v>
      </c>
      <c r="FY159" s="468">
        <f t="shared" si="372"/>
        <v>-1258312.3270314422</v>
      </c>
      <c r="FZ159" s="468">
        <f t="shared" si="372"/>
        <v>-1322559.4141876537</v>
      </c>
      <c r="GA159" s="468">
        <f t="shared" si="372"/>
        <v>-1131078.4121626229</v>
      </c>
      <c r="GB159" s="471">
        <f t="shared" si="372"/>
        <v>-1087360.1267925985</v>
      </c>
      <c r="GC159" s="471">
        <f t="shared" si="372"/>
        <v>-1185311.7603090787</v>
      </c>
      <c r="GD159" s="471">
        <f t="shared" si="372"/>
        <v>-1214672.031434763</v>
      </c>
      <c r="GE159" s="472">
        <f t="shared" si="372"/>
        <v>-1198519.8561478104</v>
      </c>
      <c r="GF159" s="473">
        <f t="shared" si="333"/>
        <v>-147790150.70572129</v>
      </c>
    </row>
    <row r="160" spans="1:195" ht="22" customHeight="1" thickTop="1" thickBot="1">
      <c r="A160" s="240" t="s">
        <v>674</v>
      </c>
      <c r="D160" s="464" t="s">
        <v>378</v>
      </c>
      <c r="E160" s="465"/>
      <c r="F160" s="466"/>
      <c r="G160" s="242" t="s">
        <v>429</v>
      </c>
      <c r="H160" s="468">
        <f>H347</f>
        <v>0</v>
      </c>
      <c r="I160" s="468">
        <f t="shared" ref="I160:BT160" si="373">I347</f>
        <v>0</v>
      </c>
      <c r="J160" s="468">
        <f t="shared" si="373"/>
        <v>0</v>
      </c>
      <c r="K160" s="468">
        <f t="shared" si="373"/>
        <v>-24000</v>
      </c>
      <c r="L160" s="468">
        <f t="shared" si="373"/>
        <v>-24000</v>
      </c>
      <c r="M160" s="468">
        <f t="shared" si="373"/>
        <v>-43000</v>
      </c>
      <c r="N160" s="468">
        <f t="shared" si="373"/>
        <v>-53000</v>
      </c>
      <c r="O160" s="468">
        <f t="shared" si="373"/>
        <v>-45500</v>
      </c>
      <c r="P160" s="472">
        <f t="shared" si="373"/>
        <v>-80700</v>
      </c>
      <c r="Q160" s="468">
        <f t="shared" si="373"/>
        <v>-83200</v>
      </c>
      <c r="R160" s="468">
        <f t="shared" si="373"/>
        <v>-97700</v>
      </c>
      <c r="S160" s="472">
        <f t="shared" si="373"/>
        <v>-98200</v>
      </c>
      <c r="T160" s="468">
        <f t="shared" si="373"/>
        <v>-82500</v>
      </c>
      <c r="U160" s="468">
        <f t="shared" si="373"/>
        <v>-78450</v>
      </c>
      <c r="V160" s="468">
        <f t="shared" si="373"/>
        <v>-95900</v>
      </c>
      <c r="W160" s="468">
        <f t="shared" si="373"/>
        <v>-89050</v>
      </c>
      <c r="X160" s="468">
        <f t="shared" si="373"/>
        <v>-92000</v>
      </c>
      <c r="Y160" s="468">
        <f t="shared" si="373"/>
        <v>-92200</v>
      </c>
      <c r="Z160" s="468">
        <f t="shared" si="373"/>
        <v>-93150</v>
      </c>
      <c r="AA160" s="468">
        <f t="shared" si="373"/>
        <v>-119550</v>
      </c>
      <c r="AB160" s="468">
        <f t="shared" si="373"/>
        <v>-113650</v>
      </c>
      <c r="AC160" s="468">
        <f t="shared" si="373"/>
        <v>-107550</v>
      </c>
      <c r="AD160" s="468">
        <f t="shared" si="373"/>
        <v>-127200</v>
      </c>
      <c r="AE160" s="472">
        <f t="shared" si="373"/>
        <v>-141100</v>
      </c>
      <c r="AF160" s="468">
        <f t="shared" si="373"/>
        <v>-127300</v>
      </c>
      <c r="AG160" s="468">
        <f t="shared" si="373"/>
        <v>-121500</v>
      </c>
      <c r="AH160" s="468">
        <f t="shared" si="373"/>
        <v>-130400</v>
      </c>
      <c r="AI160" s="468">
        <f t="shared" si="373"/>
        <v>-104800</v>
      </c>
      <c r="AJ160" s="468">
        <f t="shared" si="373"/>
        <v>-100850</v>
      </c>
      <c r="AK160" s="468">
        <f t="shared" si="373"/>
        <v>-126550</v>
      </c>
      <c r="AL160" s="468">
        <f t="shared" si="373"/>
        <v>-119950</v>
      </c>
      <c r="AM160" s="468">
        <f t="shared" si="373"/>
        <v>-120500</v>
      </c>
      <c r="AN160" s="468">
        <f t="shared" si="373"/>
        <v>-127200</v>
      </c>
      <c r="AO160" s="468">
        <f t="shared" si="373"/>
        <v>-139650</v>
      </c>
      <c r="AP160" s="468">
        <f t="shared" si="373"/>
        <v>-149350</v>
      </c>
      <c r="AQ160" s="472">
        <f t="shared" si="373"/>
        <v>-167450</v>
      </c>
      <c r="AR160" s="468">
        <f t="shared" si="373"/>
        <v>-171150</v>
      </c>
      <c r="AS160" s="468">
        <f t="shared" si="373"/>
        <v>-151300</v>
      </c>
      <c r="AT160" s="468">
        <f t="shared" si="373"/>
        <v>-159650</v>
      </c>
      <c r="AU160" s="468">
        <f t="shared" si="373"/>
        <v>-169100</v>
      </c>
      <c r="AV160" s="468">
        <f t="shared" si="373"/>
        <v>-153450</v>
      </c>
      <c r="AW160" s="468">
        <f t="shared" si="373"/>
        <v>-158050</v>
      </c>
      <c r="AX160" s="468">
        <f t="shared" si="373"/>
        <v>-158950</v>
      </c>
      <c r="AY160" s="468">
        <f t="shared" si="373"/>
        <v>-156250</v>
      </c>
      <c r="AZ160" s="468">
        <f t="shared" si="373"/>
        <v>-157350</v>
      </c>
      <c r="BA160" s="468">
        <f t="shared" si="373"/>
        <v>-174200</v>
      </c>
      <c r="BB160" s="468">
        <f t="shared" si="373"/>
        <v>-177450</v>
      </c>
      <c r="BC160" s="472">
        <f t="shared" si="373"/>
        <v>-180750</v>
      </c>
      <c r="BD160" s="468">
        <f t="shared" si="373"/>
        <v>-181650</v>
      </c>
      <c r="BE160" s="468">
        <f t="shared" si="373"/>
        <v>-161600</v>
      </c>
      <c r="BF160" s="468">
        <f t="shared" si="373"/>
        <v>-162350</v>
      </c>
      <c r="BG160" s="468">
        <f t="shared" si="373"/>
        <v>-169900</v>
      </c>
      <c r="BH160" s="468">
        <f t="shared" si="373"/>
        <v>-178550</v>
      </c>
      <c r="BI160" s="468">
        <f t="shared" si="373"/>
        <v>-159150</v>
      </c>
      <c r="BJ160" s="468">
        <f t="shared" si="373"/>
        <v>-154750</v>
      </c>
      <c r="BK160" s="468">
        <f t="shared" si="373"/>
        <v>-167300</v>
      </c>
      <c r="BL160" s="468">
        <f t="shared" si="373"/>
        <v>-154850</v>
      </c>
      <c r="BM160" s="468">
        <f t="shared" si="373"/>
        <v>-175400</v>
      </c>
      <c r="BN160" s="468">
        <f t="shared" si="373"/>
        <v>-182450</v>
      </c>
      <c r="BO160" s="472">
        <f t="shared" si="373"/>
        <v>-175050</v>
      </c>
      <c r="BP160" s="468">
        <f t="shared" si="373"/>
        <v>-191150</v>
      </c>
      <c r="BQ160" s="468">
        <f t="shared" si="373"/>
        <v>-183100</v>
      </c>
      <c r="BR160" s="468">
        <f t="shared" si="373"/>
        <v>-180600</v>
      </c>
      <c r="BS160" s="468">
        <f t="shared" si="373"/>
        <v>-168350</v>
      </c>
      <c r="BT160" s="468">
        <f t="shared" si="373"/>
        <v>-179450</v>
      </c>
      <c r="BU160" s="468">
        <f t="shared" ref="BU160:EF160" si="374">BU347</f>
        <v>-191850</v>
      </c>
      <c r="BV160" s="468">
        <f t="shared" si="374"/>
        <v>-206450</v>
      </c>
      <c r="BW160" s="468">
        <f t="shared" si="374"/>
        <v>-234500</v>
      </c>
      <c r="BX160" s="468">
        <f t="shared" si="374"/>
        <v>-211900</v>
      </c>
      <c r="BY160" s="468">
        <f t="shared" si="374"/>
        <v>-226150</v>
      </c>
      <c r="BZ160" s="468">
        <f t="shared" si="374"/>
        <v>-247900</v>
      </c>
      <c r="CA160" s="472">
        <f t="shared" si="374"/>
        <v>-252150</v>
      </c>
      <c r="CB160" s="468">
        <f t="shared" si="374"/>
        <v>-245650</v>
      </c>
      <c r="CC160" s="468">
        <f t="shared" si="374"/>
        <v>-247150</v>
      </c>
      <c r="CD160" s="468">
        <f t="shared" si="374"/>
        <v>-233500</v>
      </c>
      <c r="CE160" s="468">
        <f t="shared" si="374"/>
        <v>-213800</v>
      </c>
      <c r="CF160" s="468">
        <f t="shared" si="374"/>
        <v>-227850</v>
      </c>
      <c r="CG160" s="468">
        <f t="shared" si="374"/>
        <v>-197600</v>
      </c>
      <c r="CH160" s="468">
        <f t="shared" si="374"/>
        <v>-186550</v>
      </c>
      <c r="CI160" s="468">
        <f t="shared" si="374"/>
        <v>-201950</v>
      </c>
      <c r="CJ160" s="468">
        <f t="shared" si="374"/>
        <v>-185100</v>
      </c>
      <c r="CK160" s="468">
        <f t="shared" si="374"/>
        <v>-189800</v>
      </c>
      <c r="CL160" s="468">
        <f t="shared" si="374"/>
        <v>-170300</v>
      </c>
      <c r="CM160" s="472">
        <f t="shared" si="374"/>
        <v>-161350</v>
      </c>
      <c r="CN160" s="468">
        <f t="shared" si="374"/>
        <v>-174850</v>
      </c>
      <c r="CO160" s="468">
        <f t="shared" si="374"/>
        <v>-179200</v>
      </c>
      <c r="CP160" s="468">
        <f t="shared" si="374"/>
        <v>-155200</v>
      </c>
      <c r="CQ160" s="468">
        <f t="shared" si="374"/>
        <v>-160750</v>
      </c>
      <c r="CR160" s="468">
        <f t="shared" si="374"/>
        <v>-205550</v>
      </c>
      <c r="CS160" s="468">
        <f t="shared" si="374"/>
        <v>-206400</v>
      </c>
      <c r="CT160" s="468">
        <f t="shared" si="374"/>
        <v>-243150</v>
      </c>
      <c r="CU160" s="468">
        <f t="shared" si="374"/>
        <v>-309000</v>
      </c>
      <c r="CV160" s="468">
        <f t="shared" si="374"/>
        <v>-275150</v>
      </c>
      <c r="CW160" s="468">
        <f t="shared" si="374"/>
        <v>-288350</v>
      </c>
      <c r="CX160" s="468">
        <f t="shared" si="374"/>
        <v>-333000</v>
      </c>
      <c r="CY160" s="472">
        <f t="shared" si="374"/>
        <v>-292300</v>
      </c>
      <c r="CZ160" s="468">
        <f t="shared" si="374"/>
        <v>-288200</v>
      </c>
      <c r="DA160" s="468">
        <f t="shared" si="374"/>
        <v>-301700</v>
      </c>
      <c r="DB160" s="468">
        <f t="shared" si="374"/>
        <v>-261400</v>
      </c>
      <c r="DC160" s="468">
        <f t="shared" si="374"/>
        <v>-208600</v>
      </c>
      <c r="DD160" s="468">
        <f t="shared" si="374"/>
        <v>-214550</v>
      </c>
      <c r="DE160" s="468">
        <f t="shared" si="374"/>
        <v>-209300</v>
      </c>
      <c r="DF160" s="468">
        <f t="shared" si="374"/>
        <v>-190800</v>
      </c>
      <c r="DG160" s="468">
        <f t="shared" si="374"/>
        <v>-235900</v>
      </c>
      <c r="DH160" s="468">
        <f t="shared" si="374"/>
        <v>-215050</v>
      </c>
      <c r="DI160" s="468">
        <f t="shared" si="374"/>
        <v>-204450</v>
      </c>
      <c r="DJ160" s="468">
        <f t="shared" si="374"/>
        <v>-207350</v>
      </c>
      <c r="DK160" s="472">
        <f t="shared" si="374"/>
        <v>-210700</v>
      </c>
      <c r="DL160" s="468">
        <f t="shared" si="374"/>
        <v>-219550</v>
      </c>
      <c r="DM160" s="468">
        <f t="shared" si="374"/>
        <v>-215150</v>
      </c>
      <c r="DN160" s="468">
        <f t="shared" si="374"/>
        <v>-213800</v>
      </c>
      <c r="DO160" s="468">
        <f t="shared" si="374"/>
        <v>-205150</v>
      </c>
      <c r="DP160" s="468">
        <f t="shared" si="374"/>
        <v>-237200</v>
      </c>
      <c r="DQ160" s="468">
        <f t="shared" si="374"/>
        <v>-244650</v>
      </c>
      <c r="DR160" s="468">
        <f t="shared" si="374"/>
        <v>-272650</v>
      </c>
      <c r="DS160" s="468">
        <f t="shared" si="374"/>
        <v>-289850</v>
      </c>
      <c r="DT160" s="468">
        <f t="shared" si="374"/>
        <v>-261750</v>
      </c>
      <c r="DU160" s="468">
        <f t="shared" si="374"/>
        <v>-279500</v>
      </c>
      <c r="DV160" s="468">
        <f t="shared" si="374"/>
        <v>-264300</v>
      </c>
      <c r="DW160" s="472">
        <f t="shared" si="374"/>
        <v>-250350</v>
      </c>
      <c r="DX160" s="468">
        <f t="shared" si="374"/>
        <v>-247050</v>
      </c>
      <c r="DY160" s="468">
        <f t="shared" si="374"/>
        <v>-229000</v>
      </c>
      <c r="DZ160" s="468">
        <f t="shared" si="374"/>
        <v>-211000</v>
      </c>
      <c r="EA160" s="468">
        <f t="shared" si="374"/>
        <v>-231500</v>
      </c>
      <c r="EB160" s="468">
        <f t="shared" si="374"/>
        <v>-238650</v>
      </c>
      <c r="EC160" s="468">
        <f t="shared" si="374"/>
        <v>-235300</v>
      </c>
      <c r="ED160" s="468">
        <f t="shared" si="374"/>
        <v>-282950</v>
      </c>
      <c r="EE160" s="468">
        <f t="shared" si="374"/>
        <v>-337200</v>
      </c>
      <c r="EF160" s="471">
        <f t="shared" si="374"/>
        <v>-312000</v>
      </c>
      <c r="EG160" s="468">
        <f t="shared" ref="EG160:GE160" si="375">EG347</f>
        <v>-322200</v>
      </c>
      <c r="EH160" s="468">
        <f t="shared" si="375"/>
        <v>-340850</v>
      </c>
      <c r="EI160" s="472">
        <f t="shared" si="375"/>
        <v>-287800</v>
      </c>
      <c r="EJ160" s="468">
        <f t="shared" si="375"/>
        <v>-294950</v>
      </c>
      <c r="EK160" s="468">
        <f t="shared" si="375"/>
        <v>-303650</v>
      </c>
      <c r="EL160" s="468">
        <f t="shared" si="375"/>
        <v>-231950</v>
      </c>
      <c r="EM160" s="468">
        <f t="shared" si="375"/>
        <v>-208100</v>
      </c>
      <c r="EN160" s="468">
        <f t="shared" si="375"/>
        <v>-220650</v>
      </c>
      <c r="EO160" s="468">
        <f t="shared" si="375"/>
        <v>-200100</v>
      </c>
      <c r="EP160" s="468">
        <f t="shared" si="375"/>
        <v>-218050</v>
      </c>
      <c r="EQ160" s="468">
        <f t="shared" si="375"/>
        <v>-282950</v>
      </c>
      <c r="ER160" s="468">
        <f t="shared" si="375"/>
        <v>-252000</v>
      </c>
      <c r="ES160" s="468">
        <f t="shared" si="375"/>
        <v>-258150</v>
      </c>
      <c r="ET160" s="468">
        <f t="shared" si="375"/>
        <v>-301350</v>
      </c>
      <c r="EU160" s="472">
        <f t="shared" si="375"/>
        <v>-267400</v>
      </c>
      <c r="EV160" s="468">
        <f t="shared" si="375"/>
        <v>-275700</v>
      </c>
      <c r="EW160" s="468">
        <f t="shared" si="375"/>
        <v>-291400</v>
      </c>
      <c r="EX160" s="468">
        <f t="shared" si="375"/>
        <v>-228400</v>
      </c>
      <c r="EY160" s="468">
        <f t="shared" si="375"/>
        <v>-204850</v>
      </c>
      <c r="EZ160" s="468">
        <f t="shared" si="375"/>
        <v>-218450</v>
      </c>
      <c r="FA160" s="468">
        <f t="shared" si="375"/>
        <v>-198200</v>
      </c>
      <c r="FB160" s="468">
        <f t="shared" si="375"/>
        <v>-216200</v>
      </c>
      <c r="FC160" s="468">
        <f t="shared" si="375"/>
        <v>-281900</v>
      </c>
      <c r="FD160" s="468">
        <f t="shared" si="375"/>
        <v>-252000</v>
      </c>
      <c r="FE160" s="468">
        <f t="shared" si="375"/>
        <v>-258150</v>
      </c>
      <c r="FF160" s="468">
        <f t="shared" si="375"/>
        <v>-301350</v>
      </c>
      <c r="FG160" s="472">
        <f t="shared" si="375"/>
        <v>-267400</v>
      </c>
      <c r="FH160" s="468">
        <f t="shared" si="375"/>
        <v>-275700</v>
      </c>
      <c r="FI160" s="468">
        <f t="shared" si="375"/>
        <v>-291400</v>
      </c>
      <c r="FJ160" s="468">
        <f t="shared" si="375"/>
        <v>-228400</v>
      </c>
      <c r="FK160" s="468">
        <f t="shared" si="375"/>
        <v>-204850</v>
      </c>
      <c r="FL160" s="468">
        <f t="shared" si="375"/>
        <v>-218450</v>
      </c>
      <c r="FM160" s="468">
        <f t="shared" si="375"/>
        <v>-198200</v>
      </c>
      <c r="FN160" s="468">
        <f t="shared" si="375"/>
        <v>-216200</v>
      </c>
      <c r="FO160" s="468">
        <f t="shared" si="375"/>
        <v>-281900</v>
      </c>
      <c r="FP160" s="468">
        <f t="shared" si="375"/>
        <v>-252000</v>
      </c>
      <c r="FQ160" s="468">
        <f t="shared" si="375"/>
        <v>-258150</v>
      </c>
      <c r="FR160" s="468">
        <f t="shared" si="375"/>
        <v>-301350</v>
      </c>
      <c r="FS160" s="472">
        <f t="shared" si="375"/>
        <v>-267400</v>
      </c>
      <c r="FT160" s="468">
        <f t="shared" si="375"/>
        <v>-275700</v>
      </c>
      <c r="FU160" s="468">
        <f t="shared" si="375"/>
        <v>-291400</v>
      </c>
      <c r="FV160" s="468">
        <f t="shared" si="375"/>
        <v>-228400</v>
      </c>
      <c r="FW160" s="468">
        <f t="shared" si="375"/>
        <v>-204850</v>
      </c>
      <c r="FX160" s="468">
        <f t="shared" si="375"/>
        <v>-218450</v>
      </c>
      <c r="FY160" s="468">
        <f t="shared" si="375"/>
        <v>-198200</v>
      </c>
      <c r="FZ160" s="468">
        <f t="shared" si="375"/>
        <v>-168200</v>
      </c>
      <c r="GA160" s="468">
        <f t="shared" si="375"/>
        <v>-161900</v>
      </c>
      <c r="GB160" s="468">
        <f t="shared" si="375"/>
        <v>-142000</v>
      </c>
      <c r="GC160" s="468">
        <f t="shared" si="375"/>
        <v>-119150</v>
      </c>
      <c r="GD160" s="468">
        <f t="shared" si="375"/>
        <v>-113350</v>
      </c>
      <c r="GE160" s="468">
        <f t="shared" si="375"/>
        <v>-89500</v>
      </c>
      <c r="GF160" s="473">
        <f t="shared" ref="GF160:GF165" si="376">SUM(H160:GE160)</f>
        <v>-35280600</v>
      </c>
      <c r="GG160" s="474"/>
      <c r="GH160" s="474"/>
      <c r="GI160" s="474"/>
      <c r="GJ160" s="474"/>
      <c r="GK160" s="474"/>
      <c r="GL160" s="474"/>
      <c r="GM160" s="474"/>
    </row>
    <row r="161" spans="1:195" ht="22" hidden="1" customHeight="1" thickTop="1" thickBot="1">
      <c r="G161" s="242" t="s">
        <v>428</v>
      </c>
      <c r="H161" s="468">
        <f t="shared" ref="H161:AM161" si="377">H200</f>
        <v>-50000</v>
      </c>
      <c r="I161" s="468">
        <f t="shared" si="377"/>
        <v>-50000</v>
      </c>
      <c r="J161" s="468">
        <f t="shared" si="377"/>
        <v>-50000</v>
      </c>
      <c r="K161" s="468">
        <f t="shared" si="377"/>
        <v>0</v>
      </c>
      <c r="L161" s="468">
        <f t="shared" si="377"/>
        <v>-50000</v>
      </c>
      <c r="M161" s="468">
        <f t="shared" si="377"/>
        <v>0</v>
      </c>
      <c r="N161" s="468">
        <f t="shared" si="377"/>
        <v>0</v>
      </c>
      <c r="O161" s="468">
        <f t="shared" si="377"/>
        <v>0</v>
      </c>
      <c r="P161" s="471">
        <f t="shared" si="377"/>
        <v>-50000</v>
      </c>
      <c r="Q161" s="470">
        <f t="shared" si="377"/>
        <v>0</v>
      </c>
      <c r="R161" s="471">
        <f t="shared" si="377"/>
        <v>-50000</v>
      </c>
      <c r="S161" s="472">
        <f t="shared" si="377"/>
        <v>0</v>
      </c>
      <c r="T161" s="471">
        <f t="shared" si="377"/>
        <v>-50000</v>
      </c>
      <c r="U161" s="471">
        <f t="shared" si="377"/>
        <v>-50000</v>
      </c>
      <c r="V161" s="471">
        <f t="shared" si="377"/>
        <v>0</v>
      </c>
      <c r="W161" s="471">
        <f t="shared" si="377"/>
        <v>-50000</v>
      </c>
      <c r="X161" s="471">
        <f t="shared" si="377"/>
        <v>-50000</v>
      </c>
      <c r="Y161" s="471">
        <f t="shared" si="377"/>
        <v>0</v>
      </c>
      <c r="Z161" s="471">
        <f t="shared" si="377"/>
        <v>-50000</v>
      </c>
      <c r="AA161" s="471">
        <f t="shared" si="377"/>
        <v>-50000</v>
      </c>
      <c r="AB161" s="471">
        <f t="shared" si="377"/>
        <v>0</v>
      </c>
      <c r="AC161" s="468">
        <f t="shared" si="377"/>
        <v>-50000</v>
      </c>
      <c r="AD161" s="468">
        <f t="shared" si="377"/>
        <v>-50000</v>
      </c>
      <c r="AE161" s="472">
        <f t="shared" si="377"/>
        <v>0</v>
      </c>
      <c r="AF161" s="468">
        <f t="shared" si="377"/>
        <v>-50000</v>
      </c>
      <c r="AG161" s="468">
        <f t="shared" si="377"/>
        <v>-50000</v>
      </c>
      <c r="AH161" s="468">
        <f t="shared" si="377"/>
        <v>0</v>
      </c>
      <c r="AI161" s="468">
        <f t="shared" si="377"/>
        <v>-50000</v>
      </c>
      <c r="AJ161" s="468">
        <f t="shared" si="377"/>
        <v>-50000</v>
      </c>
      <c r="AK161" s="468">
        <f t="shared" si="377"/>
        <v>-50000</v>
      </c>
      <c r="AL161" s="468">
        <f t="shared" si="377"/>
        <v>0</v>
      </c>
      <c r="AM161" s="468">
        <f t="shared" si="377"/>
        <v>0</v>
      </c>
      <c r="AN161" s="471">
        <f t="shared" ref="AN161:BS161" si="378">AN200</f>
        <v>-50000</v>
      </c>
      <c r="AO161" s="471">
        <f t="shared" si="378"/>
        <v>-50000</v>
      </c>
      <c r="AP161" s="471">
        <f t="shared" si="378"/>
        <v>-50000</v>
      </c>
      <c r="AQ161" s="472">
        <f t="shared" si="378"/>
        <v>0</v>
      </c>
      <c r="AR161" s="471">
        <f t="shared" si="378"/>
        <v>-50000</v>
      </c>
      <c r="AS161" s="471">
        <f t="shared" si="378"/>
        <v>-50000</v>
      </c>
      <c r="AT161" s="471">
        <f t="shared" si="378"/>
        <v>0</v>
      </c>
      <c r="AU161" s="471">
        <f t="shared" si="378"/>
        <v>-50000</v>
      </c>
      <c r="AV161" s="471">
        <f t="shared" si="378"/>
        <v>-50000</v>
      </c>
      <c r="AW161" s="471">
        <f t="shared" si="378"/>
        <v>-50000</v>
      </c>
      <c r="AX161" s="471">
        <f t="shared" si="378"/>
        <v>0</v>
      </c>
      <c r="AY161" s="471">
        <f t="shared" si="378"/>
        <v>0</v>
      </c>
      <c r="AZ161" s="471">
        <f t="shared" si="378"/>
        <v>-50000</v>
      </c>
      <c r="BA161" s="468">
        <f t="shared" si="378"/>
        <v>-50000</v>
      </c>
      <c r="BB161" s="468">
        <f t="shared" si="378"/>
        <v>-50000</v>
      </c>
      <c r="BC161" s="472">
        <f t="shared" si="378"/>
        <v>0</v>
      </c>
      <c r="BD161" s="468">
        <f t="shared" si="378"/>
        <v>-50000</v>
      </c>
      <c r="BE161" s="468">
        <f t="shared" si="378"/>
        <v>-50000</v>
      </c>
      <c r="BF161" s="468">
        <f t="shared" si="378"/>
        <v>0</v>
      </c>
      <c r="BG161" s="468">
        <f t="shared" si="378"/>
        <v>0</v>
      </c>
      <c r="BH161" s="468">
        <f t="shared" si="378"/>
        <v>-50000</v>
      </c>
      <c r="BI161" s="468">
        <f t="shared" si="378"/>
        <v>-50000</v>
      </c>
      <c r="BJ161" s="468">
        <f t="shared" si="378"/>
        <v>-50000</v>
      </c>
      <c r="BK161" s="468">
        <f t="shared" si="378"/>
        <v>-50000</v>
      </c>
      <c r="BL161" s="471">
        <f t="shared" si="378"/>
        <v>0</v>
      </c>
      <c r="BM161" s="471">
        <f t="shared" si="378"/>
        <v>-50000</v>
      </c>
      <c r="BN161" s="471">
        <f t="shared" si="378"/>
        <v>0</v>
      </c>
      <c r="BO161" s="472">
        <f t="shared" si="378"/>
        <v>-50000</v>
      </c>
      <c r="BP161" s="471">
        <f t="shared" si="378"/>
        <v>-50000</v>
      </c>
      <c r="BQ161" s="471">
        <f t="shared" si="378"/>
        <v>-100000</v>
      </c>
      <c r="BR161" s="471">
        <f t="shared" si="378"/>
        <v>-100000</v>
      </c>
      <c r="BS161" s="471">
        <f t="shared" si="378"/>
        <v>0</v>
      </c>
      <c r="BT161" s="471">
        <f t="shared" ref="BT161:CY161" si="379">BT200</f>
        <v>-50000</v>
      </c>
      <c r="BU161" s="471">
        <f t="shared" si="379"/>
        <v>0</v>
      </c>
      <c r="BV161" s="471">
        <f t="shared" si="379"/>
        <v>-50000</v>
      </c>
      <c r="BW161" s="471">
        <f t="shared" si="379"/>
        <v>-50000</v>
      </c>
      <c r="BX161" s="471">
        <f t="shared" si="379"/>
        <v>0</v>
      </c>
      <c r="BY161" s="468">
        <f t="shared" si="379"/>
        <v>-50000</v>
      </c>
      <c r="BZ161" s="468">
        <f t="shared" si="379"/>
        <v>-50000</v>
      </c>
      <c r="CA161" s="472">
        <f t="shared" si="379"/>
        <v>-50000</v>
      </c>
      <c r="CB161" s="468">
        <f t="shared" si="379"/>
        <v>0</v>
      </c>
      <c r="CC161" s="468">
        <f t="shared" si="379"/>
        <v>-100000</v>
      </c>
      <c r="CD161" s="468">
        <f t="shared" si="379"/>
        <v>-50000</v>
      </c>
      <c r="CE161" s="468">
        <f t="shared" si="379"/>
        <v>0</v>
      </c>
      <c r="CF161" s="468">
        <f t="shared" si="379"/>
        <v>-50000</v>
      </c>
      <c r="CG161" s="468">
        <f t="shared" si="379"/>
        <v>0</v>
      </c>
      <c r="CH161" s="468">
        <f t="shared" si="379"/>
        <v>-50000</v>
      </c>
      <c r="CI161" s="468">
        <f t="shared" si="379"/>
        <v>-50000</v>
      </c>
      <c r="CJ161" s="471">
        <f t="shared" si="379"/>
        <v>-50000</v>
      </c>
      <c r="CK161" s="471">
        <f t="shared" si="379"/>
        <v>0</v>
      </c>
      <c r="CL161" s="471">
        <f t="shared" si="379"/>
        <v>-50000</v>
      </c>
      <c r="CM161" s="472">
        <f t="shared" si="379"/>
        <v>-100000</v>
      </c>
      <c r="CN161" s="471">
        <f t="shared" si="379"/>
        <v>-50000</v>
      </c>
      <c r="CO161" s="471">
        <f t="shared" si="379"/>
        <v>-100000</v>
      </c>
      <c r="CP161" s="471">
        <f t="shared" si="379"/>
        <v>-150000</v>
      </c>
      <c r="CQ161" s="471">
        <f t="shared" si="379"/>
        <v>0</v>
      </c>
      <c r="CR161" s="471">
        <f t="shared" si="379"/>
        <v>-50000</v>
      </c>
      <c r="CS161" s="471">
        <f t="shared" si="379"/>
        <v>-50000</v>
      </c>
      <c r="CT161" s="471">
        <f t="shared" si="379"/>
        <v>0</v>
      </c>
      <c r="CU161" s="471">
        <f t="shared" si="379"/>
        <v>-50000</v>
      </c>
      <c r="CV161" s="471">
        <f t="shared" si="379"/>
        <v>-50000</v>
      </c>
      <c r="CW161" s="468">
        <f t="shared" si="379"/>
        <v>0</v>
      </c>
      <c r="CX161" s="468">
        <f t="shared" si="379"/>
        <v>-50000</v>
      </c>
      <c r="CY161" s="472">
        <f t="shared" si="379"/>
        <v>-50000</v>
      </c>
      <c r="CZ161" s="468">
        <f t="shared" ref="CZ161:EE161" si="380">CZ200</f>
        <v>-50000</v>
      </c>
      <c r="DA161" s="468">
        <f t="shared" si="380"/>
        <v>-100000</v>
      </c>
      <c r="DB161" s="468">
        <f t="shared" si="380"/>
        <v>-50000</v>
      </c>
      <c r="DC161" s="468">
        <f t="shared" si="380"/>
        <v>0</v>
      </c>
      <c r="DD161" s="468">
        <f t="shared" si="380"/>
        <v>-50000</v>
      </c>
      <c r="DE161" s="468">
        <f t="shared" si="380"/>
        <v>0</v>
      </c>
      <c r="DF161" s="468">
        <f t="shared" si="380"/>
        <v>-50000</v>
      </c>
      <c r="DG161" s="468">
        <f t="shared" si="380"/>
        <v>-50000</v>
      </c>
      <c r="DH161" s="471">
        <f t="shared" si="380"/>
        <v>-50000</v>
      </c>
      <c r="DI161" s="471">
        <f t="shared" si="380"/>
        <v>-50000</v>
      </c>
      <c r="DJ161" s="471">
        <f t="shared" si="380"/>
        <v>-100000</v>
      </c>
      <c r="DK161" s="472">
        <f t="shared" si="380"/>
        <v>-50000</v>
      </c>
      <c r="DL161" s="471">
        <f t="shared" si="380"/>
        <v>-50000</v>
      </c>
      <c r="DM161" s="471">
        <f t="shared" si="380"/>
        <v>-100000</v>
      </c>
      <c r="DN161" s="471">
        <f t="shared" si="380"/>
        <v>-50000</v>
      </c>
      <c r="DO161" s="471">
        <f t="shared" si="380"/>
        <v>0</v>
      </c>
      <c r="DP161" s="471">
        <f t="shared" si="380"/>
        <v>-50000</v>
      </c>
      <c r="DQ161" s="471">
        <f t="shared" si="380"/>
        <v>0</v>
      </c>
      <c r="DR161" s="471">
        <f t="shared" si="380"/>
        <v>-50000</v>
      </c>
      <c r="DS161" s="471">
        <f t="shared" si="380"/>
        <v>-50000</v>
      </c>
      <c r="DT161" s="471">
        <f t="shared" si="380"/>
        <v>-50000</v>
      </c>
      <c r="DU161" s="468">
        <f t="shared" si="380"/>
        <v>-50000</v>
      </c>
      <c r="DV161" s="468">
        <f t="shared" si="380"/>
        <v>-100000</v>
      </c>
      <c r="DW161" s="472">
        <f t="shared" si="380"/>
        <v>-50000</v>
      </c>
      <c r="DX161" s="468">
        <f t="shared" si="380"/>
        <v>-50000</v>
      </c>
      <c r="DY161" s="468">
        <f t="shared" si="380"/>
        <v>-50000</v>
      </c>
      <c r="DZ161" s="468">
        <f t="shared" si="380"/>
        <v>-150000</v>
      </c>
      <c r="EA161" s="468">
        <f t="shared" si="380"/>
        <v>0</v>
      </c>
      <c r="EB161" s="468">
        <f t="shared" si="380"/>
        <v>-50000</v>
      </c>
      <c r="EC161" s="468">
        <f t="shared" si="380"/>
        <v>-50000</v>
      </c>
      <c r="ED161" s="468">
        <f t="shared" si="380"/>
        <v>0</v>
      </c>
      <c r="EE161" s="468">
        <f t="shared" si="380"/>
        <v>-50000</v>
      </c>
      <c r="EF161" s="471">
        <f t="shared" ref="EF161:FK161" si="381">EF200</f>
        <v>-50000</v>
      </c>
      <c r="EG161" s="471">
        <f t="shared" si="381"/>
        <v>0</v>
      </c>
      <c r="EH161" s="471">
        <f t="shared" si="381"/>
        <v>-50000</v>
      </c>
      <c r="EI161" s="472">
        <f t="shared" si="381"/>
        <v>-50000</v>
      </c>
      <c r="EJ161" s="471">
        <f t="shared" si="381"/>
        <v>-50000</v>
      </c>
      <c r="EK161" s="471">
        <f t="shared" si="381"/>
        <v>-100000</v>
      </c>
      <c r="EL161" s="471">
        <f t="shared" si="381"/>
        <v>-150000</v>
      </c>
      <c r="EM161" s="471">
        <f t="shared" si="381"/>
        <v>0</v>
      </c>
      <c r="EN161" s="471">
        <f t="shared" si="381"/>
        <v>-50000</v>
      </c>
      <c r="EO161" s="471">
        <f t="shared" si="381"/>
        <v>-50000</v>
      </c>
      <c r="EP161" s="471">
        <f t="shared" si="381"/>
        <v>0</v>
      </c>
      <c r="EQ161" s="471">
        <f t="shared" si="381"/>
        <v>-50000</v>
      </c>
      <c r="ER161" s="471">
        <f t="shared" si="381"/>
        <v>-50000</v>
      </c>
      <c r="ES161" s="468">
        <f t="shared" si="381"/>
        <v>0</v>
      </c>
      <c r="ET161" s="468">
        <f t="shared" si="381"/>
        <v>-50000</v>
      </c>
      <c r="EU161" s="472">
        <f t="shared" si="381"/>
        <v>-50000</v>
      </c>
      <c r="EV161" s="468">
        <f t="shared" si="381"/>
        <v>-50000</v>
      </c>
      <c r="EW161" s="468">
        <f t="shared" si="381"/>
        <v>-100000</v>
      </c>
      <c r="EX161" s="468">
        <f t="shared" si="381"/>
        <v>-150000</v>
      </c>
      <c r="EY161" s="468">
        <f t="shared" si="381"/>
        <v>0</v>
      </c>
      <c r="EZ161" s="468">
        <f t="shared" si="381"/>
        <v>-50000</v>
      </c>
      <c r="FA161" s="468">
        <f t="shared" si="381"/>
        <v>-50000</v>
      </c>
      <c r="FB161" s="468">
        <f t="shared" si="381"/>
        <v>0</v>
      </c>
      <c r="FC161" s="468">
        <f t="shared" si="381"/>
        <v>-50000</v>
      </c>
      <c r="FD161" s="471">
        <f t="shared" si="381"/>
        <v>-50000</v>
      </c>
      <c r="FE161" s="471">
        <f t="shared" si="381"/>
        <v>0</v>
      </c>
      <c r="FF161" s="471">
        <f t="shared" si="381"/>
        <v>-50000</v>
      </c>
      <c r="FG161" s="472">
        <f t="shared" si="381"/>
        <v>-50000</v>
      </c>
      <c r="FH161" s="471">
        <f t="shared" si="381"/>
        <v>-50000</v>
      </c>
      <c r="FI161" s="471">
        <f t="shared" si="381"/>
        <v>-100000</v>
      </c>
      <c r="FJ161" s="471">
        <f t="shared" si="381"/>
        <v>-150000</v>
      </c>
      <c r="FK161" s="471">
        <f t="shared" si="381"/>
        <v>0</v>
      </c>
      <c r="FL161" s="471">
        <f t="shared" ref="FL161:GE161" si="382">FL200</f>
        <v>-50000</v>
      </c>
      <c r="FM161" s="471">
        <f t="shared" si="382"/>
        <v>-50000</v>
      </c>
      <c r="FN161" s="471">
        <f t="shared" si="382"/>
        <v>0</v>
      </c>
      <c r="FO161" s="471">
        <f t="shared" si="382"/>
        <v>-50000</v>
      </c>
      <c r="FP161" s="471">
        <f t="shared" si="382"/>
        <v>-50000</v>
      </c>
      <c r="FQ161" s="468">
        <f t="shared" si="382"/>
        <v>0</v>
      </c>
      <c r="FR161" s="468">
        <f t="shared" si="382"/>
        <v>-50000</v>
      </c>
      <c r="FS161" s="472">
        <f t="shared" si="382"/>
        <v>-50000</v>
      </c>
      <c r="FT161" s="468">
        <f t="shared" si="382"/>
        <v>-50000</v>
      </c>
      <c r="FU161" s="468">
        <f t="shared" si="382"/>
        <v>-100000</v>
      </c>
      <c r="FV161" s="468">
        <f t="shared" si="382"/>
        <v>-150000</v>
      </c>
      <c r="FW161" s="468">
        <f t="shared" si="382"/>
        <v>0</v>
      </c>
      <c r="FX161" s="468">
        <f t="shared" si="382"/>
        <v>-50000</v>
      </c>
      <c r="FY161" s="468">
        <f t="shared" si="382"/>
        <v>-50000</v>
      </c>
      <c r="FZ161" s="468">
        <f t="shared" si="382"/>
        <v>0</v>
      </c>
      <c r="GA161" s="468">
        <f t="shared" si="382"/>
        <v>-50000</v>
      </c>
      <c r="GB161" s="471">
        <f t="shared" si="382"/>
        <v>-50000</v>
      </c>
      <c r="GC161" s="471">
        <f t="shared" si="382"/>
        <v>0</v>
      </c>
      <c r="GD161" s="471">
        <f t="shared" si="382"/>
        <v>-50000</v>
      </c>
      <c r="GE161" s="472">
        <f t="shared" si="382"/>
        <v>-50000</v>
      </c>
      <c r="GF161" s="462">
        <f t="shared" si="376"/>
        <v>-7700000</v>
      </c>
      <c r="GG161" s="474"/>
      <c r="GH161" s="474"/>
      <c r="GI161" s="474"/>
      <c r="GJ161" s="474"/>
      <c r="GK161" s="474"/>
      <c r="GL161" s="474"/>
      <c r="GM161" s="474"/>
    </row>
    <row r="162" spans="1:195" ht="22" hidden="1" customHeight="1" thickTop="1" thickBot="1">
      <c r="G162" s="242" t="s">
        <v>452</v>
      </c>
      <c r="H162" s="468">
        <f>H192</f>
        <v>0</v>
      </c>
      <c r="I162" s="468">
        <f t="shared" ref="I162:P162" si="383">I192</f>
        <v>0</v>
      </c>
      <c r="J162" s="468">
        <f t="shared" si="383"/>
        <v>0</v>
      </c>
      <c r="K162" s="468">
        <f t="shared" si="383"/>
        <v>-250000</v>
      </c>
      <c r="L162" s="468">
        <f t="shared" si="383"/>
        <v>0</v>
      </c>
      <c r="M162" s="468">
        <f t="shared" si="383"/>
        <v>-250000</v>
      </c>
      <c r="N162" s="468">
        <f t="shared" si="383"/>
        <v>0</v>
      </c>
      <c r="O162" s="468">
        <f t="shared" si="383"/>
        <v>0</v>
      </c>
      <c r="P162" s="468">
        <f t="shared" si="383"/>
        <v>-250000</v>
      </c>
      <c r="Q162" s="470">
        <f>Q192</f>
        <v>0</v>
      </c>
      <c r="R162" s="471">
        <f t="shared" ref="R162:CC162" si="384">R192</f>
        <v>-250000</v>
      </c>
      <c r="S162" s="472">
        <f t="shared" si="384"/>
        <v>0</v>
      </c>
      <c r="T162" s="471">
        <f t="shared" si="384"/>
        <v>0</v>
      </c>
      <c r="U162" s="471">
        <f t="shared" si="384"/>
        <v>0</v>
      </c>
      <c r="V162" s="471">
        <f t="shared" si="384"/>
        <v>-250000</v>
      </c>
      <c r="W162" s="471">
        <f t="shared" si="384"/>
        <v>0</v>
      </c>
      <c r="X162" s="471">
        <f t="shared" si="384"/>
        <v>-250000</v>
      </c>
      <c r="Y162" s="471">
        <f t="shared" si="384"/>
        <v>0</v>
      </c>
      <c r="Z162" s="471">
        <f t="shared" si="384"/>
        <v>-250000</v>
      </c>
      <c r="AA162" s="471">
        <f t="shared" si="384"/>
        <v>-250000</v>
      </c>
      <c r="AB162" s="471">
        <f t="shared" si="384"/>
        <v>0</v>
      </c>
      <c r="AC162" s="471">
        <f>AC192</f>
        <v>0</v>
      </c>
      <c r="AD162" s="471">
        <f t="shared" si="384"/>
        <v>-250000</v>
      </c>
      <c r="AE162" s="472">
        <f t="shared" si="384"/>
        <v>-250000</v>
      </c>
      <c r="AF162" s="471">
        <f t="shared" si="384"/>
        <v>0</v>
      </c>
      <c r="AG162" s="471">
        <f t="shared" si="384"/>
        <v>0</v>
      </c>
      <c r="AH162" s="471">
        <f t="shared" si="384"/>
        <v>-250000</v>
      </c>
      <c r="AI162" s="471">
        <f t="shared" si="384"/>
        <v>-250000</v>
      </c>
      <c r="AJ162" s="471">
        <f t="shared" si="384"/>
        <v>0</v>
      </c>
      <c r="AK162" s="471">
        <f t="shared" si="384"/>
        <v>0</v>
      </c>
      <c r="AL162" s="471">
        <f t="shared" si="384"/>
        <v>-250000</v>
      </c>
      <c r="AM162" s="471">
        <f t="shared" si="384"/>
        <v>-250000</v>
      </c>
      <c r="AN162" s="471">
        <f t="shared" si="384"/>
        <v>0</v>
      </c>
      <c r="AO162" s="471">
        <f>AO192</f>
        <v>-250000</v>
      </c>
      <c r="AP162" s="471">
        <f t="shared" si="384"/>
        <v>-250000</v>
      </c>
      <c r="AQ162" s="472">
        <f t="shared" si="384"/>
        <v>-250000</v>
      </c>
      <c r="AR162" s="471">
        <f t="shared" si="384"/>
        <v>0</v>
      </c>
      <c r="AS162" s="471">
        <f t="shared" si="384"/>
        <v>0</v>
      </c>
      <c r="AT162" s="471">
        <f t="shared" si="384"/>
        <v>-250000</v>
      </c>
      <c r="AU162" s="471">
        <f t="shared" si="384"/>
        <v>-250000</v>
      </c>
      <c r="AV162" s="471">
        <f t="shared" si="384"/>
        <v>-250000</v>
      </c>
      <c r="AW162" s="471">
        <f t="shared" si="384"/>
        <v>0</v>
      </c>
      <c r="AX162" s="471">
        <f t="shared" si="384"/>
        <v>-250000</v>
      </c>
      <c r="AY162" s="471">
        <f t="shared" si="384"/>
        <v>-250000</v>
      </c>
      <c r="AZ162" s="471">
        <f t="shared" si="384"/>
        <v>0</v>
      </c>
      <c r="BA162" s="471">
        <f>BA192</f>
        <v>-250000</v>
      </c>
      <c r="BB162" s="471">
        <f t="shared" si="384"/>
        <v>-250000</v>
      </c>
      <c r="BC162" s="472">
        <f t="shared" si="384"/>
        <v>-250000</v>
      </c>
      <c r="BD162" s="471">
        <f t="shared" si="384"/>
        <v>0</v>
      </c>
      <c r="BE162" s="471">
        <f t="shared" si="384"/>
        <v>0</v>
      </c>
      <c r="BF162" s="471">
        <f t="shared" si="384"/>
        <v>-250000</v>
      </c>
      <c r="BG162" s="471">
        <f t="shared" si="384"/>
        <v>-250000</v>
      </c>
      <c r="BH162" s="471">
        <f t="shared" si="384"/>
        <v>-250000</v>
      </c>
      <c r="BI162" s="471">
        <f t="shared" si="384"/>
        <v>0</v>
      </c>
      <c r="BJ162" s="471">
        <f t="shared" si="384"/>
        <v>-250000</v>
      </c>
      <c r="BK162" s="471">
        <f t="shared" si="384"/>
        <v>-250000</v>
      </c>
      <c r="BL162" s="471">
        <f t="shared" si="384"/>
        <v>0</v>
      </c>
      <c r="BM162" s="471">
        <f>BM192</f>
        <v>-250000</v>
      </c>
      <c r="BN162" s="471">
        <f t="shared" si="384"/>
        <v>-250000</v>
      </c>
      <c r="BO162" s="472">
        <f t="shared" si="384"/>
        <v>-250000</v>
      </c>
      <c r="BP162" s="471">
        <f t="shared" si="384"/>
        <v>-250000</v>
      </c>
      <c r="BQ162" s="471">
        <f t="shared" si="384"/>
        <v>0</v>
      </c>
      <c r="BR162" s="471">
        <f t="shared" si="384"/>
        <v>-250000</v>
      </c>
      <c r="BS162" s="471">
        <f t="shared" si="384"/>
        <v>0</v>
      </c>
      <c r="BT162" s="471">
        <f t="shared" si="384"/>
        <v>-250000</v>
      </c>
      <c r="BU162" s="471">
        <f t="shared" si="384"/>
        <v>-250000</v>
      </c>
      <c r="BV162" s="471">
        <f t="shared" si="384"/>
        <v>-500000</v>
      </c>
      <c r="BW162" s="471">
        <f t="shared" si="384"/>
        <v>-250000</v>
      </c>
      <c r="BX162" s="471">
        <f t="shared" si="384"/>
        <v>0</v>
      </c>
      <c r="BY162" s="471">
        <f>BY192</f>
        <v>-250000</v>
      </c>
      <c r="BZ162" s="471">
        <f t="shared" si="384"/>
        <v>0</v>
      </c>
      <c r="CA162" s="472">
        <f t="shared" si="384"/>
        <v>-250000</v>
      </c>
      <c r="CB162" s="471">
        <f t="shared" si="384"/>
        <v>-250000</v>
      </c>
      <c r="CC162" s="471">
        <f t="shared" si="384"/>
        <v>0</v>
      </c>
      <c r="CD162" s="471">
        <f t="shared" ref="CD162:CJ162" si="385">CD192</f>
        <v>-250000</v>
      </c>
      <c r="CE162" s="471">
        <f t="shared" si="385"/>
        <v>-250000</v>
      </c>
      <c r="CF162" s="471">
        <f t="shared" si="385"/>
        <v>-250000</v>
      </c>
      <c r="CG162" s="471">
        <f t="shared" si="385"/>
        <v>0</v>
      </c>
      <c r="CH162" s="471">
        <f t="shared" si="385"/>
        <v>-500000</v>
      </c>
      <c r="CI162" s="471">
        <f t="shared" si="385"/>
        <v>-250000</v>
      </c>
      <c r="CJ162" s="471">
        <f t="shared" si="385"/>
        <v>0</v>
      </c>
      <c r="CK162" s="471">
        <f>CK192</f>
        <v>-250000</v>
      </c>
      <c r="CL162" s="471">
        <f t="shared" ref="CL162:CV162" si="386">CL192</f>
        <v>0</v>
      </c>
      <c r="CM162" s="472">
        <f t="shared" si="386"/>
        <v>-250000</v>
      </c>
      <c r="CN162" s="471">
        <f t="shared" si="386"/>
        <v>-250000</v>
      </c>
      <c r="CO162" s="471">
        <f t="shared" si="386"/>
        <v>-250000</v>
      </c>
      <c r="CP162" s="471">
        <f t="shared" si="386"/>
        <v>0</v>
      </c>
      <c r="CQ162" s="471">
        <f t="shared" si="386"/>
        <v>-250000</v>
      </c>
      <c r="CR162" s="471">
        <f t="shared" si="386"/>
        <v>-500000</v>
      </c>
      <c r="CS162" s="471">
        <f t="shared" si="386"/>
        <v>-250000</v>
      </c>
      <c r="CT162" s="471">
        <f t="shared" si="386"/>
        <v>-250000</v>
      </c>
      <c r="CU162" s="471">
        <f t="shared" si="386"/>
        <v>-750000</v>
      </c>
      <c r="CV162" s="471">
        <f t="shared" si="386"/>
        <v>0</v>
      </c>
      <c r="CW162" s="471">
        <f>CW192</f>
        <v>-250000</v>
      </c>
      <c r="CX162" s="471">
        <f t="shared" ref="CX162:DH162" si="387">CX192</f>
        <v>-250000</v>
      </c>
      <c r="CY162" s="472">
        <f t="shared" si="387"/>
        <v>0</v>
      </c>
      <c r="CZ162" s="471">
        <f t="shared" si="387"/>
        <v>-250000</v>
      </c>
      <c r="DA162" s="471">
        <f t="shared" si="387"/>
        <v>-250000</v>
      </c>
      <c r="DB162" s="471">
        <f t="shared" si="387"/>
        <v>0</v>
      </c>
      <c r="DC162" s="471">
        <f t="shared" si="387"/>
        <v>-250000</v>
      </c>
      <c r="DD162" s="471">
        <f t="shared" si="387"/>
        <v>-250000</v>
      </c>
      <c r="DE162" s="471">
        <f t="shared" si="387"/>
        <v>-250000</v>
      </c>
      <c r="DF162" s="471">
        <f t="shared" si="387"/>
        <v>-500000</v>
      </c>
      <c r="DG162" s="471">
        <f t="shared" si="387"/>
        <v>-250000</v>
      </c>
      <c r="DH162" s="471">
        <f t="shared" si="387"/>
        <v>0</v>
      </c>
      <c r="DI162" s="471">
        <f>DI192</f>
        <v>-250000</v>
      </c>
      <c r="DJ162" s="471">
        <f t="shared" ref="DJ162:DT162" si="388">DJ192</f>
        <v>0</v>
      </c>
      <c r="DK162" s="472">
        <f t="shared" si="388"/>
        <v>-250000</v>
      </c>
      <c r="DL162" s="471">
        <f t="shared" si="388"/>
        <v>-250000</v>
      </c>
      <c r="DM162" s="471">
        <f t="shared" si="388"/>
        <v>-250000</v>
      </c>
      <c r="DN162" s="471">
        <f t="shared" si="388"/>
        <v>-250000</v>
      </c>
      <c r="DO162" s="471">
        <f t="shared" si="388"/>
        <v>-500000</v>
      </c>
      <c r="DP162" s="471">
        <f t="shared" si="388"/>
        <v>-250000</v>
      </c>
      <c r="DQ162" s="471">
        <f t="shared" si="388"/>
        <v>-250000</v>
      </c>
      <c r="DR162" s="471">
        <f t="shared" si="388"/>
        <v>-500000</v>
      </c>
      <c r="DS162" s="471">
        <f t="shared" si="388"/>
        <v>-250000</v>
      </c>
      <c r="DT162" s="471">
        <f t="shared" si="388"/>
        <v>0</v>
      </c>
      <c r="DU162" s="471">
        <f>DU192</f>
        <v>-250000</v>
      </c>
      <c r="DV162" s="471">
        <f t="shared" ref="DV162:EF162" si="389">DV192</f>
        <v>0</v>
      </c>
      <c r="DW162" s="472">
        <f t="shared" si="389"/>
        <v>-250000</v>
      </c>
      <c r="DX162" s="471">
        <f t="shared" si="389"/>
        <v>-250000</v>
      </c>
      <c r="DY162" s="471">
        <f t="shared" si="389"/>
        <v>-250000</v>
      </c>
      <c r="DZ162" s="471">
        <f t="shared" si="389"/>
        <v>-250000</v>
      </c>
      <c r="EA162" s="471">
        <f t="shared" si="389"/>
        <v>-500000</v>
      </c>
      <c r="EB162" s="471">
        <f t="shared" si="389"/>
        <v>-250000</v>
      </c>
      <c r="EC162" s="471">
        <f t="shared" si="389"/>
        <v>-250000</v>
      </c>
      <c r="ED162" s="471">
        <f t="shared" si="389"/>
        <v>-500000</v>
      </c>
      <c r="EE162" s="471">
        <f t="shared" si="389"/>
        <v>-750000</v>
      </c>
      <c r="EF162" s="471">
        <f t="shared" si="389"/>
        <v>0</v>
      </c>
      <c r="EG162" s="471">
        <f>EG192</f>
        <v>-250000</v>
      </c>
      <c r="EH162" s="471">
        <f t="shared" ref="EH162:ER162" si="390">EH192</f>
        <v>-250000</v>
      </c>
      <c r="EI162" s="472">
        <f t="shared" si="390"/>
        <v>0</v>
      </c>
      <c r="EJ162" s="471">
        <f t="shared" si="390"/>
        <v>-250000</v>
      </c>
      <c r="EK162" s="471">
        <f t="shared" si="390"/>
        <v>-250000</v>
      </c>
      <c r="EL162" s="471">
        <f t="shared" si="390"/>
        <v>0</v>
      </c>
      <c r="EM162" s="471">
        <f t="shared" si="390"/>
        <v>-250000</v>
      </c>
      <c r="EN162" s="471">
        <f t="shared" si="390"/>
        <v>-250000</v>
      </c>
      <c r="EO162" s="471">
        <f t="shared" si="390"/>
        <v>-250000</v>
      </c>
      <c r="EP162" s="471">
        <f t="shared" si="390"/>
        <v>-500000</v>
      </c>
      <c r="EQ162" s="471">
        <f t="shared" si="390"/>
        <v>-750000</v>
      </c>
      <c r="ER162" s="471">
        <f t="shared" si="390"/>
        <v>0</v>
      </c>
      <c r="ES162" s="471">
        <f>ES192</f>
        <v>-250000</v>
      </c>
      <c r="ET162" s="471">
        <f t="shared" ref="ET162:FD162" si="391">ET192</f>
        <v>-250000</v>
      </c>
      <c r="EU162" s="472">
        <f t="shared" si="391"/>
        <v>0</v>
      </c>
      <c r="EV162" s="471">
        <f t="shared" si="391"/>
        <v>-250000</v>
      </c>
      <c r="EW162" s="471">
        <f t="shared" si="391"/>
        <v>-250000</v>
      </c>
      <c r="EX162" s="471">
        <f t="shared" si="391"/>
        <v>0</v>
      </c>
      <c r="EY162" s="471">
        <f t="shared" si="391"/>
        <v>-250000</v>
      </c>
      <c r="EZ162" s="471">
        <f t="shared" si="391"/>
        <v>-250000</v>
      </c>
      <c r="FA162" s="471">
        <f t="shared" si="391"/>
        <v>-250000</v>
      </c>
      <c r="FB162" s="471">
        <f t="shared" si="391"/>
        <v>-500000</v>
      </c>
      <c r="FC162" s="471">
        <f t="shared" si="391"/>
        <v>-750000</v>
      </c>
      <c r="FD162" s="471">
        <f t="shared" si="391"/>
        <v>0</v>
      </c>
      <c r="FE162" s="471">
        <f>FE192</f>
        <v>-250000</v>
      </c>
      <c r="FF162" s="471">
        <f t="shared" ref="FF162:FP162" si="392">FF192</f>
        <v>-250000</v>
      </c>
      <c r="FG162" s="472">
        <f t="shared" si="392"/>
        <v>0</v>
      </c>
      <c r="FH162" s="471">
        <f t="shared" si="392"/>
        <v>-250000</v>
      </c>
      <c r="FI162" s="471">
        <f t="shared" si="392"/>
        <v>-250000</v>
      </c>
      <c r="FJ162" s="471">
        <f t="shared" si="392"/>
        <v>0</v>
      </c>
      <c r="FK162" s="471">
        <f t="shared" si="392"/>
        <v>-250000</v>
      </c>
      <c r="FL162" s="471">
        <f t="shared" si="392"/>
        <v>-250000</v>
      </c>
      <c r="FM162" s="471">
        <f t="shared" si="392"/>
        <v>-250000</v>
      </c>
      <c r="FN162" s="471">
        <f t="shared" si="392"/>
        <v>-500000</v>
      </c>
      <c r="FO162" s="471">
        <f t="shared" si="392"/>
        <v>-750000</v>
      </c>
      <c r="FP162" s="471">
        <f t="shared" si="392"/>
        <v>0</v>
      </c>
      <c r="FQ162" s="471">
        <f>FQ192</f>
        <v>-250000</v>
      </c>
      <c r="FR162" s="471">
        <f t="shared" ref="FR162:GB162" si="393">FR192</f>
        <v>-250000</v>
      </c>
      <c r="FS162" s="472">
        <f t="shared" si="393"/>
        <v>0</v>
      </c>
      <c r="FT162" s="471">
        <f t="shared" si="393"/>
        <v>-250000</v>
      </c>
      <c r="FU162" s="471">
        <f t="shared" si="393"/>
        <v>-250000</v>
      </c>
      <c r="FV162" s="471">
        <f t="shared" si="393"/>
        <v>0</v>
      </c>
      <c r="FW162" s="471">
        <f t="shared" si="393"/>
        <v>-250000</v>
      </c>
      <c r="FX162" s="471">
        <f t="shared" si="393"/>
        <v>-250000</v>
      </c>
      <c r="FY162" s="471">
        <f t="shared" si="393"/>
        <v>-250000</v>
      </c>
      <c r="FZ162" s="471">
        <f t="shared" si="393"/>
        <v>-250000</v>
      </c>
      <c r="GA162" s="471">
        <f t="shared" si="393"/>
        <v>-250000</v>
      </c>
      <c r="GB162" s="471">
        <f t="shared" si="393"/>
        <v>0</v>
      </c>
      <c r="GC162" s="471">
        <f>GC192</f>
        <v>-250000</v>
      </c>
      <c r="GD162" s="471">
        <f t="shared" ref="GD162:GE162" si="394">GD192</f>
        <v>-250000</v>
      </c>
      <c r="GE162" s="472">
        <f t="shared" si="394"/>
        <v>-250000</v>
      </c>
      <c r="GF162" s="462">
        <f t="shared" si="376"/>
        <v>-36250000</v>
      </c>
      <c r="GG162" s="474"/>
      <c r="GH162" s="474"/>
      <c r="GI162" s="474"/>
      <c r="GJ162" s="474"/>
      <c r="GK162" s="474"/>
      <c r="GL162" s="474"/>
      <c r="GM162" s="474"/>
    </row>
    <row r="163" spans="1:195" ht="22" hidden="1" customHeight="1" thickTop="1" thickBot="1">
      <c r="G163" s="242" t="s">
        <v>453</v>
      </c>
      <c r="H163" s="468">
        <f>H195</f>
        <v>0</v>
      </c>
      <c r="I163" s="468">
        <f t="shared" ref="I163:P163" si="395">I195</f>
        <v>0</v>
      </c>
      <c r="J163" s="468">
        <f t="shared" si="395"/>
        <v>0</v>
      </c>
      <c r="K163" s="468">
        <f t="shared" si="395"/>
        <v>0</v>
      </c>
      <c r="L163" s="468">
        <f t="shared" si="395"/>
        <v>0</v>
      </c>
      <c r="M163" s="468">
        <f t="shared" si="395"/>
        <v>0</v>
      </c>
      <c r="N163" s="468">
        <f t="shared" si="395"/>
        <v>0</v>
      </c>
      <c r="O163" s="468">
        <f t="shared" si="395"/>
        <v>0</v>
      </c>
      <c r="P163" s="468">
        <f t="shared" si="395"/>
        <v>0</v>
      </c>
      <c r="Q163" s="470">
        <f>Q195</f>
        <v>2614.1940000000004</v>
      </c>
      <c r="R163" s="471">
        <f t="shared" ref="R163:CC163" si="396">R195</f>
        <v>12250.359</v>
      </c>
      <c r="S163" s="472">
        <f t="shared" si="396"/>
        <v>35505.459000000003</v>
      </c>
      <c r="T163" s="471">
        <f t="shared" si="396"/>
        <v>86038.524000000019</v>
      </c>
      <c r="U163" s="471">
        <f t="shared" si="396"/>
        <v>190518.07500000001</v>
      </c>
      <c r="V163" s="471">
        <f t="shared" si="396"/>
        <v>378420.61950000003</v>
      </c>
      <c r="W163" s="471">
        <f t="shared" si="396"/>
        <v>704108.29500000004</v>
      </c>
      <c r="X163" s="471">
        <f t="shared" si="396"/>
        <v>1187863.8255</v>
      </c>
      <c r="Y163" s="471">
        <f t="shared" si="396"/>
        <v>1901419.8390000004</v>
      </c>
      <c r="Z163" s="471">
        <f t="shared" si="396"/>
        <v>2755147.9725000001</v>
      </c>
      <c r="AA163" s="471">
        <f t="shared" si="396"/>
        <v>3703297.1580000003</v>
      </c>
      <c r="AB163" s="471">
        <f t="shared" si="396"/>
        <v>4535298.7020000005</v>
      </c>
      <c r="AC163" s="471">
        <f>AC195</f>
        <v>5232204.1530000009</v>
      </c>
      <c r="AD163" s="471">
        <f t="shared" si="396"/>
        <v>6089938.6680000015</v>
      </c>
      <c r="AE163" s="472">
        <f t="shared" si="396"/>
        <v>6849062.6490000011</v>
      </c>
      <c r="AF163" s="471">
        <f t="shared" si="396"/>
        <v>7551253.512000001</v>
      </c>
      <c r="AG163" s="471">
        <f t="shared" si="396"/>
        <v>8443568.6280000005</v>
      </c>
      <c r="AH163" s="471">
        <f t="shared" si="396"/>
        <v>9303474.0645000022</v>
      </c>
      <c r="AI163" s="471">
        <f t="shared" si="396"/>
        <v>10169196.3945</v>
      </c>
      <c r="AJ163" s="471">
        <f t="shared" si="396"/>
        <v>10931431.302000001</v>
      </c>
      <c r="AK163" s="471">
        <f t="shared" si="396"/>
        <v>11869649.847000001</v>
      </c>
      <c r="AL163" s="471">
        <f t="shared" si="396"/>
        <v>12828184.974000001</v>
      </c>
      <c r="AM163" s="471">
        <f t="shared" si="396"/>
        <v>14019032.313000003</v>
      </c>
      <c r="AN163" s="471">
        <f t="shared" si="396"/>
        <v>15131677.918500002</v>
      </c>
      <c r="AO163" s="471">
        <f>AO195</f>
        <v>16349665.206600005</v>
      </c>
      <c r="AP163" s="471">
        <f t="shared" si="396"/>
        <v>17413068.342780001</v>
      </c>
      <c r="AQ163" s="472">
        <f t="shared" si="396"/>
        <v>18426920.477724005</v>
      </c>
      <c r="AR163" s="471">
        <f t="shared" si="396"/>
        <v>19593752.913979206</v>
      </c>
      <c r="AS163" s="471">
        <f t="shared" si="396"/>
        <v>20592298.483083367</v>
      </c>
      <c r="AT163" s="471">
        <f t="shared" si="396"/>
        <v>21508002.062366694</v>
      </c>
      <c r="AU163" s="471">
        <f t="shared" si="396"/>
        <v>22579933.282593358</v>
      </c>
      <c r="AV163" s="471">
        <f t="shared" si="396"/>
        <v>23555464.033274684</v>
      </c>
      <c r="AW163" s="471">
        <f t="shared" si="396"/>
        <v>24503165.686619751</v>
      </c>
      <c r="AX163" s="471">
        <f t="shared" si="396"/>
        <v>25269053.583095804</v>
      </c>
      <c r="AY163" s="471">
        <f t="shared" si="396"/>
        <v>26109996.134176642</v>
      </c>
      <c r="AZ163" s="471">
        <f t="shared" si="396"/>
        <v>26858332.012141313</v>
      </c>
      <c r="BA163" s="471">
        <f>BA195</f>
        <v>27602766.978013054</v>
      </c>
      <c r="BB163" s="471">
        <f t="shared" si="396"/>
        <v>28236710.546410445</v>
      </c>
      <c r="BC163" s="472">
        <f t="shared" si="396"/>
        <v>28969073.224628355</v>
      </c>
      <c r="BD163" s="471">
        <f t="shared" si="396"/>
        <v>29857111.62460269</v>
      </c>
      <c r="BE163" s="471">
        <f t="shared" si="396"/>
        <v>30999594.927082151</v>
      </c>
      <c r="BF163" s="471">
        <f t="shared" si="396"/>
        <v>32197471.098065726</v>
      </c>
      <c r="BG163" s="471">
        <f t="shared" si="396"/>
        <v>33489051.119452577</v>
      </c>
      <c r="BH163" s="471">
        <f t="shared" si="396"/>
        <v>34710048.836562067</v>
      </c>
      <c r="BI163" s="471">
        <f t="shared" si="396"/>
        <v>35808314.367249653</v>
      </c>
      <c r="BJ163" s="471">
        <f t="shared" si="396"/>
        <v>37095667.87399973</v>
      </c>
      <c r="BK163" s="471">
        <f t="shared" si="396"/>
        <v>38240583.234399788</v>
      </c>
      <c r="BL163" s="471">
        <f t="shared" si="396"/>
        <v>39285324.897919834</v>
      </c>
      <c r="BM163" s="471">
        <f>BM195</f>
        <v>40473194.294835865</v>
      </c>
      <c r="BN163" s="471">
        <f t="shared" si="396"/>
        <v>41683136.478768691</v>
      </c>
      <c r="BO163" s="472">
        <f t="shared" si="396"/>
        <v>42935151.450614959</v>
      </c>
      <c r="BP163" s="471">
        <f t="shared" si="396"/>
        <v>44217012.776591964</v>
      </c>
      <c r="BQ163" s="471">
        <f t="shared" si="396"/>
        <v>45722940.44217357</v>
      </c>
      <c r="BR163" s="471">
        <f t="shared" si="396"/>
        <v>47310516.049838863</v>
      </c>
      <c r="BS163" s="471">
        <f t="shared" si="396"/>
        <v>48814667.273071088</v>
      </c>
      <c r="BT163" s="471">
        <f t="shared" si="396"/>
        <v>50071816.234656878</v>
      </c>
      <c r="BU163" s="471">
        <f t="shared" si="396"/>
        <v>51487098.700925514</v>
      </c>
      <c r="BV163" s="471">
        <f t="shared" si="396"/>
        <v>52697725.63504041</v>
      </c>
      <c r="BW163" s="471">
        <f t="shared" si="396"/>
        <v>53908787.319932334</v>
      </c>
      <c r="BX163" s="471">
        <f t="shared" si="396"/>
        <v>55211022.405145869</v>
      </c>
      <c r="BY163" s="471">
        <f>BY195</f>
        <v>56398857.847316705</v>
      </c>
      <c r="BZ163" s="471">
        <f t="shared" si="396"/>
        <v>57543699.573453367</v>
      </c>
      <c r="CA163" s="472">
        <f t="shared" si="396"/>
        <v>58510635.451562695</v>
      </c>
      <c r="CB163" s="471">
        <f t="shared" si="396"/>
        <v>59558095.552250162</v>
      </c>
      <c r="CC163" s="471">
        <f t="shared" si="396"/>
        <v>60649409.147200122</v>
      </c>
      <c r="CD163" s="471">
        <f t="shared" ref="CD163:CJ163" si="397">CD195</f>
        <v>61988076.130160093</v>
      </c>
      <c r="CE163" s="471">
        <f t="shared" si="397"/>
        <v>63410520.888628073</v>
      </c>
      <c r="CF163" s="471">
        <f t="shared" si="397"/>
        <v>64935664.933102466</v>
      </c>
      <c r="CG163" s="471">
        <f t="shared" si="397"/>
        <v>66587229.098681971</v>
      </c>
      <c r="CH163" s="471">
        <f t="shared" si="397"/>
        <v>68058752.927145585</v>
      </c>
      <c r="CI163" s="471">
        <f t="shared" si="397"/>
        <v>69329550.066816479</v>
      </c>
      <c r="CJ163" s="471">
        <f t="shared" si="397"/>
        <v>70720812.025253177</v>
      </c>
      <c r="CK163" s="471">
        <f>CK195</f>
        <v>71957186.422602549</v>
      </c>
      <c r="CL163" s="471">
        <f t="shared" ref="CL163:CV163" si="398">CL195</f>
        <v>73102780.824082047</v>
      </c>
      <c r="CM163" s="472">
        <f t="shared" si="398"/>
        <v>74412335.607665643</v>
      </c>
      <c r="CN163" s="471">
        <f t="shared" si="398"/>
        <v>75680966.056432515</v>
      </c>
      <c r="CO163" s="471">
        <f t="shared" si="398"/>
        <v>76903792.215246007</v>
      </c>
      <c r="CP163" s="471">
        <f t="shared" si="398"/>
        <v>77913395.136496812</v>
      </c>
      <c r="CQ163" s="471">
        <f t="shared" si="398"/>
        <v>78913941.818797454</v>
      </c>
      <c r="CR163" s="471">
        <f t="shared" si="398"/>
        <v>79817368.161737964</v>
      </c>
      <c r="CS163" s="471">
        <f t="shared" si="398"/>
        <v>80774306.09129037</v>
      </c>
      <c r="CT163" s="471">
        <f t="shared" si="398"/>
        <v>81617046.170632288</v>
      </c>
      <c r="CU163" s="471">
        <f t="shared" si="398"/>
        <v>82582831.260005847</v>
      </c>
      <c r="CV163" s="471">
        <f t="shared" si="398"/>
        <v>83691893.090704665</v>
      </c>
      <c r="CW163" s="471">
        <f>CW195</f>
        <v>84944209.579563737</v>
      </c>
      <c r="CX163" s="471">
        <f t="shared" ref="CX163:DH163" si="399">CX195</f>
        <v>86354521.049450994</v>
      </c>
      <c r="CY163" s="472">
        <f t="shared" si="399"/>
        <v>87578543.0134608</v>
      </c>
      <c r="CZ163" s="471">
        <f t="shared" si="399"/>
        <v>88748995.91466862</v>
      </c>
      <c r="DA163" s="471">
        <f t="shared" si="399"/>
        <v>90213079.626534894</v>
      </c>
      <c r="DB163" s="471">
        <f t="shared" si="399"/>
        <v>91710018.233527914</v>
      </c>
      <c r="DC163" s="471">
        <f t="shared" si="399"/>
        <v>93317077.619622335</v>
      </c>
      <c r="DD163" s="471">
        <f t="shared" si="399"/>
        <v>95328845.13299787</v>
      </c>
      <c r="DE163" s="471">
        <f t="shared" si="399"/>
        <v>97336063.557298303</v>
      </c>
      <c r="DF163" s="471">
        <f t="shared" si="399"/>
        <v>99393778.890238643</v>
      </c>
      <c r="DG163" s="471">
        <f t="shared" si="399"/>
        <v>101125553.09059091</v>
      </c>
      <c r="DH163" s="471">
        <f t="shared" si="399"/>
        <v>102728480.96517272</v>
      </c>
      <c r="DI163" s="471">
        <f>DI195</f>
        <v>104400113.72793819</v>
      </c>
      <c r="DJ163" s="471">
        <f t="shared" ref="DJ163:DT163" si="400">DJ195</f>
        <v>105933788.05185054</v>
      </c>
      <c r="DK163" s="472">
        <f t="shared" si="400"/>
        <v>107199685.59498045</v>
      </c>
      <c r="DL163" s="471">
        <f t="shared" si="400"/>
        <v>108644980.38728435</v>
      </c>
      <c r="DM163" s="471">
        <f t="shared" si="400"/>
        <v>110008591.48152748</v>
      </c>
      <c r="DN163" s="471">
        <f t="shared" si="400"/>
        <v>111444933.530922</v>
      </c>
      <c r="DO163" s="471">
        <f t="shared" si="400"/>
        <v>112723083.04373759</v>
      </c>
      <c r="DP163" s="471">
        <f t="shared" si="400"/>
        <v>114009894.81619008</v>
      </c>
      <c r="DQ163" s="471">
        <f t="shared" si="400"/>
        <v>115179808.69125207</v>
      </c>
      <c r="DR163" s="471">
        <f t="shared" si="400"/>
        <v>116349996.34350164</v>
      </c>
      <c r="DS163" s="471">
        <f t="shared" si="400"/>
        <v>117390043.92600131</v>
      </c>
      <c r="DT163" s="471">
        <f t="shared" si="400"/>
        <v>118490392.11870106</v>
      </c>
      <c r="DU163" s="471">
        <f>DU195</f>
        <v>119813000.85126086</v>
      </c>
      <c r="DV163" s="471">
        <f t="shared" ref="DV163:EF163" si="401">DV195</f>
        <v>121245340.35880867</v>
      </c>
      <c r="DW163" s="472">
        <f t="shared" si="401"/>
        <v>122789517.29864693</v>
      </c>
      <c r="DX163" s="471">
        <f t="shared" si="401"/>
        <v>124231554.18881755</v>
      </c>
      <c r="DY163" s="471">
        <f t="shared" si="401"/>
        <v>125593490.41275403</v>
      </c>
      <c r="DZ163" s="471">
        <f t="shared" si="401"/>
        <v>127179968.44650322</v>
      </c>
      <c r="EA163" s="471">
        <f t="shared" si="401"/>
        <v>128630359.42410257</v>
      </c>
      <c r="EB163" s="471">
        <f t="shared" si="401"/>
        <v>130028299.58958206</v>
      </c>
      <c r="EC163" s="471">
        <f t="shared" si="401"/>
        <v>131527358.55836564</v>
      </c>
      <c r="ED163" s="471">
        <f t="shared" si="401"/>
        <v>132981082.10499251</v>
      </c>
      <c r="EE163" s="471">
        <f t="shared" si="401"/>
        <v>134455044.444794</v>
      </c>
      <c r="EF163" s="471">
        <f t="shared" si="401"/>
        <v>135805330.24293518</v>
      </c>
      <c r="EG163" s="471">
        <f>EG195</f>
        <v>137432268.81884816</v>
      </c>
      <c r="EH163" s="471">
        <f t="shared" ref="EH163:ER163" si="402">EH195</f>
        <v>139115735.24657851</v>
      </c>
      <c r="EI163" s="472">
        <f t="shared" si="402"/>
        <v>140925670.32536283</v>
      </c>
      <c r="EJ163" s="471">
        <f t="shared" si="402"/>
        <v>142488750.55719024</v>
      </c>
      <c r="EK163" s="471">
        <f t="shared" si="402"/>
        <v>143968133.13565218</v>
      </c>
      <c r="EL163" s="471">
        <f t="shared" si="402"/>
        <v>145638895.64612177</v>
      </c>
      <c r="EM163" s="471">
        <f t="shared" si="402"/>
        <v>147269697.28189743</v>
      </c>
      <c r="EN163" s="471">
        <f t="shared" si="402"/>
        <v>148878281.94561794</v>
      </c>
      <c r="EO163" s="471">
        <f t="shared" si="402"/>
        <v>150592134.96389434</v>
      </c>
      <c r="EP163" s="471">
        <f t="shared" si="402"/>
        <v>152129712.04421547</v>
      </c>
      <c r="EQ163" s="471">
        <f t="shared" si="402"/>
        <v>153642619.6091724</v>
      </c>
      <c r="ER163" s="471">
        <f t="shared" si="402"/>
        <v>155045689.89963794</v>
      </c>
      <c r="ES163" s="471">
        <f>ES195</f>
        <v>156543705.66141033</v>
      </c>
      <c r="ET163" s="471">
        <f t="shared" ref="ET163:FD163" si="403">ET195</f>
        <v>158168716.06222829</v>
      </c>
      <c r="EU163" s="472">
        <f t="shared" si="403"/>
        <v>159918888.94608265</v>
      </c>
      <c r="EV163" s="471">
        <f t="shared" si="403"/>
        <v>161664215.17646614</v>
      </c>
      <c r="EW163" s="471">
        <f t="shared" si="403"/>
        <v>163389223.88667291</v>
      </c>
      <c r="EX163" s="471">
        <f t="shared" si="403"/>
        <v>165118230.56523836</v>
      </c>
      <c r="EY163" s="471">
        <f t="shared" si="403"/>
        <v>167227287.89979067</v>
      </c>
      <c r="EZ163" s="471">
        <f t="shared" si="403"/>
        <v>169396613.41603255</v>
      </c>
      <c r="FA163" s="471">
        <f t="shared" si="403"/>
        <v>171597048.23782605</v>
      </c>
      <c r="FB163" s="471">
        <f t="shared" si="403"/>
        <v>174064484.69616085</v>
      </c>
      <c r="FC163" s="471">
        <f t="shared" si="403"/>
        <v>176271403.27642867</v>
      </c>
      <c r="FD163" s="471">
        <f t="shared" si="403"/>
        <v>178392905.20374295</v>
      </c>
      <c r="FE163" s="471">
        <f>FE195</f>
        <v>180591675.32629436</v>
      </c>
      <c r="FF163" s="471">
        <f t="shared" ref="FF163:FP163" si="404">FF195</f>
        <v>182885967.87153548</v>
      </c>
      <c r="FG163" s="472">
        <f t="shared" si="404"/>
        <v>185136312.0957284</v>
      </c>
      <c r="FH163" s="471">
        <f t="shared" si="404"/>
        <v>187690845.17048272</v>
      </c>
      <c r="FI163" s="471">
        <f t="shared" si="404"/>
        <v>189965163.46968618</v>
      </c>
      <c r="FJ163" s="471">
        <f t="shared" si="404"/>
        <v>192243233.18354896</v>
      </c>
      <c r="FK163" s="471">
        <f t="shared" si="404"/>
        <v>194695263.67403913</v>
      </c>
      <c r="FL163" s="471">
        <f t="shared" si="404"/>
        <v>197346627.20443133</v>
      </c>
      <c r="FM163" s="471">
        <f t="shared" si="404"/>
        <v>199918452.74284506</v>
      </c>
      <c r="FN163" s="471">
        <f t="shared" si="404"/>
        <v>202729646.51547605</v>
      </c>
      <c r="FO163" s="471">
        <f t="shared" si="404"/>
        <v>205086978.40768084</v>
      </c>
      <c r="FP163" s="471">
        <f t="shared" si="404"/>
        <v>207231601.90444466</v>
      </c>
      <c r="FQ163" s="471">
        <f>FQ195</f>
        <v>209267214.87555569</v>
      </c>
      <c r="FR163" s="471">
        <f t="shared" ref="FR163:GB163" si="405">FR195</f>
        <v>211193008.34094459</v>
      </c>
      <c r="FS163" s="472">
        <f t="shared" si="405"/>
        <v>212871814.22545564</v>
      </c>
      <c r="FT163" s="471">
        <f t="shared" si="405"/>
        <v>214629186.58526453</v>
      </c>
      <c r="FU163" s="471">
        <f t="shared" si="405"/>
        <v>216218470.0931116</v>
      </c>
      <c r="FV163" s="471">
        <f t="shared" si="405"/>
        <v>217893660.7664893</v>
      </c>
      <c r="FW163" s="471">
        <f t="shared" si="405"/>
        <v>219557786.25119141</v>
      </c>
      <c r="FX163" s="471">
        <f t="shared" si="405"/>
        <v>221535914.50415316</v>
      </c>
      <c r="FY163" s="471">
        <f t="shared" si="405"/>
        <v>223535747.33962253</v>
      </c>
      <c r="FZ163" s="471">
        <f t="shared" si="405"/>
        <v>225637687.92029801</v>
      </c>
      <c r="GA163" s="471">
        <f t="shared" si="405"/>
        <v>227435308.19273841</v>
      </c>
      <c r="GB163" s="471">
        <f t="shared" si="405"/>
        <v>229163447.09659073</v>
      </c>
      <c r="GC163" s="471">
        <f>GC195</f>
        <v>231047260.30227259</v>
      </c>
      <c r="GD163" s="471">
        <f t="shared" ref="GD163:GE163" si="406">GD195</f>
        <v>232977735.71811807</v>
      </c>
      <c r="GE163" s="472">
        <f t="shared" si="406"/>
        <v>234882540.51959446</v>
      </c>
      <c r="GF163" s="462">
        <f t="shared" si="376"/>
        <v>16469838431.060122</v>
      </c>
      <c r="GG163" s="474"/>
      <c r="GH163" s="474"/>
      <c r="GI163" s="474"/>
      <c r="GJ163" s="474"/>
      <c r="GK163" s="474"/>
      <c r="GL163" s="474"/>
      <c r="GM163" s="474"/>
    </row>
    <row r="164" spans="1:195" ht="22" customHeight="1" thickTop="1" thickBot="1">
      <c r="A164" s="240" t="s">
        <v>672</v>
      </c>
      <c r="E164" s="465" t="s">
        <v>377</v>
      </c>
      <c r="F164" s="466"/>
      <c r="G164" s="242" t="s">
        <v>292</v>
      </c>
      <c r="H164" s="468">
        <f>H158*-0.3</f>
        <v>0</v>
      </c>
      <c r="I164" s="468">
        <f t="shared" ref="I164:BT164" si="407">I158*-0.3</f>
        <v>0</v>
      </c>
      <c r="J164" s="468">
        <f t="shared" si="407"/>
        <v>0</v>
      </c>
      <c r="K164" s="468">
        <f t="shared" si="407"/>
        <v>0</v>
      </c>
      <c r="L164" s="468">
        <f t="shared" si="407"/>
        <v>0</v>
      </c>
      <c r="M164" s="468">
        <f t="shared" si="407"/>
        <v>0</v>
      </c>
      <c r="N164" s="468">
        <f t="shared" si="407"/>
        <v>0</v>
      </c>
      <c r="O164" s="468">
        <f t="shared" si="407"/>
        <v>0</v>
      </c>
      <c r="P164" s="471">
        <f t="shared" si="407"/>
        <v>0</v>
      </c>
      <c r="Q164" s="470">
        <f t="shared" si="407"/>
        <v>-3289.7474999999995</v>
      </c>
      <c r="R164" s="471">
        <f t="shared" si="407"/>
        <v>-12126.31875</v>
      </c>
      <c r="S164" s="472">
        <f t="shared" si="407"/>
        <v>-29264.625</v>
      </c>
      <c r="T164" s="471">
        <f t="shared" si="407"/>
        <v>-63591.693749999999</v>
      </c>
      <c r="U164" s="471">
        <f t="shared" si="407"/>
        <v>-131478.89624999996</v>
      </c>
      <c r="V164" s="471">
        <f t="shared" si="407"/>
        <v>-236459.85187499999</v>
      </c>
      <c r="W164" s="471">
        <f t="shared" si="407"/>
        <v>-409851.07312499994</v>
      </c>
      <c r="X164" s="471">
        <f t="shared" si="407"/>
        <v>-608766.42937499995</v>
      </c>
      <c r="Y164" s="471">
        <f t="shared" si="407"/>
        <v>-897951.38062499987</v>
      </c>
      <c r="Z164" s="471">
        <f t="shared" si="407"/>
        <v>-1074346.430625</v>
      </c>
      <c r="AA164" s="471">
        <f t="shared" si="407"/>
        <v>-1193167.535625</v>
      </c>
      <c r="AB164" s="471">
        <f t="shared" si="407"/>
        <v>-1047005.31</v>
      </c>
      <c r="AC164" s="468">
        <f t="shared" si="407"/>
        <v>-876998.02124999987</v>
      </c>
      <c r="AD164" s="468">
        <f t="shared" si="407"/>
        <v>-1079388.1312499999</v>
      </c>
      <c r="AE164" s="472">
        <f t="shared" si="407"/>
        <v>-955294.90874999994</v>
      </c>
      <c r="AF164" s="468">
        <f t="shared" si="407"/>
        <v>-883649.27624999976</v>
      </c>
      <c r="AG164" s="468">
        <f t="shared" si="407"/>
        <v>-1122904.9650000001</v>
      </c>
      <c r="AH164" s="468">
        <f t="shared" si="407"/>
        <v>-1082120.056875</v>
      </c>
      <c r="AI164" s="468">
        <f t="shared" si="407"/>
        <v>-1089440.1375000002</v>
      </c>
      <c r="AJ164" s="468">
        <f t="shared" si="407"/>
        <v>-959209.75312499981</v>
      </c>
      <c r="AK164" s="468">
        <f t="shared" si="407"/>
        <v>-1180670.64375</v>
      </c>
      <c r="AL164" s="468">
        <f t="shared" si="407"/>
        <v>-1206237.3862499997</v>
      </c>
      <c r="AM164" s="468">
        <f t="shared" si="407"/>
        <v>-1498583.1412500001</v>
      </c>
      <c r="AN164" s="471">
        <f t="shared" si="407"/>
        <v>-1400172.7106249998</v>
      </c>
      <c r="AO164" s="471">
        <f t="shared" si="407"/>
        <v>-1532736.5283749998</v>
      </c>
      <c r="AP164" s="471">
        <f t="shared" si="407"/>
        <v>-1338205.1250749999</v>
      </c>
      <c r="AQ164" s="472">
        <f t="shared" si="407"/>
        <v>-1275849.2775599998</v>
      </c>
      <c r="AR164" s="471">
        <f t="shared" si="407"/>
        <v>-1468362.3671729998</v>
      </c>
      <c r="AS164" s="471">
        <f t="shared" si="407"/>
        <v>-1256587.2271133999</v>
      </c>
      <c r="AT164" s="471">
        <f t="shared" si="407"/>
        <v>-1152337.41669072</v>
      </c>
      <c r="AU164" s="471">
        <f t="shared" si="407"/>
        <v>-1348937.015352576</v>
      </c>
      <c r="AV164" s="471">
        <f t="shared" si="407"/>
        <v>-1227624.9766570607</v>
      </c>
      <c r="AW164" s="471">
        <f t="shared" si="407"/>
        <v>-1192604.3533256487</v>
      </c>
      <c r="AX164" s="471">
        <f t="shared" si="407"/>
        <v>-963806.73841051909</v>
      </c>
      <c r="AY164" s="471">
        <f t="shared" si="407"/>
        <v>-1058256.829853415</v>
      </c>
      <c r="AZ164" s="471">
        <f t="shared" si="407"/>
        <v>-941718.97100773221</v>
      </c>
      <c r="BA164" s="468">
        <f t="shared" si="407"/>
        <v>-936809.9949311855</v>
      </c>
      <c r="BB164" s="468">
        <f t="shared" si="407"/>
        <v>-797765.68581994856</v>
      </c>
      <c r="BC164" s="472">
        <f t="shared" si="407"/>
        <v>-921618.01678095874</v>
      </c>
      <c r="BD164" s="468">
        <f t="shared" si="407"/>
        <v>-1117523.070674767</v>
      </c>
      <c r="BE164" s="468">
        <f t="shared" si="407"/>
        <v>-1437720.9909148137</v>
      </c>
      <c r="BF164" s="468">
        <f t="shared" si="407"/>
        <v>-1507428.3464818511</v>
      </c>
      <c r="BG164" s="468">
        <f t="shared" si="407"/>
        <v>-1625346.9124354809</v>
      </c>
      <c r="BH164" s="468">
        <f t="shared" si="407"/>
        <v>-1536524.9049483845</v>
      </c>
      <c r="BI164" s="468">
        <f t="shared" si="407"/>
        <v>-1382076.5727087075</v>
      </c>
      <c r="BJ164" s="468">
        <f t="shared" si="407"/>
        <v>-1620028.1924169662</v>
      </c>
      <c r="BK164" s="468">
        <f t="shared" si="407"/>
        <v>-1440781.5351835727</v>
      </c>
      <c r="BL164" s="471">
        <f t="shared" si="407"/>
        <v>-1314721.201146858</v>
      </c>
      <c r="BM164" s="471">
        <f t="shared" si="407"/>
        <v>-1494835.6467924865</v>
      </c>
      <c r="BN164" s="471">
        <f t="shared" si="407"/>
        <v>-1522612.4284339892</v>
      </c>
      <c r="BO164" s="472">
        <f t="shared" si="407"/>
        <v>-1575557.5613721914</v>
      </c>
      <c r="BP164" s="471">
        <f t="shared" si="407"/>
        <v>-1613116.735972753</v>
      </c>
      <c r="BQ164" s="471">
        <f t="shared" si="407"/>
        <v>-1895085.7407782024</v>
      </c>
      <c r="BR164" s="471">
        <f t="shared" si="407"/>
        <v>-1997832.9406225623</v>
      </c>
      <c r="BS164" s="471">
        <f t="shared" si="407"/>
        <v>-1892850.2346230499</v>
      </c>
      <c r="BT164" s="471">
        <f t="shared" si="407"/>
        <v>-1582018.2639484394</v>
      </c>
      <c r="BU164" s="471">
        <f t="shared" ref="BU164:EF164" si="408">BU158*-0.3</f>
        <v>-1781016.2349087517</v>
      </c>
      <c r="BV164" s="471">
        <f t="shared" si="408"/>
        <v>-1523474.1300520014</v>
      </c>
      <c r="BW164" s="471">
        <f t="shared" si="408"/>
        <v>-1524021.2280416011</v>
      </c>
      <c r="BX164" s="471">
        <f t="shared" si="408"/>
        <v>-1638755.4313082809</v>
      </c>
      <c r="BY164" s="468">
        <f t="shared" si="408"/>
        <v>-1494792.9175466246</v>
      </c>
      <c r="BZ164" s="468">
        <f t="shared" si="408"/>
        <v>-1440688.8725373002</v>
      </c>
      <c r="CA164" s="472">
        <f t="shared" si="408"/>
        <v>-1216809.0385298398</v>
      </c>
      <c r="CB164" s="468">
        <f t="shared" si="408"/>
        <v>-1318142.1300738717</v>
      </c>
      <c r="CC164" s="468">
        <f t="shared" si="408"/>
        <v>-1373328.1350590975</v>
      </c>
      <c r="CD164" s="468">
        <f t="shared" si="408"/>
        <v>-1684601.969297278</v>
      </c>
      <c r="CE164" s="468">
        <f t="shared" si="408"/>
        <v>-1790029.3888128225</v>
      </c>
      <c r="CF164" s="468">
        <f t="shared" si="408"/>
        <v>-1919267.9684252581</v>
      </c>
      <c r="CG164" s="468">
        <f t="shared" si="408"/>
        <v>-2078357.2622402066</v>
      </c>
      <c r="CH164" s="468">
        <f t="shared" si="408"/>
        <v>-1851791.3497921648</v>
      </c>
      <c r="CI164" s="468">
        <f t="shared" si="408"/>
        <v>-1599193.3702087319</v>
      </c>
      <c r="CJ164" s="471">
        <f t="shared" si="408"/>
        <v>-1750788.4072919853</v>
      </c>
      <c r="CK164" s="471">
        <f t="shared" si="408"/>
        <v>-1555875.1885835887</v>
      </c>
      <c r="CL164" s="471">
        <f t="shared" si="408"/>
        <v>-1441636.0523668709</v>
      </c>
      <c r="CM164" s="472">
        <f t="shared" si="408"/>
        <v>-1647966.6678934966</v>
      </c>
      <c r="CN164" s="471">
        <f t="shared" si="408"/>
        <v>-1596466.7684397975</v>
      </c>
      <c r="CO164" s="471">
        <f t="shared" si="408"/>
        <v>-1538825.8480018377</v>
      </c>
      <c r="CP164" s="471">
        <f t="shared" si="408"/>
        <v>-1270501.9926514705</v>
      </c>
      <c r="CQ164" s="471">
        <f t="shared" si="408"/>
        <v>-1259105.4629961762</v>
      </c>
      <c r="CR164" s="471">
        <f t="shared" si="408"/>
        <v>-1136887.5275219411</v>
      </c>
      <c r="CS164" s="471">
        <f t="shared" si="408"/>
        <v>-1204227.4450175527</v>
      </c>
      <c r="CT164" s="471">
        <f t="shared" si="408"/>
        <v>-1060518.8708890425</v>
      </c>
      <c r="CU164" s="471">
        <f t="shared" si="408"/>
        <v>-1215360.8658362338</v>
      </c>
      <c r="CV164" s="471">
        <f t="shared" si="408"/>
        <v>-1395662.8256689869</v>
      </c>
      <c r="CW164" s="468">
        <f t="shared" si="408"/>
        <v>-1575936.9956601893</v>
      </c>
      <c r="CX164" s="468">
        <f t="shared" si="408"/>
        <v>-1774760.6460281515</v>
      </c>
      <c r="CY164" s="472">
        <f t="shared" si="408"/>
        <v>-1540330.6701975213</v>
      </c>
      <c r="CZ164" s="468">
        <f t="shared" si="408"/>
        <v>-1472918.4236580168</v>
      </c>
      <c r="DA164" s="468">
        <f t="shared" si="408"/>
        <v>-1842428.5768014134</v>
      </c>
      <c r="DB164" s="468">
        <f t="shared" si="408"/>
        <v>-1883773.7520661312</v>
      </c>
      <c r="DC164" s="468">
        <f t="shared" si="408"/>
        <v>-2022351.6685279047</v>
      </c>
      <c r="DD164" s="468">
        <f t="shared" si="408"/>
        <v>-2531643.4616973237</v>
      </c>
      <c r="DE164" s="468">
        <f t="shared" si="408"/>
        <v>-2525918.808357859</v>
      </c>
      <c r="DF164" s="468">
        <f t="shared" si="408"/>
        <v>-2589465.0023112874</v>
      </c>
      <c r="DG164" s="468">
        <f t="shared" si="408"/>
        <v>-2179294.9743490298</v>
      </c>
      <c r="DH164" s="471">
        <f t="shared" si="408"/>
        <v>-2017152.5021042239</v>
      </c>
      <c r="DI164" s="471">
        <f t="shared" si="408"/>
        <v>-2103611.9363083788</v>
      </c>
      <c r="DJ164" s="471">
        <f t="shared" si="408"/>
        <v>-1930002.6214217034</v>
      </c>
      <c r="DK164" s="472">
        <f t="shared" si="408"/>
        <v>-1593027.6321373626</v>
      </c>
      <c r="DL164" s="471">
        <f t="shared" si="408"/>
        <v>-1818784.2714598903</v>
      </c>
      <c r="DM164" s="471">
        <f t="shared" si="408"/>
        <v>-1715992.0756679124</v>
      </c>
      <c r="DN164" s="471">
        <f t="shared" si="408"/>
        <v>-1807517.9830343297</v>
      </c>
      <c r="DO164" s="471">
        <f t="shared" si="408"/>
        <v>-1608445.7253024636</v>
      </c>
      <c r="DP164" s="471">
        <f t="shared" si="408"/>
        <v>-1619346.4644919711</v>
      </c>
      <c r="DQ164" s="471">
        <f t="shared" si="408"/>
        <v>-1472240.1037185767</v>
      </c>
      <c r="DR164" s="471">
        <f t="shared" si="408"/>
        <v>-1472584.6297248614</v>
      </c>
      <c r="DS164" s="471">
        <f t="shared" si="408"/>
        <v>-1308814.0874048891</v>
      </c>
      <c r="DT164" s="471">
        <f t="shared" si="408"/>
        <v>-1384697.4310489113</v>
      </c>
      <c r="DU164" s="468">
        <f t="shared" si="408"/>
        <v>-1664393.9858391287</v>
      </c>
      <c r="DV164" s="468">
        <f t="shared" si="408"/>
        <v>-1802481.1142963034</v>
      </c>
      <c r="DW164" s="472">
        <f t="shared" si="408"/>
        <v>-1943219.2971870424</v>
      </c>
      <c r="DX164" s="468">
        <f t="shared" si="408"/>
        <v>-1814684.4703746343</v>
      </c>
      <c r="DY164" s="468">
        <f t="shared" si="408"/>
        <v>-1713884.3895497071</v>
      </c>
      <c r="DZ164" s="468">
        <f t="shared" si="408"/>
        <v>-1996451.7343897659</v>
      </c>
      <c r="EA164" s="468">
        <f t="shared" si="408"/>
        <v>-1825197.4002618126</v>
      </c>
      <c r="EB164" s="468">
        <f t="shared" si="408"/>
        <v>-1759192.3799594501</v>
      </c>
      <c r="EC164" s="468">
        <f t="shared" si="408"/>
        <v>-1886442.0524675602</v>
      </c>
      <c r="ED164" s="468">
        <f t="shared" si="408"/>
        <v>-1829391.1634740478</v>
      </c>
      <c r="EE164" s="468">
        <f t="shared" si="408"/>
        <v>-1854860.0151542388</v>
      </c>
      <c r="EF164" s="471">
        <f t="shared" si="408"/>
        <v>-1699223.2897483907</v>
      </c>
      <c r="EG164" s="471">
        <f t="shared" ref="EG164:GE164" si="409">EG158*-0.3</f>
        <v>-2047367.9890487127</v>
      </c>
      <c r="EH164" s="471">
        <f t="shared" si="409"/>
        <v>-2118503.6274889703</v>
      </c>
      <c r="EI164" s="472">
        <f t="shared" si="409"/>
        <v>-2277653.9922411763</v>
      </c>
      <c r="EJ164" s="471">
        <f t="shared" si="409"/>
        <v>-1967007.5307929409</v>
      </c>
      <c r="EK164" s="471">
        <f t="shared" si="409"/>
        <v>-1861680.9383843523</v>
      </c>
      <c r="EL164" s="471">
        <f t="shared" si="409"/>
        <v>-2102516.7955824821</v>
      </c>
      <c r="EM164" s="471">
        <f t="shared" si="409"/>
        <v>-2052229.3312159858</v>
      </c>
      <c r="EN164" s="471">
        <f t="shared" si="409"/>
        <v>-2024271.1045977885</v>
      </c>
      <c r="EO164" s="471">
        <f t="shared" si="409"/>
        <v>-2156742.6450532312</v>
      </c>
      <c r="EP164" s="471">
        <f t="shared" si="409"/>
        <v>-1934913.9184175848</v>
      </c>
      <c r="EQ164" s="471">
        <f t="shared" si="409"/>
        <v>-1903869.3683590675</v>
      </c>
      <c r="ER164" s="471">
        <f t="shared" si="409"/>
        <v>-1765648.2190622543</v>
      </c>
      <c r="ES164" s="468">
        <f t="shared" si="409"/>
        <v>-1885129.2624998032</v>
      </c>
      <c r="ET164" s="468">
        <f t="shared" si="409"/>
        <v>-2044941.5397498428</v>
      </c>
      <c r="EU164" s="472">
        <f t="shared" si="409"/>
        <v>-2202448.1997998743</v>
      </c>
      <c r="EV164" s="468">
        <f t="shared" si="409"/>
        <v>-2196349.0862148996</v>
      </c>
      <c r="EW164" s="468">
        <f t="shared" si="409"/>
        <v>-2170781.1630969192</v>
      </c>
      <c r="EX164" s="468">
        <f t="shared" si="409"/>
        <v>-2175812.2764775353</v>
      </c>
      <c r="EY164" s="468">
        <f t="shared" si="409"/>
        <v>-2654074.6760570281</v>
      </c>
      <c r="EZ164" s="468">
        <f t="shared" si="409"/>
        <v>-2729917.2110956223</v>
      </c>
      <c r="FA164" s="468">
        <f t="shared" si="409"/>
        <v>-2769065.7058764976</v>
      </c>
      <c r="FB164" s="468">
        <f t="shared" si="409"/>
        <v>-3105065.2400761992</v>
      </c>
      <c r="FC164" s="468">
        <f t="shared" si="409"/>
        <v>-2777224.9810609589</v>
      </c>
      <c r="FD164" s="471">
        <f t="shared" si="409"/>
        <v>-2669735.1694737677</v>
      </c>
      <c r="FE164" s="471">
        <f t="shared" si="409"/>
        <v>-2766970.8192040143</v>
      </c>
      <c r="FF164" s="471">
        <f t="shared" si="409"/>
        <v>-2887177.908363211</v>
      </c>
      <c r="FG164" s="472">
        <f t="shared" si="409"/>
        <v>-2831872.5716905687</v>
      </c>
      <c r="FH164" s="471">
        <f t="shared" si="409"/>
        <v>-3214669.1471024551</v>
      </c>
      <c r="FI164" s="471">
        <f t="shared" si="409"/>
        <v>-2862041.9674319639</v>
      </c>
      <c r="FJ164" s="471">
        <f t="shared" si="409"/>
        <v>-2866762.8133205706</v>
      </c>
      <c r="FK164" s="471">
        <f t="shared" si="409"/>
        <v>-3085678.1004064567</v>
      </c>
      <c r="FL164" s="471">
        <f t="shared" si="409"/>
        <v>-3336522.2878251658</v>
      </c>
      <c r="FM164" s="471">
        <f t="shared" si="409"/>
        <v>-3236430.286135132</v>
      </c>
      <c r="FN164" s="471">
        <f t="shared" si="409"/>
        <v>-3537655.4630331062</v>
      </c>
      <c r="FO164" s="471">
        <f t="shared" si="409"/>
        <v>-2966507.7263014838</v>
      </c>
      <c r="FP164" s="471">
        <f t="shared" si="409"/>
        <v>-2698831.7572911875</v>
      </c>
      <c r="FQ164" s="468">
        <f t="shared" si="409"/>
        <v>-2561651.0032079504</v>
      </c>
      <c r="FR164" s="468">
        <f t="shared" si="409"/>
        <v>-2423452.2144413604</v>
      </c>
      <c r="FS164" s="472">
        <f t="shared" si="409"/>
        <v>-2112638.7183030881</v>
      </c>
      <c r="FT164" s="468">
        <f t="shared" si="409"/>
        <v>-2211508.1463924702</v>
      </c>
      <c r="FU164" s="468">
        <f t="shared" si="409"/>
        <v>-1999982.1921139762</v>
      </c>
      <c r="FV164" s="468">
        <f t="shared" si="409"/>
        <v>-2108089.2733161808</v>
      </c>
      <c r="FW164" s="468">
        <f t="shared" si="409"/>
        <v>-2094164.6461529445</v>
      </c>
      <c r="FX164" s="468">
        <f t="shared" si="409"/>
        <v>-2489311.2274223557</v>
      </c>
      <c r="FY164" s="468">
        <f t="shared" si="409"/>
        <v>-2516624.6540628844</v>
      </c>
      <c r="FZ164" s="468">
        <f t="shared" si="409"/>
        <v>-2645118.8283753074</v>
      </c>
      <c r="GA164" s="468">
        <f t="shared" si="409"/>
        <v>-2262156.8243252458</v>
      </c>
      <c r="GB164" s="471">
        <f t="shared" si="409"/>
        <v>-2174720.253585197</v>
      </c>
      <c r="GC164" s="471">
        <f t="shared" si="409"/>
        <v>-2370623.5206181575</v>
      </c>
      <c r="GD164" s="471">
        <f t="shared" si="409"/>
        <v>-2429344.062869526</v>
      </c>
      <c r="GE164" s="472">
        <f t="shared" si="409"/>
        <v>-2397039.7122956207</v>
      </c>
      <c r="GF164" s="462">
        <f t="shared" si="376"/>
        <v>-295580301.41144258</v>
      </c>
    </row>
    <row r="165" spans="1:195" ht="22" customHeight="1" thickTop="1" thickBot="1">
      <c r="A165" s="240" t="s">
        <v>675</v>
      </c>
      <c r="F165" s="466" t="s">
        <v>376</v>
      </c>
      <c r="G165" s="242" t="s">
        <v>439</v>
      </c>
      <c r="H165" s="475">
        <f>H159+H160+H164</f>
        <v>0</v>
      </c>
      <c r="I165" s="475">
        <f t="shared" ref="I165:BT165" si="410">I159+I160+I164</f>
        <v>0</v>
      </c>
      <c r="J165" s="475">
        <f t="shared" si="410"/>
        <v>0</v>
      </c>
      <c r="K165" s="475">
        <f t="shared" si="410"/>
        <v>-24000</v>
      </c>
      <c r="L165" s="475">
        <f t="shared" si="410"/>
        <v>-24000</v>
      </c>
      <c r="M165" s="475">
        <f t="shared" si="410"/>
        <v>-43000</v>
      </c>
      <c r="N165" s="475">
        <f t="shared" si="410"/>
        <v>-53000</v>
      </c>
      <c r="O165" s="475">
        <f t="shared" si="410"/>
        <v>-45500</v>
      </c>
      <c r="P165" s="477">
        <f t="shared" si="410"/>
        <v>-80700</v>
      </c>
      <c r="Q165" s="475">
        <f t="shared" si="410"/>
        <v>-88134.621249999997</v>
      </c>
      <c r="R165" s="475">
        <f t="shared" si="410"/>
        <v>-115889.47812500001</v>
      </c>
      <c r="S165" s="477">
        <f t="shared" si="410"/>
        <v>-142096.9375</v>
      </c>
      <c r="T165" s="475">
        <f t="shared" si="410"/>
        <v>-177887.54062499999</v>
      </c>
      <c r="U165" s="475">
        <f t="shared" si="410"/>
        <v>-275668.34437499999</v>
      </c>
      <c r="V165" s="475">
        <f t="shared" si="410"/>
        <v>-450589.77781250002</v>
      </c>
      <c r="W165" s="475">
        <f t="shared" si="410"/>
        <v>-703826.60968749993</v>
      </c>
      <c r="X165" s="475">
        <f t="shared" si="410"/>
        <v>-1005149.6440625</v>
      </c>
      <c r="Y165" s="475">
        <f t="shared" si="410"/>
        <v>-1439127.0709374999</v>
      </c>
      <c r="Z165" s="475">
        <f t="shared" si="410"/>
        <v>-1704669.6459375001</v>
      </c>
      <c r="AA165" s="475">
        <f t="shared" si="410"/>
        <v>-1909301.3034375</v>
      </c>
      <c r="AB165" s="475">
        <f t="shared" si="410"/>
        <v>-1684157.9650000001</v>
      </c>
      <c r="AC165" s="475">
        <f t="shared" si="410"/>
        <v>-1423047.0318749999</v>
      </c>
      <c r="AD165" s="475">
        <f t="shared" si="410"/>
        <v>-1746282.1968749999</v>
      </c>
      <c r="AE165" s="477">
        <f t="shared" si="410"/>
        <v>-1574042.3631249999</v>
      </c>
      <c r="AF165" s="475">
        <f t="shared" si="410"/>
        <v>-1452773.9143749997</v>
      </c>
      <c r="AG165" s="475">
        <f t="shared" si="410"/>
        <v>-1805857.4475000002</v>
      </c>
      <c r="AH165" s="475">
        <f t="shared" si="410"/>
        <v>-1753580.0853125001</v>
      </c>
      <c r="AI165" s="475">
        <f t="shared" si="410"/>
        <v>-1738960.2062500003</v>
      </c>
      <c r="AJ165" s="475">
        <f t="shared" si="410"/>
        <v>-1539664.6296874997</v>
      </c>
      <c r="AK165" s="475">
        <f t="shared" si="410"/>
        <v>-1897555.9656250002</v>
      </c>
      <c r="AL165" s="475">
        <f t="shared" si="410"/>
        <v>-1929306.0793749997</v>
      </c>
      <c r="AM165" s="475">
        <f t="shared" si="410"/>
        <v>-2368374.711875</v>
      </c>
      <c r="AN165" s="475">
        <f t="shared" si="410"/>
        <v>-2227459.0659374995</v>
      </c>
      <c r="AO165" s="475">
        <f t="shared" si="410"/>
        <v>-2438754.7925624996</v>
      </c>
      <c r="AP165" s="475">
        <f t="shared" si="410"/>
        <v>-2156657.6876125</v>
      </c>
      <c r="AQ165" s="477">
        <f t="shared" si="410"/>
        <v>-2081223.9163399998</v>
      </c>
      <c r="AR165" s="475">
        <f t="shared" si="410"/>
        <v>-2373693.5507594999</v>
      </c>
      <c r="AS165" s="475">
        <f t="shared" si="410"/>
        <v>-2036180.8406700999</v>
      </c>
      <c r="AT165" s="475">
        <f t="shared" si="410"/>
        <v>-1888156.1250360799</v>
      </c>
      <c r="AU165" s="475">
        <f t="shared" si="410"/>
        <v>-2192505.5230288641</v>
      </c>
      <c r="AV165" s="475">
        <f t="shared" si="410"/>
        <v>-1994887.4649855909</v>
      </c>
      <c r="AW165" s="475">
        <f t="shared" si="410"/>
        <v>-1946956.529988473</v>
      </c>
      <c r="AX165" s="475">
        <f t="shared" si="410"/>
        <v>-1604660.1076157787</v>
      </c>
      <c r="AY165" s="475">
        <f t="shared" si="410"/>
        <v>-1743635.2447801225</v>
      </c>
      <c r="AZ165" s="475">
        <f t="shared" si="410"/>
        <v>-1569928.4565115983</v>
      </c>
      <c r="BA165" s="475">
        <f t="shared" si="410"/>
        <v>-1579414.9923967784</v>
      </c>
      <c r="BB165" s="475">
        <f t="shared" si="410"/>
        <v>-1374098.5287299228</v>
      </c>
      <c r="BC165" s="477">
        <f t="shared" si="410"/>
        <v>-1563177.0251714382</v>
      </c>
      <c r="BD165" s="475">
        <f t="shared" si="410"/>
        <v>-1857934.6060121506</v>
      </c>
      <c r="BE165" s="475">
        <f t="shared" si="410"/>
        <v>-2318181.4863722203</v>
      </c>
      <c r="BF165" s="475">
        <f t="shared" si="410"/>
        <v>-2423492.5197227765</v>
      </c>
      <c r="BG165" s="475">
        <f t="shared" si="410"/>
        <v>-2607920.3686532211</v>
      </c>
      <c r="BH165" s="475">
        <f t="shared" si="410"/>
        <v>-2483337.3574225768</v>
      </c>
      <c r="BI165" s="475">
        <f t="shared" si="410"/>
        <v>-2232264.8590630614</v>
      </c>
      <c r="BJ165" s="475">
        <f t="shared" si="410"/>
        <v>-2584792.2886254494</v>
      </c>
      <c r="BK165" s="475">
        <f t="shared" si="410"/>
        <v>-2328472.3027753588</v>
      </c>
      <c r="BL165" s="475">
        <f t="shared" si="410"/>
        <v>-2126931.8017202872</v>
      </c>
      <c r="BM165" s="475">
        <f t="shared" si="410"/>
        <v>-2417653.4701887299</v>
      </c>
      <c r="BN165" s="475">
        <f t="shared" si="410"/>
        <v>-2466368.6426509838</v>
      </c>
      <c r="BO165" s="477">
        <f t="shared" si="410"/>
        <v>-2538386.342058287</v>
      </c>
      <c r="BP165" s="475">
        <f t="shared" si="410"/>
        <v>-2610825.1039591297</v>
      </c>
      <c r="BQ165" s="475">
        <f t="shared" si="410"/>
        <v>-3025728.6111673033</v>
      </c>
      <c r="BR165" s="475">
        <f t="shared" si="410"/>
        <v>-3177349.4109338438</v>
      </c>
      <c r="BS165" s="475">
        <f t="shared" si="410"/>
        <v>-3007625.3519345745</v>
      </c>
      <c r="BT165" s="475">
        <f t="shared" si="410"/>
        <v>-2552477.395922659</v>
      </c>
      <c r="BU165" s="475">
        <f t="shared" ref="BU165:EF165" si="411">BU159+BU160+BU164</f>
        <v>-2863374.3523631273</v>
      </c>
      <c r="BV165" s="475">
        <f t="shared" si="411"/>
        <v>-2491661.1950780023</v>
      </c>
      <c r="BW165" s="475">
        <f t="shared" si="411"/>
        <v>-2520531.8420624016</v>
      </c>
      <c r="BX165" s="475">
        <f t="shared" si="411"/>
        <v>-2670033.1469624215</v>
      </c>
      <c r="BY165" s="475">
        <f t="shared" si="411"/>
        <v>-2468339.3763199369</v>
      </c>
      <c r="BZ165" s="475">
        <f t="shared" si="411"/>
        <v>-2408933.3088059505</v>
      </c>
      <c r="CA165" s="477">
        <f t="shared" si="411"/>
        <v>-2077363.5577947597</v>
      </c>
      <c r="CB165" s="475">
        <f t="shared" si="411"/>
        <v>-2222863.1951108077</v>
      </c>
      <c r="CC165" s="475">
        <f t="shared" si="411"/>
        <v>-2307142.2025886462</v>
      </c>
      <c r="CD165" s="475">
        <f t="shared" si="411"/>
        <v>-2760402.9539459171</v>
      </c>
      <c r="CE165" s="475">
        <f t="shared" si="411"/>
        <v>-2898844.0832192339</v>
      </c>
      <c r="CF165" s="475">
        <f t="shared" si="411"/>
        <v>-3106751.9526378871</v>
      </c>
      <c r="CG165" s="475">
        <f t="shared" si="411"/>
        <v>-3315135.8933603102</v>
      </c>
      <c r="CH165" s="475">
        <f t="shared" si="411"/>
        <v>-2964237.0246882471</v>
      </c>
      <c r="CI165" s="475">
        <f t="shared" si="411"/>
        <v>-2600740.0553130978</v>
      </c>
      <c r="CJ165" s="475">
        <f t="shared" si="411"/>
        <v>-2811282.6109379781</v>
      </c>
      <c r="CK165" s="475">
        <f t="shared" si="411"/>
        <v>-2523612.7828753833</v>
      </c>
      <c r="CL165" s="475">
        <f t="shared" si="411"/>
        <v>-2332754.0785503061</v>
      </c>
      <c r="CM165" s="477">
        <f t="shared" si="411"/>
        <v>-2633300.001840245</v>
      </c>
      <c r="CN165" s="475">
        <f t="shared" si="411"/>
        <v>-2569550.1526596961</v>
      </c>
      <c r="CO165" s="475">
        <f t="shared" si="411"/>
        <v>-2487438.7720027566</v>
      </c>
      <c r="CP165" s="475">
        <f t="shared" si="411"/>
        <v>-2060952.9889772057</v>
      </c>
      <c r="CQ165" s="475">
        <f t="shared" si="411"/>
        <v>-2049408.1944942642</v>
      </c>
      <c r="CR165" s="475">
        <f t="shared" si="411"/>
        <v>-1910881.2912829118</v>
      </c>
      <c r="CS165" s="475">
        <f t="shared" si="411"/>
        <v>-2012741.1675263289</v>
      </c>
      <c r="CT165" s="475">
        <f t="shared" si="411"/>
        <v>-1833928.3063335638</v>
      </c>
      <c r="CU165" s="475">
        <f t="shared" si="411"/>
        <v>-2132041.2987543507</v>
      </c>
      <c r="CV165" s="475">
        <f t="shared" si="411"/>
        <v>-2368644.2385034803</v>
      </c>
      <c r="CW165" s="475">
        <f t="shared" si="411"/>
        <v>-2652255.4934902843</v>
      </c>
      <c r="CX165" s="475">
        <f t="shared" si="411"/>
        <v>-2995140.9690422276</v>
      </c>
      <c r="CY165" s="477">
        <f t="shared" si="411"/>
        <v>-2602796.005296282</v>
      </c>
      <c r="CZ165" s="475">
        <f t="shared" si="411"/>
        <v>-2497577.6354870251</v>
      </c>
      <c r="DA165" s="475">
        <f t="shared" si="411"/>
        <v>-3065342.8652021205</v>
      </c>
      <c r="DB165" s="475">
        <f t="shared" si="411"/>
        <v>-3087060.6280991966</v>
      </c>
      <c r="DC165" s="475">
        <f t="shared" si="411"/>
        <v>-3242127.5027918573</v>
      </c>
      <c r="DD165" s="475">
        <f t="shared" si="411"/>
        <v>-4012015.1925459858</v>
      </c>
      <c r="DE165" s="475">
        <f t="shared" si="411"/>
        <v>-3998178.2125367885</v>
      </c>
      <c r="DF165" s="475">
        <f t="shared" si="411"/>
        <v>-4074997.5034669312</v>
      </c>
      <c r="DG165" s="475">
        <f t="shared" si="411"/>
        <v>-3504842.461523545</v>
      </c>
      <c r="DH165" s="475">
        <f t="shared" si="411"/>
        <v>-3240778.753156336</v>
      </c>
      <c r="DI165" s="475">
        <f t="shared" si="411"/>
        <v>-3359867.9044625685</v>
      </c>
      <c r="DJ165" s="475">
        <f t="shared" si="411"/>
        <v>-3102353.9321325552</v>
      </c>
      <c r="DK165" s="477">
        <f t="shared" si="411"/>
        <v>-2600241.4482060438</v>
      </c>
      <c r="DL165" s="475">
        <f t="shared" si="411"/>
        <v>-2947726.4071898358</v>
      </c>
      <c r="DM165" s="475">
        <f t="shared" si="411"/>
        <v>-2789138.1135018682</v>
      </c>
      <c r="DN165" s="475">
        <f t="shared" si="411"/>
        <v>-2925076.9745514942</v>
      </c>
      <c r="DO165" s="475">
        <f t="shared" si="411"/>
        <v>-2617818.5879536956</v>
      </c>
      <c r="DP165" s="475">
        <f t="shared" si="411"/>
        <v>-2666219.6967379567</v>
      </c>
      <c r="DQ165" s="475">
        <f t="shared" si="411"/>
        <v>-2453010.155577865</v>
      </c>
      <c r="DR165" s="475">
        <f t="shared" si="411"/>
        <v>-2481526.9445872921</v>
      </c>
      <c r="DS165" s="475">
        <f t="shared" si="411"/>
        <v>-2253071.1311073336</v>
      </c>
      <c r="DT165" s="475">
        <f t="shared" si="411"/>
        <v>-2338796.1465733671</v>
      </c>
      <c r="DU165" s="475">
        <f t="shared" si="411"/>
        <v>-2776090.9787586927</v>
      </c>
      <c r="DV165" s="475">
        <f t="shared" si="411"/>
        <v>-2968021.6714444552</v>
      </c>
      <c r="DW165" s="477">
        <f t="shared" si="411"/>
        <v>-3165178.9457805636</v>
      </c>
      <c r="DX165" s="475">
        <f t="shared" si="411"/>
        <v>-2969076.7055619517</v>
      </c>
      <c r="DY165" s="475">
        <f t="shared" si="411"/>
        <v>-2799826.5843245606</v>
      </c>
      <c r="DZ165" s="475">
        <f t="shared" si="411"/>
        <v>-3205677.6015846487</v>
      </c>
      <c r="EA165" s="475">
        <f t="shared" si="411"/>
        <v>-2969296.1003927188</v>
      </c>
      <c r="EB165" s="475">
        <f t="shared" si="411"/>
        <v>-2877438.5699391752</v>
      </c>
      <c r="EC165" s="475">
        <f t="shared" si="411"/>
        <v>-3064963.0787013406</v>
      </c>
      <c r="ED165" s="475">
        <f t="shared" si="411"/>
        <v>-3027036.7452110713</v>
      </c>
      <c r="EE165" s="475">
        <f t="shared" si="411"/>
        <v>-3119490.0227313582</v>
      </c>
      <c r="EF165" s="475">
        <f t="shared" si="411"/>
        <v>-2860834.9346225858</v>
      </c>
      <c r="EG165" s="475">
        <f t="shared" ref="EG165:GE165" si="412">EG159+EG160+EG164</f>
        <v>-3393251.9835730689</v>
      </c>
      <c r="EH165" s="475">
        <f t="shared" si="412"/>
        <v>-3518605.4412334552</v>
      </c>
      <c r="EI165" s="477">
        <f t="shared" si="412"/>
        <v>-3704280.9883617647</v>
      </c>
      <c r="EJ165" s="475">
        <f t="shared" si="412"/>
        <v>-3245461.2961894115</v>
      </c>
      <c r="EK165" s="475">
        <f t="shared" si="412"/>
        <v>-3096171.4075765284</v>
      </c>
      <c r="EL165" s="475">
        <f t="shared" si="412"/>
        <v>-3385725.193373723</v>
      </c>
      <c r="EM165" s="475">
        <f t="shared" si="412"/>
        <v>-3286443.9968239786</v>
      </c>
      <c r="EN165" s="475">
        <f t="shared" si="412"/>
        <v>-3257056.6568966825</v>
      </c>
      <c r="EO165" s="475">
        <f t="shared" si="412"/>
        <v>-3435213.9675798467</v>
      </c>
      <c r="EP165" s="475">
        <f t="shared" si="412"/>
        <v>-3120420.8776263772</v>
      </c>
      <c r="EQ165" s="475">
        <f t="shared" si="412"/>
        <v>-3138754.0525386012</v>
      </c>
      <c r="ER165" s="475">
        <f t="shared" si="412"/>
        <v>-2900472.3285933817</v>
      </c>
      <c r="ES165" s="475">
        <f t="shared" si="412"/>
        <v>-3085843.8937497046</v>
      </c>
      <c r="ET165" s="475">
        <f t="shared" si="412"/>
        <v>-3368762.3096247641</v>
      </c>
      <c r="EU165" s="477">
        <f t="shared" si="412"/>
        <v>-3571072.2996998113</v>
      </c>
      <c r="EV165" s="475">
        <f t="shared" si="412"/>
        <v>-3570223.6293223491</v>
      </c>
      <c r="EW165" s="475">
        <f t="shared" si="412"/>
        <v>-3547571.7446453786</v>
      </c>
      <c r="EX165" s="475">
        <f t="shared" si="412"/>
        <v>-3492118.4147163029</v>
      </c>
      <c r="EY165" s="475">
        <f t="shared" si="412"/>
        <v>-4185962.0140855424</v>
      </c>
      <c r="EZ165" s="475">
        <f t="shared" si="412"/>
        <v>-4313325.8166434336</v>
      </c>
      <c r="FA165" s="475">
        <f t="shared" si="412"/>
        <v>-4351798.5588147463</v>
      </c>
      <c r="FB165" s="475">
        <f t="shared" si="412"/>
        <v>-4873797.8601142988</v>
      </c>
      <c r="FC165" s="475">
        <f t="shared" si="412"/>
        <v>-4447737.4715914382</v>
      </c>
      <c r="FD165" s="475">
        <f t="shared" si="412"/>
        <v>-4256602.7542106519</v>
      </c>
      <c r="FE165" s="475">
        <f t="shared" si="412"/>
        <v>-4408606.2288060216</v>
      </c>
      <c r="FF165" s="475">
        <f t="shared" si="412"/>
        <v>-4632116.862544816</v>
      </c>
      <c r="FG165" s="477">
        <f t="shared" si="412"/>
        <v>-4515208.8575358531</v>
      </c>
      <c r="FH165" s="475">
        <f t="shared" si="412"/>
        <v>-5097703.7206536829</v>
      </c>
      <c r="FI165" s="475">
        <f t="shared" si="412"/>
        <v>-4584462.9511479456</v>
      </c>
      <c r="FJ165" s="475">
        <f t="shared" si="412"/>
        <v>-4528544.2199808564</v>
      </c>
      <c r="FK165" s="475">
        <f t="shared" si="412"/>
        <v>-4833367.1506096851</v>
      </c>
      <c r="FL165" s="475">
        <f t="shared" si="412"/>
        <v>-5223233.4317377489</v>
      </c>
      <c r="FM165" s="475">
        <f t="shared" si="412"/>
        <v>-5052845.4292026982</v>
      </c>
      <c r="FN165" s="475">
        <f t="shared" si="412"/>
        <v>-5522683.1945496593</v>
      </c>
      <c r="FO165" s="475">
        <f t="shared" si="412"/>
        <v>-4731661.5894522257</v>
      </c>
      <c r="FP165" s="475">
        <f t="shared" si="412"/>
        <v>-4300247.6359367818</v>
      </c>
      <c r="FQ165" s="475">
        <f t="shared" si="412"/>
        <v>-4100626.5048119258</v>
      </c>
      <c r="FR165" s="475">
        <f t="shared" si="412"/>
        <v>-3936528.3216620404</v>
      </c>
      <c r="FS165" s="477">
        <f t="shared" si="412"/>
        <v>-3436358.0774546321</v>
      </c>
      <c r="FT165" s="475">
        <f t="shared" si="412"/>
        <v>-3592962.2195887053</v>
      </c>
      <c r="FU165" s="475">
        <f t="shared" si="412"/>
        <v>-3291373.2881709645</v>
      </c>
      <c r="FV165" s="475">
        <f t="shared" si="412"/>
        <v>-3390533.9099742714</v>
      </c>
      <c r="FW165" s="475">
        <f t="shared" si="412"/>
        <v>-3346096.9692294169</v>
      </c>
      <c r="FX165" s="475">
        <f t="shared" si="412"/>
        <v>-3952416.8411335335</v>
      </c>
      <c r="FY165" s="475">
        <f t="shared" si="412"/>
        <v>-3973136.9810943268</v>
      </c>
      <c r="FZ165" s="475">
        <f t="shared" si="412"/>
        <v>-4135878.2425629608</v>
      </c>
      <c r="GA165" s="475">
        <f t="shared" si="412"/>
        <v>-3555135.2364878687</v>
      </c>
      <c r="GB165" s="475">
        <f t="shared" si="412"/>
        <v>-3404080.3803777955</v>
      </c>
      <c r="GC165" s="475">
        <f t="shared" si="412"/>
        <v>-3675085.2809272362</v>
      </c>
      <c r="GD165" s="475">
        <f t="shared" si="412"/>
        <v>-3757366.0943042887</v>
      </c>
      <c r="GE165" s="475">
        <f t="shared" si="412"/>
        <v>-3685059.5684434311</v>
      </c>
      <c r="GF165" s="462">
        <f t="shared" si="376"/>
        <v>-478651052.11716366</v>
      </c>
    </row>
    <row r="166" spans="1:195" ht="22" customHeight="1" thickTop="1" thickBot="1">
      <c r="G166" s="242" t="s">
        <v>432</v>
      </c>
      <c r="H166" s="475">
        <f>H165</f>
        <v>0</v>
      </c>
      <c r="I166" s="475">
        <f>H166+I165</f>
        <v>0</v>
      </c>
      <c r="J166" s="475">
        <f t="shared" ref="J166:BO166" si="413">I166+J165</f>
        <v>0</v>
      </c>
      <c r="K166" s="475">
        <f t="shared" si="413"/>
        <v>-24000</v>
      </c>
      <c r="L166" s="475">
        <f t="shared" si="413"/>
        <v>-48000</v>
      </c>
      <c r="M166" s="475">
        <f t="shared" si="413"/>
        <v>-91000</v>
      </c>
      <c r="N166" s="475">
        <f t="shared" si="413"/>
        <v>-144000</v>
      </c>
      <c r="O166" s="475">
        <f t="shared" si="413"/>
        <v>-189500</v>
      </c>
      <c r="P166" s="475">
        <f t="shared" si="413"/>
        <v>-270200</v>
      </c>
      <c r="Q166" s="476">
        <f t="shared" si="413"/>
        <v>-358334.62124999997</v>
      </c>
      <c r="R166" s="475">
        <f t="shared" si="413"/>
        <v>-474224.09937499999</v>
      </c>
      <c r="S166" s="477">
        <f t="shared" si="413"/>
        <v>-616321.03687499999</v>
      </c>
      <c r="T166" s="475">
        <f t="shared" si="413"/>
        <v>-794208.57750000001</v>
      </c>
      <c r="U166" s="475">
        <f t="shared" si="413"/>
        <v>-1069876.921875</v>
      </c>
      <c r="V166" s="475">
        <f t="shared" si="413"/>
        <v>-1520466.6996875</v>
      </c>
      <c r="W166" s="475">
        <f t="shared" si="413"/>
        <v>-2224293.3093750002</v>
      </c>
      <c r="X166" s="475">
        <f t="shared" si="413"/>
        <v>-3229442.9534375002</v>
      </c>
      <c r="Y166" s="475">
        <f t="shared" si="413"/>
        <v>-4668570.024375</v>
      </c>
      <c r="Z166" s="475">
        <f t="shared" si="413"/>
        <v>-6373239.6703124996</v>
      </c>
      <c r="AA166" s="475">
        <f t="shared" si="413"/>
        <v>-8282540.9737499999</v>
      </c>
      <c r="AB166" s="475">
        <f t="shared" si="413"/>
        <v>-9966698.9387500007</v>
      </c>
      <c r="AC166" s="475">
        <f t="shared" si="413"/>
        <v>-11389745.970625</v>
      </c>
      <c r="AD166" s="475">
        <f t="shared" si="413"/>
        <v>-13136028.1675</v>
      </c>
      <c r="AE166" s="477">
        <f t="shared" si="413"/>
        <v>-14710070.530625001</v>
      </c>
      <c r="AF166" s="475">
        <f t="shared" si="413"/>
        <v>-16162844.445</v>
      </c>
      <c r="AG166" s="475">
        <f t="shared" si="413"/>
        <v>-17968701.892500002</v>
      </c>
      <c r="AH166" s="475">
        <f t="shared" si="413"/>
        <v>-19722281.977812503</v>
      </c>
      <c r="AI166" s="475">
        <f t="shared" si="413"/>
        <v>-21461242.184062503</v>
      </c>
      <c r="AJ166" s="475">
        <f t="shared" si="413"/>
        <v>-23000906.813750003</v>
      </c>
      <c r="AK166" s="475">
        <f t="shared" si="413"/>
        <v>-24898462.779375002</v>
      </c>
      <c r="AL166" s="475">
        <f t="shared" si="413"/>
        <v>-26827768.858750001</v>
      </c>
      <c r="AM166" s="475">
        <f t="shared" si="413"/>
        <v>-29196143.570625</v>
      </c>
      <c r="AN166" s="475">
        <f t="shared" si="413"/>
        <v>-31423602.6365625</v>
      </c>
      <c r="AO166" s="475">
        <f t="shared" si="413"/>
        <v>-33862357.429124996</v>
      </c>
      <c r="AP166" s="475">
        <f t="shared" si="413"/>
        <v>-36019015.1167375</v>
      </c>
      <c r="AQ166" s="477">
        <f t="shared" si="413"/>
        <v>-38100239.033077501</v>
      </c>
      <c r="AR166" s="475">
        <f t="shared" si="413"/>
        <v>-40473932.583837003</v>
      </c>
      <c r="AS166" s="475">
        <f t="shared" si="413"/>
        <v>-42510113.424507104</v>
      </c>
      <c r="AT166" s="475">
        <f t="shared" si="413"/>
        <v>-44398269.549543187</v>
      </c>
      <c r="AU166" s="475">
        <f t="shared" si="413"/>
        <v>-46590775.072572052</v>
      </c>
      <c r="AV166" s="475">
        <f t="shared" si="413"/>
        <v>-48585662.537557647</v>
      </c>
      <c r="AW166" s="475">
        <f t="shared" si="413"/>
        <v>-50532619.067546122</v>
      </c>
      <c r="AX166" s="475">
        <f t="shared" si="413"/>
        <v>-52137279.175161898</v>
      </c>
      <c r="AY166" s="475">
        <f t="shared" si="413"/>
        <v>-53880914.419942021</v>
      </c>
      <c r="AZ166" s="475">
        <f t="shared" si="413"/>
        <v>-55450842.876453623</v>
      </c>
      <c r="BA166" s="475">
        <f t="shared" si="413"/>
        <v>-57030257.868850403</v>
      </c>
      <c r="BB166" s="475">
        <f t="shared" si="413"/>
        <v>-58404356.397580326</v>
      </c>
      <c r="BC166" s="477">
        <f t="shared" si="413"/>
        <v>-59967533.422751762</v>
      </c>
      <c r="BD166" s="475">
        <f t="shared" si="413"/>
        <v>-61825468.028763913</v>
      </c>
      <c r="BE166" s="475">
        <f t="shared" si="413"/>
        <v>-64143649.51513613</v>
      </c>
      <c r="BF166" s="475">
        <f t="shared" si="413"/>
        <v>-66567142.034858905</v>
      </c>
      <c r="BG166" s="475">
        <f t="shared" si="413"/>
        <v>-69175062.40351212</v>
      </c>
      <c r="BH166" s="475">
        <f t="shared" si="413"/>
        <v>-71658399.760934696</v>
      </c>
      <c r="BI166" s="475">
        <f t="shared" si="413"/>
        <v>-73890664.619997755</v>
      </c>
      <c r="BJ166" s="475">
        <f t="shared" si="413"/>
        <v>-76475456.908623204</v>
      </c>
      <c r="BK166" s="475">
        <f t="shared" si="413"/>
        <v>-78803929.211398557</v>
      </c>
      <c r="BL166" s="475">
        <f t="shared" si="413"/>
        <v>-80930861.013118848</v>
      </c>
      <c r="BM166" s="475">
        <f t="shared" si="413"/>
        <v>-83348514.483307585</v>
      </c>
      <c r="BN166" s="475">
        <f t="shared" si="413"/>
        <v>-85814883.125958562</v>
      </c>
      <c r="BO166" s="477">
        <f t="shared" si="413"/>
        <v>-88353269.468016848</v>
      </c>
      <c r="BP166" s="475">
        <f t="shared" ref="BP166" si="414">BO166+BP165</f>
        <v>-90964094.571975976</v>
      </c>
      <c r="BQ166" s="475">
        <f t="shared" ref="BQ166" si="415">BP166+BQ165</f>
        <v>-93989823.183143273</v>
      </c>
      <c r="BR166" s="475">
        <f t="shared" ref="BR166" si="416">BQ166+BR165</f>
        <v>-97167172.59407711</v>
      </c>
      <c r="BS166" s="475">
        <f t="shared" ref="BS166" si="417">BR166+BS165</f>
        <v>-100174797.94601169</v>
      </c>
      <c r="BT166" s="475">
        <f t="shared" ref="BT166" si="418">BS166+BT165</f>
        <v>-102727275.34193435</v>
      </c>
      <c r="BU166" s="475">
        <f t="shared" ref="BU166" si="419">BT166+BU165</f>
        <v>-105590649.69429748</v>
      </c>
      <c r="BV166" s="475">
        <f t="shared" ref="BV166" si="420">BU166+BV165</f>
        <v>-108082310.88937548</v>
      </c>
      <c r="BW166" s="475">
        <f t="shared" ref="BW166" si="421">BV166+BW165</f>
        <v>-110602842.73143788</v>
      </c>
      <c r="BX166" s="475">
        <f t="shared" ref="BX166" si="422">BW166+BX165</f>
        <v>-113272875.8784003</v>
      </c>
      <c r="BY166" s="475">
        <f t="shared" ref="BY166" si="423">BX166+BY165</f>
        <v>-115741215.25472023</v>
      </c>
      <c r="BZ166" s="475">
        <f t="shared" ref="BZ166" si="424">BY166+BZ165</f>
        <v>-118150148.56352618</v>
      </c>
      <c r="CA166" s="477">
        <f t="shared" ref="CA166" si="425">BZ166+CA165</f>
        <v>-120227512.12132095</v>
      </c>
      <c r="CB166" s="475">
        <f t="shared" ref="CB166" si="426">CA166+CB165</f>
        <v>-122450375.31643176</v>
      </c>
      <c r="CC166" s="475">
        <f t="shared" ref="CC166" si="427">CB166+CC165</f>
        <v>-124757517.51902041</v>
      </c>
      <c r="CD166" s="475">
        <f t="shared" ref="CD166" si="428">CC166+CD165</f>
        <v>-127517920.47296633</v>
      </c>
      <c r="CE166" s="475">
        <f t="shared" ref="CE166" si="429">CD166+CE165</f>
        <v>-130416764.55618556</v>
      </c>
      <c r="CF166" s="475">
        <f t="shared" ref="CF166" si="430">CE166+CF165</f>
        <v>-133523516.50882344</v>
      </c>
      <c r="CG166" s="475">
        <f t="shared" ref="CG166" si="431">CF166+CG165</f>
        <v>-136838652.40218374</v>
      </c>
      <c r="CH166" s="475">
        <f t="shared" ref="CH166" si="432">CG166+CH165</f>
        <v>-139802889.42687199</v>
      </c>
      <c r="CI166" s="475">
        <f t="shared" ref="CI166" si="433">CH166+CI165</f>
        <v>-142403629.4821851</v>
      </c>
      <c r="CJ166" s="475">
        <f t="shared" ref="CJ166" si="434">CI166+CJ165</f>
        <v>-145214912.09312308</v>
      </c>
      <c r="CK166" s="475">
        <f t="shared" ref="CK166" si="435">CJ166+CK165</f>
        <v>-147738524.87599847</v>
      </c>
      <c r="CL166" s="475">
        <f t="shared" ref="CL166" si="436">CK166+CL165</f>
        <v>-150071278.95454878</v>
      </c>
      <c r="CM166" s="477">
        <f t="shared" ref="CM166" si="437">CL166+CM165</f>
        <v>-152704578.95638901</v>
      </c>
      <c r="CN166" s="475">
        <f t="shared" ref="CN166" si="438">CM166+CN165</f>
        <v>-155274129.10904869</v>
      </c>
      <c r="CO166" s="475">
        <f t="shared" ref="CO166" si="439">CN166+CO165</f>
        <v>-157761567.88105145</v>
      </c>
      <c r="CP166" s="475">
        <f t="shared" ref="CP166" si="440">CO166+CP165</f>
        <v>-159822520.87002864</v>
      </c>
      <c r="CQ166" s="475">
        <f t="shared" ref="CQ166" si="441">CP166+CQ165</f>
        <v>-161871929.06452292</v>
      </c>
      <c r="CR166" s="475">
        <f t="shared" ref="CR166" si="442">CQ166+CR165</f>
        <v>-163782810.35580584</v>
      </c>
      <c r="CS166" s="475">
        <f t="shared" ref="CS166" si="443">CR166+CS165</f>
        <v>-165795551.52333218</v>
      </c>
      <c r="CT166" s="475">
        <f t="shared" ref="CT166" si="444">CS166+CT165</f>
        <v>-167629479.82966575</v>
      </c>
      <c r="CU166" s="475">
        <f t="shared" ref="CU166" si="445">CT166+CU165</f>
        <v>-169761521.12842011</v>
      </c>
      <c r="CV166" s="475">
        <f t="shared" ref="CV166" si="446">CU166+CV165</f>
        <v>-172130165.3669236</v>
      </c>
      <c r="CW166" s="475">
        <f t="shared" ref="CW166" si="447">CV166+CW165</f>
        <v>-174782420.86041388</v>
      </c>
      <c r="CX166" s="475">
        <f t="shared" ref="CX166" si="448">CW166+CX165</f>
        <v>-177777561.82945612</v>
      </c>
      <c r="CY166" s="477">
        <f t="shared" ref="CY166" si="449">CX166+CY165</f>
        <v>-180380357.83475241</v>
      </c>
      <c r="CZ166" s="475">
        <f t="shared" ref="CZ166" si="450">CY166+CZ165</f>
        <v>-182877935.47023943</v>
      </c>
      <c r="DA166" s="475">
        <f t="shared" ref="DA166" si="451">CZ166+DA165</f>
        <v>-185943278.33544156</v>
      </c>
      <c r="DB166" s="475">
        <f t="shared" ref="DB166" si="452">DA166+DB165</f>
        <v>-189030338.96354076</v>
      </c>
      <c r="DC166" s="475">
        <f t="shared" ref="DC166" si="453">DB166+DC165</f>
        <v>-192272466.46633261</v>
      </c>
      <c r="DD166" s="475">
        <f t="shared" ref="DD166" si="454">DC166+DD165</f>
        <v>-196284481.65887859</v>
      </c>
      <c r="DE166" s="475">
        <f t="shared" ref="DE166" si="455">DD166+DE165</f>
        <v>-200282659.87141538</v>
      </c>
      <c r="DF166" s="475">
        <f t="shared" ref="DF166" si="456">DE166+DF165</f>
        <v>-204357657.37488231</v>
      </c>
      <c r="DG166" s="475">
        <f t="shared" ref="DG166" si="457">DF166+DG165</f>
        <v>-207862499.83640584</v>
      </c>
      <c r="DH166" s="475">
        <f t="shared" ref="DH166" si="458">DG166+DH165</f>
        <v>-211103278.58956218</v>
      </c>
      <c r="DI166" s="475">
        <f t="shared" ref="DI166" si="459">DH166+DI165</f>
        <v>-214463146.49402475</v>
      </c>
      <c r="DJ166" s="475">
        <f t="shared" ref="DJ166" si="460">DI166+DJ165</f>
        <v>-217565500.4261573</v>
      </c>
      <c r="DK166" s="477">
        <f t="shared" ref="DK166" si="461">DJ166+DK165</f>
        <v>-220165741.87436333</v>
      </c>
      <c r="DL166" s="475">
        <f t="shared" ref="DL166" si="462">DK166+DL165</f>
        <v>-223113468.28155318</v>
      </c>
      <c r="DM166" s="475">
        <f t="shared" ref="DM166" si="463">DL166+DM165</f>
        <v>-225902606.39505506</v>
      </c>
      <c r="DN166" s="475">
        <f t="shared" ref="DN166" si="464">DM166+DN165</f>
        <v>-228827683.36960655</v>
      </c>
      <c r="DO166" s="475">
        <f t="shared" ref="DO166" si="465">DN166+DO165</f>
        <v>-231445501.95756024</v>
      </c>
      <c r="DP166" s="475">
        <f t="shared" ref="DP166" si="466">DO166+DP165</f>
        <v>-234111721.65429819</v>
      </c>
      <c r="DQ166" s="475">
        <f t="shared" ref="DQ166" si="467">DP166+DQ165</f>
        <v>-236564731.80987605</v>
      </c>
      <c r="DR166" s="475">
        <f t="shared" ref="DR166" si="468">DQ166+DR165</f>
        <v>-239046258.75446334</v>
      </c>
      <c r="DS166" s="475">
        <f t="shared" ref="DS166" si="469">DR166+DS165</f>
        <v>-241299329.88557068</v>
      </c>
      <c r="DT166" s="475">
        <f t="shared" ref="DT166:DU166" si="470">DS166+DT165</f>
        <v>-243638126.03214404</v>
      </c>
      <c r="DU166" s="475">
        <f t="shared" si="470"/>
        <v>-246414217.01090273</v>
      </c>
      <c r="DV166" s="475">
        <f t="shared" ref="DV166" si="471">DU166+DV165</f>
        <v>-249382238.68234718</v>
      </c>
      <c r="DW166" s="477">
        <f t="shared" ref="DW166" si="472">DV166+DW165</f>
        <v>-252547417.62812775</v>
      </c>
      <c r="DX166" s="475">
        <f t="shared" ref="DX166" si="473">DW166+DX165</f>
        <v>-255516494.33368972</v>
      </c>
      <c r="DY166" s="475">
        <f t="shared" ref="DY166" si="474">DX166+DY165</f>
        <v>-258316320.91801429</v>
      </c>
      <c r="DZ166" s="475">
        <f t="shared" ref="DZ166" si="475">DY166+DZ165</f>
        <v>-261521998.51959893</v>
      </c>
      <c r="EA166" s="475">
        <f t="shared" ref="EA166" si="476">DZ166+EA165</f>
        <v>-264491294.61999166</v>
      </c>
      <c r="EB166" s="475">
        <f t="shared" ref="EB166" si="477">EA166+EB165</f>
        <v>-267368733.18993083</v>
      </c>
      <c r="EC166" s="475">
        <f t="shared" ref="EC166" si="478">EB166+EC165</f>
        <v>-270433696.26863217</v>
      </c>
      <c r="ED166" s="475">
        <f t="shared" ref="ED166" si="479">EC166+ED165</f>
        <v>-273460733.01384324</v>
      </c>
      <c r="EE166" s="475">
        <f t="shared" ref="EE166" si="480">ED166+EE165</f>
        <v>-276580223.0365746</v>
      </c>
      <c r="EF166" s="475">
        <f t="shared" ref="EF166" si="481">EE166+EF165</f>
        <v>-279441057.97119719</v>
      </c>
      <c r="EG166" s="475">
        <f t="shared" ref="EG166" si="482">EF166+EG165</f>
        <v>-282834309.95477027</v>
      </c>
      <c r="EH166" s="475">
        <f t="shared" ref="EH166" si="483">EG166+EH165</f>
        <v>-286352915.39600372</v>
      </c>
      <c r="EI166" s="477">
        <f t="shared" ref="EI166" si="484">EH166+EI165</f>
        <v>-290057196.3843655</v>
      </c>
      <c r="EJ166" s="475">
        <f t="shared" ref="EJ166" si="485">EI166+EJ165</f>
        <v>-293302657.68055493</v>
      </c>
      <c r="EK166" s="475">
        <f t="shared" ref="EK166" si="486">EJ166+EK165</f>
        <v>-296398829.08813143</v>
      </c>
      <c r="EL166" s="475">
        <f t="shared" ref="EL166" si="487">EK166+EL165</f>
        <v>-299784554.28150517</v>
      </c>
      <c r="EM166" s="475">
        <f t="shared" ref="EM166" si="488">EL166+EM165</f>
        <v>-303070998.27832913</v>
      </c>
      <c r="EN166" s="475">
        <f t="shared" ref="EN166" si="489">EM166+EN165</f>
        <v>-306328054.93522584</v>
      </c>
      <c r="EO166" s="475">
        <f t="shared" ref="EO166" si="490">EN166+EO165</f>
        <v>-309763268.90280569</v>
      </c>
      <c r="EP166" s="475">
        <f t="shared" ref="EP166" si="491">EO166+EP165</f>
        <v>-312883689.78043205</v>
      </c>
      <c r="EQ166" s="475">
        <f t="shared" ref="EQ166" si="492">EP166+EQ165</f>
        <v>-316022443.83297062</v>
      </c>
      <c r="ER166" s="475">
        <f t="shared" ref="ER166" si="493">EQ166+ER165</f>
        <v>-318922916.16156399</v>
      </c>
      <c r="ES166" s="475">
        <f t="shared" ref="ES166" si="494">ER166+ES165</f>
        <v>-322008760.05531371</v>
      </c>
      <c r="ET166" s="475">
        <f t="shared" ref="ET166" si="495">ES166+ET165</f>
        <v>-325377522.3649385</v>
      </c>
      <c r="EU166" s="477">
        <f t="shared" ref="EU166" si="496">ET166+EU165</f>
        <v>-328948594.66463828</v>
      </c>
      <c r="EV166" s="475">
        <f t="shared" ref="EV166" si="497">EU166+EV165</f>
        <v>-332518818.29396063</v>
      </c>
      <c r="EW166" s="475">
        <f t="shared" ref="EW166" si="498">EV166+EW165</f>
        <v>-336066390.03860599</v>
      </c>
      <c r="EX166" s="475">
        <f t="shared" ref="EX166" si="499">EW166+EX165</f>
        <v>-339558508.45332229</v>
      </c>
      <c r="EY166" s="475">
        <f t="shared" ref="EY166" si="500">EX166+EY165</f>
        <v>-343744470.46740782</v>
      </c>
      <c r="EZ166" s="475">
        <f t="shared" ref="EZ166" si="501">EY166+EZ165</f>
        <v>-348057796.28405124</v>
      </c>
      <c r="FA166" s="475">
        <f t="shared" ref="FA166" si="502">EZ166+FA165</f>
        <v>-352409594.842866</v>
      </c>
      <c r="FB166" s="475">
        <f t="shared" ref="FB166" si="503">FA166+FB165</f>
        <v>-357283392.70298028</v>
      </c>
      <c r="FC166" s="475">
        <f t="shared" ref="FC166" si="504">FB166+FC165</f>
        <v>-361731130.17457169</v>
      </c>
      <c r="FD166" s="475">
        <f t="shared" ref="FD166" si="505">FC166+FD165</f>
        <v>-365987732.92878234</v>
      </c>
      <c r="FE166" s="475">
        <f t="shared" ref="FE166" si="506">FD166+FE165</f>
        <v>-370396339.15758836</v>
      </c>
      <c r="FF166" s="475">
        <f t="shared" ref="FF166" si="507">FE166+FF165</f>
        <v>-375028456.0201332</v>
      </c>
      <c r="FG166" s="477">
        <f t="shared" ref="FG166" si="508">FF166+FG165</f>
        <v>-379543664.87766904</v>
      </c>
      <c r="FH166" s="475">
        <f t="shared" ref="FH166" si="509">FG166+FH165</f>
        <v>-384641368.59832275</v>
      </c>
      <c r="FI166" s="475">
        <f t="shared" ref="FI166" si="510">FH166+FI165</f>
        <v>-389225831.54947072</v>
      </c>
      <c r="FJ166" s="475">
        <f t="shared" ref="FJ166" si="511">FI166+FJ165</f>
        <v>-393754375.76945156</v>
      </c>
      <c r="FK166" s="475">
        <f t="shared" ref="FK166" si="512">FJ166+FK165</f>
        <v>-398587742.92006123</v>
      </c>
      <c r="FL166" s="475">
        <f t="shared" ref="FL166" si="513">FK166+FL165</f>
        <v>-403810976.35179895</v>
      </c>
      <c r="FM166" s="475">
        <f t="shared" ref="FM166" si="514">FL166+FM165</f>
        <v>-408863821.78100163</v>
      </c>
      <c r="FN166" s="475">
        <f t="shared" ref="FN166" si="515">FM166+FN165</f>
        <v>-414386504.97555131</v>
      </c>
      <c r="FO166" s="475">
        <f t="shared" ref="FO166" si="516">FN166+FO165</f>
        <v>-419118166.56500351</v>
      </c>
      <c r="FP166" s="475">
        <f t="shared" ref="FP166" si="517">FO166+FP165</f>
        <v>-423418414.20094031</v>
      </c>
      <c r="FQ166" s="475">
        <f t="shared" ref="FQ166" si="518">FP166+FQ165</f>
        <v>-427519040.70575225</v>
      </c>
      <c r="FR166" s="475">
        <f t="shared" ref="FR166" si="519">FQ166+FR165</f>
        <v>-431455569.02741432</v>
      </c>
      <c r="FS166" s="477">
        <f t="shared" ref="FS166" si="520">FR166+FS165</f>
        <v>-434891927.10486895</v>
      </c>
      <c r="FT166" s="475">
        <f t="shared" ref="FT166" si="521">FS166+FT165</f>
        <v>-438484889.32445765</v>
      </c>
      <c r="FU166" s="475">
        <f t="shared" ref="FU166" si="522">FT166+FU165</f>
        <v>-441776262.61262864</v>
      </c>
      <c r="FV166" s="475">
        <f t="shared" ref="FV166" si="523">FU166+FV165</f>
        <v>-445166796.52260292</v>
      </c>
      <c r="FW166" s="475">
        <f t="shared" ref="FW166" si="524">FV166+FW165</f>
        <v>-448512893.49183232</v>
      </c>
      <c r="FX166" s="475">
        <f t="shared" ref="FX166" si="525">FW166+FX165</f>
        <v>-452465310.33296585</v>
      </c>
      <c r="FY166" s="475">
        <f t="shared" ref="FY166" si="526">FX166+FY165</f>
        <v>-456438447.31406015</v>
      </c>
      <c r="FZ166" s="475">
        <f t="shared" ref="FZ166:GA166" si="527">FY166+FZ165</f>
        <v>-460574325.5566231</v>
      </c>
      <c r="GA166" s="475">
        <f t="shared" si="527"/>
        <v>-464129460.79311097</v>
      </c>
      <c r="GB166" s="475">
        <f t="shared" ref="GB166" si="528">GA166+GB165</f>
        <v>-467533541.17348874</v>
      </c>
      <c r="GC166" s="475">
        <f t="shared" ref="GC166" si="529">GB166+GC165</f>
        <v>-471208626.45441598</v>
      </c>
      <c r="GD166" s="475">
        <f t="shared" ref="GD166" si="530">GC166+GD165</f>
        <v>-474965992.54872024</v>
      </c>
      <c r="GE166" s="477">
        <f t="shared" ref="GE166" si="531">GD166+GE165</f>
        <v>-478651052.11716366</v>
      </c>
      <c r="GF166" s="462"/>
    </row>
    <row r="167" spans="1:195" ht="22" customHeight="1" thickTop="1" thickBot="1">
      <c r="G167" s="242"/>
      <c r="H167" s="468"/>
      <c r="I167" s="468"/>
      <c r="J167" s="468"/>
      <c r="K167" s="468"/>
      <c r="L167" s="468"/>
      <c r="M167" s="468"/>
      <c r="N167" s="468"/>
      <c r="O167" s="468"/>
      <c r="P167" s="471"/>
      <c r="Q167" s="470"/>
      <c r="R167" s="471"/>
      <c r="S167" s="472"/>
      <c r="T167" s="471"/>
      <c r="U167" s="471"/>
      <c r="V167" s="471"/>
      <c r="W167" s="471"/>
      <c r="X167" s="471"/>
      <c r="Y167" s="471"/>
      <c r="Z167" s="471"/>
      <c r="AA167" s="471"/>
      <c r="AB167" s="471"/>
      <c r="AC167" s="468"/>
      <c r="AD167" s="468"/>
      <c r="AE167" s="472"/>
      <c r="AF167" s="468"/>
      <c r="AG167" s="468"/>
      <c r="AH167" s="468"/>
      <c r="AI167" s="468"/>
      <c r="AJ167" s="468"/>
      <c r="AK167" s="468"/>
      <c r="AL167" s="468"/>
      <c r="AM167" s="468"/>
      <c r="AN167" s="471"/>
      <c r="AO167" s="471"/>
      <c r="AP167" s="471"/>
      <c r="AQ167" s="472"/>
      <c r="AR167" s="471"/>
      <c r="AS167" s="471"/>
      <c r="AT167" s="471"/>
      <c r="AU167" s="471"/>
      <c r="AV167" s="471"/>
      <c r="AW167" s="471"/>
      <c r="AX167" s="471"/>
      <c r="AY167" s="471"/>
      <c r="AZ167" s="471"/>
      <c r="BA167" s="468"/>
      <c r="BB167" s="468"/>
      <c r="BC167" s="472"/>
      <c r="BD167" s="468"/>
      <c r="BE167" s="468"/>
      <c r="BF167" s="468"/>
      <c r="BG167" s="468"/>
      <c r="BH167" s="468"/>
      <c r="BI167" s="468"/>
      <c r="BJ167" s="468"/>
      <c r="BK167" s="468"/>
      <c r="BL167" s="471"/>
      <c r="BM167" s="471"/>
      <c r="BN167" s="471"/>
      <c r="BO167" s="472"/>
      <c r="BP167" s="471"/>
      <c r="BQ167" s="471"/>
      <c r="BR167" s="471"/>
      <c r="BS167" s="471"/>
      <c r="BT167" s="471"/>
      <c r="BU167" s="471"/>
      <c r="BV167" s="471"/>
      <c r="BW167" s="471"/>
      <c r="BX167" s="471"/>
      <c r="BY167" s="468"/>
      <c r="BZ167" s="468"/>
      <c r="CA167" s="472"/>
      <c r="CB167" s="468"/>
      <c r="CC167" s="468"/>
      <c r="CD167" s="468"/>
      <c r="CE167" s="468"/>
      <c r="CF167" s="468"/>
      <c r="CG167" s="468"/>
      <c r="CH167" s="468"/>
      <c r="CI167" s="468"/>
      <c r="CJ167" s="471"/>
      <c r="CK167" s="471"/>
      <c r="CL167" s="471"/>
      <c r="CM167" s="472"/>
      <c r="CN167" s="471"/>
      <c r="CO167" s="471"/>
      <c r="CP167" s="471"/>
      <c r="CQ167" s="471"/>
      <c r="CR167" s="471"/>
      <c r="CS167" s="471"/>
      <c r="CT167" s="471"/>
      <c r="CU167" s="471"/>
      <c r="CV167" s="471"/>
      <c r="CW167" s="468"/>
      <c r="CX167" s="468"/>
      <c r="CY167" s="472"/>
      <c r="CZ167" s="468"/>
      <c r="DA167" s="468"/>
      <c r="DB167" s="468"/>
      <c r="DC167" s="468"/>
      <c r="DD167" s="468"/>
      <c r="DE167" s="468"/>
      <c r="DF167" s="468"/>
      <c r="DG167" s="468"/>
      <c r="DH167" s="471"/>
      <c r="DI167" s="471"/>
      <c r="DJ167" s="471"/>
      <c r="DK167" s="472"/>
      <c r="DL167" s="471"/>
      <c r="DM167" s="471"/>
      <c r="DN167" s="471"/>
      <c r="DO167" s="471"/>
      <c r="DP167" s="471"/>
      <c r="DQ167" s="471"/>
      <c r="DR167" s="471"/>
      <c r="DS167" s="471"/>
      <c r="DT167" s="471"/>
      <c r="DU167" s="468"/>
      <c r="DV167" s="468"/>
      <c r="DW167" s="472"/>
      <c r="DX167" s="468"/>
      <c r="DY167" s="468"/>
      <c r="DZ167" s="468"/>
      <c r="EA167" s="468"/>
      <c r="EB167" s="468"/>
      <c r="EC167" s="468"/>
      <c r="ED167" s="468"/>
      <c r="EE167" s="468"/>
      <c r="EF167" s="471"/>
      <c r="EG167" s="471"/>
      <c r="EH167" s="471"/>
      <c r="EI167" s="472"/>
      <c r="EJ167" s="471"/>
      <c r="EK167" s="471"/>
      <c r="EL167" s="471"/>
      <c r="EM167" s="471"/>
      <c r="EN167" s="471"/>
      <c r="EO167" s="471"/>
      <c r="EP167" s="471"/>
      <c r="EQ167" s="471"/>
      <c r="ER167" s="471"/>
      <c r="ES167" s="468"/>
      <c r="ET167" s="468"/>
      <c r="EU167" s="472"/>
      <c r="EV167" s="468"/>
      <c r="EW167" s="468"/>
      <c r="EX167" s="468"/>
      <c r="EY167" s="468"/>
      <c r="EZ167" s="468"/>
      <c r="FA167" s="468"/>
      <c r="FB167" s="468"/>
      <c r="FC167" s="468"/>
      <c r="FD167" s="471"/>
      <c r="FE167" s="471"/>
      <c r="FF167" s="471"/>
      <c r="FG167" s="472"/>
      <c r="FH167" s="471"/>
      <c r="FI167" s="471"/>
      <c r="FJ167" s="471"/>
      <c r="FK167" s="471"/>
      <c r="FL167" s="471"/>
      <c r="FM167" s="471"/>
      <c r="FN167" s="471"/>
      <c r="FO167" s="471"/>
      <c r="FP167" s="471"/>
      <c r="FQ167" s="468"/>
      <c r="FR167" s="468"/>
      <c r="FS167" s="472"/>
      <c r="FT167" s="468"/>
      <c r="FU167" s="468"/>
      <c r="FV167" s="468"/>
      <c r="FW167" s="468"/>
      <c r="FX167" s="468"/>
      <c r="FY167" s="468"/>
      <c r="FZ167" s="468"/>
      <c r="GA167" s="468"/>
      <c r="GB167" s="471"/>
      <c r="GC167" s="471"/>
      <c r="GD167" s="471"/>
      <c r="GE167" s="472"/>
      <c r="GF167" s="462"/>
    </row>
    <row r="168" spans="1:195" ht="22" customHeight="1" thickTop="1" thickBot="1">
      <c r="G168" s="242"/>
      <c r="H168" s="468"/>
      <c r="I168" s="468"/>
      <c r="J168" s="468"/>
      <c r="K168" s="468"/>
      <c r="L168" s="468"/>
      <c r="M168" s="468"/>
      <c r="N168" s="468"/>
      <c r="O168" s="468"/>
      <c r="P168" s="471"/>
      <c r="Q168" s="470"/>
      <c r="R168" s="471"/>
      <c r="S168" s="472"/>
      <c r="T168" s="471"/>
      <c r="U168" s="471"/>
      <c r="V168" s="471"/>
      <c r="W168" s="471"/>
      <c r="X168" s="471"/>
      <c r="Y168" s="471"/>
      <c r="Z168" s="471"/>
      <c r="AA168" s="471"/>
      <c r="AB168" s="471"/>
      <c r="AC168" s="468"/>
      <c r="AD168" s="468"/>
      <c r="AE168" s="472"/>
      <c r="AF168" s="468"/>
      <c r="AG168" s="468"/>
      <c r="AH168" s="468"/>
      <c r="AI168" s="468"/>
      <c r="AJ168" s="468"/>
      <c r="AK168" s="468"/>
      <c r="AL168" s="468"/>
      <c r="AM168" s="468"/>
      <c r="AN168" s="471"/>
      <c r="AO168" s="471"/>
      <c r="AP168" s="471"/>
      <c r="AQ168" s="472"/>
      <c r="AR168" s="471"/>
      <c r="AS168" s="471"/>
      <c r="AT168" s="471"/>
      <c r="AU168" s="471"/>
      <c r="AV168" s="471"/>
      <c r="AW168" s="471"/>
      <c r="AX168" s="471"/>
      <c r="AY168" s="471"/>
      <c r="AZ168" s="471"/>
      <c r="BA168" s="468"/>
      <c r="BB168" s="468"/>
      <c r="BC168" s="472"/>
      <c r="BD168" s="468"/>
      <c r="BE168" s="468"/>
      <c r="BF168" s="468"/>
      <c r="BG168" s="468"/>
      <c r="BH168" s="468"/>
      <c r="BI168" s="468"/>
      <c r="BJ168" s="468"/>
      <c r="BK168" s="468"/>
      <c r="BL168" s="471"/>
      <c r="BM168" s="471"/>
      <c r="BN168" s="471"/>
      <c r="BO168" s="472"/>
      <c r="BP168" s="471"/>
      <c r="BQ168" s="471"/>
      <c r="BR168" s="471"/>
      <c r="BS168" s="471"/>
      <c r="BT168" s="471"/>
      <c r="BU168" s="471"/>
      <c r="BV168" s="471"/>
      <c r="BW168" s="471"/>
      <c r="BX168" s="471"/>
      <c r="BY168" s="468"/>
      <c r="BZ168" s="468"/>
      <c r="CA168" s="472"/>
      <c r="CB168" s="468"/>
      <c r="CC168" s="468"/>
      <c r="CD168" s="468"/>
      <c r="CE168" s="468"/>
      <c r="CF168" s="468"/>
      <c r="CG168" s="468"/>
      <c r="CH168" s="468"/>
      <c r="CI168" s="468"/>
      <c r="CJ168" s="471"/>
      <c r="CK168" s="471"/>
      <c r="CL168" s="471"/>
      <c r="CM168" s="472"/>
      <c r="CN168" s="471"/>
      <c r="CO168" s="471"/>
      <c r="CP168" s="471"/>
      <c r="CQ168" s="471"/>
      <c r="CR168" s="471"/>
      <c r="CS168" s="471"/>
      <c r="CT168" s="471"/>
      <c r="CU168" s="471"/>
      <c r="CV168" s="471"/>
      <c r="CW168" s="468"/>
      <c r="CX168" s="468"/>
      <c r="CY168" s="472"/>
      <c r="CZ168" s="468"/>
      <c r="DA168" s="468"/>
      <c r="DB168" s="468"/>
      <c r="DC168" s="468"/>
      <c r="DD168" s="468"/>
      <c r="DE168" s="468"/>
      <c r="DF168" s="468"/>
      <c r="DG168" s="468"/>
      <c r="DH168" s="471"/>
      <c r="DI168" s="471"/>
      <c r="DJ168" s="471"/>
      <c r="DK168" s="472"/>
      <c r="DL168" s="471"/>
      <c r="DM168" s="471"/>
      <c r="DN168" s="471"/>
      <c r="DO168" s="471"/>
      <c r="DP168" s="471"/>
      <c r="DQ168" s="471"/>
      <c r="DR168" s="471"/>
      <c r="DS168" s="471"/>
      <c r="DT168" s="471"/>
      <c r="DU168" s="468"/>
      <c r="DV168" s="468"/>
      <c r="DW168" s="472"/>
      <c r="DX168" s="468"/>
      <c r="DY168" s="468"/>
      <c r="DZ168" s="468"/>
      <c r="EA168" s="468"/>
      <c r="EB168" s="468"/>
      <c r="EC168" s="468"/>
      <c r="ED168" s="468"/>
      <c r="EE168" s="468"/>
      <c r="EF168" s="471"/>
      <c r="EG168" s="471"/>
      <c r="EH168" s="471"/>
      <c r="EI168" s="472"/>
      <c r="EJ168" s="471"/>
      <c r="EK168" s="471"/>
      <c r="EL168" s="471"/>
      <c r="EM168" s="471"/>
      <c r="EN168" s="471"/>
      <c r="EO168" s="471"/>
      <c r="EP168" s="471"/>
      <c r="EQ168" s="471"/>
      <c r="ER168" s="471"/>
      <c r="ES168" s="468"/>
      <c r="ET168" s="468"/>
      <c r="EU168" s="472"/>
      <c r="EV168" s="468"/>
      <c r="EW168" s="468"/>
      <c r="EX168" s="468"/>
      <c r="EY168" s="468"/>
      <c r="EZ168" s="468"/>
      <c r="FA168" s="468"/>
      <c r="FB168" s="468"/>
      <c r="FC168" s="468"/>
      <c r="FD168" s="471"/>
      <c r="FE168" s="471"/>
      <c r="FF168" s="471"/>
      <c r="FG168" s="472"/>
      <c r="FH168" s="471"/>
      <c r="FI168" s="471"/>
      <c r="FJ168" s="471"/>
      <c r="FK168" s="471"/>
      <c r="FL168" s="471"/>
      <c r="FM168" s="471"/>
      <c r="FN168" s="471"/>
      <c r="FO168" s="471"/>
      <c r="FP168" s="471"/>
      <c r="FQ168" s="468"/>
      <c r="FR168" s="468"/>
      <c r="FS168" s="472"/>
      <c r="FT168" s="468"/>
      <c r="FU168" s="468"/>
      <c r="FV168" s="468"/>
      <c r="FW168" s="468"/>
      <c r="FX168" s="468"/>
      <c r="FY168" s="468"/>
      <c r="FZ168" s="468"/>
      <c r="GA168" s="468"/>
      <c r="GB168" s="471"/>
      <c r="GC168" s="471"/>
      <c r="GD168" s="471"/>
      <c r="GE168" s="472"/>
      <c r="GF168" s="462"/>
    </row>
    <row r="169" spans="1:195" ht="22" customHeight="1" thickTop="1" thickBot="1">
      <c r="G169" s="942" t="s">
        <v>45</v>
      </c>
      <c r="H169" s="943">
        <f>H158+H165</f>
        <v>0</v>
      </c>
      <c r="I169" s="943">
        <f t="shared" ref="I169:BT169" si="532">I158+I165</f>
        <v>0</v>
      </c>
      <c r="J169" s="943">
        <f t="shared" si="532"/>
        <v>0</v>
      </c>
      <c r="K169" s="943">
        <f t="shared" si="532"/>
        <v>-24000</v>
      </c>
      <c r="L169" s="943">
        <f t="shared" si="532"/>
        <v>-24000</v>
      </c>
      <c r="M169" s="943">
        <f t="shared" si="532"/>
        <v>-43000</v>
      </c>
      <c r="N169" s="943">
        <f t="shared" si="532"/>
        <v>-53000</v>
      </c>
      <c r="O169" s="943">
        <f t="shared" si="532"/>
        <v>-45500</v>
      </c>
      <c r="P169" s="944">
        <f t="shared" si="532"/>
        <v>-80700</v>
      </c>
      <c r="Q169" s="943">
        <f t="shared" si="532"/>
        <v>-77168.796249999999</v>
      </c>
      <c r="R169" s="943">
        <f t="shared" si="532"/>
        <v>-75468.415625000009</v>
      </c>
      <c r="S169" s="944">
        <f t="shared" si="532"/>
        <v>-44548.1875</v>
      </c>
      <c r="T169" s="943">
        <f t="shared" si="532"/>
        <v>34084.771875000006</v>
      </c>
      <c r="U169" s="943">
        <f t="shared" si="532"/>
        <v>162594.64312499994</v>
      </c>
      <c r="V169" s="943">
        <f t="shared" si="532"/>
        <v>337609.72843749996</v>
      </c>
      <c r="W169" s="943">
        <f t="shared" si="532"/>
        <v>662343.63406249997</v>
      </c>
      <c r="X169" s="943">
        <f t="shared" si="532"/>
        <v>1024071.7871874999</v>
      </c>
      <c r="Y169" s="943">
        <f t="shared" si="532"/>
        <v>1554044.1978124999</v>
      </c>
      <c r="Z169" s="943">
        <f t="shared" si="532"/>
        <v>1876485.1228125002</v>
      </c>
      <c r="AA169" s="943">
        <f t="shared" si="532"/>
        <v>2067923.8153124999</v>
      </c>
      <c r="AB169" s="943">
        <f t="shared" si="532"/>
        <v>1805859.7350000001</v>
      </c>
      <c r="AC169" s="943">
        <f t="shared" si="532"/>
        <v>1500279.7056249999</v>
      </c>
      <c r="AD169" s="943">
        <f t="shared" si="532"/>
        <v>1851678.2406249996</v>
      </c>
      <c r="AE169" s="944">
        <f t="shared" si="532"/>
        <v>1610273.9993749999</v>
      </c>
      <c r="AF169" s="943">
        <f t="shared" si="532"/>
        <v>1492723.6731249997</v>
      </c>
      <c r="AG169" s="943">
        <f t="shared" si="532"/>
        <v>1937159.1025</v>
      </c>
      <c r="AH169" s="943">
        <f t="shared" si="532"/>
        <v>1853486.7709375001</v>
      </c>
      <c r="AI169" s="943">
        <f t="shared" si="532"/>
        <v>1892506.9187500002</v>
      </c>
      <c r="AJ169" s="943">
        <f t="shared" si="532"/>
        <v>1657701.2140624998</v>
      </c>
      <c r="AK169" s="943">
        <f t="shared" si="532"/>
        <v>2038012.8468749998</v>
      </c>
      <c r="AL169" s="943">
        <f t="shared" si="532"/>
        <v>2091485.2081249999</v>
      </c>
      <c r="AM169" s="943">
        <f t="shared" si="532"/>
        <v>2626902.4256250001</v>
      </c>
      <c r="AN169" s="943">
        <f t="shared" si="532"/>
        <v>2439783.3028124999</v>
      </c>
      <c r="AO169" s="943">
        <f t="shared" si="532"/>
        <v>2670366.9686874999</v>
      </c>
      <c r="AP169" s="943">
        <f t="shared" si="532"/>
        <v>2304026.0626374995</v>
      </c>
      <c r="AQ169" s="944">
        <f t="shared" si="532"/>
        <v>2171607.0088599995</v>
      </c>
      <c r="AR169" s="943">
        <f t="shared" si="532"/>
        <v>2520847.6731504994</v>
      </c>
      <c r="AS169" s="943">
        <f t="shared" si="532"/>
        <v>2152443.2497079</v>
      </c>
      <c r="AT169" s="943">
        <f t="shared" si="532"/>
        <v>1952968.5972663201</v>
      </c>
      <c r="AU169" s="943">
        <f t="shared" si="532"/>
        <v>2303951.1948130564</v>
      </c>
      <c r="AV169" s="943">
        <f t="shared" si="532"/>
        <v>2097195.7905379445</v>
      </c>
      <c r="AW169" s="943">
        <f t="shared" si="532"/>
        <v>2028391.3144303558</v>
      </c>
      <c r="AX169" s="943">
        <f t="shared" si="532"/>
        <v>1608029.0204192852</v>
      </c>
      <c r="AY169" s="943">
        <f t="shared" si="532"/>
        <v>1783887.521397928</v>
      </c>
      <c r="AZ169" s="943">
        <f t="shared" si="532"/>
        <v>1569134.7801808424</v>
      </c>
      <c r="BA169" s="943">
        <f t="shared" si="532"/>
        <v>1543284.9907071735</v>
      </c>
      <c r="BB169" s="943">
        <f t="shared" si="532"/>
        <v>1285120.424003239</v>
      </c>
      <c r="BC169" s="944">
        <f t="shared" si="532"/>
        <v>1508883.0307650911</v>
      </c>
      <c r="BD169" s="943">
        <f t="shared" si="532"/>
        <v>1867142.2962370729</v>
      </c>
      <c r="BE169" s="943">
        <f t="shared" si="532"/>
        <v>2474221.8166771587</v>
      </c>
      <c r="BF169" s="943">
        <f t="shared" si="532"/>
        <v>2601268.6352167269</v>
      </c>
      <c r="BG169" s="943">
        <f t="shared" si="532"/>
        <v>2809902.6727983821</v>
      </c>
      <c r="BH169" s="943">
        <f t="shared" si="532"/>
        <v>2638412.3257387052</v>
      </c>
      <c r="BI169" s="943">
        <f t="shared" si="532"/>
        <v>2374657.0499659642</v>
      </c>
      <c r="BJ169" s="943">
        <f t="shared" si="532"/>
        <v>2815301.6860977714</v>
      </c>
      <c r="BK169" s="943">
        <f t="shared" si="532"/>
        <v>2474132.8145032171</v>
      </c>
      <c r="BL169" s="943">
        <f t="shared" si="532"/>
        <v>2255472.2021025731</v>
      </c>
      <c r="BM169" s="943">
        <f t="shared" si="532"/>
        <v>2565132.0191195584</v>
      </c>
      <c r="BN169" s="943">
        <f t="shared" si="532"/>
        <v>2609006.1187956468</v>
      </c>
      <c r="BO169" s="944">
        <f t="shared" si="532"/>
        <v>2713472.1958490182</v>
      </c>
      <c r="BP169" s="943">
        <f t="shared" si="532"/>
        <v>2766230.6826167139</v>
      </c>
      <c r="BQ169" s="943">
        <f t="shared" si="532"/>
        <v>3291223.8580933716</v>
      </c>
      <c r="BR169" s="943">
        <f t="shared" si="532"/>
        <v>3482093.7244746974</v>
      </c>
      <c r="BS169" s="943">
        <f t="shared" si="532"/>
        <v>3301875.4301422583</v>
      </c>
      <c r="BT169" s="943">
        <f t="shared" si="532"/>
        <v>2720916.8172388058</v>
      </c>
      <c r="BU169" s="943">
        <f t="shared" ref="BU169:EF169" si="533">BU158+BU165</f>
        <v>3073346.4306660453</v>
      </c>
      <c r="BV169" s="943">
        <f t="shared" si="533"/>
        <v>2586585.905095336</v>
      </c>
      <c r="BW169" s="943">
        <f t="shared" si="533"/>
        <v>2559538.9180762693</v>
      </c>
      <c r="BX169" s="943">
        <f t="shared" si="533"/>
        <v>2792484.9573985147</v>
      </c>
      <c r="BY169" s="943">
        <f t="shared" si="533"/>
        <v>2514303.682168812</v>
      </c>
      <c r="BZ169" s="943">
        <f t="shared" si="533"/>
        <v>2393362.9329850501</v>
      </c>
      <c r="CA169" s="944">
        <f t="shared" si="533"/>
        <v>1978666.5706380398</v>
      </c>
      <c r="CB169" s="943">
        <f t="shared" si="533"/>
        <v>2170943.9051354318</v>
      </c>
      <c r="CC169" s="943">
        <f t="shared" si="533"/>
        <v>2270618.2476083455</v>
      </c>
      <c r="CD169" s="943">
        <f t="shared" si="533"/>
        <v>2854936.9437116766</v>
      </c>
      <c r="CE169" s="943">
        <f t="shared" si="533"/>
        <v>3067920.5461568413</v>
      </c>
      <c r="CF169" s="943">
        <f t="shared" si="533"/>
        <v>3290807.9421129734</v>
      </c>
      <c r="CG169" s="943">
        <f t="shared" si="533"/>
        <v>3612721.6474403786</v>
      </c>
      <c r="CH169" s="943">
        <f t="shared" si="533"/>
        <v>3208400.807952302</v>
      </c>
      <c r="CI169" s="943">
        <f t="shared" si="533"/>
        <v>2729904.512049342</v>
      </c>
      <c r="CJ169" s="943">
        <f t="shared" si="533"/>
        <v>3024678.7467019735</v>
      </c>
      <c r="CK169" s="943">
        <f t="shared" si="533"/>
        <v>2662637.845736579</v>
      </c>
      <c r="CL169" s="943">
        <f t="shared" si="533"/>
        <v>2472699.4293392636</v>
      </c>
      <c r="CM169" s="944">
        <f t="shared" si="533"/>
        <v>2859922.2244714107</v>
      </c>
      <c r="CN169" s="943">
        <f t="shared" si="533"/>
        <v>2752005.7421396286</v>
      </c>
      <c r="CO169" s="943">
        <f t="shared" si="533"/>
        <v>2641980.7213367028</v>
      </c>
      <c r="CP169" s="943">
        <f t="shared" si="533"/>
        <v>2174053.6531943623</v>
      </c>
      <c r="CQ169" s="943">
        <f t="shared" si="533"/>
        <v>2147610.0154929897</v>
      </c>
      <c r="CR169" s="943">
        <f t="shared" si="533"/>
        <v>1878743.8004568918</v>
      </c>
      <c r="CS169" s="943">
        <f t="shared" si="533"/>
        <v>2001350.3158655134</v>
      </c>
      <c r="CT169" s="943">
        <f t="shared" si="533"/>
        <v>1701134.5966299111</v>
      </c>
      <c r="CU169" s="943">
        <f t="shared" si="533"/>
        <v>1919161.5873664287</v>
      </c>
      <c r="CV169" s="943">
        <f t="shared" si="533"/>
        <v>2283565.1803931426</v>
      </c>
      <c r="CW169" s="943">
        <f t="shared" si="533"/>
        <v>2600867.8253770135</v>
      </c>
      <c r="CX169" s="943">
        <f t="shared" si="533"/>
        <v>2920727.8510516109</v>
      </c>
      <c r="CY169" s="944">
        <f t="shared" si="533"/>
        <v>2531639.5620287894</v>
      </c>
      <c r="CZ169" s="943">
        <f t="shared" si="533"/>
        <v>2412150.4433730314</v>
      </c>
      <c r="DA169" s="943">
        <f t="shared" si="533"/>
        <v>3076085.7241359241</v>
      </c>
      <c r="DB169" s="943">
        <f t="shared" si="533"/>
        <v>3192185.2121212408</v>
      </c>
      <c r="DC169" s="943">
        <f t="shared" si="533"/>
        <v>3499044.725634492</v>
      </c>
      <c r="DD169" s="943">
        <f t="shared" si="533"/>
        <v>4426796.3464450929</v>
      </c>
      <c r="DE169" s="943">
        <f t="shared" si="533"/>
        <v>4421551.1486560749</v>
      </c>
      <c r="DF169" s="943">
        <f t="shared" si="533"/>
        <v>4556552.5042373603</v>
      </c>
      <c r="DG169" s="943">
        <f t="shared" si="533"/>
        <v>3759474.1196398875</v>
      </c>
      <c r="DH169" s="943">
        <f t="shared" si="533"/>
        <v>3483062.9205244109</v>
      </c>
      <c r="DI169" s="943">
        <f t="shared" si="533"/>
        <v>3652171.8832320282</v>
      </c>
      <c r="DJ169" s="943">
        <f t="shared" si="533"/>
        <v>3330988.1392731229</v>
      </c>
      <c r="DK169" s="944">
        <f t="shared" si="533"/>
        <v>2709850.6589184981</v>
      </c>
      <c r="DL169" s="943">
        <f t="shared" si="533"/>
        <v>3114887.8310097987</v>
      </c>
      <c r="DM169" s="943">
        <f t="shared" si="533"/>
        <v>2930835.4720578399</v>
      </c>
      <c r="DN169" s="943">
        <f t="shared" si="533"/>
        <v>3099982.9688962717</v>
      </c>
      <c r="DO169" s="943">
        <f t="shared" si="533"/>
        <v>2743667.163054517</v>
      </c>
      <c r="DP169" s="943">
        <f t="shared" si="533"/>
        <v>2731601.8515686137</v>
      </c>
      <c r="DQ169" s="943">
        <f t="shared" si="533"/>
        <v>2454456.8568173912</v>
      </c>
      <c r="DR169" s="943">
        <f t="shared" si="533"/>
        <v>2427088.4878289122</v>
      </c>
      <c r="DS169" s="943">
        <f t="shared" si="533"/>
        <v>2109642.4935756302</v>
      </c>
      <c r="DT169" s="943">
        <f t="shared" si="533"/>
        <v>2276861.9569230038</v>
      </c>
      <c r="DU169" s="943">
        <f t="shared" si="533"/>
        <v>2771888.9740384035</v>
      </c>
      <c r="DV169" s="943">
        <f t="shared" si="533"/>
        <v>3040248.7095432226</v>
      </c>
      <c r="DW169" s="944">
        <f t="shared" si="533"/>
        <v>3312218.7115095784</v>
      </c>
      <c r="DX169" s="943">
        <f t="shared" si="533"/>
        <v>3079871.5290201623</v>
      </c>
      <c r="DY169" s="943">
        <f t="shared" si="533"/>
        <v>2913121.3808411299</v>
      </c>
      <c r="DZ169" s="943">
        <f t="shared" si="533"/>
        <v>3449161.5130479047</v>
      </c>
      <c r="EA169" s="943">
        <f t="shared" si="533"/>
        <v>3114695.2338133231</v>
      </c>
      <c r="EB169" s="943">
        <f t="shared" si="533"/>
        <v>2986536.0299256588</v>
      </c>
      <c r="EC169" s="943">
        <f t="shared" si="533"/>
        <v>3223177.0961905271</v>
      </c>
      <c r="ED169" s="943">
        <f t="shared" si="533"/>
        <v>3070933.7997024218</v>
      </c>
      <c r="EE169" s="943">
        <f t="shared" si="533"/>
        <v>3063376.6944494378</v>
      </c>
      <c r="EF169" s="943">
        <f t="shared" si="533"/>
        <v>2803242.6978720501</v>
      </c>
      <c r="EG169" s="943">
        <f t="shared" ref="EG169:GE169" si="534">EG158+EG165</f>
        <v>3431307.9799226401</v>
      </c>
      <c r="EH169" s="943">
        <f t="shared" si="534"/>
        <v>3543073.3170631127</v>
      </c>
      <c r="EI169" s="944">
        <f t="shared" si="534"/>
        <v>3887898.9857754894</v>
      </c>
      <c r="EJ169" s="943">
        <f t="shared" si="534"/>
        <v>3311230.4731203914</v>
      </c>
      <c r="EK169" s="943">
        <f t="shared" si="534"/>
        <v>3109431.7203713125</v>
      </c>
      <c r="EL169" s="943">
        <f t="shared" si="534"/>
        <v>3622664.1252345508</v>
      </c>
      <c r="EM169" s="943">
        <f t="shared" si="534"/>
        <v>3554320.4405626412</v>
      </c>
      <c r="EN169" s="943">
        <f t="shared" si="534"/>
        <v>3490513.6917626131</v>
      </c>
      <c r="EO169" s="943">
        <f t="shared" si="534"/>
        <v>3753928.1825975901</v>
      </c>
      <c r="EP169" s="943">
        <f t="shared" si="534"/>
        <v>3329292.1837655725</v>
      </c>
      <c r="EQ169" s="943">
        <f t="shared" si="534"/>
        <v>3207477.1753249574</v>
      </c>
      <c r="ER169" s="943">
        <f t="shared" si="534"/>
        <v>2985021.7349474663</v>
      </c>
      <c r="ES169" s="943">
        <f t="shared" si="534"/>
        <v>3197920.3145829728</v>
      </c>
      <c r="ET169" s="943">
        <f t="shared" si="534"/>
        <v>3447709.4895413788</v>
      </c>
      <c r="EU169" s="944">
        <f t="shared" si="534"/>
        <v>3770421.6996331029</v>
      </c>
      <c r="EV169" s="943">
        <f t="shared" si="534"/>
        <v>3750939.9913939824</v>
      </c>
      <c r="EW169" s="943">
        <f t="shared" si="534"/>
        <v>3688365.4656776851</v>
      </c>
      <c r="EX169" s="943">
        <f t="shared" si="534"/>
        <v>3760589.1735421489</v>
      </c>
      <c r="EY169" s="943">
        <f t="shared" si="534"/>
        <v>4660953.5727712177</v>
      </c>
      <c r="EZ169" s="943">
        <f t="shared" si="534"/>
        <v>4786398.2203419749</v>
      </c>
      <c r="FA169" s="943">
        <f t="shared" si="534"/>
        <v>4878420.4607735788</v>
      </c>
      <c r="FB169" s="943">
        <f t="shared" si="534"/>
        <v>5476419.6068063658</v>
      </c>
      <c r="FC169" s="943">
        <f t="shared" si="534"/>
        <v>4809679.1319450913</v>
      </c>
      <c r="FD169" s="943">
        <f t="shared" si="534"/>
        <v>4642514.4773685737</v>
      </c>
      <c r="FE169" s="943">
        <f t="shared" si="534"/>
        <v>4814629.8352073589</v>
      </c>
      <c r="FF169" s="943">
        <f t="shared" si="534"/>
        <v>4991809.4986658879</v>
      </c>
      <c r="FG169" s="944">
        <f t="shared" si="534"/>
        <v>4924366.3814327093</v>
      </c>
      <c r="FH169" s="943">
        <f t="shared" si="534"/>
        <v>5617860.1030211672</v>
      </c>
      <c r="FI169" s="943">
        <f t="shared" si="534"/>
        <v>4955676.9402919337</v>
      </c>
      <c r="FJ169" s="943">
        <f t="shared" si="534"/>
        <v>5027331.8244210463</v>
      </c>
      <c r="FK169" s="943">
        <f t="shared" si="534"/>
        <v>5452226.5174118374</v>
      </c>
      <c r="FL169" s="943">
        <f t="shared" si="534"/>
        <v>5898507.5276794713</v>
      </c>
      <c r="FM169" s="943">
        <f t="shared" si="534"/>
        <v>5735255.5245810747</v>
      </c>
      <c r="FN169" s="943">
        <f t="shared" si="534"/>
        <v>6269501.6822273619</v>
      </c>
      <c r="FO169" s="943">
        <f t="shared" si="534"/>
        <v>5156697.4982193876</v>
      </c>
      <c r="FP169" s="943">
        <f t="shared" si="534"/>
        <v>4695858.22170051</v>
      </c>
      <c r="FQ169" s="943">
        <f t="shared" si="534"/>
        <v>4438210.1725479085</v>
      </c>
      <c r="FR169" s="943">
        <f t="shared" si="534"/>
        <v>4141645.7264758283</v>
      </c>
      <c r="FS169" s="944">
        <f t="shared" si="534"/>
        <v>3605770.9835556615</v>
      </c>
      <c r="FT169" s="943">
        <f t="shared" si="534"/>
        <v>3778731.6017195294</v>
      </c>
      <c r="FU169" s="943">
        <f t="shared" si="534"/>
        <v>3375234.0188756231</v>
      </c>
      <c r="FV169" s="943">
        <f t="shared" si="534"/>
        <v>3636430.3344129985</v>
      </c>
      <c r="FW169" s="943">
        <f t="shared" si="534"/>
        <v>3634451.8512803987</v>
      </c>
      <c r="FX169" s="943">
        <f t="shared" si="534"/>
        <v>4345287.2502743192</v>
      </c>
      <c r="FY169" s="943">
        <f t="shared" si="534"/>
        <v>4415611.8657819554</v>
      </c>
      <c r="FZ169" s="943">
        <f t="shared" si="534"/>
        <v>4681184.5186880641</v>
      </c>
      <c r="GA169" s="943">
        <f t="shared" si="534"/>
        <v>3985387.511262951</v>
      </c>
      <c r="GB169" s="943">
        <f t="shared" si="534"/>
        <v>3844987.1315728612</v>
      </c>
      <c r="GC169" s="943">
        <f t="shared" si="534"/>
        <v>4226993.1211332884</v>
      </c>
      <c r="GD169" s="943">
        <f t="shared" si="534"/>
        <v>4340447.4485941315</v>
      </c>
      <c r="GE169" s="943">
        <f t="shared" si="534"/>
        <v>4305072.8058753051</v>
      </c>
      <c r="GF169" s="945">
        <f>SUM(H169:GE169)</f>
        <v>506616619.2543112</v>
      </c>
    </row>
    <row r="170" spans="1:195" ht="22" customHeight="1" thickTop="1" thickBot="1">
      <c r="G170" s="242" t="s">
        <v>430</v>
      </c>
      <c r="H170" s="471">
        <f>H169</f>
        <v>0</v>
      </c>
      <c r="I170" s="471">
        <f>H170+I169</f>
        <v>0</v>
      </c>
      <c r="J170" s="471">
        <f t="shared" ref="J170:BU170" si="535">I170+J169</f>
        <v>0</v>
      </c>
      <c r="K170" s="471">
        <f t="shared" si="535"/>
        <v>-24000</v>
      </c>
      <c r="L170" s="471">
        <f t="shared" si="535"/>
        <v>-48000</v>
      </c>
      <c r="M170" s="471">
        <f t="shared" si="535"/>
        <v>-91000</v>
      </c>
      <c r="N170" s="471">
        <f t="shared" si="535"/>
        <v>-144000</v>
      </c>
      <c r="O170" s="471">
        <f t="shared" si="535"/>
        <v>-189500</v>
      </c>
      <c r="P170" s="471">
        <f t="shared" si="535"/>
        <v>-270200</v>
      </c>
      <c r="Q170" s="480">
        <f t="shared" si="535"/>
        <v>-347368.79625000001</v>
      </c>
      <c r="R170" s="469">
        <f t="shared" si="535"/>
        <v>-422837.21187500004</v>
      </c>
      <c r="S170" s="481">
        <f t="shared" si="535"/>
        <v>-467385.39937500004</v>
      </c>
      <c r="T170" s="469">
        <f t="shared" si="535"/>
        <v>-433300.62750000006</v>
      </c>
      <c r="U170" s="469">
        <f t="shared" si="535"/>
        <v>-270705.98437500012</v>
      </c>
      <c r="V170" s="469">
        <f t="shared" si="535"/>
        <v>66903.744062499842</v>
      </c>
      <c r="W170" s="469">
        <f t="shared" si="535"/>
        <v>729247.37812499981</v>
      </c>
      <c r="X170" s="469">
        <f t="shared" si="535"/>
        <v>1753319.1653124997</v>
      </c>
      <c r="Y170" s="469">
        <f t="shared" si="535"/>
        <v>3307363.3631249997</v>
      </c>
      <c r="Z170" s="469">
        <f t="shared" si="535"/>
        <v>5183848.4859375004</v>
      </c>
      <c r="AA170" s="469">
        <f t="shared" si="535"/>
        <v>7251772.3012500005</v>
      </c>
      <c r="AB170" s="469">
        <f t="shared" si="535"/>
        <v>9057632.0362500008</v>
      </c>
      <c r="AC170" s="471">
        <f t="shared" si="535"/>
        <v>10557911.741875</v>
      </c>
      <c r="AD170" s="471">
        <f t="shared" si="535"/>
        <v>12409589.9825</v>
      </c>
      <c r="AE170" s="472">
        <f t="shared" si="535"/>
        <v>14019863.981875001</v>
      </c>
      <c r="AF170" s="471">
        <f t="shared" si="535"/>
        <v>15512587.655000001</v>
      </c>
      <c r="AG170" s="471">
        <f t="shared" si="535"/>
        <v>17449746.7575</v>
      </c>
      <c r="AH170" s="471">
        <f t="shared" si="535"/>
        <v>19303233.528437499</v>
      </c>
      <c r="AI170" s="471">
        <f t="shared" si="535"/>
        <v>21195740.447187498</v>
      </c>
      <c r="AJ170" s="471">
        <f t="shared" si="535"/>
        <v>22853441.661249999</v>
      </c>
      <c r="AK170" s="471">
        <f t="shared" si="535"/>
        <v>24891454.508125</v>
      </c>
      <c r="AL170" s="471">
        <f t="shared" si="535"/>
        <v>26982939.716249999</v>
      </c>
      <c r="AM170" s="471">
        <f t="shared" si="535"/>
        <v>29609842.141874999</v>
      </c>
      <c r="AN170" s="471">
        <f t="shared" si="535"/>
        <v>32049625.444687501</v>
      </c>
      <c r="AO170" s="471">
        <f t="shared" si="535"/>
        <v>34719992.413374998</v>
      </c>
      <c r="AP170" s="471">
        <f t="shared" si="535"/>
        <v>37024018.476012498</v>
      </c>
      <c r="AQ170" s="472">
        <f t="shared" si="535"/>
        <v>39195625.484872498</v>
      </c>
      <c r="AR170" s="471">
        <f t="shared" si="535"/>
        <v>41716473.158023</v>
      </c>
      <c r="AS170" s="471">
        <f t="shared" si="535"/>
        <v>43868916.4077309</v>
      </c>
      <c r="AT170" s="471">
        <f t="shared" si="535"/>
        <v>45821885.004997224</v>
      </c>
      <c r="AU170" s="471">
        <f t="shared" si="535"/>
        <v>48125836.199810281</v>
      </c>
      <c r="AV170" s="471">
        <f t="shared" si="535"/>
        <v>50223031.990348227</v>
      </c>
      <c r="AW170" s="471">
        <f t="shared" si="535"/>
        <v>52251423.304778583</v>
      </c>
      <c r="AX170" s="471">
        <f t="shared" si="535"/>
        <v>53859452.325197868</v>
      </c>
      <c r="AY170" s="471">
        <f t="shared" si="535"/>
        <v>55643339.846595794</v>
      </c>
      <c r="AZ170" s="471">
        <f t="shared" si="535"/>
        <v>57212474.626776636</v>
      </c>
      <c r="BA170" s="471">
        <f t="shared" si="535"/>
        <v>58755759.61748381</v>
      </c>
      <c r="BB170" s="471">
        <f t="shared" si="535"/>
        <v>60040880.041487046</v>
      </c>
      <c r="BC170" s="472">
        <f t="shared" si="535"/>
        <v>61549763.072252139</v>
      </c>
      <c r="BD170" s="471">
        <f t="shared" si="535"/>
        <v>63416905.368489213</v>
      </c>
      <c r="BE170" s="471">
        <f t="shared" si="535"/>
        <v>65891127.185166374</v>
      </c>
      <c r="BF170" s="471">
        <f t="shared" si="535"/>
        <v>68492395.820383102</v>
      </c>
      <c r="BG170" s="471">
        <f t="shared" si="535"/>
        <v>71302298.493181482</v>
      </c>
      <c r="BH170" s="471">
        <f t="shared" si="535"/>
        <v>73940710.81892018</v>
      </c>
      <c r="BI170" s="471">
        <f t="shared" si="535"/>
        <v>76315367.868886143</v>
      </c>
      <c r="BJ170" s="471">
        <f t="shared" si="535"/>
        <v>79130669.554983914</v>
      </c>
      <c r="BK170" s="471">
        <f t="shared" si="535"/>
        <v>81604802.369487137</v>
      </c>
      <c r="BL170" s="471">
        <f t="shared" si="535"/>
        <v>83860274.571589708</v>
      </c>
      <c r="BM170" s="471">
        <f t="shared" si="535"/>
        <v>86425406.590709269</v>
      </c>
      <c r="BN170" s="471">
        <f t="shared" si="535"/>
        <v>89034412.709504917</v>
      </c>
      <c r="BO170" s="472">
        <f t="shared" si="535"/>
        <v>91747884.905353934</v>
      </c>
      <c r="BP170" s="471">
        <f t="shared" si="535"/>
        <v>94514115.587970644</v>
      </c>
      <c r="BQ170" s="471">
        <f t="shared" si="535"/>
        <v>97805339.44606401</v>
      </c>
      <c r="BR170" s="471">
        <f t="shared" si="535"/>
        <v>101287433.17053871</v>
      </c>
      <c r="BS170" s="471">
        <f t="shared" si="535"/>
        <v>104589308.60068096</v>
      </c>
      <c r="BT170" s="471">
        <f t="shared" si="535"/>
        <v>107310225.41791977</v>
      </c>
      <c r="BU170" s="471">
        <f t="shared" si="535"/>
        <v>110383571.84858581</v>
      </c>
      <c r="BV170" s="471">
        <f t="shared" ref="BV170:EG170" si="536">BU170+BV169</f>
        <v>112970157.75368115</v>
      </c>
      <c r="BW170" s="471">
        <f t="shared" si="536"/>
        <v>115529696.67175743</v>
      </c>
      <c r="BX170" s="471">
        <f t="shared" si="536"/>
        <v>118322181.62915595</v>
      </c>
      <c r="BY170" s="471">
        <f t="shared" si="536"/>
        <v>120836485.31132476</v>
      </c>
      <c r="BZ170" s="471">
        <f t="shared" si="536"/>
        <v>123229848.24430981</v>
      </c>
      <c r="CA170" s="472">
        <f t="shared" si="536"/>
        <v>125208514.81494786</v>
      </c>
      <c r="CB170" s="471">
        <f t="shared" si="536"/>
        <v>127379458.7200833</v>
      </c>
      <c r="CC170" s="471">
        <f t="shared" si="536"/>
        <v>129650076.96769165</v>
      </c>
      <c r="CD170" s="471">
        <f t="shared" si="536"/>
        <v>132505013.91140333</v>
      </c>
      <c r="CE170" s="471">
        <f t="shared" si="536"/>
        <v>135572934.45756018</v>
      </c>
      <c r="CF170" s="471">
        <f t="shared" si="536"/>
        <v>138863742.39967316</v>
      </c>
      <c r="CG170" s="471">
        <f t="shared" si="536"/>
        <v>142476464.04711354</v>
      </c>
      <c r="CH170" s="471">
        <f t="shared" si="536"/>
        <v>145684864.85506585</v>
      </c>
      <c r="CI170" s="471">
        <f t="shared" si="536"/>
        <v>148414769.3671152</v>
      </c>
      <c r="CJ170" s="471">
        <f t="shared" si="536"/>
        <v>151439448.11381719</v>
      </c>
      <c r="CK170" s="471">
        <f t="shared" si="536"/>
        <v>154102085.95955378</v>
      </c>
      <c r="CL170" s="471">
        <f t="shared" si="536"/>
        <v>156574785.38889304</v>
      </c>
      <c r="CM170" s="472">
        <f t="shared" si="536"/>
        <v>159434707.61336446</v>
      </c>
      <c r="CN170" s="471">
        <f t="shared" si="536"/>
        <v>162186713.3555041</v>
      </c>
      <c r="CO170" s="471">
        <f t="shared" si="536"/>
        <v>164828694.07684079</v>
      </c>
      <c r="CP170" s="471">
        <f t="shared" si="536"/>
        <v>167002747.73003516</v>
      </c>
      <c r="CQ170" s="471">
        <f t="shared" si="536"/>
        <v>169150357.74552813</v>
      </c>
      <c r="CR170" s="471">
        <f t="shared" si="536"/>
        <v>171029101.54598501</v>
      </c>
      <c r="CS170" s="471">
        <f t="shared" si="536"/>
        <v>173030451.86185053</v>
      </c>
      <c r="CT170" s="471">
        <f t="shared" si="536"/>
        <v>174731586.45848045</v>
      </c>
      <c r="CU170" s="471">
        <f t="shared" si="536"/>
        <v>176650748.04584688</v>
      </c>
      <c r="CV170" s="471">
        <f t="shared" si="536"/>
        <v>178934313.22624001</v>
      </c>
      <c r="CW170" s="471">
        <f t="shared" si="536"/>
        <v>181535181.05161703</v>
      </c>
      <c r="CX170" s="471">
        <f t="shared" si="536"/>
        <v>184455908.90266863</v>
      </c>
      <c r="CY170" s="472">
        <f t="shared" si="536"/>
        <v>186987548.46469742</v>
      </c>
      <c r="CZ170" s="471">
        <f t="shared" si="536"/>
        <v>189399698.90807045</v>
      </c>
      <c r="DA170" s="471">
        <f t="shared" si="536"/>
        <v>192475784.63220638</v>
      </c>
      <c r="DB170" s="471">
        <f t="shared" si="536"/>
        <v>195667969.84432763</v>
      </c>
      <c r="DC170" s="471">
        <f t="shared" si="536"/>
        <v>199167014.56996211</v>
      </c>
      <c r="DD170" s="471">
        <f t="shared" si="536"/>
        <v>203593810.9164072</v>
      </c>
      <c r="DE170" s="471">
        <f t="shared" si="536"/>
        <v>208015362.06506327</v>
      </c>
      <c r="DF170" s="471">
        <f t="shared" si="536"/>
        <v>212571914.56930062</v>
      </c>
      <c r="DG170" s="471">
        <f t="shared" si="536"/>
        <v>216331388.6889405</v>
      </c>
      <c r="DH170" s="471">
        <f t="shared" si="536"/>
        <v>219814451.60946491</v>
      </c>
      <c r="DI170" s="471">
        <f t="shared" si="536"/>
        <v>223466623.49269694</v>
      </c>
      <c r="DJ170" s="471">
        <f t="shared" si="536"/>
        <v>226797611.63197008</v>
      </c>
      <c r="DK170" s="472">
        <f t="shared" si="536"/>
        <v>229507462.29088858</v>
      </c>
      <c r="DL170" s="471">
        <f t="shared" si="536"/>
        <v>232622350.12189838</v>
      </c>
      <c r="DM170" s="471">
        <f t="shared" si="536"/>
        <v>235553185.59395623</v>
      </c>
      <c r="DN170" s="471">
        <f t="shared" si="536"/>
        <v>238653168.5628525</v>
      </c>
      <c r="DO170" s="471">
        <f t="shared" si="536"/>
        <v>241396835.72590703</v>
      </c>
      <c r="DP170" s="471">
        <f t="shared" si="536"/>
        <v>244128437.57747564</v>
      </c>
      <c r="DQ170" s="471">
        <f t="shared" si="536"/>
        <v>246582894.43429303</v>
      </c>
      <c r="DR170" s="471">
        <f t="shared" si="536"/>
        <v>249009982.92212194</v>
      </c>
      <c r="DS170" s="471">
        <f t="shared" si="536"/>
        <v>251119625.41569757</v>
      </c>
      <c r="DT170" s="471">
        <f t="shared" si="536"/>
        <v>253396487.37262058</v>
      </c>
      <c r="DU170" s="471">
        <f t="shared" si="536"/>
        <v>256168376.34665897</v>
      </c>
      <c r="DV170" s="471">
        <f t="shared" si="536"/>
        <v>259208625.0562022</v>
      </c>
      <c r="DW170" s="472">
        <f t="shared" si="536"/>
        <v>262520843.76771179</v>
      </c>
      <c r="DX170" s="471">
        <f t="shared" si="536"/>
        <v>265600715.29673195</v>
      </c>
      <c r="DY170" s="471">
        <f t="shared" si="536"/>
        <v>268513836.67757308</v>
      </c>
      <c r="DZ170" s="471">
        <f t="shared" si="536"/>
        <v>271962998.19062102</v>
      </c>
      <c r="EA170" s="471">
        <f t="shared" si="536"/>
        <v>275077693.42443436</v>
      </c>
      <c r="EB170" s="471">
        <f t="shared" si="536"/>
        <v>278064229.45436001</v>
      </c>
      <c r="EC170" s="471">
        <f t="shared" si="536"/>
        <v>281287406.55055052</v>
      </c>
      <c r="ED170" s="471">
        <f t="shared" si="536"/>
        <v>284358340.35025293</v>
      </c>
      <c r="EE170" s="471">
        <f>ED170+EE169</f>
        <v>287421717.04470235</v>
      </c>
      <c r="EF170" s="471">
        <f t="shared" si="536"/>
        <v>290224959.74257439</v>
      </c>
      <c r="EG170" s="471">
        <f t="shared" si="536"/>
        <v>293656267.72249705</v>
      </c>
      <c r="EH170" s="471">
        <f t="shared" ref="EH170:GE170" si="537">EG170+EH169</f>
        <v>297199341.03956014</v>
      </c>
      <c r="EI170" s="472">
        <f t="shared" si="537"/>
        <v>301087240.02533561</v>
      </c>
      <c r="EJ170" s="471">
        <f t="shared" si="537"/>
        <v>304398470.498456</v>
      </c>
      <c r="EK170" s="471">
        <f t="shared" si="537"/>
        <v>307507902.21882731</v>
      </c>
      <c r="EL170" s="471">
        <f t="shared" si="537"/>
        <v>311130566.34406185</v>
      </c>
      <c r="EM170" s="471">
        <f t="shared" si="537"/>
        <v>314684886.78462452</v>
      </c>
      <c r="EN170" s="471">
        <f t="shared" si="537"/>
        <v>318175400.47638714</v>
      </c>
      <c r="EO170" s="471">
        <f t="shared" si="537"/>
        <v>321929328.65898472</v>
      </c>
      <c r="EP170" s="471">
        <f t="shared" si="537"/>
        <v>325258620.84275031</v>
      </c>
      <c r="EQ170" s="471">
        <f t="shared" si="537"/>
        <v>328466098.01807529</v>
      </c>
      <c r="ER170" s="471">
        <f t="shared" si="537"/>
        <v>331451119.75302273</v>
      </c>
      <c r="ES170" s="471">
        <f t="shared" si="537"/>
        <v>334649040.06760567</v>
      </c>
      <c r="ET170" s="471">
        <f t="shared" si="537"/>
        <v>338096749.55714703</v>
      </c>
      <c r="EU170" s="472">
        <f t="shared" si="537"/>
        <v>341867171.25678015</v>
      </c>
      <c r="EV170" s="471">
        <f t="shared" si="537"/>
        <v>345618111.24817413</v>
      </c>
      <c r="EW170" s="471">
        <f t="shared" si="537"/>
        <v>349306476.71385181</v>
      </c>
      <c r="EX170" s="471">
        <f t="shared" si="537"/>
        <v>353067065.88739395</v>
      </c>
      <c r="EY170" s="471">
        <f t="shared" si="537"/>
        <v>357728019.46016514</v>
      </c>
      <c r="EZ170" s="471">
        <f t="shared" si="537"/>
        <v>362514417.68050712</v>
      </c>
      <c r="FA170" s="471">
        <f t="shared" si="537"/>
        <v>367392838.14128071</v>
      </c>
      <c r="FB170" s="471">
        <f t="shared" si="537"/>
        <v>372869257.74808705</v>
      </c>
      <c r="FC170" s="471">
        <f t="shared" si="537"/>
        <v>377678936.88003212</v>
      </c>
      <c r="FD170" s="471">
        <f t="shared" si="537"/>
        <v>382321451.35740072</v>
      </c>
      <c r="FE170" s="471">
        <f t="shared" si="537"/>
        <v>387136081.19260806</v>
      </c>
      <c r="FF170" s="471">
        <f t="shared" si="537"/>
        <v>392127890.69127393</v>
      </c>
      <c r="FG170" s="472">
        <f t="shared" si="537"/>
        <v>397052257.07270664</v>
      </c>
      <c r="FH170" s="471">
        <f t="shared" si="537"/>
        <v>402670117.17572778</v>
      </c>
      <c r="FI170" s="471">
        <f t="shared" si="537"/>
        <v>407625794.11601973</v>
      </c>
      <c r="FJ170" s="471">
        <f t="shared" si="537"/>
        <v>412653125.94044077</v>
      </c>
      <c r="FK170" s="471">
        <f t="shared" si="537"/>
        <v>418105352.4578526</v>
      </c>
      <c r="FL170" s="471">
        <f t="shared" si="537"/>
        <v>424003859.98553205</v>
      </c>
      <c r="FM170" s="471">
        <f t="shared" si="537"/>
        <v>429739115.51011312</v>
      </c>
      <c r="FN170" s="471">
        <f t="shared" si="537"/>
        <v>436008617.19234049</v>
      </c>
      <c r="FO170" s="471">
        <f t="shared" si="537"/>
        <v>441165314.69055986</v>
      </c>
      <c r="FP170" s="471">
        <f t="shared" si="537"/>
        <v>445861172.91226035</v>
      </c>
      <c r="FQ170" s="471">
        <f t="shared" si="537"/>
        <v>450299383.08480829</v>
      </c>
      <c r="FR170" s="471">
        <f t="shared" si="537"/>
        <v>454441028.81128412</v>
      </c>
      <c r="FS170" s="472">
        <f t="shared" si="537"/>
        <v>458046799.7948398</v>
      </c>
      <c r="FT170" s="471">
        <f t="shared" si="537"/>
        <v>461825531.39655936</v>
      </c>
      <c r="FU170" s="471">
        <f t="shared" si="537"/>
        <v>465200765.41543496</v>
      </c>
      <c r="FV170" s="471">
        <f t="shared" si="537"/>
        <v>468837195.74984795</v>
      </c>
      <c r="FW170" s="471">
        <f t="shared" si="537"/>
        <v>472471647.60112834</v>
      </c>
      <c r="FX170" s="471">
        <f t="shared" si="537"/>
        <v>476816934.85140264</v>
      </c>
      <c r="FY170" s="471">
        <f t="shared" si="537"/>
        <v>481232546.7171846</v>
      </c>
      <c r="FZ170" s="471">
        <f t="shared" si="537"/>
        <v>485913731.23587269</v>
      </c>
      <c r="GA170" s="471">
        <f t="shared" si="537"/>
        <v>489899118.74713564</v>
      </c>
      <c r="GB170" s="471">
        <f t="shared" si="537"/>
        <v>493744105.87870848</v>
      </c>
      <c r="GC170" s="471">
        <f t="shared" si="537"/>
        <v>497971098.99984175</v>
      </c>
      <c r="GD170" s="471">
        <f t="shared" si="537"/>
        <v>502311546.4484359</v>
      </c>
      <c r="GE170" s="472">
        <f t="shared" si="537"/>
        <v>506616619.2543112</v>
      </c>
      <c r="GF170" s="462">
        <f>GE170</f>
        <v>506616619.2543112</v>
      </c>
    </row>
    <row r="171" spans="1:195" ht="22" customHeight="1" thickTop="1" thickBot="1">
      <c r="G171" s="242"/>
      <c r="H171" s="471"/>
      <c r="I171" s="471"/>
      <c r="J171" s="471"/>
      <c r="K171" s="471"/>
      <c r="L171" s="471"/>
      <c r="M171" s="471"/>
      <c r="N171" s="471"/>
      <c r="O171" s="471"/>
      <c r="P171" s="476">
        <f>SUM(H169:P169)</f>
        <v>-270200</v>
      </c>
      <c r="Q171" s="470"/>
      <c r="R171" s="471"/>
      <c r="S171" s="462">
        <f>SUM(I169:S169)</f>
        <v>-467385.39937500004</v>
      </c>
      <c r="T171" s="471"/>
      <c r="U171" s="471"/>
      <c r="V171" s="471"/>
      <c r="W171" s="471"/>
      <c r="X171" s="471"/>
      <c r="Y171" s="471"/>
      <c r="Z171" s="471"/>
      <c r="AA171" s="471"/>
      <c r="AB171" s="471"/>
      <c r="AC171" s="471"/>
      <c r="AD171" s="471"/>
      <c r="AE171" s="462">
        <f>SUM(T169:AE169)</f>
        <v>14487249.38125</v>
      </c>
      <c r="AF171" s="471"/>
      <c r="AG171" s="471"/>
      <c r="AH171" s="471"/>
      <c r="AI171" s="471"/>
      <c r="AJ171" s="471"/>
      <c r="AK171" s="471"/>
      <c r="AL171" s="471"/>
      <c r="AM171" s="471"/>
      <c r="AN171" s="471"/>
      <c r="AO171" s="471"/>
      <c r="AP171" s="471"/>
      <c r="AQ171" s="462">
        <f>SUM(AF169:AQ169)</f>
        <v>25175761.502997499</v>
      </c>
      <c r="AR171" s="471"/>
      <c r="AS171" s="471"/>
      <c r="AT171" s="471"/>
      <c r="AU171" s="471"/>
      <c r="AV171" s="471"/>
      <c r="AW171" s="471"/>
      <c r="AX171" s="471"/>
      <c r="AY171" s="471"/>
      <c r="AZ171" s="471"/>
      <c r="BA171" s="471"/>
      <c r="BB171" s="471"/>
      <c r="BC171" s="462">
        <f>SUM(AR169:BC169)</f>
        <v>22354137.587379634</v>
      </c>
      <c r="BD171" s="471"/>
      <c r="BE171" s="471"/>
      <c r="BF171" s="471"/>
      <c r="BG171" s="471"/>
      <c r="BH171" s="471"/>
      <c r="BI171" s="471"/>
      <c r="BJ171" s="471"/>
      <c r="BK171" s="471"/>
      <c r="BL171" s="471"/>
      <c r="BM171" s="471"/>
      <c r="BN171" s="471"/>
      <c r="BO171" s="462">
        <f>SUM(BD169:BO169)</f>
        <v>30198121.833101794</v>
      </c>
      <c r="BP171" s="471"/>
      <c r="BQ171" s="471"/>
      <c r="BR171" s="471"/>
      <c r="BS171" s="471"/>
      <c r="BT171" s="471"/>
      <c r="BU171" s="471"/>
      <c r="BV171" s="471"/>
      <c r="BW171" s="471"/>
      <c r="BX171" s="471"/>
      <c r="BY171" s="471"/>
      <c r="BZ171" s="471"/>
      <c r="CA171" s="462">
        <f>SUM(BP169:CA169)</f>
        <v>33460629.90959391</v>
      </c>
      <c r="CB171" s="471"/>
      <c r="CC171" s="471"/>
      <c r="CD171" s="471"/>
      <c r="CE171" s="471"/>
      <c r="CF171" s="471"/>
      <c r="CG171" s="471"/>
      <c r="CH171" s="471"/>
      <c r="CI171" s="471"/>
      <c r="CJ171" s="471"/>
      <c r="CK171" s="471"/>
      <c r="CL171" s="471"/>
      <c r="CM171" s="462">
        <f>SUM(CB169:CM169)</f>
        <v>34226192.798416518</v>
      </c>
      <c r="CN171" s="471"/>
      <c r="CO171" s="471"/>
      <c r="CP171" s="471"/>
      <c r="CQ171" s="471"/>
      <c r="CR171" s="471"/>
      <c r="CS171" s="471"/>
      <c r="CT171" s="471"/>
      <c r="CU171" s="471"/>
      <c r="CV171" s="471"/>
      <c r="CW171" s="471"/>
      <c r="CX171" s="471"/>
      <c r="CY171" s="462">
        <f>SUM(CN169:CY169)</f>
        <v>27552840.851332985</v>
      </c>
      <c r="CZ171" s="471"/>
      <c r="DA171" s="471"/>
      <c r="DB171" s="471"/>
      <c r="DC171" s="471"/>
      <c r="DD171" s="471"/>
      <c r="DE171" s="471"/>
      <c r="DF171" s="471"/>
      <c r="DG171" s="471"/>
      <c r="DH171" s="471"/>
      <c r="DI171" s="471"/>
      <c r="DJ171" s="471"/>
      <c r="DK171" s="462">
        <f>SUM(CZ169:DK169)</f>
        <v>42519913.826191172</v>
      </c>
      <c r="DL171" s="471"/>
      <c r="DM171" s="471"/>
      <c r="DN171" s="471"/>
      <c r="DO171" s="471"/>
      <c r="DP171" s="471"/>
      <c r="DQ171" s="471"/>
      <c r="DR171" s="471"/>
      <c r="DS171" s="471"/>
      <c r="DT171" s="471"/>
      <c r="DU171" s="471"/>
      <c r="DV171" s="471"/>
      <c r="DW171" s="462">
        <f>SUM(DL169:DW169)</f>
        <v>33013381.476823181</v>
      </c>
      <c r="DX171" s="471"/>
      <c r="DY171" s="471"/>
      <c r="DZ171" s="471"/>
      <c r="EA171" s="471"/>
      <c r="EB171" s="471"/>
      <c r="EC171" s="471"/>
      <c r="ED171" s="471"/>
      <c r="EE171" s="471"/>
      <c r="EF171" s="471"/>
      <c r="EG171" s="471"/>
      <c r="EH171" s="471"/>
      <c r="EI171" s="462">
        <f>SUM(DX169:EI169)</f>
        <v>38566396.257623851</v>
      </c>
      <c r="EJ171" s="471"/>
      <c r="EK171" s="471"/>
      <c r="EL171" s="471"/>
      <c r="EM171" s="471"/>
      <c r="EN171" s="471"/>
      <c r="EO171" s="471"/>
      <c r="EP171" s="471"/>
      <c r="EQ171" s="471"/>
      <c r="ER171" s="471"/>
      <c r="ES171" s="471"/>
      <c r="ET171" s="471"/>
      <c r="EU171" s="462">
        <f>SUM(EJ169:EU169)</f>
        <v>40779931.231444553</v>
      </c>
      <c r="EV171" s="471"/>
      <c r="EW171" s="471"/>
      <c r="EX171" s="471"/>
      <c r="EY171" s="471"/>
      <c r="EZ171" s="471"/>
      <c r="FA171" s="471"/>
      <c r="FB171" s="471"/>
      <c r="FC171" s="471"/>
      <c r="FD171" s="471"/>
      <c r="FE171" s="471"/>
      <c r="FF171" s="471"/>
      <c r="FG171" s="462">
        <f>SUM(EV169:FG169)</f>
        <v>55185085.815926567</v>
      </c>
      <c r="FH171" s="471"/>
      <c r="FI171" s="471"/>
      <c r="FJ171" s="471"/>
      <c r="FK171" s="471"/>
      <c r="FL171" s="471"/>
      <c r="FM171" s="471"/>
      <c r="FN171" s="471"/>
      <c r="FO171" s="471"/>
      <c r="FP171" s="471"/>
      <c r="FQ171" s="471"/>
      <c r="FR171" s="471"/>
      <c r="FS171" s="462">
        <f>SUM(FH169:FS169)</f>
        <v>60994542.722133189</v>
      </c>
      <c r="FT171" s="471"/>
      <c r="FU171" s="471"/>
      <c r="FV171" s="471"/>
      <c r="FW171" s="471"/>
      <c r="FX171" s="471"/>
      <c r="FY171" s="471"/>
      <c r="FZ171" s="471"/>
      <c r="GA171" s="471"/>
      <c r="GB171" s="471"/>
      <c r="GC171" s="471"/>
      <c r="GD171" s="471"/>
      <c r="GE171" s="462">
        <f>SUM(FT169:GE169)</f>
        <v>48569819.459471419</v>
      </c>
      <c r="GF171" s="462">
        <f>SUM(H171:GE171)</f>
        <v>506346419.25431126</v>
      </c>
    </row>
    <row r="172" spans="1:195" ht="22" customHeight="1" thickTop="1" thickBot="1">
      <c r="G172" s="242"/>
      <c r="H172" s="471"/>
      <c r="I172" s="471"/>
      <c r="J172" s="471"/>
      <c r="K172" s="471"/>
      <c r="L172" s="471"/>
      <c r="M172" s="471"/>
      <c r="N172" s="471"/>
      <c r="O172" s="471"/>
      <c r="P172" s="471"/>
      <c r="Q172" s="470"/>
      <c r="R172" s="471"/>
      <c r="S172" s="472"/>
      <c r="T172" s="471"/>
      <c r="U172" s="471"/>
      <c r="V172" s="471"/>
      <c r="W172" s="471"/>
      <c r="X172" s="471"/>
      <c r="Y172" s="471"/>
      <c r="Z172" s="471"/>
      <c r="AA172" s="471"/>
      <c r="AB172" s="471"/>
      <c r="AC172" s="471"/>
      <c r="AD172" s="471"/>
      <c r="AE172" s="472"/>
      <c r="AF172" s="471"/>
      <c r="AG172" s="471"/>
      <c r="AH172" s="471"/>
      <c r="AI172" s="471"/>
      <c r="AJ172" s="471"/>
      <c r="AK172" s="471"/>
      <c r="AL172" s="471"/>
      <c r="AM172" s="471"/>
      <c r="AN172" s="471"/>
      <c r="AO172" s="471"/>
      <c r="AP172" s="471"/>
      <c r="AQ172" s="472"/>
      <c r="AR172" s="471"/>
      <c r="AS172" s="471"/>
      <c r="AT172" s="471"/>
      <c r="AU172" s="471"/>
      <c r="AV172" s="471"/>
      <c r="AW172" s="471"/>
      <c r="AX172" s="471"/>
      <c r="AY172" s="471"/>
      <c r="AZ172" s="471"/>
      <c r="BA172" s="471"/>
      <c r="BB172" s="471"/>
      <c r="BC172" s="472"/>
      <c r="BD172" s="471"/>
      <c r="BE172" s="471"/>
      <c r="BF172" s="471"/>
      <c r="BG172" s="471"/>
      <c r="BH172" s="471"/>
      <c r="BI172" s="471"/>
      <c r="BJ172" s="471"/>
      <c r="BK172" s="471"/>
      <c r="BL172" s="471"/>
      <c r="BM172" s="471"/>
      <c r="BN172" s="471"/>
      <c r="BO172" s="472"/>
      <c r="BP172" s="471"/>
      <c r="BQ172" s="471"/>
      <c r="BR172" s="471"/>
      <c r="BS172" s="471"/>
      <c r="BT172" s="471"/>
      <c r="BU172" s="471"/>
      <c r="BV172" s="471"/>
      <c r="BW172" s="471"/>
      <c r="BX172" s="471"/>
      <c r="BY172" s="471"/>
      <c r="BZ172" s="471"/>
      <c r="CA172" s="472">
        <f>CA171+BO171++BC171+AQ171+AE171</f>
        <v>125675900.21432284</v>
      </c>
      <c r="CB172" s="471"/>
      <c r="CC172" s="471"/>
      <c r="CD172" s="471"/>
      <c r="CE172" s="471"/>
      <c r="CF172" s="471"/>
      <c r="CG172" s="471"/>
      <c r="CH172" s="471"/>
      <c r="CI172" s="471"/>
      <c r="CJ172" s="471"/>
      <c r="CK172" s="471"/>
      <c r="CL172" s="471"/>
      <c r="CM172" s="472"/>
      <c r="CN172" s="471"/>
      <c r="CO172" s="471"/>
      <c r="CP172" s="471"/>
      <c r="CQ172" s="471"/>
      <c r="CR172" s="471"/>
      <c r="CS172" s="471"/>
      <c r="CT172" s="471"/>
      <c r="CU172" s="471"/>
      <c r="CV172" s="471"/>
      <c r="CW172" s="471"/>
      <c r="CX172" s="471"/>
      <c r="CY172" s="472"/>
      <c r="CZ172" s="471"/>
      <c r="DA172" s="471"/>
      <c r="DB172" s="471"/>
      <c r="DC172" s="471"/>
      <c r="DD172" s="471"/>
      <c r="DE172" s="471"/>
      <c r="DF172" s="471"/>
      <c r="DG172" s="471"/>
      <c r="DH172" s="471"/>
      <c r="DI172" s="471"/>
      <c r="DJ172" s="471"/>
      <c r="DK172" s="472"/>
      <c r="DL172" s="471"/>
      <c r="DM172" s="471"/>
      <c r="DN172" s="471"/>
      <c r="DO172" s="471"/>
      <c r="DP172" s="471"/>
      <c r="DQ172" s="471"/>
      <c r="DR172" s="471"/>
      <c r="DS172" s="471"/>
      <c r="DT172" s="471"/>
      <c r="DU172" s="471"/>
      <c r="DV172" s="471"/>
      <c r="DW172" s="472"/>
      <c r="DX172" s="471"/>
      <c r="DY172" s="471"/>
      <c r="DZ172" s="471"/>
      <c r="EA172" s="471"/>
      <c r="EB172" s="471"/>
      <c r="EC172" s="471"/>
      <c r="ED172" s="471"/>
      <c r="EE172" s="471"/>
      <c r="EF172" s="471"/>
      <c r="EG172" s="471"/>
      <c r="EH172" s="471"/>
      <c r="EI172" s="472"/>
      <c r="EJ172" s="471"/>
      <c r="EK172" s="471"/>
      <c r="EL172" s="471"/>
      <c r="EM172" s="471"/>
      <c r="EN172" s="471"/>
      <c r="EO172" s="471"/>
      <c r="EP172" s="471"/>
      <c r="EQ172" s="471"/>
      <c r="ER172" s="471"/>
      <c r="ES172" s="471"/>
      <c r="ET172" s="471"/>
      <c r="EU172" s="472"/>
      <c r="EV172" s="471"/>
      <c r="EW172" s="471"/>
      <c r="EX172" s="471"/>
      <c r="EY172" s="471"/>
      <c r="EZ172" s="471"/>
      <c r="FA172" s="471"/>
      <c r="FB172" s="471"/>
      <c r="FC172" s="471"/>
      <c r="FD172" s="471"/>
      <c r="FE172" s="471"/>
      <c r="FF172" s="471"/>
      <c r="FG172" s="472"/>
      <c r="FH172" s="471"/>
      <c r="FI172" s="471"/>
      <c r="FJ172" s="471"/>
      <c r="FK172" s="471"/>
      <c r="FL172" s="471"/>
      <c r="FM172" s="471"/>
      <c r="FN172" s="471"/>
      <c r="FO172" s="471"/>
      <c r="FP172" s="471"/>
      <c r="FQ172" s="471"/>
      <c r="FR172" s="471"/>
      <c r="FS172" s="472"/>
      <c r="FT172" s="471"/>
      <c r="FU172" s="471"/>
      <c r="FV172" s="471"/>
      <c r="FW172" s="471"/>
      <c r="FX172" s="471"/>
      <c r="FY172" s="471"/>
      <c r="FZ172" s="471"/>
      <c r="GA172" s="471"/>
      <c r="GB172" s="471"/>
      <c r="GC172" s="471"/>
      <c r="GD172" s="471"/>
      <c r="GE172" s="472"/>
      <c r="GF172" s="482"/>
    </row>
    <row r="173" spans="1:195" s="483" customFormat="1" ht="22" customHeight="1" thickTop="1" thickBot="1">
      <c r="G173" s="484" t="s">
        <v>416</v>
      </c>
      <c r="H173" s="485">
        <f t="shared" ref="H173:P173" si="538">SUM(H16:H157)/14.95</f>
        <v>0</v>
      </c>
      <c r="I173" s="485">
        <f t="shared" si="538"/>
        <v>0</v>
      </c>
      <c r="J173" s="485">
        <f t="shared" si="538"/>
        <v>0</v>
      </c>
      <c r="K173" s="485">
        <f t="shared" si="538"/>
        <v>0</v>
      </c>
      <c r="L173" s="485">
        <f t="shared" si="538"/>
        <v>0</v>
      </c>
      <c r="M173" s="485">
        <f t="shared" si="538"/>
        <v>0</v>
      </c>
      <c r="N173" s="485">
        <f t="shared" si="538"/>
        <v>0</v>
      </c>
      <c r="O173" s="485">
        <f t="shared" si="538"/>
        <v>0</v>
      </c>
      <c r="P173" s="485">
        <f t="shared" si="538"/>
        <v>0</v>
      </c>
      <c r="Q173" s="486">
        <f>Q158/14.95</f>
        <v>733.5</v>
      </c>
      <c r="R173" s="485">
        <f t="shared" ref="R173:CC173" si="539">R158/14.95</f>
        <v>2703.75</v>
      </c>
      <c r="S173" s="487">
        <f t="shared" si="539"/>
        <v>6525</v>
      </c>
      <c r="T173" s="485">
        <f t="shared" si="539"/>
        <v>14178.75</v>
      </c>
      <c r="U173" s="485">
        <f t="shared" si="539"/>
        <v>29315.249999999996</v>
      </c>
      <c r="V173" s="485">
        <f t="shared" si="539"/>
        <v>52722.375</v>
      </c>
      <c r="W173" s="485">
        <f t="shared" si="539"/>
        <v>91382.625</v>
      </c>
      <c r="X173" s="485">
        <f t="shared" si="539"/>
        <v>135733.875</v>
      </c>
      <c r="Y173" s="485">
        <f t="shared" si="539"/>
        <v>200212.125</v>
      </c>
      <c r="Z173" s="485">
        <f t="shared" si="539"/>
        <v>239542.12500000003</v>
      </c>
      <c r="AA173" s="485">
        <f t="shared" si="539"/>
        <v>266035.125</v>
      </c>
      <c r="AB173" s="488">
        <f t="shared" si="539"/>
        <v>233446.00000000003</v>
      </c>
      <c r="AC173" s="485">
        <f>AC158/14.95</f>
        <v>195540.25</v>
      </c>
      <c r="AD173" s="485">
        <f t="shared" si="539"/>
        <v>240666.24999999997</v>
      </c>
      <c r="AE173" s="487">
        <f t="shared" si="539"/>
        <v>212997.75</v>
      </c>
      <c r="AF173" s="485">
        <f t="shared" si="539"/>
        <v>197023.24999999997</v>
      </c>
      <c r="AG173" s="485">
        <f t="shared" si="539"/>
        <v>250369.00000000003</v>
      </c>
      <c r="AH173" s="485">
        <f t="shared" si="539"/>
        <v>241275.37500000003</v>
      </c>
      <c r="AI173" s="485">
        <f t="shared" si="539"/>
        <v>242907.50000000003</v>
      </c>
      <c r="AJ173" s="485">
        <f t="shared" si="539"/>
        <v>213870.62499999997</v>
      </c>
      <c r="AK173" s="485">
        <f t="shared" si="539"/>
        <v>263248.75</v>
      </c>
      <c r="AL173" s="485">
        <f t="shared" si="539"/>
        <v>268949.25</v>
      </c>
      <c r="AM173" s="485">
        <f t="shared" si="539"/>
        <v>334132.25</v>
      </c>
      <c r="AN173" s="488">
        <f t="shared" si="539"/>
        <v>312190.125</v>
      </c>
      <c r="AO173" s="485">
        <f>AO158/14.95</f>
        <v>341747.27499999997</v>
      </c>
      <c r="AP173" s="485">
        <f t="shared" si="539"/>
        <v>298373.495</v>
      </c>
      <c r="AQ173" s="487">
        <f t="shared" si="539"/>
        <v>284470.29599999997</v>
      </c>
      <c r="AR173" s="485">
        <f t="shared" si="539"/>
        <v>327394.06179999997</v>
      </c>
      <c r="AS173" s="485">
        <f t="shared" si="539"/>
        <v>280175.52444000001</v>
      </c>
      <c r="AT173" s="485">
        <f t="shared" si="539"/>
        <v>256931.41955200001</v>
      </c>
      <c r="AU173" s="485">
        <f t="shared" si="539"/>
        <v>300766.33564160002</v>
      </c>
      <c r="AV173" s="485">
        <f t="shared" si="539"/>
        <v>273717.94351327996</v>
      </c>
      <c r="AW173" s="485">
        <f t="shared" si="539"/>
        <v>265909.55481062399</v>
      </c>
      <c r="AX173" s="485">
        <f t="shared" si="539"/>
        <v>214895.59384849927</v>
      </c>
      <c r="AY173" s="485">
        <f t="shared" si="539"/>
        <v>235954.70007879939</v>
      </c>
      <c r="AZ173" s="488">
        <f t="shared" si="539"/>
        <v>209970.78506303951</v>
      </c>
      <c r="BA173" s="485">
        <f>BA158/14.95</f>
        <v>208876.25305043158</v>
      </c>
      <c r="BB173" s="485">
        <f t="shared" si="539"/>
        <v>177874.17744034529</v>
      </c>
      <c r="BC173" s="487">
        <f t="shared" si="539"/>
        <v>205488.96695227621</v>
      </c>
      <c r="BD173" s="485">
        <f t="shared" si="539"/>
        <v>249169.023561821</v>
      </c>
      <c r="BE173" s="485">
        <f t="shared" si="539"/>
        <v>320562.09384945681</v>
      </c>
      <c r="BF173" s="485">
        <f t="shared" si="539"/>
        <v>336104.42507956544</v>
      </c>
      <c r="BG173" s="485">
        <f t="shared" si="539"/>
        <v>362396.19006365241</v>
      </c>
      <c r="BH173" s="485">
        <f t="shared" si="539"/>
        <v>342591.95205092191</v>
      </c>
      <c r="BI173" s="485">
        <f t="shared" si="539"/>
        <v>308155.31164073752</v>
      </c>
      <c r="BJ173" s="485">
        <f t="shared" si="539"/>
        <v>361210.29931259004</v>
      </c>
      <c r="BK173" s="485">
        <f t="shared" si="539"/>
        <v>321244.489450072</v>
      </c>
      <c r="BL173" s="488">
        <f t="shared" si="539"/>
        <v>293137.39156005759</v>
      </c>
      <c r="BM173" s="485">
        <f>BM158/14.95</f>
        <v>333296.68824804603</v>
      </c>
      <c r="BN173" s="485">
        <f t="shared" si="539"/>
        <v>339489.95059843687</v>
      </c>
      <c r="BO173" s="611">
        <f t="shared" si="539"/>
        <v>351294.88547874952</v>
      </c>
      <c r="BP173" s="485">
        <f t="shared" si="539"/>
        <v>359669.28338299959</v>
      </c>
      <c r="BQ173" s="485">
        <f t="shared" si="539"/>
        <v>422538.62670639966</v>
      </c>
      <c r="BR173" s="485">
        <f t="shared" si="539"/>
        <v>445447.70136511984</v>
      </c>
      <c r="BS173" s="485">
        <f t="shared" si="539"/>
        <v>422040.18609209586</v>
      </c>
      <c r="BT173" s="485">
        <f t="shared" si="539"/>
        <v>352735.3988736766</v>
      </c>
      <c r="BU173" s="485">
        <f t="shared" si="539"/>
        <v>397105.06909894134</v>
      </c>
      <c r="BV173" s="485">
        <f t="shared" si="539"/>
        <v>339682.08027915307</v>
      </c>
      <c r="BW173" s="485">
        <f t="shared" si="539"/>
        <v>339804.06422332249</v>
      </c>
      <c r="BX173" s="488">
        <f t="shared" si="539"/>
        <v>365385.82637865795</v>
      </c>
      <c r="BY173" s="485">
        <f>BY158/14.95</f>
        <v>333287.16110292636</v>
      </c>
      <c r="BZ173" s="485">
        <f t="shared" si="539"/>
        <v>321223.82888234121</v>
      </c>
      <c r="CA173" s="487">
        <f t="shared" si="539"/>
        <v>271306.36310587288</v>
      </c>
      <c r="CB173" s="485">
        <f t="shared" si="539"/>
        <v>293900.14048469829</v>
      </c>
      <c r="CC173" s="485">
        <f t="shared" si="539"/>
        <v>306204.71238775866</v>
      </c>
      <c r="CD173" s="485">
        <f t="shared" ref="CD173:EO173" si="540">CD158/14.95</f>
        <v>375608.01991020696</v>
      </c>
      <c r="CE173" s="485">
        <f t="shared" si="540"/>
        <v>399114.69092816557</v>
      </c>
      <c r="CF173" s="485">
        <f t="shared" si="540"/>
        <v>427930.42774253251</v>
      </c>
      <c r="CG173" s="485">
        <f t="shared" si="540"/>
        <v>463401.84219402605</v>
      </c>
      <c r="CH173" s="485">
        <f t="shared" si="540"/>
        <v>412885.47375522071</v>
      </c>
      <c r="CI173" s="485">
        <f t="shared" si="540"/>
        <v>356564.85400417657</v>
      </c>
      <c r="CJ173" s="488">
        <f t="shared" si="540"/>
        <v>390365.30820334126</v>
      </c>
      <c r="CK173" s="485">
        <f t="shared" si="540"/>
        <v>346906.39656267309</v>
      </c>
      <c r="CL173" s="485">
        <f t="shared" si="540"/>
        <v>321435.01725013845</v>
      </c>
      <c r="CM173" s="487">
        <f t="shared" si="540"/>
        <v>367439.61380011076</v>
      </c>
      <c r="CN173" s="485">
        <f t="shared" si="540"/>
        <v>355956.91604008863</v>
      </c>
      <c r="CO173" s="485">
        <f t="shared" si="540"/>
        <v>343104.98283207091</v>
      </c>
      <c r="CP173" s="485">
        <f t="shared" si="540"/>
        <v>283278.03626565676</v>
      </c>
      <c r="CQ173" s="485">
        <f t="shared" si="540"/>
        <v>280737.00401252537</v>
      </c>
      <c r="CR173" s="485">
        <f t="shared" si="540"/>
        <v>253486.62821002031</v>
      </c>
      <c r="CS173" s="485">
        <f t="shared" si="540"/>
        <v>268501.10256801621</v>
      </c>
      <c r="CT173" s="485">
        <f t="shared" si="540"/>
        <v>236459.05705441305</v>
      </c>
      <c r="CU173" s="485">
        <f t="shared" si="540"/>
        <v>270983.47064353043</v>
      </c>
      <c r="CV173" s="488">
        <f t="shared" si="540"/>
        <v>311184.57651482429</v>
      </c>
      <c r="CW173" s="485">
        <f t="shared" si="540"/>
        <v>351379.48621185939</v>
      </c>
      <c r="CX173" s="485">
        <f t="shared" si="540"/>
        <v>395710.28896948753</v>
      </c>
      <c r="CY173" s="487">
        <f t="shared" si="540"/>
        <v>343440.5061755901</v>
      </c>
      <c r="CZ173" s="485">
        <f t="shared" si="540"/>
        <v>328409.90494047204</v>
      </c>
      <c r="DA173" s="485">
        <f t="shared" si="540"/>
        <v>410797.89895237761</v>
      </c>
      <c r="DB173" s="485">
        <f t="shared" si="540"/>
        <v>420016.44416190218</v>
      </c>
      <c r="DC173" s="485">
        <f t="shared" si="540"/>
        <v>450914.53032952175</v>
      </c>
      <c r="DD173" s="485">
        <f t="shared" si="540"/>
        <v>564468.99926361733</v>
      </c>
      <c r="DE173" s="485">
        <f t="shared" si="540"/>
        <v>563192.59941089386</v>
      </c>
      <c r="DF173" s="485">
        <f t="shared" si="540"/>
        <v>577361.20452871523</v>
      </c>
      <c r="DG173" s="485">
        <f t="shared" si="540"/>
        <v>485907.46362297208</v>
      </c>
      <c r="DH173" s="488">
        <f t="shared" si="540"/>
        <v>449755.29589837772</v>
      </c>
      <c r="DI173" s="485">
        <f t="shared" si="540"/>
        <v>469032.76171870215</v>
      </c>
      <c r="DJ173" s="485">
        <f t="shared" si="540"/>
        <v>430323.88437496178</v>
      </c>
      <c r="DK173" s="487">
        <f t="shared" si="540"/>
        <v>355190.10749996937</v>
      </c>
      <c r="DL173" s="485">
        <f t="shared" si="540"/>
        <v>405526.03599997557</v>
      </c>
      <c r="DM173" s="485">
        <f t="shared" si="540"/>
        <v>382606.92879998049</v>
      </c>
      <c r="DN173" s="485">
        <f t="shared" si="540"/>
        <v>403014.04303998436</v>
      </c>
      <c r="DO173" s="485">
        <f t="shared" si="540"/>
        <v>358627.80943198747</v>
      </c>
      <c r="DP173" s="485">
        <f t="shared" si="540"/>
        <v>361058.29754559003</v>
      </c>
      <c r="DQ173" s="485">
        <f t="shared" si="540"/>
        <v>328258.66303647199</v>
      </c>
      <c r="DR173" s="485">
        <f t="shared" si="540"/>
        <v>328335.48042917758</v>
      </c>
      <c r="DS173" s="485">
        <f t="shared" si="540"/>
        <v>291820.30934334209</v>
      </c>
      <c r="DT173" s="488">
        <f t="shared" si="540"/>
        <v>308739.67247467366</v>
      </c>
      <c r="DU173" s="485">
        <f t="shared" si="540"/>
        <v>371102.33797973889</v>
      </c>
      <c r="DV173" s="485">
        <f t="shared" si="540"/>
        <v>401890.99538379116</v>
      </c>
      <c r="DW173" s="487">
        <f t="shared" si="540"/>
        <v>433270.74630703294</v>
      </c>
      <c r="DX173" s="485">
        <f t="shared" si="540"/>
        <v>404611.92204562639</v>
      </c>
      <c r="DY173" s="485">
        <f t="shared" si="540"/>
        <v>382136.98763650103</v>
      </c>
      <c r="DZ173" s="485">
        <f t="shared" si="540"/>
        <v>445139.74010920094</v>
      </c>
      <c r="EA173" s="485">
        <f t="shared" si="540"/>
        <v>406955.94208736066</v>
      </c>
      <c r="EB173" s="485">
        <f t="shared" si="540"/>
        <v>392239.10366988857</v>
      </c>
      <c r="EC173" s="485">
        <f t="shared" si="540"/>
        <v>420611.38293591089</v>
      </c>
      <c r="ED173" s="485">
        <f t="shared" si="540"/>
        <v>407891.00634872867</v>
      </c>
      <c r="EE173" s="485">
        <f t="shared" si="540"/>
        <v>413569.68007898302</v>
      </c>
      <c r="EF173" s="488">
        <f t="shared" si="540"/>
        <v>378868.06906318635</v>
      </c>
      <c r="EG173" s="485">
        <f t="shared" si="540"/>
        <v>456492.30525054911</v>
      </c>
      <c r="EH173" s="485">
        <f t="shared" si="540"/>
        <v>472353.09420043934</v>
      </c>
      <c r="EI173" s="487">
        <f t="shared" si="540"/>
        <v>507838.12536035146</v>
      </c>
      <c r="EJ173" s="485">
        <f t="shared" si="540"/>
        <v>438574.70028828114</v>
      </c>
      <c r="EK173" s="485">
        <f t="shared" si="540"/>
        <v>415090.51023062482</v>
      </c>
      <c r="EL173" s="485">
        <f t="shared" si="540"/>
        <v>468788.58318449993</v>
      </c>
      <c r="EM173" s="485">
        <f t="shared" si="540"/>
        <v>457576.21654759999</v>
      </c>
      <c r="EN173" s="485">
        <f t="shared" si="540"/>
        <v>451342.49823808001</v>
      </c>
      <c r="EO173" s="485">
        <f t="shared" si="540"/>
        <v>480879.07359046402</v>
      </c>
      <c r="EP173" s="485">
        <f t="shared" ref="EP173:GE173" si="541">EP158/14.95</f>
        <v>431418.93387237121</v>
      </c>
      <c r="EQ173" s="485">
        <f t="shared" si="541"/>
        <v>424497.07209789689</v>
      </c>
      <c r="ER173" s="488">
        <f t="shared" si="541"/>
        <v>393678.53267831763</v>
      </c>
      <c r="ES173" s="485">
        <f t="shared" si="541"/>
        <v>420318.67614265403</v>
      </c>
      <c r="ET173" s="485">
        <f t="shared" si="541"/>
        <v>455951.2909141233</v>
      </c>
      <c r="EU173" s="487">
        <f t="shared" si="541"/>
        <v>491069.83273129864</v>
      </c>
      <c r="EV173" s="485">
        <f t="shared" si="541"/>
        <v>489709.94118503894</v>
      </c>
      <c r="EW173" s="485">
        <f t="shared" si="541"/>
        <v>484009.17794803105</v>
      </c>
      <c r="EX173" s="485">
        <f t="shared" si="541"/>
        <v>485130.94235842489</v>
      </c>
      <c r="EY173" s="485">
        <f t="shared" si="541"/>
        <v>591766.92888673989</v>
      </c>
      <c r="EZ173" s="485">
        <f t="shared" si="541"/>
        <v>608677.19310939196</v>
      </c>
      <c r="FA173" s="485">
        <f t="shared" si="541"/>
        <v>617405.9544875134</v>
      </c>
      <c r="FB173" s="485">
        <f t="shared" si="541"/>
        <v>692322.23859001102</v>
      </c>
      <c r="FC173" s="485">
        <f t="shared" si="541"/>
        <v>619225.19087200868</v>
      </c>
      <c r="FD173" s="488">
        <f t="shared" si="541"/>
        <v>595258.67769760708</v>
      </c>
      <c r="FE173" s="485">
        <f t="shared" si="541"/>
        <v>616938.86715808569</v>
      </c>
      <c r="FF173" s="485">
        <f t="shared" si="541"/>
        <v>643740.89372646855</v>
      </c>
      <c r="FG173" s="487">
        <f t="shared" si="541"/>
        <v>631409.71498117479</v>
      </c>
      <c r="FH173" s="485">
        <f t="shared" si="541"/>
        <v>716760.12198493979</v>
      </c>
      <c r="FI173" s="485">
        <f t="shared" si="541"/>
        <v>638136.44758795178</v>
      </c>
      <c r="FJ173" s="485">
        <f t="shared" si="541"/>
        <v>639189.03307036136</v>
      </c>
      <c r="FK173" s="485">
        <f t="shared" si="541"/>
        <v>687999.57645628916</v>
      </c>
      <c r="FL173" s="485">
        <f t="shared" si="541"/>
        <v>743929.16116503149</v>
      </c>
      <c r="FM173" s="485">
        <f t="shared" si="541"/>
        <v>721612.10393202503</v>
      </c>
      <c r="FN173" s="485">
        <f t="shared" si="541"/>
        <v>788774.90814562014</v>
      </c>
      <c r="FO173" s="485">
        <f t="shared" si="541"/>
        <v>661428.7015164959</v>
      </c>
      <c r="FP173" s="488">
        <f t="shared" si="541"/>
        <v>601746.21121319686</v>
      </c>
      <c r="FQ173" s="485">
        <f t="shared" si="541"/>
        <v>571159.64397055749</v>
      </c>
      <c r="FR173" s="485">
        <f t="shared" si="541"/>
        <v>540346.09017644613</v>
      </c>
      <c r="FS173" s="487">
        <f t="shared" si="541"/>
        <v>471045.4221411568</v>
      </c>
      <c r="FT173" s="485">
        <f t="shared" si="541"/>
        <v>493089.88771292544</v>
      </c>
      <c r="FU173" s="485">
        <f t="shared" si="541"/>
        <v>445926.91017034033</v>
      </c>
      <c r="FV173" s="485">
        <f t="shared" si="541"/>
        <v>470031.05313627224</v>
      </c>
      <c r="FW173" s="485">
        <f t="shared" si="541"/>
        <v>466926.34250901779</v>
      </c>
      <c r="FX173" s="485">
        <f t="shared" si="541"/>
        <v>555030.37400721433</v>
      </c>
      <c r="FY173" s="485">
        <f t="shared" si="541"/>
        <v>561120.32420577144</v>
      </c>
      <c r="FZ173" s="485">
        <f t="shared" si="541"/>
        <v>589770.08436461713</v>
      </c>
      <c r="GA173" s="485">
        <f t="shared" si="541"/>
        <v>504382.79249169363</v>
      </c>
      <c r="GB173" s="488">
        <f t="shared" si="541"/>
        <v>484887.45899335499</v>
      </c>
      <c r="GC173" s="485">
        <f t="shared" si="541"/>
        <v>528567.11719468399</v>
      </c>
      <c r="GD173" s="485">
        <f t="shared" si="541"/>
        <v>541659.76875574724</v>
      </c>
      <c r="GE173" s="487">
        <f t="shared" si="541"/>
        <v>534457.01500459784</v>
      </c>
      <c r="GF173" s="489">
        <f>SUM(H173:GE173)</f>
        <v>65904192.064981602</v>
      </c>
    </row>
    <row r="174" spans="1:195" s="483" customFormat="1" ht="22" customHeight="1" thickTop="1" thickBot="1">
      <c r="G174" s="490" t="s">
        <v>362</v>
      </c>
      <c r="H174" s="491"/>
      <c r="I174" s="491"/>
      <c r="J174" s="491"/>
      <c r="K174" s="491"/>
      <c r="L174" s="491"/>
      <c r="M174" s="491"/>
      <c r="N174" s="491"/>
      <c r="O174" s="491"/>
      <c r="P174" s="491"/>
      <c r="Q174" s="492">
        <f>Q173</f>
        <v>733.5</v>
      </c>
      <c r="R174" s="491">
        <f>Q174+R173</f>
        <v>3437.25</v>
      </c>
      <c r="S174" s="493">
        <f t="shared" ref="S174:CD174" si="542">R174+S173</f>
        <v>9962.25</v>
      </c>
      <c r="T174" s="491">
        <f t="shared" si="542"/>
        <v>24141</v>
      </c>
      <c r="U174" s="491">
        <f t="shared" si="542"/>
        <v>53456.25</v>
      </c>
      <c r="V174" s="491">
        <f t="shared" si="542"/>
        <v>106178.625</v>
      </c>
      <c r="W174" s="491">
        <f t="shared" si="542"/>
        <v>197561.25</v>
      </c>
      <c r="X174" s="491">
        <f t="shared" si="542"/>
        <v>333295.125</v>
      </c>
      <c r="Y174" s="491">
        <f t="shared" si="542"/>
        <v>533507.25</v>
      </c>
      <c r="Z174" s="491">
        <f t="shared" si="542"/>
        <v>773049.375</v>
      </c>
      <c r="AA174" s="491">
        <f t="shared" si="542"/>
        <v>1039084.5</v>
      </c>
      <c r="AB174" s="491">
        <f t="shared" si="542"/>
        <v>1272530.5</v>
      </c>
      <c r="AC174" s="491">
        <f t="shared" si="542"/>
        <v>1468070.75</v>
      </c>
      <c r="AD174" s="491">
        <f t="shared" si="542"/>
        <v>1708737</v>
      </c>
      <c r="AE174" s="493">
        <f t="shared" si="542"/>
        <v>1921734.75</v>
      </c>
      <c r="AF174" s="491">
        <f t="shared" si="542"/>
        <v>2118758</v>
      </c>
      <c r="AG174" s="491">
        <f t="shared" si="542"/>
        <v>2369127</v>
      </c>
      <c r="AH174" s="491">
        <f t="shared" si="542"/>
        <v>2610402.375</v>
      </c>
      <c r="AI174" s="491">
        <f t="shared" si="542"/>
        <v>2853309.875</v>
      </c>
      <c r="AJ174" s="491">
        <f t="shared" si="542"/>
        <v>3067180.5</v>
      </c>
      <c r="AK174" s="491">
        <f t="shared" si="542"/>
        <v>3330429.25</v>
      </c>
      <c r="AL174" s="491">
        <f t="shared" si="542"/>
        <v>3599378.5</v>
      </c>
      <c r="AM174" s="491">
        <f t="shared" si="542"/>
        <v>3933510.75</v>
      </c>
      <c r="AN174" s="491">
        <f t="shared" si="542"/>
        <v>4245700.875</v>
      </c>
      <c r="AO174" s="491">
        <f t="shared" si="542"/>
        <v>4587448.1500000004</v>
      </c>
      <c r="AP174" s="491">
        <f t="shared" si="542"/>
        <v>4885821.6450000005</v>
      </c>
      <c r="AQ174" s="493">
        <f t="shared" si="542"/>
        <v>5170291.9410000006</v>
      </c>
      <c r="AR174" s="491">
        <f t="shared" si="542"/>
        <v>5497686.0028000008</v>
      </c>
      <c r="AS174" s="491">
        <f t="shared" si="542"/>
        <v>5777861.5272400007</v>
      </c>
      <c r="AT174" s="491">
        <f t="shared" si="542"/>
        <v>6034792.9467920009</v>
      </c>
      <c r="AU174" s="491">
        <f t="shared" si="542"/>
        <v>6335559.2824336011</v>
      </c>
      <c r="AV174" s="491">
        <f t="shared" si="542"/>
        <v>6609277.2259468809</v>
      </c>
      <c r="AW174" s="491">
        <f t="shared" si="542"/>
        <v>6875186.7807575045</v>
      </c>
      <c r="AX174" s="491">
        <f t="shared" si="542"/>
        <v>7090082.374606004</v>
      </c>
      <c r="AY174" s="491">
        <f t="shared" si="542"/>
        <v>7326037.0746848034</v>
      </c>
      <c r="AZ174" s="491">
        <f t="shared" si="542"/>
        <v>7536007.8597478429</v>
      </c>
      <c r="BA174" s="491">
        <f t="shared" si="542"/>
        <v>7744884.1127982745</v>
      </c>
      <c r="BB174" s="491">
        <f t="shared" si="542"/>
        <v>7922758.2902386198</v>
      </c>
      <c r="BC174" s="493">
        <f t="shared" si="542"/>
        <v>8128247.2571908962</v>
      </c>
      <c r="BD174" s="491">
        <f t="shared" si="542"/>
        <v>8377416.2807527175</v>
      </c>
      <c r="BE174" s="491">
        <f t="shared" si="542"/>
        <v>8697978.3746021744</v>
      </c>
      <c r="BF174" s="491">
        <f t="shared" si="542"/>
        <v>9034082.7996817399</v>
      </c>
      <c r="BG174" s="491">
        <f t="shared" si="542"/>
        <v>9396478.9897453915</v>
      </c>
      <c r="BH174" s="491">
        <f t="shared" si="542"/>
        <v>9739070.941796314</v>
      </c>
      <c r="BI174" s="491">
        <f t="shared" si="542"/>
        <v>10047226.253437052</v>
      </c>
      <c r="BJ174" s="491">
        <f t="shared" si="542"/>
        <v>10408436.552749641</v>
      </c>
      <c r="BK174" s="491">
        <f t="shared" si="542"/>
        <v>10729681.042199714</v>
      </c>
      <c r="BL174" s="491">
        <f t="shared" si="542"/>
        <v>11022818.433759771</v>
      </c>
      <c r="BM174" s="491">
        <f t="shared" si="542"/>
        <v>11356115.122007817</v>
      </c>
      <c r="BN174" s="491">
        <f t="shared" si="542"/>
        <v>11695605.072606254</v>
      </c>
      <c r="BO174" s="493">
        <f t="shared" si="542"/>
        <v>12046899.958085004</v>
      </c>
      <c r="BP174" s="491">
        <f t="shared" si="542"/>
        <v>12406569.241468003</v>
      </c>
      <c r="BQ174" s="491">
        <f t="shared" si="542"/>
        <v>12829107.868174402</v>
      </c>
      <c r="BR174" s="491">
        <f t="shared" si="542"/>
        <v>13274555.569539523</v>
      </c>
      <c r="BS174" s="491">
        <f t="shared" si="542"/>
        <v>13696595.755631618</v>
      </c>
      <c r="BT174" s="491">
        <f t="shared" si="542"/>
        <v>14049331.154505296</v>
      </c>
      <c r="BU174" s="491">
        <f t="shared" si="542"/>
        <v>14446436.223604238</v>
      </c>
      <c r="BV174" s="491">
        <f t="shared" si="542"/>
        <v>14786118.303883391</v>
      </c>
      <c r="BW174" s="491">
        <f t="shared" si="542"/>
        <v>15125922.368106714</v>
      </c>
      <c r="BX174" s="491">
        <f t="shared" si="542"/>
        <v>15491308.194485372</v>
      </c>
      <c r="BY174" s="491">
        <f t="shared" si="542"/>
        <v>15824595.355588298</v>
      </c>
      <c r="BZ174" s="491">
        <f t="shared" si="542"/>
        <v>16145819.184470639</v>
      </c>
      <c r="CA174" s="493">
        <f t="shared" si="542"/>
        <v>16417125.547576511</v>
      </c>
      <c r="CB174" s="491">
        <f t="shared" si="542"/>
        <v>16711025.688061209</v>
      </c>
      <c r="CC174" s="491">
        <f t="shared" si="542"/>
        <v>17017230.400448967</v>
      </c>
      <c r="CD174" s="491">
        <f t="shared" si="542"/>
        <v>17392838.420359172</v>
      </c>
      <c r="CE174" s="491">
        <f t="shared" ref="CE174:EP174" si="543">CD174+CE173</f>
        <v>17791953.111287337</v>
      </c>
      <c r="CF174" s="491">
        <f t="shared" si="543"/>
        <v>18219883.53902987</v>
      </c>
      <c r="CG174" s="491">
        <f t="shared" si="543"/>
        <v>18683285.381223895</v>
      </c>
      <c r="CH174" s="491">
        <f t="shared" si="543"/>
        <v>19096170.854979116</v>
      </c>
      <c r="CI174" s="491">
        <f t="shared" si="543"/>
        <v>19452735.708983295</v>
      </c>
      <c r="CJ174" s="491">
        <f t="shared" si="543"/>
        <v>19843101.017186634</v>
      </c>
      <c r="CK174" s="491">
        <f t="shared" si="543"/>
        <v>20190007.413749307</v>
      </c>
      <c r="CL174" s="491">
        <f t="shared" si="543"/>
        <v>20511442.430999447</v>
      </c>
      <c r="CM174" s="493">
        <f t="shared" si="543"/>
        <v>20878882.044799559</v>
      </c>
      <c r="CN174" s="491">
        <f t="shared" si="543"/>
        <v>21234838.960839648</v>
      </c>
      <c r="CO174" s="491">
        <f t="shared" si="543"/>
        <v>21577943.943671718</v>
      </c>
      <c r="CP174" s="491">
        <f t="shared" si="543"/>
        <v>21861221.979937375</v>
      </c>
      <c r="CQ174" s="491">
        <f t="shared" si="543"/>
        <v>22141958.9839499</v>
      </c>
      <c r="CR174" s="491">
        <f t="shared" si="543"/>
        <v>22395445.612159919</v>
      </c>
      <c r="CS174" s="491">
        <f t="shared" si="543"/>
        <v>22663946.714727934</v>
      </c>
      <c r="CT174" s="491">
        <f t="shared" si="543"/>
        <v>22900405.771782346</v>
      </c>
      <c r="CU174" s="491">
        <f t="shared" si="543"/>
        <v>23171389.242425878</v>
      </c>
      <c r="CV174" s="491">
        <f t="shared" si="543"/>
        <v>23482573.818940703</v>
      </c>
      <c r="CW174" s="491">
        <f t="shared" si="543"/>
        <v>23833953.305152562</v>
      </c>
      <c r="CX174" s="491">
        <f t="shared" si="543"/>
        <v>24229663.594122048</v>
      </c>
      <c r="CY174" s="493">
        <f t="shared" si="543"/>
        <v>24573104.100297637</v>
      </c>
      <c r="CZ174" s="491">
        <f t="shared" si="543"/>
        <v>24901514.005238108</v>
      </c>
      <c r="DA174" s="491">
        <f t="shared" si="543"/>
        <v>25312311.904190484</v>
      </c>
      <c r="DB174" s="491">
        <f t="shared" si="543"/>
        <v>25732328.348352388</v>
      </c>
      <c r="DC174" s="491">
        <f t="shared" si="543"/>
        <v>26183242.878681909</v>
      </c>
      <c r="DD174" s="491">
        <f t="shared" si="543"/>
        <v>26747711.877945527</v>
      </c>
      <c r="DE174" s="491">
        <f t="shared" si="543"/>
        <v>27310904.477356423</v>
      </c>
      <c r="DF174" s="491">
        <f t="shared" si="543"/>
        <v>27888265.681885138</v>
      </c>
      <c r="DG174" s="491">
        <f t="shared" si="543"/>
        <v>28374173.145508111</v>
      </c>
      <c r="DH174" s="491">
        <f t="shared" si="543"/>
        <v>28823928.441406488</v>
      </c>
      <c r="DI174" s="491">
        <f t="shared" si="543"/>
        <v>29292961.20312519</v>
      </c>
      <c r="DJ174" s="491">
        <f t="shared" si="543"/>
        <v>29723285.087500151</v>
      </c>
      <c r="DK174" s="493">
        <f t="shared" si="543"/>
        <v>30078475.19500012</v>
      </c>
      <c r="DL174" s="491">
        <f t="shared" si="543"/>
        <v>30484001.231000096</v>
      </c>
      <c r="DM174" s="491">
        <f t="shared" si="543"/>
        <v>30866608.159800075</v>
      </c>
      <c r="DN174" s="491">
        <f t="shared" si="543"/>
        <v>31269622.20284006</v>
      </c>
      <c r="DO174" s="491">
        <f t="shared" si="543"/>
        <v>31628250.012272049</v>
      </c>
      <c r="DP174" s="491">
        <f t="shared" si="543"/>
        <v>31989308.309817638</v>
      </c>
      <c r="DQ174" s="491">
        <f t="shared" si="543"/>
        <v>32317566.972854111</v>
      </c>
      <c r="DR174" s="491">
        <f t="shared" si="543"/>
        <v>32645902.453283288</v>
      </c>
      <c r="DS174" s="491">
        <f t="shared" si="543"/>
        <v>32937722.762626629</v>
      </c>
      <c r="DT174" s="491">
        <f t="shared" si="543"/>
        <v>33246462.435101304</v>
      </c>
      <c r="DU174" s="491">
        <f t="shared" si="543"/>
        <v>33617564.773081042</v>
      </c>
      <c r="DV174" s="491">
        <f t="shared" si="543"/>
        <v>34019455.768464833</v>
      </c>
      <c r="DW174" s="493">
        <f t="shared" si="543"/>
        <v>34452726.514771864</v>
      </c>
      <c r="DX174" s="491">
        <f t="shared" si="543"/>
        <v>34857338.43681749</v>
      </c>
      <c r="DY174" s="491">
        <f t="shared" si="543"/>
        <v>35239475.424453989</v>
      </c>
      <c r="DZ174" s="491">
        <f t="shared" si="543"/>
        <v>35684615.164563186</v>
      </c>
      <c r="EA174" s="491">
        <f t="shared" si="543"/>
        <v>36091571.106650546</v>
      </c>
      <c r="EB174" s="491">
        <f t="shared" si="543"/>
        <v>36483810.210320435</v>
      </c>
      <c r="EC174" s="491">
        <f t="shared" si="543"/>
        <v>36904421.593256347</v>
      </c>
      <c r="ED174" s="491">
        <f t="shared" si="543"/>
        <v>37312312.599605076</v>
      </c>
      <c r="EE174" s="491">
        <f t="shared" si="543"/>
        <v>37725882.279684059</v>
      </c>
      <c r="EF174" s="491">
        <f t="shared" si="543"/>
        <v>38104750.348747246</v>
      </c>
      <c r="EG174" s="491">
        <f t="shared" si="543"/>
        <v>38561242.653997794</v>
      </c>
      <c r="EH174" s="491">
        <f t="shared" si="543"/>
        <v>39033595.748198234</v>
      </c>
      <c r="EI174" s="493">
        <f t="shared" si="543"/>
        <v>39541433.873558588</v>
      </c>
      <c r="EJ174" s="491">
        <f t="shared" si="543"/>
        <v>39980008.573846869</v>
      </c>
      <c r="EK174" s="491">
        <f t="shared" si="543"/>
        <v>40395099.084077492</v>
      </c>
      <c r="EL174" s="491">
        <f t="shared" si="543"/>
        <v>40863887.667261995</v>
      </c>
      <c r="EM174" s="491">
        <f t="shared" si="543"/>
        <v>41321463.883809596</v>
      </c>
      <c r="EN174" s="491">
        <f t="shared" si="543"/>
        <v>41772806.382047676</v>
      </c>
      <c r="EO174" s="491">
        <f t="shared" si="543"/>
        <v>42253685.45563814</v>
      </c>
      <c r="EP174" s="491">
        <f t="shared" si="543"/>
        <v>42685104.389510512</v>
      </c>
      <c r="EQ174" s="491">
        <f t="shared" ref="EQ174:GE174" si="544">EP174+EQ173</f>
        <v>43109601.46160841</v>
      </c>
      <c r="ER174" s="491">
        <f t="shared" si="544"/>
        <v>43503279.994286731</v>
      </c>
      <c r="ES174" s="491">
        <f t="shared" si="544"/>
        <v>43923598.670429386</v>
      </c>
      <c r="ET174" s="491">
        <f t="shared" si="544"/>
        <v>44379549.961343512</v>
      </c>
      <c r="EU174" s="493">
        <f t="shared" si="544"/>
        <v>44870619.794074811</v>
      </c>
      <c r="EV174" s="491">
        <f t="shared" si="544"/>
        <v>45360329.735259853</v>
      </c>
      <c r="EW174" s="491">
        <f t="shared" si="544"/>
        <v>45844338.913207881</v>
      </c>
      <c r="EX174" s="491">
        <f t="shared" si="544"/>
        <v>46329469.855566308</v>
      </c>
      <c r="EY174" s="491">
        <f t="shared" si="544"/>
        <v>46921236.784453049</v>
      </c>
      <c r="EZ174" s="491">
        <f t="shared" si="544"/>
        <v>47529913.977562442</v>
      </c>
      <c r="FA174" s="491">
        <f t="shared" si="544"/>
        <v>48147319.932049952</v>
      </c>
      <c r="FB174" s="491">
        <f t="shared" si="544"/>
        <v>48839642.170639962</v>
      </c>
      <c r="FC174" s="491">
        <f t="shared" si="544"/>
        <v>49458867.361511968</v>
      </c>
      <c r="FD174" s="491">
        <f t="shared" si="544"/>
        <v>50054126.039209574</v>
      </c>
      <c r="FE174" s="491">
        <f t="shared" si="544"/>
        <v>50671064.90636766</v>
      </c>
      <c r="FF174" s="491">
        <f t="shared" si="544"/>
        <v>51314805.800094128</v>
      </c>
      <c r="FG174" s="493">
        <f t="shared" si="544"/>
        <v>51946215.515075304</v>
      </c>
      <c r="FH174" s="491">
        <f t="shared" si="544"/>
        <v>52662975.63706024</v>
      </c>
      <c r="FI174" s="491">
        <f t="shared" si="544"/>
        <v>53301112.084648192</v>
      </c>
      <c r="FJ174" s="491">
        <f t="shared" si="544"/>
        <v>53940301.117718555</v>
      </c>
      <c r="FK174" s="491">
        <f t="shared" si="544"/>
        <v>54628300.694174841</v>
      </c>
      <c r="FL174" s="491">
        <f t="shared" si="544"/>
        <v>55372229.85533987</v>
      </c>
      <c r="FM174" s="491">
        <f t="shared" si="544"/>
        <v>56093841.959271893</v>
      </c>
      <c r="FN174" s="491">
        <f t="shared" si="544"/>
        <v>56882616.867417514</v>
      </c>
      <c r="FO174" s="491">
        <f t="shared" si="544"/>
        <v>57544045.568934008</v>
      </c>
      <c r="FP174" s="491">
        <f t="shared" si="544"/>
        <v>58145791.780147202</v>
      </c>
      <c r="FQ174" s="491">
        <f t="shared" si="544"/>
        <v>58716951.424117759</v>
      </c>
      <c r="FR174" s="491">
        <f t="shared" si="544"/>
        <v>59257297.514294207</v>
      </c>
      <c r="FS174" s="493">
        <f t="shared" si="544"/>
        <v>59728342.936435364</v>
      </c>
      <c r="FT174" s="491">
        <f t="shared" si="544"/>
        <v>60221432.82414829</v>
      </c>
      <c r="FU174" s="491">
        <f t="shared" si="544"/>
        <v>60667359.734318629</v>
      </c>
      <c r="FV174" s="491">
        <f t="shared" si="544"/>
        <v>61137390.787454903</v>
      </c>
      <c r="FW174" s="491">
        <f t="shared" si="544"/>
        <v>61604317.12996392</v>
      </c>
      <c r="FX174" s="491">
        <f t="shared" si="544"/>
        <v>62159347.503971137</v>
      </c>
      <c r="FY174" s="491">
        <f t="shared" si="544"/>
        <v>62720467.828176908</v>
      </c>
      <c r="FZ174" s="491">
        <f t="shared" si="544"/>
        <v>63310237.912541524</v>
      </c>
      <c r="GA174" s="491">
        <f t="shared" si="544"/>
        <v>63814620.70503322</v>
      </c>
      <c r="GB174" s="491">
        <f t="shared" si="544"/>
        <v>64299508.164026573</v>
      </c>
      <c r="GC174" s="491">
        <f t="shared" si="544"/>
        <v>64828075.281221256</v>
      </c>
      <c r="GD174" s="491">
        <f t="shared" si="544"/>
        <v>65369735.049977005</v>
      </c>
      <c r="GE174" s="493">
        <f t="shared" si="544"/>
        <v>65904192.064981602</v>
      </c>
      <c r="GF174" s="494">
        <f>SUM(Q174:GE174)</f>
        <v>4621166787.6150732</v>
      </c>
    </row>
    <row r="175" spans="1:195" s="495" customFormat="1" ht="22" hidden="1" customHeight="1" thickTop="1" thickBot="1">
      <c r="G175" s="496"/>
      <c r="H175" s="354"/>
      <c r="I175" s="354"/>
      <c r="J175" s="354"/>
      <c r="K175" s="354"/>
      <c r="L175" s="354"/>
      <c r="M175" s="354"/>
      <c r="N175" s="354"/>
      <c r="O175" s="354"/>
      <c r="P175" s="497">
        <f>SUM(E157:P157)</f>
        <v>0</v>
      </c>
      <c r="Q175" s="498"/>
      <c r="R175" s="354"/>
      <c r="S175" s="499">
        <f>SUM(H157:S157)</f>
        <v>0</v>
      </c>
      <c r="T175" s="354"/>
      <c r="U175" s="354"/>
      <c r="V175" s="354"/>
      <c r="W175" s="354"/>
      <c r="X175" s="354"/>
      <c r="Y175" s="354"/>
      <c r="Z175" s="354"/>
      <c r="AA175" s="354"/>
      <c r="AB175" s="354"/>
      <c r="AC175" s="354"/>
      <c r="AD175" s="354"/>
      <c r="AE175" s="500"/>
      <c r="AF175" s="354"/>
      <c r="AG175" s="354"/>
      <c r="AH175" s="354"/>
      <c r="AI175" s="354"/>
      <c r="AJ175" s="354"/>
      <c r="AK175" s="354"/>
      <c r="AL175" s="354"/>
      <c r="AM175" s="354"/>
      <c r="AN175" s="354"/>
      <c r="AO175" s="354"/>
      <c r="AP175" s="354"/>
      <c r="AQ175" s="500"/>
      <c r="AR175" s="354"/>
      <c r="AS175" s="354"/>
      <c r="AT175" s="354"/>
      <c r="AU175" s="354"/>
      <c r="AV175" s="354"/>
      <c r="AW175" s="354"/>
      <c r="AX175" s="354"/>
      <c r="AY175" s="354"/>
      <c r="AZ175" s="354"/>
      <c r="BA175" s="354"/>
      <c r="BB175" s="354"/>
      <c r="BC175" s="500"/>
      <c r="BD175" s="354"/>
      <c r="BE175" s="354"/>
      <c r="BF175" s="354"/>
      <c r="BG175" s="354"/>
      <c r="BH175" s="354"/>
      <c r="BI175" s="354"/>
      <c r="BJ175" s="354"/>
      <c r="BK175" s="354"/>
      <c r="BL175" s="354"/>
      <c r="BM175" s="354"/>
      <c r="BN175" s="354"/>
      <c r="BO175" s="500"/>
      <c r="BP175" s="354"/>
      <c r="BQ175" s="354"/>
      <c r="BR175" s="354"/>
      <c r="BS175" s="354"/>
      <c r="BT175" s="354"/>
      <c r="BU175" s="354"/>
      <c r="BV175" s="354"/>
      <c r="BW175" s="354"/>
      <c r="BX175" s="354"/>
      <c r="BY175" s="354"/>
      <c r="BZ175" s="354"/>
      <c r="CA175" s="500"/>
      <c r="CB175" s="354"/>
      <c r="CC175" s="354"/>
      <c r="CD175" s="354"/>
      <c r="CE175" s="354"/>
      <c r="CF175" s="354"/>
      <c r="CG175" s="354"/>
      <c r="CH175" s="354"/>
      <c r="CI175" s="354"/>
      <c r="CJ175" s="354"/>
      <c r="CK175" s="354"/>
      <c r="CL175" s="354"/>
      <c r="CM175" s="500"/>
      <c r="CN175" s="354"/>
      <c r="CO175" s="354"/>
      <c r="CP175" s="354"/>
      <c r="CQ175" s="354"/>
      <c r="CR175" s="354"/>
      <c r="CS175" s="354"/>
      <c r="CT175" s="354"/>
      <c r="CU175" s="354"/>
      <c r="CV175" s="354"/>
      <c r="CW175" s="354"/>
      <c r="CX175" s="354"/>
      <c r="CY175" s="500"/>
      <c r="CZ175" s="354"/>
      <c r="DA175" s="354"/>
      <c r="DB175" s="354"/>
      <c r="DC175" s="354"/>
      <c r="DD175" s="354"/>
      <c r="DE175" s="354"/>
      <c r="DF175" s="354"/>
      <c r="DG175" s="354"/>
      <c r="DH175" s="354"/>
      <c r="DI175" s="354"/>
      <c r="DJ175" s="354"/>
      <c r="DK175" s="500"/>
      <c r="DL175" s="354"/>
      <c r="DM175" s="354"/>
      <c r="DN175" s="354"/>
      <c r="DO175" s="354"/>
      <c r="DP175" s="354"/>
      <c r="DQ175" s="354"/>
      <c r="DR175" s="354"/>
      <c r="DS175" s="354"/>
      <c r="DT175" s="354"/>
      <c r="DU175" s="354"/>
      <c r="DV175" s="354"/>
      <c r="DW175" s="500"/>
      <c r="DX175" s="354"/>
      <c r="DY175" s="354"/>
      <c r="DZ175" s="354"/>
      <c r="EA175" s="354"/>
      <c r="EB175" s="354"/>
      <c r="EC175" s="354"/>
      <c r="ED175" s="354"/>
      <c r="EE175" s="354"/>
      <c r="EF175" s="354"/>
      <c r="EG175" s="354"/>
      <c r="EH175" s="354"/>
      <c r="EI175" s="500"/>
      <c r="EJ175" s="354"/>
      <c r="EK175" s="354"/>
      <c r="EL175" s="354"/>
      <c r="EM175" s="354"/>
      <c r="EN175" s="354"/>
      <c r="EO175" s="354"/>
      <c r="EP175" s="354"/>
      <c r="EQ175" s="354"/>
      <c r="ER175" s="354"/>
      <c r="ES175" s="354"/>
      <c r="ET175" s="354"/>
      <c r="EU175" s="500"/>
      <c r="EV175" s="354"/>
      <c r="EW175" s="354"/>
      <c r="EX175" s="354"/>
      <c r="EY175" s="354"/>
      <c r="EZ175" s="354"/>
      <c r="FA175" s="354"/>
      <c r="FB175" s="354"/>
      <c r="FC175" s="354"/>
      <c r="FD175" s="354"/>
      <c r="FE175" s="354"/>
      <c r="FF175" s="354"/>
      <c r="FG175" s="500"/>
      <c r="FH175" s="354"/>
      <c r="FI175" s="354"/>
      <c r="FJ175" s="354"/>
      <c r="FK175" s="354"/>
      <c r="FL175" s="354"/>
      <c r="FM175" s="354"/>
      <c r="FN175" s="354"/>
      <c r="FO175" s="354"/>
      <c r="FP175" s="354"/>
      <c r="FQ175" s="354"/>
      <c r="FR175" s="354"/>
      <c r="FS175" s="501"/>
      <c r="FT175" s="354"/>
      <c r="FU175" s="354"/>
      <c r="FV175" s="354"/>
      <c r="FW175" s="354"/>
      <c r="FX175" s="354"/>
      <c r="FY175" s="354"/>
      <c r="FZ175" s="354"/>
      <c r="GA175" s="354"/>
      <c r="GB175" s="354"/>
      <c r="GC175" s="354"/>
      <c r="GD175" s="354"/>
      <c r="GE175" s="500"/>
      <c r="GF175" s="482"/>
    </row>
    <row r="176" spans="1:195" s="495" customFormat="1" ht="22" hidden="1" customHeight="1" thickTop="1" thickBot="1">
      <c r="G176" s="502" t="s">
        <v>324</v>
      </c>
      <c r="H176" s="342"/>
      <c r="I176" s="342"/>
      <c r="J176" s="342"/>
      <c r="K176" s="342"/>
      <c r="L176" s="342"/>
      <c r="M176" s="342"/>
      <c r="N176" s="342"/>
      <c r="O176" s="342"/>
      <c r="P176" s="497">
        <f>SUM(E158:P158)</f>
        <v>71</v>
      </c>
      <c r="Q176" s="498"/>
      <c r="R176" s="354"/>
      <c r="S176" s="499">
        <f>SUM(H158:S158)</f>
        <v>148935.63750000001</v>
      </c>
      <c r="T176" s="354"/>
      <c r="U176" s="354"/>
      <c r="V176" s="354"/>
      <c r="W176" s="354"/>
      <c r="X176" s="354"/>
      <c r="Y176" s="354"/>
      <c r="Z176" s="354"/>
      <c r="AA176" s="354"/>
      <c r="AB176" s="354"/>
      <c r="AC176" s="354"/>
      <c r="AD176" s="354"/>
      <c r="AE176" s="499">
        <f t="shared" ref="AE176:AE182" si="545">SUM(T158:AE158)</f>
        <v>28580998.875</v>
      </c>
      <c r="AF176" s="354"/>
      <c r="AG176" s="354"/>
      <c r="AH176" s="354"/>
      <c r="AI176" s="354"/>
      <c r="AJ176" s="354"/>
      <c r="AK176" s="354"/>
      <c r="AL176" s="354"/>
      <c r="AM176" s="354"/>
      <c r="AN176" s="354"/>
      <c r="AO176" s="354"/>
      <c r="AP176" s="354"/>
      <c r="AQ176" s="499">
        <f t="shared" ref="AQ176:AQ182" si="546">SUM(AF158:AQ158)</f>
        <v>48565930.005449995</v>
      </c>
      <c r="AR176" s="354"/>
      <c r="AS176" s="354"/>
      <c r="AT176" s="354"/>
      <c r="AU176" s="354"/>
      <c r="AV176" s="354"/>
      <c r="AW176" s="354"/>
      <c r="AX176" s="354"/>
      <c r="AY176" s="354"/>
      <c r="AZ176" s="354"/>
      <c r="BA176" s="354"/>
      <c r="BB176" s="354"/>
      <c r="BC176" s="499">
        <f t="shared" ref="BC176:BC182" si="547">SUM(AR158:BC158)</f>
        <v>44221431.977053881</v>
      </c>
      <c r="BD176" s="354"/>
      <c r="BE176" s="354"/>
      <c r="BF176" s="354"/>
      <c r="BG176" s="354"/>
      <c r="BH176" s="354"/>
      <c r="BI176" s="354"/>
      <c r="BJ176" s="354"/>
      <c r="BK176" s="354"/>
      <c r="BL176" s="354"/>
      <c r="BM176" s="354"/>
      <c r="BN176" s="354"/>
      <c r="BO176" s="499">
        <f t="shared" ref="BO176:BO182" si="548">SUM(BD158:BO158)</f>
        <v>58583857.878366902</v>
      </c>
      <c r="BP176" s="354"/>
      <c r="BQ176" s="354"/>
      <c r="BR176" s="354"/>
      <c r="BS176" s="354"/>
      <c r="BT176" s="354"/>
      <c r="BU176" s="354"/>
      <c r="BV176" s="354"/>
      <c r="BW176" s="354"/>
      <c r="BX176" s="354"/>
      <c r="BY176" s="354"/>
      <c r="BZ176" s="354"/>
      <c r="CA176" s="499">
        <f t="shared" ref="CA176:CA182" si="549">SUM(BP158:CA158)</f>
        <v>65334872.562898025</v>
      </c>
      <c r="CB176" s="354"/>
      <c r="CC176" s="354"/>
      <c r="CD176" s="354"/>
      <c r="CE176" s="354"/>
      <c r="CF176" s="354"/>
      <c r="CG176" s="354"/>
      <c r="CH176" s="354"/>
      <c r="CI176" s="354"/>
      <c r="CJ176" s="354"/>
      <c r="CK176" s="354"/>
      <c r="CL176" s="354"/>
      <c r="CM176" s="499">
        <f t="shared" ref="CM176:CM182" si="550">SUM(CB158:CM158)</f>
        <v>66703259.63348458</v>
      </c>
      <c r="CN176" s="354"/>
      <c r="CO176" s="354"/>
      <c r="CP176" s="354"/>
      <c r="CQ176" s="354"/>
      <c r="CR176" s="354"/>
      <c r="CS176" s="354"/>
      <c r="CT176" s="354"/>
      <c r="CU176" s="354"/>
      <c r="CV176" s="354"/>
      <c r="CW176" s="354"/>
      <c r="CX176" s="354"/>
      <c r="CY176" s="499">
        <f t="shared" ref="CY176:CY182" si="551">SUM(CN158:CY158)</f>
        <v>55228619.729696333</v>
      </c>
      <c r="CZ176" s="354"/>
      <c r="DA176" s="354"/>
      <c r="DB176" s="354"/>
      <c r="DC176" s="354"/>
      <c r="DD176" s="354"/>
      <c r="DE176" s="354"/>
      <c r="DF176" s="354"/>
      <c r="DG176" s="354"/>
      <c r="DH176" s="354"/>
      <c r="DI176" s="354"/>
      <c r="DJ176" s="354"/>
      <c r="DK176" s="499">
        <f t="shared" ref="DK176:DK182" si="552">SUM(CZ158:DK158)</f>
        <v>82305297.865802109</v>
      </c>
      <c r="DL176" s="354"/>
      <c r="DM176" s="354"/>
      <c r="DN176" s="354"/>
      <c r="DO176" s="354"/>
      <c r="DP176" s="354"/>
      <c r="DQ176" s="354"/>
      <c r="DR176" s="354"/>
      <c r="DS176" s="354"/>
      <c r="DT176" s="354"/>
      <c r="DU176" s="354"/>
      <c r="DV176" s="354"/>
      <c r="DW176" s="499">
        <f t="shared" ref="DW176:DW182" si="553">SUM(DL158:DW158)</f>
        <v>65395057.230587602</v>
      </c>
      <c r="DX176" s="354"/>
      <c r="DY176" s="354"/>
      <c r="DZ176" s="354"/>
      <c r="EA176" s="354"/>
      <c r="EB176" s="354"/>
      <c r="EC176" s="354"/>
      <c r="ED176" s="354"/>
      <c r="EE176" s="354"/>
      <c r="EF176" s="354"/>
      <c r="EG176" s="354"/>
      <c r="EH176" s="354"/>
      <c r="EI176" s="499">
        <f t="shared" ref="EI176:EI182" si="554">SUM(DX158:EI158)</f>
        <v>76076175.013861567</v>
      </c>
      <c r="EJ176" s="354"/>
      <c r="EK176" s="354"/>
      <c r="EL176" s="354"/>
      <c r="EM176" s="354"/>
      <c r="EN176" s="354"/>
      <c r="EO176" s="354"/>
      <c r="EP176" s="354"/>
      <c r="EQ176" s="354"/>
      <c r="ER176" s="354"/>
      <c r="ES176" s="354"/>
      <c r="ET176" s="354"/>
      <c r="EU176" s="499">
        <f t="shared" ref="EU176:EU182" si="555">SUM(EJ158:EU158)</f>
        <v>79671329.511717364</v>
      </c>
      <c r="EV176" s="354"/>
      <c r="EW176" s="354"/>
      <c r="EX176" s="354"/>
      <c r="EY176" s="354"/>
      <c r="EZ176" s="354"/>
      <c r="FA176" s="354"/>
      <c r="FB176" s="354"/>
      <c r="FC176" s="354"/>
      <c r="FD176" s="354"/>
      <c r="FE176" s="354"/>
      <c r="FF176" s="354"/>
      <c r="FG176" s="499">
        <f t="shared" ref="FG176:FG182" si="556">SUM(EV158:FG158)</f>
        <v>105780156.02895741</v>
      </c>
      <c r="FH176" s="354"/>
      <c r="FI176" s="354"/>
      <c r="FJ176" s="354"/>
      <c r="FK176" s="354"/>
      <c r="FL176" s="354"/>
      <c r="FM176" s="354"/>
      <c r="FN176" s="354"/>
      <c r="FO176" s="354"/>
      <c r="FP176" s="354"/>
      <c r="FQ176" s="354"/>
      <c r="FR176" s="354"/>
      <c r="FS176" s="499">
        <f t="shared" ref="FS176:FS182" si="557">SUM(FH158:FS158)</f>
        <v>116342804.94933307</v>
      </c>
      <c r="FT176" s="354"/>
      <c r="FU176" s="354"/>
      <c r="FV176" s="354"/>
      <c r="FW176" s="354"/>
      <c r="FX176" s="354"/>
      <c r="FY176" s="354"/>
      <c r="FZ176" s="354"/>
      <c r="GA176" s="354"/>
      <c r="GB176" s="354"/>
      <c r="GC176" s="354"/>
      <c r="GD176" s="354"/>
      <c r="GE176" s="499">
        <f t="shared" ref="GE176:GE182" si="558">SUM(FT158:GE158)</f>
        <v>92328944.471766204</v>
      </c>
      <c r="GF176" s="462">
        <f>SUM(H176:GE176)</f>
        <v>985267742.37147498</v>
      </c>
    </row>
    <row r="177" spans="1:189" s="495" customFormat="1" ht="22" hidden="1" customHeight="1" thickTop="1" thickBot="1">
      <c r="G177" s="502" t="s">
        <v>328</v>
      </c>
      <c r="H177" s="342"/>
      <c r="I177" s="342"/>
      <c r="J177" s="342"/>
      <c r="K177" s="342"/>
      <c r="L177" s="342"/>
      <c r="M177" s="342"/>
      <c r="N177" s="342"/>
      <c r="O177" s="342"/>
      <c r="P177" s="497">
        <f>SUM(E159:P159)</f>
        <v>0</v>
      </c>
      <c r="Q177" s="498"/>
      <c r="R177" s="354"/>
      <c r="S177" s="499">
        <f>SUM(H159:S159)</f>
        <v>-22340.345625000002</v>
      </c>
      <c r="T177" s="354"/>
      <c r="U177" s="354"/>
      <c r="V177" s="354"/>
      <c r="W177" s="354"/>
      <c r="X177" s="354"/>
      <c r="Y177" s="354"/>
      <c r="Z177" s="354"/>
      <c r="AA177" s="354"/>
      <c r="AB177" s="354"/>
      <c r="AC177" s="354"/>
      <c r="AD177" s="354"/>
      <c r="AE177" s="499">
        <f t="shared" si="545"/>
        <v>-4287149.8312499998</v>
      </c>
      <c r="AF177" s="354"/>
      <c r="AG177" s="354"/>
      <c r="AH177" s="354"/>
      <c r="AI177" s="354"/>
      <c r="AJ177" s="354"/>
      <c r="AK177" s="354"/>
      <c r="AL177" s="354"/>
      <c r="AM177" s="354"/>
      <c r="AN177" s="354"/>
      <c r="AO177" s="354"/>
      <c r="AP177" s="354"/>
      <c r="AQ177" s="499">
        <f t="shared" si="546"/>
        <v>-7284889.5008174991</v>
      </c>
      <c r="AR177" s="354"/>
      <c r="AS177" s="354"/>
      <c r="AT177" s="354"/>
      <c r="AU177" s="354"/>
      <c r="AV177" s="354"/>
      <c r="AW177" s="354"/>
      <c r="AX177" s="354"/>
      <c r="AY177" s="354"/>
      <c r="AZ177" s="354"/>
      <c r="BA177" s="354"/>
      <c r="BB177" s="354"/>
      <c r="BC177" s="499">
        <f t="shared" si="547"/>
        <v>-6633214.796558083</v>
      </c>
      <c r="BD177" s="354"/>
      <c r="BE177" s="354"/>
      <c r="BF177" s="354"/>
      <c r="BG177" s="354"/>
      <c r="BH177" s="354"/>
      <c r="BI177" s="354"/>
      <c r="BJ177" s="354"/>
      <c r="BK177" s="354"/>
      <c r="BL177" s="354"/>
      <c r="BM177" s="354"/>
      <c r="BN177" s="354"/>
      <c r="BO177" s="499">
        <f t="shared" si="548"/>
        <v>-8787578.6817550343</v>
      </c>
      <c r="BP177" s="354"/>
      <c r="BQ177" s="354"/>
      <c r="BR177" s="354"/>
      <c r="BS177" s="354"/>
      <c r="BT177" s="354"/>
      <c r="BU177" s="354"/>
      <c r="BV177" s="354"/>
      <c r="BW177" s="354"/>
      <c r="BX177" s="354"/>
      <c r="BY177" s="354"/>
      <c r="BZ177" s="354"/>
      <c r="CA177" s="499">
        <f t="shared" si="549"/>
        <v>-9800230.8844347037</v>
      </c>
      <c r="CB177" s="354"/>
      <c r="CC177" s="354"/>
      <c r="CD177" s="354"/>
      <c r="CE177" s="354"/>
      <c r="CF177" s="354"/>
      <c r="CG177" s="354"/>
      <c r="CH177" s="354"/>
      <c r="CI177" s="354"/>
      <c r="CJ177" s="354"/>
      <c r="CK177" s="354"/>
      <c r="CL177" s="354"/>
      <c r="CM177" s="499">
        <f t="shared" si="550"/>
        <v>-10005488.945022687</v>
      </c>
      <c r="CN177" s="354"/>
      <c r="CO177" s="354"/>
      <c r="CP177" s="354"/>
      <c r="CQ177" s="354"/>
      <c r="CR177" s="354"/>
      <c r="CS177" s="354"/>
      <c r="CT177" s="354"/>
      <c r="CU177" s="354"/>
      <c r="CV177" s="354"/>
      <c r="CW177" s="354"/>
      <c r="CX177" s="354"/>
      <c r="CY177" s="499">
        <f t="shared" si="551"/>
        <v>-8284292.9594544508</v>
      </c>
      <c r="CZ177" s="354"/>
      <c r="DA177" s="354"/>
      <c r="DB177" s="354"/>
      <c r="DC177" s="354"/>
      <c r="DD177" s="354"/>
      <c r="DE177" s="354"/>
      <c r="DF177" s="354"/>
      <c r="DG177" s="354"/>
      <c r="DH177" s="354"/>
      <c r="DI177" s="354"/>
      <c r="DJ177" s="354"/>
      <c r="DK177" s="499">
        <f t="shared" si="552"/>
        <v>-12345794.679870317</v>
      </c>
      <c r="DL177" s="354"/>
      <c r="DM177" s="354"/>
      <c r="DN177" s="354"/>
      <c r="DO177" s="354"/>
      <c r="DP177" s="354"/>
      <c r="DQ177" s="354"/>
      <c r="DR177" s="354"/>
      <c r="DS177" s="354"/>
      <c r="DT177" s="354"/>
      <c r="DU177" s="354"/>
      <c r="DV177" s="354"/>
      <c r="DW177" s="499">
        <f t="shared" si="553"/>
        <v>-9809258.5845881384</v>
      </c>
      <c r="DX177" s="354"/>
      <c r="DY177" s="354"/>
      <c r="DZ177" s="354"/>
      <c r="EA177" s="354"/>
      <c r="EB177" s="354"/>
      <c r="EC177" s="354"/>
      <c r="ED177" s="354"/>
      <c r="EE177" s="354"/>
      <c r="EF177" s="354"/>
      <c r="EG177" s="354"/>
      <c r="EH177" s="354"/>
      <c r="EI177" s="499">
        <f t="shared" si="554"/>
        <v>-11411426.252079235</v>
      </c>
      <c r="EJ177" s="354"/>
      <c r="EK177" s="354"/>
      <c r="EL177" s="354"/>
      <c r="EM177" s="354"/>
      <c r="EN177" s="354"/>
      <c r="EO177" s="354"/>
      <c r="EP177" s="354"/>
      <c r="EQ177" s="354"/>
      <c r="ER177" s="354"/>
      <c r="ES177" s="354"/>
      <c r="ET177" s="354"/>
      <c r="EU177" s="499">
        <f t="shared" si="555"/>
        <v>-11950699.426757602</v>
      </c>
      <c r="EV177" s="354"/>
      <c r="EW177" s="354"/>
      <c r="EX177" s="354"/>
      <c r="EY177" s="354"/>
      <c r="EZ177" s="354"/>
      <c r="FA177" s="354"/>
      <c r="FB177" s="354"/>
      <c r="FC177" s="354"/>
      <c r="FD177" s="354"/>
      <c r="FE177" s="354"/>
      <c r="FF177" s="354"/>
      <c r="FG177" s="499">
        <f t="shared" si="556"/>
        <v>-15867023.404343609</v>
      </c>
      <c r="FH177" s="354"/>
      <c r="FI177" s="354"/>
      <c r="FJ177" s="354"/>
      <c r="FK177" s="354"/>
      <c r="FL177" s="354"/>
      <c r="FM177" s="354"/>
      <c r="FN177" s="354"/>
      <c r="FO177" s="354"/>
      <c r="FP177" s="354"/>
      <c r="FQ177" s="354"/>
      <c r="FR177" s="354"/>
      <c r="FS177" s="499">
        <f t="shared" si="557"/>
        <v>-17451420.742399961</v>
      </c>
      <c r="FT177" s="354"/>
      <c r="FU177" s="354"/>
      <c r="FV177" s="354"/>
      <c r="FW177" s="354"/>
      <c r="FX177" s="354"/>
      <c r="FY177" s="354"/>
      <c r="FZ177" s="354"/>
      <c r="GA177" s="354"/>
      <c r="GB177" s="354"/>
      <c r="GC177" s="354"/>
      <c r="GD177" s="354"/>
      <c r="GE177" s="499">
        <f t="shared" si="558"/>
        <v>-13849341.670764934</v>
      </c>
      <c r="GF177" s="462">
        <f>SUM(H177:GE177)</f>
        <v>-147790150.70572126</v>
      </c>
    </row>
    <row r="178" spans="1:189" s="495" customFormat="1" ht="22" hidden="1" customHeight="1" thickTop="1" thickBot="1">
      <c r="G178" s="496" t="s">
        <v>431</v>
      </c>
      <c r="H178" s="342"/>
      <c r="I178" s="342"/>
      <c r="J178" s="342"/>
      <c r="K178" s="342"/>
      <c r="L178" s="342"/>
      <c r="M178" s="342"/>
      <c r="N178" s="342"/>
      <c r="O178" s="342"/>
      <c r="P178" s="497">
        <f>SUM(E160:P160)</f>
        <v>-270200</v>
      </c>
      <c r="Q178" s="498"/>
      <c r="R178" s="354"/>
      <c r="S178" s="499">
        <f>SUM(H160:S160)</f>
        <v>-549300</v>
      </c>
      <c r="T178" s="354"/>
      <c r="U178" s="354"/>
      <c r="V178" s="354"/>
      <c r="W178" s="354"/>
      <c r="X178" s="354"/>
      <c r="Y178" s="354"/>
      <c r="Z178" s="354"/>
      <c r="AA178" s="354"/>
      <c r="AB178" s="354"/>
      <c r="AC178" s="354"/>
      <c r="AD178" s="354"/>
      <c r="AE178" s="499">
        <f t="shared" si="545"/>
        <v>-1232300</v>
      </c>
      <c r="AF178" s="354"/>
      <c r="AG178" s="354"/>
      <c r="AH178" s="354"/>
      <c r="AI178" s="354"/>
      <c r="AJ178" s="354"/>
      <c r="AK178" s="354"/>
      <c r="AL178" s="354"/>
      <c r="AM178" s="354"/>
      <c r="AN178" s="354"/>
      <c r="AO178" s="354"/>
      <c r="AP178" s="354"/>
      <c r="AQ178" s="499">
        <f t="shared" si="546"/>
        <v>-1535500</v>
      </c>
      <c r="AR178" s="354"/>
      <c r="AS178" s="354"/>
      <c r="AT178" s="354"/>
      <c r="AU178" s="354"/>
      <c r="AV178" s="354"/>
      <c r="AW178" s="354"/>
      <c r="AX178" s="354"/>
      <c r="AY178" s="354"/>
      <c r="AZ178" s="354"/>
      <c r="BA178" s="354"/>
      <c r="BB178" s="354"/>
      <c r="BC178" s="499">
        <f t="shared" si="547"/>
        <v>-1967650</v>
      </c>
      <c r="BD178" s="354"/>
      <c r="BE178" s="354"/>
      <c r="BF178" s="354"/>
      <c r="BG178" s="354"/>
      <c r="BH178" s="354"/>
      <c r="BI178" s="354"/>
      <c r="BJ178" s="354"/>
      <c r="BK178" s="354"/>
      <c r="BL178" s="354"/>
      <c r="BM178" s="354"/>
      <c r="BN178" s="354"/>
      <c r="BO178" s="499">
        <f t="shared" si="548"/>
        <v>-2023000</v>
      </c>
      <c r="BP178" s="354"/>
      <c r="BQ178" s="354"/>
      <c r="BR178" s="354"/>
      <c r="BS178" s="354"/>
      <c r="BT178" s="354"/>
      <c r="BU178" s="354"/>
      <c r="BV178" s="354"/>
      <c r="BW178" s="354"/>
      <c r="BX178" s="354"/>
      <c r="BY178" s="354"/>
      <c r="BZ178" s="354"/>
      <c r="CA178" s="499">
        <f t="shared" si="549"/>
        <v>-2473550</v>
      </c>
      <c r="CB178" s="354"/>
      <c r="CC178" s="354"/>
      <c r="CD178" s="354"/>
      <c r="CE178" s="354"/>
      <c r="CF178" s="354"/>
      <c r="CG178" s="354"/>
      <c r="CH178" s="354"/>
      <c r="CI178" s="354"/>
      <c r="CJ178" s="354"/>
      <c r="CK178" s="354"/>
      <c r="CL178" s="354"/>
      <c r="CM178" s="499">
        <f t="shared" si="550"/>
        <v>-2460600</v>
      </c>
      <c r="CN178" s="354"/>
      <c r="CO178" s="354"/>
      <c r="CP178" s="354"/>
      <c r="CQ178" s="354"/>
      <c r="CR178" s="354"/>
      <c r="CS178" s="354"/>
      <c r="CT178" s="354"/>
      <c r="CU178" s="354"/>
      <c r="CV178" s="354"/>
      <c r="CW178" s="354"/>
      <c r="CX178" s="354"/>
      <c r="CY178" s="499">
        <f t="shared" si="551"/>
        <v>-2822900</v>
      </c>
      <c r="CZ178" s="354"/>
      <c r="DA178" s="354"/>
      <c r="DB178" s="354"/>
      <c r="DC178" s="354"/>
      <c r="DD178" s="354"/>
      <c r="DE178" s="354"/>
      <c r="DF178" s="354"/>
      <c r="DG178" s="354"/>
      <c r="DH178" s="354"/>
      <c r="DI178" s="354"/>
      <c r="DJ178" s="354"/>
      <c r="DK178" s="499">
        <f t="shared" si="552"/>
        <v>-2748000</v>
      </c>
      <c r="DL178" s="354"/>
      <c r="DM178" s="354"/>
      <c r="DN178" s="354"/>
      <c r="DO178" s="354"/>
      <c r="DP178" s="354"/>
      <c r="DQ178" s="354"/>
      <c r="DR178" s="354"/>
      <c r="DS178" s="354"/>
      <c r="DT178" s="354"/>
      <c r="DU178" s="354"/>
      <c r="DV178" s="354"/>
      <c r="DW178" s="499">
        <f t="shared" si="553"/>
        <v>-2953900</v>
      </c>
      <c r="DX178" s="354"/>
      <c r="DY178" s="354"/>
      <c r="DZ178" s="354"/>
      <c r="EA178" s="354"/>
      <c r="EB178" s="354"/>
      <c r="EC178" s="354"/>
      <c r="ED178" s="354"/>
      <c r="EE178" s="354"/>
      <c r="EF178" s="354"/>
      <c r="EG178" s="354"/>
      <c r="EH178" s="354"/>
      <c r="EI178" s="499">
        <f t="shared" si="554"/>
        <v>-3275500</v>
      </c>
      <c r="EJ178" s="354"/>
      <c r="EK178" s="354"/>
      <c r="EL178" s="354"/>
      <c r="EM178" s="354"/>
      <c r="EN178" s="354"/>
      <c r="EO178" s="354"/>
      <c r="EP178" s="354"/>
      <c r="EQ178" s="354"/>
      <c r="ER178" s="354"/>
      <c r="ES178" s="354"/>
      <c r="ET178" s="354"/>
      <c r="EU178" s="499">
        <f t="shared" si="555"/>
        <v>-3039300</v>
      </c>
      <c r="EV178" s="354"/>
      <c r="EW178" s="354"/>
      <c r="EX178" s="354"/>
      <c r="EY178" s="354"/>
      <c r="EZ178" s="354"/>
      <c r="FA178" s="354"/>
      <c r="FB178" s="354"/>
      <c r="FC178" s="354"/>
      <c r="FD178" s="354"/>
      <c r="FE178" s="354"/>
      <c r="FF178" s="354"/>
      <c r="FG178" s="499">
        <f t="shared" si="556"/>
        <v>-2994000</v>
      </c>
      <c r="FH178" s="354"/>
      <c r="FI178" s="354"/>
      <c r="FJ178" s="354"/>
      <c r="FK178" s="354"/>
      <c r="FL178" s="354"/>
      <c r="FM178" s="354"/>
      <c r="FN178" s="354"/>
      <c r="FO178" s="354"/>
      <c r="FP178" s="354"/>
      <c r="FQ178" s="354"/>
      <c r="FR178" s="354"/>
      <c r="FS178" s="499">
        <f t="shared" si="557"/>
        <v>-2994000</v>
      </c>
      <c r="FT178" s="354"/>
      <c r="FU178" s="354"/>
      <c r="FV178" s="354"/>
      <c r="FW178" s="354"/>
      <c r="FX178" s="354"/>
      <c r="FY178" s="354"/>
      <c r="FZ178" s="354"/>
      <c r="GA178" s="354"/>
      <c r="GB178" s="354"/>
      <c r="GC178" s="354"/>
      <c r="GD178" s="354"/>
      <c r="GE178" s="499">
        <f t="shared" si="558"/>
        <v>-2211100</v>
      </c>
      <c r="GF178" s="462">
        <f>SUM(H178:GE178)</f>
        <v>-35550800</v>
      </c>
    </row>
    <row r="179" spans="1:189" s="495" customFormat="1" ht="22" hidden="1" customHeight="1" thickTop="1" thickBot="1">
      <c r="G179" s="496" t="s">
        <v>426</v>
      </c>
      <c r="H179" s="342"/>
      <c r="I179" s="342"/>
      <c r="J179" s="342"/>
      <c r="K179" s="342"/>
      <c r="L179" s="342"/>
      <c r="M179" s="342"/>
      <c r="N179" s="342"/>
      <c r="O179" s="342"/>
      <c r="P179" s="497">
        <f>SUM(E161:P161)</f>
        <v>-250000</v>
      </c>
      <c r="Q179" s="498"/>
      <c r="R179" s="354"/>
      <c r="S179" s="499">
        <f>SUM(H161:S161)</f>
        <v>-300000</v>
      </c>
      <c r="T179" s="354"/>
      <c r="U179" s="354"/>
      <c r="V179" s="354"/>
      <c r="W179" s="354"/>
      <c r="X179" s="354"/>
      <c r="Y179" s="354"/>
      <c r="Z179" s="354"/>
      <c r="AA179" s="354"/>
      <c r="AB179" s="354"/>
      <c r="AC179" s="354"/>
      <c r="AD179" s="354"/>
      <c r="AE179" s="499">
        <f t="shared" si="545"/>
        <v>-400000</v>
      </c>
      <c r="AF179" s="354"/>
      <c r="AG179" s="354"/>
      <c r="AH179" s="354"/>
      <c r="AI179" s="354"/>
      <c r="AJ179" s="354"/>
      <c r="AK179" s="354"/>
      <c r="AL179" s="354"/>
      <c r="AM179" s="354"/>
      <c r="AN179" s="354"/>
      <c r="AO179" s="354"/>
      <c r="AP179" s="354"/>
      <c r="AQ179" s="499">
        <f t="shared" si="546"/>
        <v>-400000</v>
      </c>
      <c r="AR179" s="354"/>
      <c r="AS179" s="354"/>
      <c r="AT179" s="354"/>
      <c r="AU179" s="354"/>
      <c r="AV179" s="354"/>
      <c r="AW179" s="354"/>
      <c r="AX179" s="354"/>
      <c r="AY179" s="354"/>
      <c r="AZ179" s="354"/>
      <c r="BA179" s="354"/>
      <c r="BB179" s="354"/>
      <c r="BC179" s="499">
        <f t="shared" si="547"/>
        <v>-400000</v>
      </c>
      <c r="BD179" s="354"/>
      <c r="BE179" s="354"/>
      <c r="BF179" s="354"/>
      <c r="BG179" s="354"/>
      <c r="BH179" s="354"/>
      <c r="BI179" s="354"/>
      <c r="BJ179" s="354"/>
      <c r="BK179" s="354"/>
      <c r="BL179" s="354"/>
      <c r="BM179" s="354"/>
      <c r="BN179" s="354"/>
      <c r="BO179" s="499">
        <f t="shared" si="548"/>
        <v>-400000</v>
      </c>
      <c r="BP179" s="354"/>
      <c r="BQ179" s="354"/>
      <c r="BR179" s="354"/>
      <c r="BS179" s="354"/>
      <c r="BT179" s="354"/>
      <c r="BU179" s="354"/>
      <c r="BV179" s="354"/>
      <c r="BW179" s="354"/>
      <c r="BX179" s="354"/>
      <c r="BY179" s="354"/>
      <c r="BZ179" s="354"/>
      <c r="CA179" s="499">
        <f t="shared" si="549"/>
        <v>-550000</v>
      </c>
      <c r="CB179" s="354"/>
      <c r="CC179" s="354"/>
      <c r="CD179" s="354"/>
      <c r="CE179" s="354"/>
      <c r="CF179" s="354"/>
      <c r="CG179" s="354"/>
      <c r="CH179" s="354"/>
      <c r="CI179" s="354"/>
      <c r="CJ179" s="354"/>
      <c r="CK179" s="354"/>
      <c r="CL179" s="354"/>
      <c r="CM179" s="499">
        <f t="shared" si="550"/>
        <v>-500000</v>
      </c>
      <c r="CN179" s="354"/>
      <c r="CO179" s="354"/>
      <c r="CP179" s="354"/>
      <c r="CQ179" s="354"/>
      <c r="CR179" s="354"/>
      <c r="CS179" s="354"/>
      <c r="CT179" s="354"/>
      <c r="CU179" s="354"/>
      <c r="CV179" s="354"/>
      <c r="CW179" s="354"/>
      <c r="CX179" s="354"/>
      <c r="CY179" s="499">
        <f t="shared" si="551"/>
        <v>-600000</v>
      </c>
      <c r="CZ179" s="354"/>
      <c r="DA179" s="354"/>
      <c r="DB179" s="354"/>
      <c r="DC179" s="354"/>
      <c r="DD179" s="354"/>
      <c r="DE179" s="354"/>
      <c r="DF179" s="354"/>
      <c r="DG179" s="354"/>
      <c r="DH179" s="354"/>
      <c r="DI179" s="354"/>
      <c r="DJ179" s="354"/>
      <c r="DK179" s="499">
        <f t="shared" si="552"/>
        <v>-600000</v>
      </c>
      <c r="DL179" s="354"/>
      <c r="DM179" s="354"/>
      <c r="DN179" s="354"/>
      <c r="DO179" s="354"/>
      <c r="DP179" s="354"/>
      <c r="DQ179" s="354"/>
      <c r="DR179" s="354"/>
      <c r="DS179" s="354"/>
      <c r="DT179" s="354"/>
      <c r="DU179" s="354"/>
      <c r="DV179" s="354"/>
      <c r="DW179" s="499">
        <f t="shared" si="553"/>
        <v>-600000</v>
      </c>
      <c r="DX179" s="354"/>
      <c r="DY179" s="354"/>
      <c r="DZ179" s="354"/>
      <c r="EA179" s="354"/>
      <c r="EB179" s="354"/>
      <c r="EC179" s="354"/>
      <c r="ED179" s="354"/>
      <c r="EE179" s="354"/>
      <c r="EF179" s="354"/>
      <c r="EG179" s="354"/>
      <c r="EH179" s="354"/>
      <c r="EI179" s="499">
        <f t="shared" si="554"/>
        <v>-550000</v>
      </c>
      <c r="EJ179" s="354"/>
      <c r="EK179" s="354"/>
      <c r="EL179" s="354"/>
      <c r="EM179" s="354"/>
      <c r="EN179" s="354"/>
      <c r="EO179" s="354"/>
      <c r="EP179" s="354"/>
      <c r="EQ179" s="354"/>
      <c r="ER179" s="354"/>
      <c r="ES179" s="354"/>
      <c r="ET179" s="354"/>
      <c r="EU179" s="499">
        <f t="shared" si="555"/>
        <v>-600000</v>
      </c>
      <c r="EV179" s="354"/>
      <c r="EW179" s="354"/>
      <c r="EX179" s="354"/>
      <c r="EY179" s="354"/>
      <c r="EZ179" s="354"/>
      <c r="FA179" s="354"/>
      <c r="FB179" s="354"/>
      <c r="FC179" s="354"/>
      <c r="FD179" s="354"/>
      <c r="FE179" s="354"/>
      <c r="FF179" s="354"/>
      <c r="FG179" s="499">
        <f t="shared" si="556"/>
        <v>-600000</v>
      </c>
      <c r="FH179" s="354"/>
      <c r="FI179" s="354"/>
      <c r="FJ179" s="354"/>
      <c r="FK179" s="354"/>
      <c r="FL179" s="354"/>
      <c r="FM179" s="354"/>
      <c r="FN179" s="354"/>
      <c r="FO179" s="354"/>
      <c r="FP179" s="354"/>
      <c r="FQ179" s="354"/>
      <c r="FR179" s="354"/>
      <c r="FS179" s="499">
        <f t="shared" si="557"/>
        <v>-600000</v>
      </c>
      <c r="FT179" s="354"/>
      <c r="FU179" s="354"/>
      <c r="FV179" s="354"/>
      <c r="FW179" s="354"/>
      <c r="FX179" s="354"/>
      <c r="FY179" s="354"/>
      <c r="FZ179" s="354"/>
      <c r="GA179" s="354"/>
      <c r="GB179" s="354"/>
      <c r="GC179" s="354"/>
      <c r="GD179" s="354"/>
      <c r="GE179" s="499">
        <f t="shared" si="558"/>
        <v>-600000</v>
      </c>
      <c r="GF179" s="462">
        <f>SUM(H179:GE179)</f>
        <v>-7950000</v>
      </c>
    </row>
    <row r="180" spans="1:189" s="495" customFormat="1" ht="22" hidden="1" customHeight="1" thickTop="1" thickBot="1">
      <c r="G180" s="242" t="str">
        <f>G162</f>
        <v>SELF PUBLISH COST</v>
      </c>
      <c r="H180" s="342"/>
      <c r="I180" s="342"/>
      <c r="J180" s="342"/>
      <c r="K180" s="342"/>
      <c r="L180" s="342"/>
      <c r="M180" s="342"/>
      <c r="N180" s="342"/>
      <c r="O180" s="342"/>
      <c r="P180" s="497">
        <f>SUM(H162:P162)</f>
        <v>-750000</v>
      </c>
      <c r="Q180" s="498"/>
      <c r="R180" s="354"/>
      <c r="S180" s="499">
        <f>SUM(I162:S162)</f>
        <v>-1000000</v>
      </c>
      <c r="T180" s="354"/>
      <c r="U180" s="354"/>
      <c r="V180" s="354"/>
      <c r="W180" s="354"/>
      <c r="X180" s="354"/>
      <c r="Y180" s="354"/>
      <c r="Z180" s="354"/>
      <c r="AA180" s="354"/>
      <c r="AB180" s="354"/>
      <c r="AC180" s="354"/>
      <c r="AD180" s="354"/>
      <c r="AE180" s="499">
        <f t="shared" si="545"/>
        <v>-1500000</v>
      </c>
      <c r="AF180" s="354"/>
      <c r="AG180" s="354"/>
      <c r="AH180" s="354"/>
      <c r="AI180" s="354"/>
      <c r="AJ180" s="354"/>
      <c r="AK180" s="354"/>
      <c r="AL180" s="354"/>
      <c r="AM180" s="354"/>
      <c r="AN180" s="354"/>
      <c r="AO180" s="354"/>
      <c r="AP180" s="354"/>
      <c r="AQ180" s="499">
        <f t="shared" si="546"/>
        <v>-1750000</v>
      </c>
      <c r="AR180" s="354"/>
      <c r="AS180" s="354"/>
      <c r="AT180" s="354"/>
      <c r="AU180" s="354"/>
      <c r="AV180" s="354"/>
      <c r="AW180" s="354"/>
      <c r="AX180" s="354"/>
      <c r="AY180" s="354"/>
      <c r="AZ180" s="354"/>
      <c r="BA180" s="354"/>
      <c r="BB180" s="354"/>
      <c r="BC180" s="499">
        <f t="shared" si="547"/>
        <v>-2000000</v>
      </c>
      <c r="BD180" s="354"/>
      <c r="BE180" s="354"/>
      <c r="BF180" s="354"/>
      <c r="BG180" s="354"/>
      <c r="BH180" s="354"/>
      <c r="BI180" s="354"/>
      <c r="BJ180" s="354"/>
      <c r="BK180" s="354"/>
      <c r="BL180" s="354"/>
      <c r="BM180" s="354"/>
      <c r="BN180" s="354"/>
      <c r="BO180" s="499">
        <f t="shared" si="548"/>
        <v>-2000000</v>
      </c>
      <c r="BP180" s="354"/>
      <c r="BQ180" s="354"/>
      <c r="BR180" s="354"/>
      <c r="BS180" s="354"/>
      <c r="BT180" s="354"/>
      <c r="BU180" s="354"/>
      <c r="BV180" s="354"/>
      <c r="BW180" s="354"/>
      <c r="BX180" s="354"/>
      <c r="BY180" s="354"/>
      <c r="BZ180" s="354"/>
      <c r="CA180" s="499">
        <f t="shared" si="549"/>
        <v>-2250000</v>
      </c>
      <c r="CB180" s="354"/>
      <c r="CC180" s="354"/>
      <c r="CD180" s="354"/>
      <c r="CE180" s="354"/>
      <c r="CF180" s="354"/>
      <c r="CG180" s="354"/>
      <c r="CH180" s="354"/>
      <c r="CI180" s="354"/>
      <c r="CJ180" s="354"/>
      <c r="CK180" s="354"/>
      <c r="CL180" s="354"/>
      <c r="CM180" s="499">
        <f t="shared" si="550"/>
        <v>-2250000</v>
      </c>
      <c r="CN180" s="354"/>
      <c r="CO180" s="354"/>
      <c r="CP180" s="354"/>
      <c r="CQ180" s="354"/>
      <c r="CR180" s="354"/>
      <c r="CS180" s="354"/>
      <c r="CT180" s="354"/>
      <c r="CU180" s="354"/>
      <c r="CV180" s="354"/>
      <c r="CW180" s="354"/>
      <c r="CX180" s="354"/>
      <c r="CY180" s="499">
        <f t="shared" si="551"/>
        <v>-3000000</v>
      </c>
      <c r="CZ180" s="354"/>
      <c r="DA180" s="354"/>
      <c r="DB180" s="354"/>
      <c r="DC180" s="354"/>
      <c r="DD180" s="354"/>
      <c r="DE180" s="354"/>
      <c r="DF180" s="354"/>
      <c r="DG180" s="354"/>
      <c r="DH180" s="354"/>
      <c r="DI180" s="354"/>
      <c r="DJ180" s="354"/>
      <c r="DK180" s="499">
        <f t="shared" si="552"/>
        <v>-2500000</v>
      </c>
      <c r="DL180" s="354"/>
      <c r="DM180" s="354"/>
      <c r="DN180" s="354"/>
      <c r="DO180" s="354"/>
      <c r="DP180" s="354"/>
      <c r="DQ180" s="354"/>
      <c r="DR180" s="354"/>
      <c r="DS180" s="354"/>
      <c r="DT180" s="354"/>
      <c r="DU180" s="354"/>
      <c r="DV180" s="354"/>
      <c r="DW180" s="499">
        <f t="shared" si="553"/>
        <v>-3000000</v>
      </c>
      <c r="DX180" s="354"/>
      <c r="DY180" s="354"/>
      <c r="DZ180" s="354"/>
      <c r="EA180" s="354"/>
      <c r="EB180" s="354"/>
      <c r="EC180" s="354"/>
      <c r="ED180" s="354"/>
      <c r="EE180" s="354"/>
      <c r="EF180" s="354"/>
      <c r="EG180" s="354"/>
      <c r="EH180" s="354"/>
      <c r="EI180" s="499">
        <f t="shared" si="554"/>
        <v>-3500000</v>
      </c>
      <c r="EJ180" s="354"/>
      <c r="EK180" s="354"/>
      <c r="EL180" s="354"/>
      <c r="EM180" s="354"/>
      <c r="EN180" s="354"/>
      <c r="EO180" s="354"/>
      <c r="EP180" s="354"/>
      <c r="EQ180" s="354"/>
      <c r="ER180" s="354"/>
      <c r="ES180" s="354"/>
      <c r="ET180" s="354"/>
      <c r="EU180" s="499">
        <f t="shared" si="555"/>
        <v>-3000000</v>
      </c>
      <c r="EV180" s="354"/>
      <c r="EW180" s="354"/>
      <c r="EX180" s="354"/>
      <c r="EY180" s="354"/>
      <c r="EZ180" s="354"/>
      <c r="FA180" s="354"/>
      <c r="FB180" s="354"/>
      <c r="FC180" s="354"/>
      <c r="FD180" s="354"/>
      <c r="FE180" s="354"/>
      <c r="FF180" s="354"/>
      <c r="FG180" s="499">
        <f t="shared" si="556"/>
        <v>-3000000</v>
      </c>
      <c r="FH180" s="354"/>
      <c r="FI180" s="354"/>
      <c r="FJ180" s="354"/>
      <c r="FK180" s="354"/>
      <c r="FL180" s="354"/>
      <c r="FM180" s="354"/>
      <c r="FN180" s="354"/>
      <c r="FO180" s="354"/>
      <c r="FP180" s="354"/>
      <c r="FQ180" s="354"/>
      <c r="FR180" s="354"/>
      <c r="FS180" s="499">
        <f t="shared" si="557"/>
        <v>-3000000</v>
      </c>
      <c r="FT180" s="354"/>
      <c r="FU180" s="354"/>
      <c r="FV180" s="354"/>
      <c r="FW180" s="354"/>
      <c r="FX180" s="354"/>
      <c r="FY180" s="354"/>
      <c r="FZ180" s="354"/>
      <c r="GA180" s="354"/>
      <c r="GB180" s="354"/>
      <c r="GC180" s="354"/>
      <c r="GD180" s="354"/>
      <c r="GE180" s="499">
        <f t="shared" si="558"/>
        <v>-2500000</v>
      </c>
      <c r="GF180" s="462"/>
    </row>
    <row r="181" spans="1:189" s="495" customFormat="1" ht="22" hidden="1" customHeight="1" thickTop="1" thickBot="1">
      <c r="G181" s="242" t="str">
        <f>G163</f>
        <v>SELF PUBLISH REVENUE</v>
      </c>
      <c r="H181" s="342"/>
      <c r="I181" s="342"/>
      <c r="J181" s="342"/>
      <c r="K181" s="342"/>
      <c r="L181" s="342"/>
      <c r="M181" s="342"/>
      <c r="N181" s="342"/>
      <c r="O181" s="342"/>
      <c r="P181" s="497">
        <f>SUM(H163:P163)</f>
        <v>0</v>
      </c>
      <c r="Q181" s="498"/>
      <c r="R181" s="354"/>
      <c r="S181" s="499">
        <f>SUM(I163:S163)</f>
        <v>50370.012000000002</v>
      </c>
      <c r="T181" s="354"/>
      <c r="U181" s="354"/>
      <c r="V181" s="354"/>
      <c r="W181" s="354"/>
      <c r="X181" s="354"/>
      <c r="Y181" s="354"/>
      <c r="Z181" s="354"/>
      <c r="AA181" s="354"/>
      <c r="AB181" s="354"/>
      <c r="AC181" s="354"/>
      <c r="AD181" s="354"/>
      <c r="AE181" s="499">
        <f t="shared" si="545"/>
        <v>33613318.480500005</v>
      </c>
      <c r="AF181" s="354"/>
      <c r="AG181" s="354"/>
      <c r="AH181" s="354"/>
      <c r="AI181" s="354"/>
      <c r="AJ181" s="354"/>
      <c r="AK181" s="354"/>
      <c r="AL181" s="354"/>
      <c r="AM181" s="354"/>
      <c r="AN181" s="354"/>
      <c r="AO181" s="354"/>
      <c r="AP181" s="354"/>
      <c r="AQ181" s="499">
        <f t="shared" si="546"/>
        <v>152437122.98060405</v>
      </c>
      <c r="AR181" s="354"/>
      <c r="AS181" s="354"/>
      <c r="AT181" s="354"/>
      <c r="AU181" s="354"/>
      <c r="AV181" s="354"/>
      <c r="AW181" s="354"/>
      <c r="AX181" s="354"/>
      <c r="AY181" s="354"/>
      <c r="AZ181" s="354"/>
      <c r="BA181" s="354"/>
      <c r="BB181" s="354"/>
      <c r="BC181" s="499">
        <f t="shared" si="547"/>
        <v>295378548.9403826</v>
      </c>
      <c r="BD181" s="354"/>
      <c r="BE181" s="354"/>
      <c r="BF181" s="354"/>
      <c r="BG181" s="354"/>
      <c r="BH181" s="354"/>
      <c r="BI181" s="354"/>
      <c r="BJ181" s="354"/>
      <c r="BK181" s="354"/>
      <c r="BL181" s="354"/>
      <c r="BM181" s="354"/>
      <c r="BN181" s="354"/>
      <c r="BO181" s="499">
        <f t="shared" si="548"/>
        <v>436774650.2035538</v>
      </c>
      <c r="BP181" s="354"/>
      <c r="BQ181" s="354"/>
      <c r="BR181" s="354"/>
      <c r="BS181" s="354"/>
      <c r="BT181" s="354"/>
      <c r="BU181" s="354"/>
      <c r="BV181" s="354"/>
      <c r="BW181" s="354"/>
      <c r="BX181" s="354"/>
      <c r="BY181" s="354"/>
      <c r="BZ181" s="354"/>
      <c r="CA181" s="499">
        <f t="shared" si="549"/>
        <v>621894779.70970917</v>
      </c>
      <c r="CB181" s="354"/>
      <c r="CC181" s="354"/>
      <c r="CD181" s="354"/>
      <c r="CE181" s="354"/>
      <c r="CF181" s="354"/>
      <c r="CG181" s="354"/>
      <c r="CH181" s="354"/>
      <c r="CI181" s="354"/>
      <c r="CJ181" s="354"/>
      <c r="CK181" s="354"/>
      <c r="CL181" s="354"/>
      <c r="CM181" s="499">
        <f t="shared" si="550"/>
        <v>804710413.62358832</v>
      </c>
      <c r="CN181" s="354"/>
      <c r="CO181" s="354"/>
      <c r="CP181" s="354"/>
      <c r="CQ181" s="354"/>
      <c r="CR181" s="354"/>
      <c r="CS181" s="354"/>
      <c r="CT181" s="354"/>
      <c r="CU181" s="354"/>
      <c r="CV181" s="354"/>
      <c r="CW181" s="354"/>
      <c r="CX181" s="354"/>
      <c r="CY181" s="499">
        <f t="shared" si="551"/>
        <v>976772813.64381933</v>
      </c>
      <c r="CZ181" s="354"/>
      <c r="DA181" s="354"/>
      <c r="DB181" s="354"/>
      <c r="DC181" s="354"/>
      <c r="DD181" s="354"/>
      <c r="DE181" s="354"/>
      <c r="DF181" s="354"/>
      <c r="DG181" s="354"/>
      <c r="DH181" s="354"/>
      <c r="DI181" s="354"/>
      <c r="DJ181" s="354"/>
      <c r="DK181" s="499">
        <f t="shared" si="552"/>
        <v>1177435480.4054215</v>
      </c>
      <c r="DL181" s="354"/>
      <c r="DM181" s="354"/>
      <c r="DN181" s="354"/>
      <c r="DO181" s="354"/>
      <c r="DP181" s="354"/>
      <c r="DQ181" s="354"/>
      <c r="DR181" s="354"/>
      <c r="DS181" s="354"/>
      <c r="DT181" s="354"/>
      <c r="DU181" s="354"/>
      <c r="DV181" s="354"/>
      <c r="DW181" s="499">
        <f t="shared" si="553"/>
        <v>1388089582.8478343</v>
      </c>
      <c r="DX181" s="354"/>
      <c r="DY181" s="354"/>
      <c r="DZ181" s="354"/>
      <c r="EA181" s="354"/>
      <c r="EB181" s="354"/>
      <c r="EC181" s="354"/>
      <c r="ED181" s="354"/>
      <c r="EE181" s="354"/>
      <c r="EF181" s="354"/>
      <c r="EG181" s="354"/>
      <c r="EH181" s="354"/>
      <c r="EI181" s="499">
        <f t="shared" si="554"/>
        <v>1587906161.8036363</v>
      </c>
      <c r="EJ181" s="354"/>
      <c r="EK181" s="354"/>
      <c r="EL181" s="354"/>
      <c r="EM181" s="354"/>
      <c r="EN181" s="354"/>
      <c r="EO181" s="354"/>
      <c r="EP181" s="354"/>
      <c r="EQ181" s="354"/>
      <c r="ER181" s="354"/>
      <c r="ES181" s="354"/>
      <c r="ET181" s="354"/>
      <c r="EU181" s="499">
        <f t="shared" si="555"/>
        <v>1814285225.7531209</v>
      </c>
      <c r="EV181" s="354"/>
      <c r="EW181" s="354"/>
      <c r="EX181" s="354"/>
      <c r="EY181" s="354"/>
      <c r="EZ181" s="354"/>
      <c r="FA181" s="354"/>
      <c r="FB181" s="354"/>
      <c r="FC181" s="354"/>
      <c r="FD181" s="354"/>
      <c r="FE181" s="354"/>
      <c r="FF181" s="354"/>
      <c r="FG181" s="499">
        <f t="shared" si="556"/>
        <v>2075735367.6519175</v>
      </c>
      <c r="FH181" s="354"/>
      <c r="FI181" s="354"/>
      <c r="FJ181" s="354"/>
      <c r="FK181" s="354"/>
      <c r="FL181" s="354"/>
      <c r="FM181" s="354"/>
      <c r="FN181" s="354"/>
      <c r="FO181" s="354"/>
      <c r="FP181" s="354"/>
      <c r="FQ181" s="354"/>
      <c r="FR181" s="354"/>
      <c r="FS181" s="499">
        <f t="shared" si="557"/>
        <v>2410239849.714591</v>
      </c>
      <c r="FT181" s="354"/>
      <c r="FU181" s="354"/>
      <c r="FV181" s="354"/>
      <c r="FW181" s="354"/>
      <c r="FX181" s="354"/>
      <c r="FY181" s="354"/>
      <c r="FZ181" s="354"/>
      <c r="GA181" s="354"/>
      <c r="GB181" s="354"/>
      <c r="GC181" s="354"/>
      <c r="GD181" s="354"/>
      <c r="GE181" s="499">
        <f t="shared" si="558"/>
        <v>2694514745.2894454</v>
      </c>
      <c r="GF181" s="462"/>
    </row>
    <row r="182" spans="1:189" s="495" customFormat="1" ht="22" hidden="1" customHeight="1" thickTop="1" thickBot="1">
      <c r="G182" s="502" t="s">
        <v>329</v>
      </c>
      <c r="H182" s="342"/>
      <c r="I182" s="342"/>
      <c r="J182" s="342"/>
      <c r="K182" s="342"/>
      <c r="L182" s="342"/>
      <c r="M182" s="342"/>
      <c r="N182" s="342"/>
      <c r="O182" s="342"/>
      <c r="P182" s="497">
        <f>SUM(E164:P164)</f>
        <v>0</v>
      </c>
      <c r="Q182" s="498"/>
      <c r="R182" s="354"/>
      <c r="S182" s="499">
        <f>SUM(H164:S164)</f>
        <v>-44680.691250000003</v>
      </c>
      <c r="T182" s="354"/>
      <c r="U182" s="354"/>
      <c r="V182" s="354"/>
      <c r="W182" s="354"/>
      <c r="X182" s="354"/>
      <c r="Y182" s="354"/>
      <c r="Z182" s="354"/>
      <c r="AA182" s="354"/>
      <c r="AB182" s="354"/>
      <c r="AC182" s="354"/>
      <c r="AD182" s="354"/>
      <c r="AE182" s="499">
        <f t="shared" si="545"/>
        <v>-8574299.6624999996</v>
      </c>
      <c r="AF182" s="354"/>
      <c r="AG182" s="354"/>
      <c r="AH182" s="354"/>
      <c r="AI182" s="354"/>
      <c r="AJ182" s="354"/>
      <c r="AK182" s="354"/>
      <c r="AL182" s="354"/>
      <c r="AM182" s="354"/>
      <c r="AN182" s="354"/>
      <c r="AO182" s="354"/>
      <c r="AP182" s="354"/>
      <c r="AQ182" s="499">
        <f t="shared" si="546"/>
        <v>-14569779.001634998</v>
      </c>
      <c r="AR182" s="354"/>
      <c r="AS182" s="354"/>
      <c r="AT182" s="354"/>
      <c r="AU182" s="354"/>
      <c r="AV182" s="354"/>
      <c r="AW182" s="354"/>
      <c r="AX182" s="354"/>
      <c r="AY182" s="354"/>
      <c r="AZ182" s="354"/>
      <c r="BA182" s="354"/>
      <c r="BB182" s="354"/>
      <c r="BC182" s="499">
        <f t="shared" si="547"/>
        <v>-13266429.593116166</v>
      </c>
      <c r="BD182" s="354"/>
      <c r="BE182" s="354"/>
      <c r="BF182" s="354"/>
      <c r="BG182" s="354"/>
      <c r="BH182" s="354"/>
      <c r="BI182" s="354"/>
      <c r="BJ182" s="354"/>
      <c r="BK182" s="354"/>
      <c r="BL182" s="354"/>
      <c r="BM182" s="354"/>
      <c r="BN182" s="354"/>
      <c r="BO182" s="499">
        <f t="shared" si="548"/>
        <v>-17575157.363510069</v>
      </c>
      <c r="BP182" s="354"/>
      <c r="BQ182" s="354"/>
      <c r="BR182" s="354"/>
      <c r="BS182" s="354"/>
      <c r="BT182" s="354"/>
      <c r="BU182" s="354"/>
      <c r="BV182" s="354"/>
      <c r="BW182" s="354"/>
      <c r="BX182" s="354"/>
      <c r="BY182" s="354"/>
      <c r="BZ182" s="354"/>
      <c r="CA182" s="499">
        <f t="shared" si="549"/>
        <v>-19600461.768869407</v>
      </c>
      <c r="CB182" s="354"/>
      <c r="CC182" s="354"/>
      <c r="CD182" s="354"/>
      <c r="CE182" s="354"/>
      <c r="CF182" s="354"/>
      <c r="CG182" s="354"/>
      <c r="CH182" s="354"/>
      <c r="CI182" s="354"/>
      <c r="CJ182" s="354"/>
      <c r="CK182" s="354"/>
      <c r="CL182" s="354"/>
      <c r="CM182" s="499">
        <f t="shared" si="550"/>
        <v>-20010977.890045375</v>
      </c>
      <c r="CN182" s="354"/>
      <c r="CO182" s="354"/>
      <c r="CP182" s="354"/>
      <c r="CQ182" s="354"/>
      <c r="CR182" s="354"/>
      <c r="CS182" s="354"/>
      <c r="CT182" s="354"/>
      <c r="CU182" s="354"/>
      <c r="CV182" s="354"/>
      <c r="CW182" s="354"/>
      <c r="CX182" s="354"/>
      <c r="CY182" s="499">
        <f t="shared" si="551"/>
        <v>-16568585.918908902</v>
      </c>
      <c r="CZ182" s="354"/>
      <c r="DA182" s="354"/>
      <c r="DB182" s="354"/>
      <c r="DC182" s="354"/>
      <c r="DD182" s="354"/>
      <c r="DE182" s="354"/>
      <c r="DF182" s="354"/>
      <c r="DG182" s="354"/>
      <c r="DH182" s="354"/>
      <c r="DI182" s="354"/>
      <c r="DJ182" s="354"/>
      <c r="DK182" s="499">
        <f t="shared" si="552"/>
        <v>-24691589.359740634</v>
      </c>
      <c r="DL182" s="354"/>
      <c r="DM182" s="354"/>
      <c r="DN182" s="354"/>
      <c r="DO182" s="354"/>
      <c r="DP182" s="354"/>
      <c r="DQ182" s="354"/>
      <c r="DR182" s="354"/>
      <c r="DS182" s="354"/>
      <c r="DT182" s="354"/>
      <c r="DU182" s="354"/>
      <c r="DV182" s="354"/>
      <c r="DW182" s="499">
        <f t="shared" si="553"/>
        <v>-19618517.169176277</v>
      </c>
      <c r="DX182" s="354"/>
      <c r="DY182" s="354"/>
      <c r="DZ182" s="354"/>
      <c r="EA182" s="354"/>
      <c r="EB182" s="354"/>
      <c r="EC182" s="354"/>
      <c r="ED182" s="354"/>
      <c r="EE182" s="354"/>
      <c r="EF182" s="354"/>
      <c r="EG182" s="354"/>
      <c r="EH182" s="354"/>
      <c r="EI182" s="499">
        <f t="shared" si="554"/>
        <v>-22822852.504158471</v>
      </c>
      <c r="EJ182" s="354"/>
      <c r="EK182" s="354"/>
      <c r="EL182" s="354"/>
      <c r="EM182" s="354"/>
      <c r="EN182" s="354"/>
      <c r="EO182" s="354"/>
      <c r="EP182" s="354"/>
      <c r="EQ182" s="354"/>
      <c r="ER182" s="354"/>
      <c r="ES182" s="354"/>
      <c r="ET182" s="354"/>
      <c r="EU182" s="499">
        <f t="shared" si="555"/>
        <v>-23901398.853515204</v>
      </c>
      <c r="EV182" s="354"/>
      <c r="EW182" s="354"/>
      <c r="EX182" s="354"/>
      <c r="EY182" s="354"/>
      <c r="EZ182" s="354"/>
      <c r="FA182" s="354"/>
      <c r="FB182" s="354"/>
      <c r="FC182" s="354"/>
      <c r="FD182" s="354"/>
      <c r="FE182" s="354"/>
      <c r="FF182" s="354"/>
      <c r="FG182" s="499">
        <f t="shared" si="556"/>
        <v>-31734046.808687218</v>
      </c>
      <c r="FH182" s="354"/>
      <c r="FI182" s="354"/>
      <c r="FJ182" s="354"/>
      <c r="FK182" s="354"/>
      <c r="FL182" s="354"/>
      <c r="FM182" s="354"/>
      <c r="FN182" s="354"/>
      <c r="FO182" s="354"/>
      <c r="FP182" s="354"/>
      <c r="FQ182" s="354"/>
      <c r="FR182" s="354"/>
      <c r="FS182" s="499">
        <f t="shared" si="557"/>
        <v>-34902841.484799922</v>
      </c>
      <c r="FT182" s="354"/>
      <c r="FU182" s="354"/>
      <c r="FV182" s="354"/>
      <c r="FW182" s="354"/>
      <c r="FX182" s="354"/>
      <c r="FY182" s="354"/>
      <c r="FZ182" s="354"/>
      <c r="GA182" s="354"/>
      <c r="GB182" s="354"/>
      <c r="GC182" s="354"/>
      <c r="GD182" s="354"/>
      <c r="GE182" s="499">
        <f t="shared" si="558"/>
        <v>-27698683.341529869</v>
      </c>
      <c r="GF182" s="462">
        <f>SUM(H182:GE182)</f>
        <v>-295580301.41144252</v>
      </c>
    </row>
    <row r="183" spans="1:189" s="495" customFormat="1" ht="22" hidden="1" customHeight="1" thickTop="1" thickBot="1">
      <c r="G183" s="502" t="s">
        <v>339</v>
      </c>
      <c r="H183" s="342"/>
      <c r="I183" s="342"/>
      <c r="J183" s="342"/>
      <c r="K183" s="342"/>
      <c r="L183" s="342"/>
      <c r="M183" s="342"/>
      <c r="N183" s="342"/>
      <c r="O183" s="342"/>
      <c r="P183" s="497">
        <f>SUM(E172:P172)</f>
        <v>0</v>
      </c>
      <c r="Q183" s="498"/>
      <c r="R183" s="354"/>
      <c r="S183" s="499">
        <f>SUM(H172:S172)</f>
        <v>0</v>
      </c>
      <c r="T183" s="354"/>
      <c r="U183" s="354"/>
      <c r="V183" s="354"/>
      <c r="W183" s="354"/>
      <c r="X183" s="354"/>
      <c r="Y183" s="354"/>
      <c r="Z183" s="354"/>
      <c r="AA183" s="354"/>
      <c r="AB183" s="354"/>
      <c r="AC183" s="354"/>
      <c r="AD183" s="354"/>
      <c r="AE183" s="499">
        <f>SUM(T169:AE169)</f>
        <v>14487249.38125</v>
      </c>
      <c r="AF183" s="354"/>
      <c r="AG183" s="354"/>
      <c r="AH183" s="354"/>
      <c r="AI183" s="354"/>
      <c r="AJ183" s="354"/>
      <c r="AK183" s="354"/>
      <c r="AL183" s="354"/>
      <c r="AM183" s="354"/>
      <c r="AN183" s="354"/>
      <c r="AO183" s="354"/>
      <c r="AP183" s="354"/>
      <c r="AQ183" s="499">
        <f>SUM(AF169:AQ169)</f>
        <v>25175761.502997499</v>
      </c>
      <c r="AR183" s="354"/>
      <c r="AS183" s="354"/>
      <c r="AT183" s="354"/>
      <c r="AU183" s="354"/>
      <c r="AV183" s="354"/>
      <c r="AW183" s="354"/>
      <c r="AX183" s="354"/>
      <c r="AY183" s="354"/>
      <c r="AZ183" s="354"/>
      <c r="BA183" s="354"/>
      <c r="BB183" s="354"/>
      <c r="BC183" s="499">
        <f>SUM(AR169:BC169)</f>
        <v>22354137.587379634</v>
      </c>
      <c r="BD183" s="354"/>
      <c r="BE183" s="354"/>
      <c r="BF183" s="354"/>
      <c r="BG183" s="354"/>
      <c r="BH183" s="354"/>
      <c r="BI183" s="354"/>
      <c r="BJ183" s="354"/>
      <c r="BK183" s="354"/>
      <c r="BL183" s="354"/>
      <c r="BM183" s="354"/>
      <c r="BN183" s="354"/>
      <c r="BO183" s="499">
        <f>SUM(BD169:BO169)</f>
        <v>30198121.833101794</v>
      </c>
      <c r="BP183" s="354"/>
      <c r="BQ183" s="354"/>
      <c r="BR183" s="354"/>
      <c r="BS183" s="354"/>
      <c r="BT183" s="354"/>
      <c r="BU183" s="354"/>
      <c r="BV183" s="354"/>
      <c r="BW183" s="354"/>
      <c r="BX183" s="354"/>
      <c r="BY183" s="354"/>
      <c r="BZ183" s="354"/>
      <c r="CA183" s="499">
        <f>SUM(BP169:CA169)</f>
        <v>33460629.90959391</v>
      </c>
      <c r="CB183" s="354"/>
      <c r="CC183" s="354"/>
      <c r="CD183" s="354"/>
      <c r="CE183" s="354"/>
      <c r="CF183" s="354"/>
      <c r="CG183" s="354"/>
      <c r="CH183" s="354"/>
      <c r="CI183" s="354"/>
      <c r="CJ183" s="354"/>
      <c r="CK183" s="354"/>
      <c r="CL183" s="354"/>
      <c r="CM183" s="499">
        <f>SUM(CB169:CM169)</f>
        <v>34226192.798416518</v>
      </c>
      <c r="CN183" s="354"/>
      <c r="CO183" s="354"/>
      <c r="CP183" s="354"/>
      <c r="CQ183" s="354"/>
      <c r="CR183" s="354"/>
      <c r="CS183" s="354"/>
      <c r="CT183" s="354"/>
      <c r="CU183" s="354"/>
      <c r="CV183" s="354"/>
      <c r="CW183" s="354"/>
      <c r="CX183" s="354"/>
      <c r="CY183" s="499">
        <f>SUM(CN169:CY169)</f>
        <v>27552840.851332985</v>
      </c>
      <c r="CZ183" s="354"/>
      <c r="DA183" s="354"/>
      <c r="DB183" s="354"/>
      <c r="DC183" s="354"/>
      <c r="DD183" s="354"/>
      <c r="DE183" s="354"/>
      <c r="DF183" s="354"/>
      <c r="DG183" s="354"/>
      <c r="DH183" s="354"/>
      <c r="DI183" s="354"/>
      <c r="DJ183" s="354"/>
      <c r="DK183" s="499">
        <f>SUM(CZ169:DK169)</f>
        <v>42519913.826191172</v>
      </c>
      <c r="DL183" s="354"/>
      <c r="DM183" s="354"/>
      <c r="DN183" s="354"/>
      <c r="DO183" s="354"/>
      <c r="DP183" s="354"/>
      <c r="DQ183" s="354"/>
      <c r="DR183" s="354"/>
      <c r="DS183" s="354"/>
      <c r="DT183" s="354"/>
      <c r="DU183" s="354"/>
      <c r="DV183" s="354"/>
      <c r="DW183" s="499">
        <f>SUM(DL169:DW169)</f>
        <v>33013381.476823181</v>
      </c>
      <c r="DX183" s="354"/>
      <c r="DY183" s="354"/>
      <c r="DZ183" s="354"/>
      <c r="EA183" s="354"/>
      <c r="EB183" s="354"/>
      <c r="EC183" s="354"/>
      <c r="ED183" s="354"/>
      <c r="EE183" s="354"/>
      <c r="EF183" s="354"/>
      <c r="EG183" s="354"/>
      <c r="EH183" s="354"/>
      <c r="EI183" s="499">
        <f>SUM(DX169:EI169)</f>
        <v>38566396.257623851</v>
      </c>
      <c r="EJ183" s="354"/>
      <c r="EK183" s="354"/>
      <c r="EL183" s="354"/>
      <c r="EM183" s="354"/>
      <c r="EN183" s="354"/>
      <c r="EO183" s="354"/>
      <c r="EP183" s="354"/>
      <c r="EQ183" s="354"/>
      <c r="ER183" s="354"/>
      <c r="ES183" s="354"/>
      <c r="ET183" s="354"/>
      <c r="EU183" s="499">
        <f>SUM(EJ169:EU169)</f>
        <v>40779931.231444553</v>
      </c>
      <c r="EV183" s="354"/>
      <c r="EW183" s="354"/>
      <c r="EX183" s="354"/>
      <c r="EY183" s="354"/>
      <c r="EZ183" s="354"/>
      <c r="FA183" s="354"/>
      <c r="FB183" s="354"/>
      <c r="FC183" s="354"/>
      <c r="FD183" s="354"/>
      <c r="FE183" s="354"/>
      <c r="FF183" s="354"/>
      <c r="FG183" s="499">
        <f>SUM(EV169:FG169)</f>
        <v>55185085.815926567</v>
      </c>
      <c r="FH183" s="354"/>
      <c r="FI183" s="354"/>
      <c r="FJ183" s="354"/>
      <c r="FK183" s="354"/>
      <c r="FL183" s="354"/>
      <c r="FM183" s="354"/>
      <c r="FN183" s="354"/>
      <c r="FO183" s="354"/>
      <c r="FP183" s="354"/>
      <c r="FQ183" s="354"/>
      <c r="FR183" s="354"/>
      <c r="FS183" s="499">
        <f>SUM(FH169:FS169)</f>
        <v>60994542.722133189</v>
      </c>
      <c r="FT183" s="354"/>
      <c r="FU183" s="354"/>
      <c r="FV183" s="354"/>
      <c r="FW183" s="354"/>
      <c r="FX183" s="354"/>
      <c r="FY183" s="354"/>
      <c r="FZ183" s="354"/>
      <c r="GA183" s="354"/>
      <c r="GB183" s="354"/>
      <c r="GC183" s="354"/>
      <c r="GD183" s="354"/>
      <c r="GE183" s="499">
        <f>SUM(FT169:GE169)</f>
        <v>48569819.459471419</v>
      </c>
      <c r="GF183" s="462">
        <f>SUM(H183:GE183)</f>
        <v>507084004.65368623</v>
      </c>
    </row>
    <row r="184" spans="1:189" s="503" customFormat="1" ht="22" hidden="1" customHeight="1" thickTop="1" thickBot="1">
      <c r="G184" s="504" t="s">
        <v>415</v>
      </c>
      <c r="H184" s="342"/>
      <c r="I184" s="342"/>
      <c r="J184" s="342"/>
      <c r="K184" s="342"/>
      <c r="L184" s="342"/>
      <c r="M184" s="342"/>
      <c r="N184" s="342"/>
      <c r="O184" s="342"/>
      <c r="P184" s="497">
        <f>SUM(E173:P173)</f>
        <v>0</v>
      </c>
      <c r="Q184" s="498"/>
      <c r="R184" s="354"/>
      <c r="S184" s="499">
        <f>SUM(H173:S173)</f>
        <v>9962.25</v>
      </c>
      <c r="T184" s="354"/>
      <c r="U184" s="354"/>
      <c r="V184" s="354"/>
      <c r="W184" s="354"/>
      <c r="X184" s="354"/>
      <c r="Y184" s="354"/>
      <c r="Z184" s="354"/>
      <c r="AA184" s="354"/>
      <c r="AB184" s="354"/>
      <c r="AC184" s="354"/>
      <c r="AD184" s="354"/>
      <c r="AE184" s="499">
        <f>SUM(T173:AE173)</f>
        <v>1911772.5</v>
      </c>
      <c r="AF184" s="354"/>
      <c r="AG184" s="354"/>
      <c r="AH184" s="354"/>
      <c r="AI184" s="354"/>
      <c r="AJ184" s="354"/>
      <c r="AK184" s="354"/>
      <c r="AL184" s="354"/>
      <c r="AM184" s="354"/>
      <c r="AN184" s="354"/>
      <c r="AO184" s="354"/>
      <c r="AP184" s="354"/>
      <c r="AQ184" s="499">
        <f>SUM(AF173:AQ173)</f>
        <v>3248557.1910000001</v>
      </c>
      <c r="AR184" s="354"/>
      <c r="AS184" s="354"/>
      <c r="AT184" s="354"/>
      <c r="AU184" s="354"/>
      <c r="AV184" s="354"/>
      <c r="AW184" s="354"/>
      <c r="AX184" s="354"/>
      <c r="AY184" s="354"/>
      <c r="AZ184" s="354"/>
      <c r="BA184" s="354"/>
      <c r="BB184" s="354"/>
      <c r="BC184" s="499">
        <f>SUM(AR173:BC173)</f>
        <v>2957955.3161908956</v>
      </c>
      <c r="BD184" s="354"/>
      <c r="BE184" s="354"/>
      <c r="BF184" s="354"/>
      <c r="BG184" s="354"/>
      <c r="BH184" s="354"/>
      <c r="BI184" s="354"/>
      <c r="BJ184" s="354"/>
      <c r="BK184" s="354"/>
      <c r="BL184" s="354"/>
      <c r="BM184" s="354"/>
      <c r="BN184" s="354"/>
      <c r="BO184" s="499">
        <f>SUM(BD173:BO173)</f>
        <v>3918652.7008941071</v>
      </c>
      <c r="BP184" s="354"/>
      <c r="BQ184" s="354"/>
      <c r="BR184" s="354"/>
      <c r="BS184" s="354"/>
      <c r="BT184" s="354"/>
      <c r="BU184" s="354"/>
      <c r="BV184" s="354"/>
      <c r="BW184" s="354"/>
      <c r="BX184" s="354"/>
      <c r="BY184" s="354"/>
      <c r="BZ184" s="354"/>
      <c r="CA184" s="499">
        <f>SUM(BP173:CA173)</f>
        <v>4370225.589491507</v>
      </c>
      <c r="CB184" s="354"/>
      <c r="CC184" s="354"/>
      <c r="CD184" s="354"/>
      <c r="CE184" s="354"/>
      <c r="CF184" s="354"/>
      <c r="CG184" s="354"/>
      <c r="CH184" s="354"/>
      <c r="CI184" s="354"/>
      <c r="CJ184" s="354"/>
      <c r="CK184" s="354"/>
      <c r="CL184" s="354"/>
      <c r="CM184" s="499">
        <f>SUM(CB173:CM173)</f>
        <v>4461756.4972230494</v>
      </c>
      <c r="CN184" s="354"/>
      <c r="CO184" s="354"/>
      <c r="CP184" s="354"/>
      <c r="CQ184" s="354"/>
      <c r="CR184" s="354"/>
      <c r="CS184" s="354"/>
      <c r="CT184" s="354"/>
      <c r="CU184" s="354"/>
      <c r="CV184" s="354"/>
      <c r="CW184" s="354"/>
      <c r="CX184" s="354"/>
      <c r="CY184" s="499">
        <f>SUM(CN173:CY173)</f>
        <v>3694222.0554980831</v>
      </c>
      <c r="CZ184" s="354"/>
      <c r="DA184" s="354"/>
      <c r="DB184" s="354"/>
      <c r="DC184" s="354"/>
      <c r="DD184" s="354"/>
      <c r="DE184" s="354"/>
      <c r="DF184" s="354"/>
      <c r="DG184" s="354"/>
      <c r="DH184" s="354"/>
      <c r="DI184" s="354"/>
      <c r="DJ184" s="354"/>
      <c r="DK184" s="499">
        <f>SUM(CZ173:DK173)</f>
        <v>5505371.0947024832</v>
      </c>
      <c r="DL184" s="354"/>
      <c r="DM184" s="354"/>
      <c r="DN184" s="354"/>
      <c r="DO184" s="354"/>
      <c r="DP184" s="354"/>
      <c r="DQ184" s="354"/>
      <c r="DR184" s="354"/>
      <c r="DS184" s="354"/>
      <c r="DT184" s="354"/>
      <c r="DU184" s="354"/>
      <c r="DV184" s="354"/>
      <c r="DW184" s="499">
        <f>SUM(DL173:DW173)</f>
        <v>4374251.3197717462</v>
      </c>
      <c r="DX184" s="354"/>
      <c r="DY184" s="354"/>
      <c r="DZ184" s="354"/>
      <c r="EA184" s="354"/>
      <c r="EB184" s="354"/>
      <c r="EC184" s="354"/>
      <c r="ED184" s="354"/>
      <c r="EE184" s="354"/>
      <c r="EF184" s="354"/>
      <c r="EG184" s="354"/>
      <c r="EH184" s="354"/>
      <c r="EI184" s="499">
        <f>SUM(DX173:EI173)</f>
        <v>5088707.3587867254</v>
      </c>
      <c r="EJ184" s="354"/>
      <c r="EK184" s="354"/>
      <c r="EL184" s="354"/>
      <c r="EM184" s="354"/>
      <c r="EN184" s="354"/>
      <c r="EO184" s="354"/>
      <c r="EP184" s="354"/>
      <c r="EQ184" s="354"/>
      <c r="ER184" s="354"/>
      <c r="ES184" s="354"/>
      <c r="ET184" s="354"/>
      <c r="EU184" s="499">
        <f>SUM(EJ173:EU173)</f>
        <v>5329185.9205162115</v>
      </c>
      <c r="EV184" s="354"/>
      <c r="EW184" s="354"/>
      <c r="EX184" s="354"/>
      <c r="EY184" s="354"/>
      <c r="EZ184" s="354"/>
      <c r="FA184" s="354"/>
      <c r="FB184" s="354"/>
      <c r="FC184" s="354"/>
      <c r="FD184" s="354"/>
      <c r="FE184" s="354"/>
      <c r="FF184" s="354"/>
      <c r="FG184" s="499">
        <f>SUM(EV173:FG173)</f>
        <v>7075595.7210004972</v>
      </c>
      <c r="FH184" s="354"/>
      <c r="FI184" s="354"/>
      <c r="FJ184" s="354"/>
      <c r="FK184" s="354"/>
      <c r="FL184" s="354"/>
      <c r="FM184" s="354"/>
      <c r="FN184" s="354"/>
      <c r="FO184" s="354"/>
      <c r="FP184" s="354"/>
      <c r="FQ184" s="354"/>
      <c r="FR184" s="354"/>
      <c r="FS184" s="499">
        <f>SUM(FH173:FS173)</f>
        <v>7782127.4213600727</v>
      </c>
      <c r="FT184" s="354"/>
      <c r="FU184" s="354"/>
      <c r="FV184" s="354"/>
      <c r="FW184" s="354"/>
      <c r="FX184" s="354"/>
      <c r="FY184" s="354"/>
      <c r="FZ184" s="354"/>
      <c r="GA184" s="354"/>
      <c r="GB184" s="354"/>
      <c r="GC184" s="354"/>
      <c r="GD184" s="354"/>
      <c r="GE184" s="499">
        <f>SUM(FT173:GE173)</f>
        <v>6175849.1285462361</v>
      </c>
      <c r="GF184" s="462">
        <f>SUM(AB184:GE184)</f>
        <v>65894229.814981617</v>
      </c>
    </row>
    <row r="185" spans="1:189" ht="22" hidden="1" customHeight="1" thickTop="1" thickBot="1">
      <c r="G185" s="505"/>
      <c r="H185" s="342"/>
      <c r="I185" s="342"/>
      <c r="J185" s="342"/>
      <c r="K185" s="342"/>
      <c r="L185" s="342"/>
      <c r="M185" s="342"/>
      <c r="N185" s="342"/>
      <c r="O185" s="342"/>
      <c r="P185" s="354"/>
      <c r="Q185" s="498"/>
      <c r="R185" s="354"/>
      <c r="S185" s="500"/>
      <c r="T185" s="354"/>
      <c r="U185" s="354"/>
      <c r="V185" s="354"/>
      <c r="W185" s="354"/>
      <c r="X185" s="354"/>
      <c r="Y185" s="354"/>
      <c r="Z185" s="354"/>
      <c r="AA185" s="354"/>
      <c r="AB185" s="354"/>
      <c r="AC185" s="354"/>
      <c r="AD185" s="354"/>
      <c r="AE185" s="506"/>
      <c r="AF185" s="354"/>
      <c r="AG185" s="354"/>
      <c r="AH185" s="354"/>
      <c r="AI185" s="354"/>
      <c r="AJ185" s="354"/>
      <c r="AK185" s="354"/>
      <c r="AL185" s="354"/>
      <c r="AM185" s="354"/>
      <c r="AN185" s="354"/>
      <c r="AO185" s="354"/>
      <c r="AP185" s="354"/>
      <c r="AQ185" s="506"/>
      <c r="AR185" s="354"/>
      <c r="AS185" s="354"/>
      <c r="AT185" s="354"/>
      <c r="AU185" s="354"/>
      <c r="AV185" s="354"/>
      <c r="AW185" s="354"/>
      <c r="AX185" s="354"/>
      <c r="AY185" s="354"/>
      <c r="AZ185" s="354"/>
      <c r="BA185" s="354"/>
      <c r="BB185" s="354"/>
      <c r="BC185" s="506"/>
      <c r="BD185" s="354"/>
      <c r="BE185" s="354"/>
      <c r="BF185" s="354"/>
      <c r="BG185" s="354"/>
      <c r="BH185" s="354"/>
      <c r="BI185" s="354"/>
      <c r="BJ185" s="354"/>
      <c r="BK185" s="354"/>
      <c r="BL185" s="354"/>
      <c r="BM185" s="354"/>
      <c r="BN185" s="354"/>
      <c r="BO185" s="506"/>
      <c r="BP185" s="354"/>
      <c r="BQ185" s="354"/>
      <c r="BR185" s="354"/>
      <c r="BS185" s="354"/>
      <c r="BT185" s="354"/>
      <c r="BU185" s="354"/>
      <c r="BV185" s="354"/>
      <c r="BW185" s="354"/>
      <c r="BX185" s="354"/>
      <c r="BY185" s="354"/>
      <c r="BZ185" s="354"/>
      <c r="CA185" s="506"/>
      <c r="CB185" s="354"/>
      <c r="CC185" s="354"/>
      <c r="CD185" s="354"/>
      <c r="CE185" s="354"/>
      <c r="CF185" s="354"/>
      <c r="CG185" s="354"/>
      <c r="CH185" s="354"/>
      <c r="CI185" s="354"/>
      <c r="CJ185" s="354"/>
      <c r="CK185" s="354"/>
      <c r="CL185" s="354"/>
      <c r="CM185" s="506"/>
      <c r="CN185" s="354"/>
      <c r="CO185" s="354"/>
      <c r="CP185" s="354"/>
      <c r="CQ185" s="354"/>
      <c r="CR185" s="354"/>
      <c r="CS185" s="354"/>
      <c r="CT185" s="354"/>
      <c r="CU185" s="354"/>
      <c r="CV185" s="354"/>
      <c r="CW185" s="354"/>
      <c r="CX185" s="354"/>
      <c r="CY185" s="506"/>
      <c r="CZ185" s="354"/>
      <c r="DA185" s="354"/>
      <c r="DB185" s="354"/>
      <c r="DC185" s="354"/>
      <c r="DD185" s="354"/>
      <c r="DE185" s="354"/>
      <c r="DF185" s="354"/>
      <c r="DG185" s="354"/>
      <c r="DH185" s="354"/>
      <c r="DI185" s="354"/>
      <c r="DJ185" s="354"/>
      <c r="DK185" s="506"/>
      <c r="DL185" s="354"/>
      <c r="DM185" s="354"/>
      <c r="DN185" s="354"/>
      <c r="DO185" s="354"/>
      <c r="DP185" s="354"/>
      <c r="DQ185" s="354"/>
      <c r="DR185" s="354"/>
      <c r="DS185" s="354"/>
      <c r="DT185" s="354"/>
      <c r="DU185" s="354"/>
      <c r="DV185" s="354"/>
      <c r="DW185" s="506"/>
      <c r="DX185" s="354"/>
      <c r="DY185" s="354"/>
      <c r="DZ185" s="354"/>
      <c r="EA185" s="354"/>
      <c r="EB185" s="354"/>
      <c r="EC185" s="354"/>
      <c r="ED185" s="354"/>
      <c r="EE185" s="354"/>
      <c r="EF185" s="354"/>
      <c r="EG185" s="354"/>
      <c r="EH185" s="354"/>
      <c r="EI185" s="506"/>
      <c r="EJ185" s="354"/>
      <c r="EK185" s="354"/>
      <c r="EL185" s="354"/>
      <c r="EM185" s="354"/>
      <c r="EN185" s="354"/>
      <c r="EO185" s="354"/>
      <c r="EP185" s="354"/>
      <c r="EQ185" s="354"/>
      <c r="ER185" s="354"/>
      <c r="ES185" s="354"/>
      <c r="ET185" s="354"/>
      <c r="EU185" s="506"/>
      <c r="EV185" s="354"/>
      <c r="EW185" s="354"/>
      <c r="EX185" s="354"/>
      <c r="EY185" s="354"/>
      <c r="EZ185" s="354"/>
      <c r="FA185" s="354"/>
      <c r="FB185" s="354"/>
      <c r="FC185" s="354"/>
      <c r="FD185" s="354"/>
      <c r="FE185" s="354"/>
      <c r="FF185" s="354"/>
      <c r="FG185" s="506"/>
      <c r="FH185" s="354"/>
      <c r="FI185" s="354"/>
      <c r="FJ185" s="354"/>
      <c r="FK185" s="354"/>
      <c r="FL185" s="354"/>
      <c r="FM185" s="354"/>
      <c r="FN185" s="354"/>
      <c r="FO185" s="354"/>
      <c r="FP185" s="354"/>
      <c r="FQ185" s="354"/>
      <c r="FR185" s="354"/>
      <c r="FS185" s="506"/>
      <c r="FT185" s="354"/>
      <c r="FU185" s="354"/>
      <c r="FV185" s="354"/>
      <c r="FW185" s="354"/>
      <c r="FX185" s="354"/>
      <c r="FY185" s="354"/>
      <c r="FZ185" s="354"/>
      <c r="GA185" s="354"/>
      <c r="GB185" s="354"/>
      <c r="GC185" s="354"/>
      <c r="GD185" s="354"/>
      <c r="GE185" s="506"/>
      <c r="GF185" s="507"/>
    </row>
    <row r="186" spans="1:189" s="508" customFormat="1" ht="23" hidden="1" customHeight="1" thickTop="1" thickBot="1">
      <c r="G186" s="509" t="s">
        <v>440</v>
      </c>
      <c r="H186" s="468"/>
      <c r="I186" s="468"/>
      <c r="J186" s="468"/>
      <c r="K186" s="468"/>
      <c r="L186" s="468"/>
      <c r="M186" s="468"/>
      <c r="N186" s="468"/>
      <c r="O186" s="468"/>
      <c r="P186" s="476">
        <f>P177+P178+P179+P182</f>
        <v>-520200</v>
      </c>
      <c r="Q186" s="470"/>
      <c r="R186" s="471"/>
      <c r="S186" s="462">
        <f>S177+S178+S179+S182</f>
        <v>-916321.03687499999</v>
      </c>
      <c r="T186" s="471"/>
      <c r="U186" s="471"/>
      <c r="V186" s="471"/>
      <c r="W186" s="471"/>
      <c r="X186" s="471"/>
      <c r="Y186" s="471"/>
      <c r="Z186" s="471"/>
      <c r="AA186" s="471"/>
      <c r="AB186" s="471"/>
      <c r="AC186" s="471"/>
      <c r="AD186" s="471"/>
      <c r="AE186" s="462">
        <f>AE177+AE178+AE179+AE180+AE181+AE182</f>
        <v>17619568.986750007</v>
      </c>
      <c r="AF186" s="471"/>
      <c r="AG186" s="471"/>
      <c r="AH186" s="471"/>
      <c r="AI186" s="471"/>
      <c r="AJ186" s="471"/>
      <c r="AK186" s="471"/>
      <c r="AL186" s="471"/>
      <c r="AM186" s="471"/>
      <c r="AN186" s="354"/>
      <c r="AO186" s="471"/>
      <c r="AP186" s="471"/>
      <c r="AQ186" s="462">
        <f>AQ177+AQ178+AQ179+AQ180+AQ181+AQ182</f>
        <v>126896954.47815154</v>
      </c>
      <c r="AR186" s="471"/>
      <c r="AS186" s="471"/>
      <c r="AT186" s="471"/>
      <c r="AU186" s="471"/>
      <c r="AV186" s="471"/>
      <c r="AW186" s="471"/>
      <c r="AX186" s="471"/>
      <c r="AY186" s="471"/>
      <c r="AZ186" s="471"/>
      <c r="BA186" s="471"/>
      <c r="BB186" s="471"/>
      <c r="BC186" s="462">
        <f>BC177+BC178+BC179+BC180+BC181+BC182</f>
        <v>271111254.55070835</v>
      </c>
      <c r="BD186" s="471"/>
      <c r="BE186" s="471"/>
      <c r="BF186" s="471"/>
      <c r="BG186" s="471"/>
      <c r="BH186" s="471"/>
      <c r="BI186" s="471"/>
      <c r="BJ186" s="471"/>
      <c r="BK186" s="471"/>
      <c r="BL186" s="354"/>
      <c r="BM186" s="471"/>
      <c r="BN186" s="471"/>
      <c r="BO186" s="462">
        <f>BO177+BO178+BO179+BO180+BO181+BO182</f>
        <v>405988914.15828872</v>
      </c>
      <c r="BP186" s="471"/>
      <c r="BQ186" s="471"/>
      <c r="BR186" s="471"/>
      <c r="BS186" s="471"/>
      <c r="BT186" s="471"/>
      <c r="BU186" s="471"/>
      <c r="BV186" s="471"/>
      <c r="BW186" s="471"/>
      <c r="BX186" s="471"/>
      <c r="BY186" s="471"/>
      <c r="BZ186" s="471"/>
      <c r="CA186" s="462">
        <f>CA177+CA178+CA179+CA180+CA181+CA182</f>
        <v>587220537.05640507</v>
      </c>
      <c r="CB186" s="471"/>
      <c r="CC186" s="471"/>
      <c r="CD186" s="471"/>
      <c r="CE186" s="471"/>
      <c r="CF186" s="471"/>
      <c r="CG186" s="471"/>
      <c r="CH186" s="471"/>
      <c r="CI186" s="471"/>
      <c r="CJ186" s="471"/>
      <c r="CK186" s="471"/>
      <c r="CL186" s="471"/>
      <c r="CM186" s="462">
        <f>CM177+CM178+CM179+CM180+CM181+CM182</f>
        <v>769483346.78852022</v>
      </c>
      <c r="CN186" s="471"/>
      <c r="CO186" s="471"/>
      <c r="CP186" s="471"/>
      <c r="CQ186" s="471"/>
      <c r="CR186" s="471"/>
      <c r="CS186" s="471"/>
      <c r="CT186" s="471"/>
      <c r="CU186" s="471"/>
      <c r="CV186" s="471"/>
      <c r="CW186" s="471"/>
      <c r="CX186" s="471"/>
      <c r="CY186" s="462">
        <f>CY177+CY178+CY179+CY180+CY181+CY182</f>
        <v>945497034.76545596</v>
      </c>
      <c r="CZ186" s="471"/>
      <c r="DA186" s="471"/>
      <c r="DB186" s="471"/>
      <c r="DC186" s="471"/>
      <c r="DD186" s="471"/>
      <c r="DE186" s="471"/>
      <c r="DF186" s="471"/>
      <c r="DG186" s="471"/>
      <c r="DH186" s="471"/>
      <c r="DI186" s="471"/>
      <c r="DJ186" s="471"/>
      <c r="DK186" s="462">
        <f>DK177+DK178+DK179+DK180+DK181+DK182</f>
        <v>1134550096.3658104</v>
      </c>
      <c r="DL186" s="471"/>
      <c r="DM186" s="471"/>
      <c r="DN186" s="471"/>
      <c r="DO186" s="471"/>
      <c r="DP186" s="471"/>
      <c r="DQ186" s="471"/>
      <c r="DR186" s="471"/>
      <c r="DS186" s="471"/>
      <c r="DT186" s="471"/>
      <c r="DU186" s="471"/>
      <c r="DV186" s="471"/>
      <c r="DW186" s="462">
        <f>DW177+DW178+DW179+DW180+DW181+DW182</f>
        <v>1352107907.09407</v>
      </c>
      <c r="DX186" s="471"/>
      <c r="DY186" s="471"/>
      <c r="DZ186" s="471"/>
      <c r="EA186" s="471"/>
      <c r="EB186" s="471"/>
      <c r="EC186" s="471"/>
      <c r="ED186" s="471"/>
      <c r="EE186" s="471"/>
      <c r="EF186" s="471"/>
      <c r="EG186" s="471"/>
      <c r="EH186" s="471"/>
      <c r="EI186" s="462">
        <f>EI177+EI178+EI179+EI180+EI181+EI182</f>
        <v>1546346383.0473986</v>
      </c>
      <c r="EJ186" s="471"/>
      <c r="EK186" s="471"/>
      <c r="EL186" s="471"/>
      <c r="EM186" s="471"/>
      <c r="EN186" s="471"/>
      <c r="EO186" s="471"/>
      <c r="EP186" s="471"/>
      <c r="EQ186" s="471"/>
      <c r="ER186" s="471"/>
      <c r="ES186" s="471"/>
      <c r="ET186" s="471"/>
      <c r="EU186" s="462">
        <f>EU177+EU178+EU179+EU180+EU181+EU182</f>
        <v>1771793827.4728482</v>
      </c>
      <c r="EV186" s="471"/>
      <c r="EW186" s="471"/>
      <c r="EX186" s="471"/>
      <c r="EY186" s="471"/>
      <c r="EZ186" s="471"/>
      <c r="FA186" s="471"/>
      <c r="FB186" s="471"/>
      <c r="FC186" s="471"/>
      <c r="FD186" s="471"/>
      <c r="FE186" s="471"/>
      <c r="FF186" s="471"/>
      <c r="FG186" s="462">
        <f>FG177+FG178+FG179+FG180+FG181+FG182</f>
        <v>2021540297.4388866</v>
      </c>
      <c r="FH186" s="471"/>
      <c r="FI186" s="471"/>
      <c r="FJ186" s="471"/>
      <c r="FK186" s="471"/>
      <c r="FL186" s="471"/>
      <c r="FM186" s="471"/>
      <c r="FN186" s="471"/>
      <c r="FO186" s="471"/>
      <c r="FP186" s="471"/>
      <c r="FQ186" s="471"/>
      <c r="FR186" s="471"/>
      <c r="FS186" s="462">
        <f>FS177+FS178+FS179+FS180+FS181+FS182</f>
        <v>2351291587.487391</v>
      </c>
      <c r="FT186" s="471"/>
      <c r="FU186" s="471"/>
      <c r="FV186" s="471"/>
      <c r="FW186" s="471"/>
      <c r="FX186" s="471"/>
      <c r="FY186" s="471"/>
      <c r="FZ186" s="471"/>
      <c r="GA186" s="471"/>
      <c r="GB186" s="471"/>
      <c r="GC186" s="471"/>
      <c r="GD186" s="471"/>
      <c r="GE186" s="462">
        <f>GE177+GE178+GE179+GE180+GE181+GE182</f>
        <v>2647655620.2771506</v>
      </c>
      <c r="GF186" s="462">
        <f>SUM(H186:GE186)</f>
        <v>15947666808.93096</v>
      </c>
    </row>
    <row r="187" spans="1:189" s="510" customFormat="1" ht="22" hidden="1" customHeight="1" thickTop="1">
      <c r="G187" s="511"/>
      <c r="AE187" s="610"/>
      <c r="AN187" s="512"/>
      <c r="AQ187" s="610"/>
      <c r="BC187" s="610"/>
      <c r="BL187" s="512"/>
      <c r="CA187" s="610"/>
      <c r="CM187" s="610"/>
      <c r="DK187" s="610"/>
      <c r="DW187" s="610"/>
      <c r="EI187" s="610"/>
      <c r="EU187" s="610"/>
      <c r="FG187" s="610"/>
      <c r="FS187" s="610"/>
      <c r="GF187" s="513"/>
    </row>
    <row r="188" spans="1:189" s="510" customFormat="1" ht="22" hidden="1" customHeight="1">
      <c r="G188" s="511"/>
      <c r="AE188" s="610"/>
      <c r="AN188" s="512"/>
      <c r="AQ188" s="610"/>
      <c r="BC188" s="610"/>
      <c r="CA188" s="610"/>
      <c r="CM188" s="610"/>
      <c r="DK188" s="610"/>
      <c r="DW188" s="610"/>
      <c r="EI188" s="610"/>
      <c r="EU188" s="610"/>
      <c r="FG188" s="610"/>
      <c r="FS188" s="610"/>
    </row>
    <row r="189" spans="1:189" s="510" customFormat="1" ht="22" hidden="1" customHeight="1">
      <c r="G189" s="511"/>
      <c r="AE189" s="610"/>
      <c r="AQ189" s="610"/>
      <c r="BC189" s="610"/>
      <c r="CA189" s="610"/>
      <c r="CM189" s="610"/>
      <c r="DK189" s="610"/>
      <c r="DW189" s="610"/>
      <c r="EI189" s="610"/>
      <c r="EU189" s="610"/>
      <c r="FG189" s="610"/>
      <c r="FS189" s="610"/>
    </row>
    <row r="190" spans="1:189" s="510" customFormat="1" ht="22" customHeight="1" thickTop="1">
      <c r="G190" s="511"/>
      <c r="AE190" s="610"/>
      <c r="AQ190" s="610"/>
      <c r="BC190" s="610"/>
      <c r="CA190" s="610"/>
      <c r="CM190" s="610"/>
      <c r="CY190" s="610"/>
      <c r="DK190" s="610"/>
      <c r="DW190" s="610"/>
      <c r="EI190" s="610"/>
      <c r="EU190" s="610"/>
      <c r="FG190" s="610"/>
      <c r="FS190" s="610"/>
      <c r="GE190" s="610"/>
      <c r="GF190" s="610"/>
    </row>
    <row r="191" spans="1:189" s="515" customFormat="1" ht="22" customHeight="1" thickBot="1">
      <c r="A191" s="514" t="s">
        <v>454</v>
      </c>
      <c r="G191" s="478"/>
      <c r="H191" s="516"/>
      <c r="I191" s="516"/>
      <c r="J191" s="516"/>
      <c r="K191" s="516"/>
      <c r="L191" s="516"/>
      <c r="M191" s="516"/>
      <c r="N191" s="516"/>
      <c r="O191" s="516"/>
      <c r="P191" s="516"/>
      <c r="Q191" s="516"/>
      <c r="R191" s="516"/>
      <c r="S191" s="516"/>
      <c r="T191" s="516"/>
      <c r="U191" s="516"/>
      <c r="V191" s="516"/>
      <c r="W191" s="516"/>
      <c r="X191" s="516"/>
      <c r="Y191" s="516"/>
      <c r="Z191" s="516"/>
      <c r="AA191" s="516"/>
      <c r="AB191" s="516"/>
      <c r="AC191" s="516"/>
      <c r="AD191" s="516"/>
      <c r="AE191" s="608"/>
      <c r="AF191" s="516"/>
      <c r="AG191" s="516"/>
      <c r="AH191" s="516"/>
      <c r="AI191" s="516"/>
      <c r="AJ191" s="516"/>
      <c r="AK191" s="516"/>
      <c r="AL191" s="516"/>
      <c r="AM191" s="516"/>
      <c r="AN191" s="516"/>
      <c r="AO191" s="516"/>
      <c r="AP191" s="516"/>
      <c r="AQ191" s="608"/>
      <c r="AR191" s="516"/>
      <c r="AS191" s="516"/>
      <c r="AT191" s="516"/>
      <c r="AU191" s="516"/>
      <c r="AV191" s="516"/>
      <c r="AW191" s="516"/>
      <c r="AX191" s="516"/>
      <c r="AY191" s="516"/>
      <c r="AZ191" s="516"/>
      <c r="BA191" s="516"/>
      <c r="BB191" s="516"/>
      <c r="BC191" s="608"/>
      <c r="BD191" s="516"/>
      <c r="BE191" s="516"/>
      <c r="BF191" s="516"/>
      <c r="BG191" s="516"/>
      <c r="BH191" s="516"/>
      <c r="BI191" s="516"/>
      <c r="BJ191" s="516"/>
      <c r="BK191" s="516"/>
      <c r="BL191" s="516"/>
      <c r="BM191" s="516"/>
      <c r="BN191" s="516"/>
      <c r="BO191" s="516"/>
      <c r="BP191" s="516"/>
      <c r="BQ191" s="516"/>
      <c r="BR191" s="516"/>
      <c r="BS191" s="516"/>
      <c r="BT191" s="516"/>
      <c r="BU191" s="516"/>
      <c r="BV191" s="516"/>
      <c r="BW191" s="516"/>
      <c r="BX191" s="516"/>
      <c r="BY191" s="516"/>
      <c r="BZ191" s="516"/>
      <c r="CA191" s="608"/>
      <c r="CB191" s="516"/>
      <c r="CC191" s="516"/>
      <c r="CD191" s="516"/>
      <c r="CE191" s="516"/>
      <c r="CF191" s="516"/>
      <c r="CG191" s="516"/>
      <c r="CH191" s="516"/>
      <c r="CI191" s="516"/>
      <c r="CJ191" s="516"/>
      <c r="CK191" s="516"/>
      <c r="CL191" s="516"/>
      <c r="CM191" s="608"/>
      <c r="CN191" s="516"/>
      <c r="CO191" s="516"/>
      <c r="CP191" s="516"/>
      <c r="CQ191" s="516"/>
      <c r="CR191" s="516"/>
      <c r="CS191" s="516"/>
      <c r="CT191" s="516"/>
      <c r="CU191" s="516"/>
      <c r="CV191" s="516"/>
      <c r="CW191" s="516"/>
      <c r="CX191" s="516"/>
      <c r="CY191" s="608"/>
      <c r="CZ191" s="516"/>
      <c r="DA191" s="516"/>
      <c r="DB191" s="516"/>
      <c r="DC191" s="516"/>
      <c r="DD191" s="516"/>
      <c r="DE191" s="516"/>
      <c r="DF191" s="516"/>
      <c r="DG191" s="516"/>
      <c r="DH191" s="516"/>
      <c r="DI191" s="516"/>
      <c r="DJ191" s="516"/>
      <c r="DK191" s="608"/>
      <c r="DL191" s="516"/>
      <c r="DM191" s="516"/>
      <c r="DN191" s="516"/>
      <c r="DO191" s="516"/>
      <c r="DP191" s="516"/>
      <c r="DQ191" s="516"/>
      <c r="DR191" s="516"/>
      <c r="DS191" s="516"/>
      <c r="DT191" s="516"/>
      <c r="DU191" s="516"/>
      <c r="DV191" s="516"/>
      <c r="DW191" s="608"/>
      <c r="DX191" s="516"/>
      <c r="DY191" s="516"/>
      <c r="DZ191" s="516"/>
      <c r="EA191" s="516"/>
      <c r="EB191" s="516"/>
      <c r="EC191" s="516"/>
      <c r="ED191" s="516"/>
      <c r="EE191" s="516"/>
      <c r="EF191" s="516"/>
      <c r="EG191" s="516"/>
      <c r="EH191" s="516"/>
      <c r="EI191" s="608"/>
      <c r="EJ191" s="516"/>
      <c r="EK191" s="516"/>
      <c r="EL191" s="516"/>
      <c r="EM191" s="516"/>
      <c r="EN191" s="516"/>
      <c r="EO191" s="516"/>
      <c r="EP191" s="516"/>
      <c r="EQ191" s="516"/>
      <c r="ER191" s="516"/>
      <c r="ES191" s="516"/>
      <c r="ET191" s="516"/>
      <c r="EU191" s="608"/>
      <c r="EV191" s="516"/>
      <c r="EW191" s="516"/>
      <c r="EX191" s="516"/>
      <c r="EY191" s="516"/>
      <c r="EZ191" s="516"/>
      <c r="FA191" s="516"/>
      <c r="FB191" s="516"/>
      <c r="FC191" s="516"/>
      <c r="FD191" s="516"/>
      <c r="FE191" s="516"/>
      <c r="FF191" s="516"/>
      <c r="FG191" s="608"/>
      <c r="FH191" s="516"/>
      <c r="FI191" s="516"/>
      <c r="FJ191" s="516"/>
      <c r="FK191" s="516"/>
      <c r="FL191" s="516"/>
      <c r="FM191" s="516"/>
      <c r="FN191" s="516"/>
      <c r="FO191" s="516"/>
      <c r="FP191" s="516"/>
      <c r="FQ191" s="516"/>
      <c r="FR191" s="516"/>
      <c r="FS191" s="608"/>
      <c r="FT191" s="516"/>
      <c r="FU191" s="516"/>
      <c r="FV191" s="516"/>
      <c r="FW191" s="516"/>
      <c r="FX191" s="516"/>
      <c r="FY191" s="516"/>
      <c r="FZ191" s="516"/>
      <c r="GA191" s="516"/>
      <c r="GB191" s="516"/>
      <c r="GC191" s="516"/>
      <c r="GD191" s="516"/>
      <c r="GE191" s="608"/>
      <c r="GF191" s="612"/>
      <c r="GG191" s="517"/>
    </row>
    <row r="192" spans="1:189" s="519" customFormat="1" ht="22" customHeight="1" thickTop="1">
      <c r="A192" s="518" t="s">
        <v>455</v>
      </c>
      <c r="B192" s="519" t="s">
        <v>449</v>
      </c>
      <c r="G192" s="520">
        <v>-250000</v>
      </c>
      <c r="H192" s="471"/>
      <c r="I192" s="471"/>
      <c r="J192" s="471"/>
      <c r="K192" s="471">
        <f>$G$192</f>
        <v>-250000</v>
      </c>
      <c r="L192" s="471"/>
      <c r="M192" s="471">
        <f>$G$192</f>
        <v>-250000</v>
      </c>
      <c r="N192" s="471"/>
      <c r="O192" s="471"/>
      <c r="P192" s="472">
        <f>$G$192</f>
        <v>-250000</v>
      </c>
      <c r="Q192" s="471"/>
      <c r="R192" s="471">
        <f>$G$192</f>
        <v>-250000</v>
      </c>
      <c r="S192" s="481"/>
      <c r="T192" s="471"/>
      <c r="U192" s="471"/>
      <c r="V192" s="471">
        <f>$G$192</f>
        <v>-250000</v>
      </c>
      <c r="W192" s="471"/>
      <c r="X192" s="471">
        <f>$G$192</f>
        <v>-250000</v>
      </c>
      <c r="Y192" s="471"/>
      <c r="Z192" s="471">
        <f>$G$192</f>
        <v>-250000</v>
      </c>
      <c r="AA192" s="471">
        <f>$G$192</f>
        <v>-250000</v>
      </c>
      <c r="AB192" s="469"/>
      <c r="AC192" s="471"/>
      <c r="AD192" s="471">
        <f>$G$192</f>
        <v>-250000</v>
      </c>
      <c r="AE192" s="481">
        <f>$G$192</f>
        <v>-250000</v>
      </c>
      <c r="AF192" s="471"/>
      <c r="AG192" s="471"/>
      <c r="AH192" s="471">
        <f>$G$192</f>
        <v>-250000</v>
      </c>
      <c r="AI192" s="471">
        <f>$G$192</f>
        <v>-250000</v>
      </c>
      <c r="AJ192" s="471"/>
      <c r="AK192" s="471"/>
      <c r="AL192" s="471">
        <f>$G$192</f>
        <v>-250000</v>
      </c>
      <c r="AM192" s="471">
        <f>$G$192</f>
        <v>-250000</v>
      </c>
      <c r="AN192" s="471"/>
      <c r="AO192" s="471">
        <f>$G$192</f>
        <v>-250000</v>
      </c>
      <c r="AP192" s="471">
        <f>$G$192</f>
        <v>-250000</v>
      </c>
      <c r="AQ192" s="481">
        <f>$G$192</f>
        <v>-250000</v>
      </c>
      <c r="AR192" s="471"/>
      <c r="AS192" s="471"/>
      <c r="AT192" s="471">
        <f>$G$192</f>
        <v>-250000</v>
      </c>
      <c r="AU192" s="471">
        <f>$G$192</f>
        <v>-250000</v>
      </c>
      <c r="AV192" s="471">
        <f>$G$192</f>
        <v>-250000</v>
      </c>
      <c r="AW192" s="471"/>
      <c r="AX192" s="471">
        <f>$G$192</f>
        <v>-250000</v>
      </c>
      <c r="AY192" s="471">
        <f>$G$192</f>
        <v>-250000</v>
      </c>
      <c r="AZ192" s="469"/>
      <c r="BA192" s="471">
        <f>$G$192</f>
        <v>-250000</v>
      </c>
      <c r="BB192" s="471">
        <f>$G$192</f>
        <v>-250000</v>
      </c>
      <c r="BC192" s="481">
        <f>$G$192</f>
        <v>-250000</v>
      </c>
      <c r="BD192" s="471"/>
      <c r="BE192" s="471"/>
      <c r="BF192" s="471">
        <f>$G$192</f>
        <v>-250000</v>
      </c>
      <c r="BG192" s="471">
        <f>$G$192</f>
        <v>-250000</v>
      </c>
      <c r="BH192" s="471">
        <f>$G$192</f>
        <v>-250000</v>
      </c>
      <c r="BI192" s="471"/>
      <c r="BJ192" s="471">
        <f>$G$192</f>
        <v>-250000</v>
      </c>
      <c r="BK192" s="471">
        <f>$G$192</f>
        <v>-250000</v>
      </c>
      <c r="BL192" s="471"/>
      <c r="BM192" s="471">
        <f>$G$192</f>
        <v>-250000</v>
      </c>
      <c r="BN192" s="471">
        <f>$G$192</f>
        <v>-250000</v>
      </c>
      <c r="BO192" s="481">
        <f>$G$192</f>
        <v>-250000</v>
      </c>
      <c r="BP192" s="471">
        <f>$G$192</f>
        <v>-250000</v>
      </c>
      <c r="BQ192" s="471"/>
      <c r="BR192" s="471">
        <f>$G$192</f>
        <v>-250000</v>
      </c>
      <c r="BS192" s="471"/>
      <c r="BT192" s="471">
        <f>$G$192</f>
        <v>-250000</v>
      </c>
      <c r="BU192" s="471">
        <f>$G$192</f>
        <v>-250000</v>
      </c>
      <c r="BV192" s="471">
        <f>$G$192*2</f>
        <v>-500000</v>
      </c>
      <c r="BW192" s="471">
        <f>$G$192</f>
        <v>-250000</v>
      </c>
      <c r="BX192" s="469"/>
      <c r="BY192" s="471">
        <f>$G$192</f>
        <v>-250000</v>
      </c>
      <c r="BZ192" s="471"/>
      <c r="CA192" s="481">
        <f>$G$192</f>
        <v>-250000</v>
      </c>
      <c r="CB192" s="471">
        <f>$G$192</f>
        <v>-250000</v>
      </c>
      <c r="CC192" s="471"/>
      <c r="CD192" s="471">
        <f>$G$192</f>
        <v>-250000</v>
      </c>
      <c r="CE192" s="471">
        <f>$G$192</f>
        <v>-250000</v>
      </c>
      <c r="CF192" s="471">
        <f>$G$192</f>
        <v>-250000</v>
      </c>
      <c r="CG192" s="471"/>
      <c r="CH192" s="471">
        <f>$G$192*2</f>
        <v>-500000</v>
      </c>
      <c r="CI192" s="471">
        <f>$G$192</f>
        <v>-250000</v>
      </c>
      <c r="CJ192" s="469"/>
      <c r="CK192" s="471">
        <f>$G$192</f>
        <v>-250000</v>
      </c>
      <c r="CL192" s="471"/>
      <c r="CM192" s="481">
        <f>$G$192</f>
        <v>-250000</v>
      </c>
      <c r="CN192" s="471">
        <f>$G$192</f>
        <v>-250000</v>
      </c>
      <c r="CO192" s="471">
        <f>$G$192</f>
        <v>-250000</v>
      </c>
      <c r="CP192" s="471"/>
      <c r="CQ192" s="471">
        <f>$G$192</f>
        <v>-250000</v>
      </c>
      <c r="CR192" s="471">
        <f>$G$192*2</f>
        <v>-500000</v>
      </c>
      <c r="CS192" s="471">
        <f>$G$192</f>
        <v>-250000</v>
      </c>
      <c r="CT192" s="471">
        <f>$G$192</f>
        <v>-250000</v>
      </c>
      <c r="CU192" s="471">
        <f>$G$192*3</f>
        <v>-750000</v>
      </c>
      <c r="CV192" s="469"/>
      <c r="CW192" s="471">
        <f>$G$192</f>
        <v>-250000</v>
      </c>
      <c r="CX192" s="471">
        <f>$G$192</f>
        <v>-250000</v>
      </c>
      <c r="CY192" s="481"/>
      <c r="CZ192" s="471">
        <f>$G$192</f>
        <v>-250000</v>
      </c>
      <c r="DA192" s="471">
        <f>$G$192</f>
        <v>-250000</v>
      </c>
      <c r="DB192" s="471"/>
      <c r="DC192" s="471">
        <f>$G$192</f>
        <v>-250000</v>
      </c>
      <c r="DD192" s="471">
        <f>$G$192</f>
        <v>-250000</v>
      </c>
      <c r="DE192" s="471">
        <f>$G$192</f>
        <v>-250000</v>
      </c>
      <c r="DF192" s="471">
        <f>$G$192*2</f>
        <v>-500000</v>
      </c>
      <c r="DG192" s="471">
        <f>$G$192</f>
        <v>-250000</v>
      </c>
      <c r="DH192" s="469"/>
      <c r="DI192" s="471">
        <f>$G$192</f>
        <v>-250000</v>
      </c>
      <c r="DJ192" s="471"/>
      <c r="DK192" s="481">
        <f>$G$192</f>
        <v>-250000</v>
      </c>
      <c r="DL192" s="471">
        <f>$G$192</f>
        <v>-250000</v>
      </c>
      <c r="DM192" s="471">
        <f>$G$192</f>
        <v>-250000</v>
      </c>
      <c r="DN192" s="471">
        <f>$G$192</f>
        <v>-250000</v>
      </c>
      <c r="DO192" s="471">
        <f>$G$192*2</f>
        <v>-500000</v>
      </c>
      <c r="DP192" s="471">
        <f>$G$192</f>
        <v>-250000</v>
      </c>
      <c r="DQ192" s="471">
        <f>$G$192</f>
        <v>-250000</v>
      </c>
      <c r="DR192" s="471">
        <f>$G$192*2</f>
        <v>-500000</v>
      </c>
      <c r="DS192" s="471">
        <f>$G$192</f>
        <v>-250000</v>
      </c>
      <c r="DT192" s="469"/>
      <c r="DU192" s="471">
        <f>$G$192</f>
        <v>-250000</v>
      </c>
      <c r="DV192" s="471"/>
      <c r="DW192" s="481">
        <f>$G$192</f>
        <v>-250000</v>
      </c>
      <c r="DX192" s="471">
        <f>$G$192</f>
        <v>-250000</v>
      </c>
      <c r="DY192" s="471">
        <f>$G$192</f>
        <v>-250000</v>
      </c>
      <c r="DZ192" s="471">
        <f>$G$192</f>
        <v>-250000</v>
      </c>
      <c r="EA192" s="471">
        <f>$G$192*2</f>
        <v>-500000</v>
      </c>
      <c r="EB192" s="471">
        <f>$G$192</f>
        <v>-250000</v>
      </c>
      <c r="EC192" s="471">
        <f>$G$192</f>
        <v>-250000</v>
      </c>
      <c r="ED192" s="471">
        <f>$G$192*2</f>
        <v>-500000</v>
      </c>
      <c r="EE192" s="471">
        <f>$G$192*3</f>
        <v>-750000</v>
      </c>
      <c r="EF192" s="469"/>
      <c r="EG192" s="471">
        <f>$G$192</f>
        <v>-250000</v>
      </c>
      <c r="EH192" s="471">
        <f>$G$192</f>
        <v>-250000</v>
      </c>
      <c r="EI192" s="481"/>
      <c r="EJ192" s="471">
        <f>$G$192</f>
        <v>-250000</v>
      </c>
      <c r="EK192" s="471">
        <f>$G$192</f>
        <v>-250000</v>
      </c>
      <c r="EL192" s="471"/>
      <c r="EM192" s="471">
        <f>$G$192</f>
        <v>-250000</v>
      </c>
      <c r="EN192" s="471">
        <f>$G$192</f>
        <v>-250000</v>
      </c>
      <c r="EO192" s="471">
        <f>$G$192</f>
        <v>-250000</v>
      </c>
      <c r="EP192" s="471">
        <f>$G$192*2</f>
        <v>-500000</v>
      </c>
      <c r="EQ192" s="471">
        <f>$G$192*3</f>
        <v>-750000</v>
      </c>
      <c r="ER192" s="469"/>
      <c r="ES192" s="471">
        <f>$G$192</f>
        <v>-250000</v>
      </c>
      <c r="ET192" s="471">
        <f>$G$192</f>
        <v>-250000</v>
      </c>
      <c r="EU192" s="481"/>
      <c r="EV192" s="471">
        <f>$G$192</f>
        <v>-250000</v>
      </c>
      <c r="EW192" s="471">
        <f>$G$192</f>
        <v>-250000</v>
      </c>
      <c r="EX192" s="471"/>
      <c r="EY192" s="471">
        <f>$G$192</f>
        <v>-250000</v>
      </c>
      <c r="EZ192" s="471">
        <f>$G$192</f>
        <v>-250000</v>
      </c>
      <c r="FA192" s="471">
        <f>$G$192</f>
        <v>-250000</v>
      </c>
      <c r="FB192" s="471">
        <f>$G$192*2</f>
        <v>-500000</v>
      </c>
      <c r="FC192" s="471">
        <f>$G$192*3</f>
        <v>-750000</v>
      </c>
      <c r="FD192" s="469"/>
      <c r="FE192" s="471">
        <f>$G$192</f>
        <v>-250000</v>
      </c>
      <c r="FF192" s="471">
        <f>$G$192</f>
        <v>-250000</v>
      </c>
      <c r="FG192" s="481"/>
      <c r="FH192" s="471">
        <f>$G$192</f>
        <v>-250000</v>
      </c>
      <c r="FI192" s="471">
        <f>$G$192</f>
        <v>-250000</v>
      </c>
      <c r="FJ192" s="471"/>
      <c r="FK192" s="471">
        <f>$G$192</f>
        <v>-250000</v>
      </c>
      <c r="FL192" s="471">
        <f>$G$192</f>
        <v>-250000</v>
      </c>
      <c r="FM192" s="471">
        <f>$G$192</f>
        <v>-250000</v>
      </c>
      <c r="FN192" s="471">
        <f>$G$192*2</f>
        <v>-500000</v>
      </c>
      <c r="FO192" s="471">
        <f>$G$192*3</f>
        <v>-750000</v>
      </c>
      <c r="FP192" s="469"/>
      <c r="FQ192" s="471">
        <f>$G$192</f>
        <v>-250000</v>
      </c>
      <c r="FR192" s="471">
        <f>$G$192</f>
        <v>-250000</v>
      </c>
      <c r="FS192" s="481"/>
      <c r="FT192" s="471">
        <f>$G$192</f>
        <v>-250000</v>
      </c>
      <c r="FU192" s="471">
        <f>$G$192</f>
        <v>-250000</v>
      </c>
      <c r="FV192" s="471"/>
      <c r="FW192" s="471">
        <f>$G$192</f>
        <v>-250000</v>
      </c>
      <c r="FX192" s="471">
        <f>$G$192</f>
        <v>-250000</v>
      </c>
      <c r="FY192" s="471">
        <f>$G$192</f>
        <v>-250000</v>
      </c>
      <c r="FZ192" s="471">
        <f>$G$192</f>
        <v>-250000</v>
      </c>
      <c r="GA192" s="471">
        <f>$G$192</f>
        <v>-250000</v>
      </c>
      <c r="GB192" s="469"/>
      <c r="GC192" s="471">
        <f>$G$192</f>
        <v>-250000</v>
      </c>
      <c r="GD192" s="471">
        <f>$G$192</f>
        <v>-250000</v>
      </c>
      <c r="GE192" s="481">
        <f>$G$192</f>
        <v>-250000</v>
      </c>
      <c r="GF192" s="521">
        <f>SUM(H192:GE192)</f>
        <v>-36250000</v>
      </c>
    </row>
    <row r="193" spans="1:188" s="519" customFormat="1" ht="22" customHeight="1">
      <c r="A193" s="518"/>
      <c r="G193" s="520"/>
      <c r="H193" s="471"/>
      <c r="I193" s="471"/>
      <c r="J193" s="471"/>
      <c r="K193" s="471"/>
      <c r="L193" s="471"/>
      <c r="M193" s="471"/>
      <c r="N193" s="471"/>
      <c r="O193" s="471"/>
      <c r="P193" s="472"/>
      <c r="Q193" s="471"/>
      <c r="R193" s="471"/>
      <c r="S193" s="472"/>
      <c r="T193" s="471"/>
      <c r="U193" s="471"/>
      <c r="V193" s="471"/>
      <c r="W193" s="471"/>
      <c r="X193" s="471"/>
      <c r="Y193" s="471"/>
      <c r="Z193" s="471"/>
      <c r="AA193" s="471"/>
      <c r="AB193" s="471"/>
      <c r="AC193" s="471"/>
      <c r="AD193" s="471"/>
      <c r="AE193" s="472"/>
      <c r="AF193" s="471"/>
      <c r="AG193" s="471"/>
      <c r="AH193" s="471"/>
      <c r="AI193" s="471"/>
      <c r="AJ193" s="471"/>
      <c r="AK193" s="471"/>
      <c r="AL193" s="471"/>
      <c r="AM193" s="471"/>
      <c r="AN193" s="471"/>
      <c r="AO193" s="471"/>
      <c r="AP193" s="471"/>
      <c r="AQ193" s="472"/>
      <c r="AR193" s="471"/>
      <c r="AS193" s="471"/>
      <c r="AT193" s="471"/>
      <c r="AU193" s="471"/>
      <c r="AV193" s="471"/>
      <c r="AW193" s="471"/>
      <c r="AX193" s="471"/>
      <c r="AY193" s="471"/>
      <c r="AZ193" s="471"/>
      <c r="BA193" s="471"/>
      <c r="BB193" s="471"/>
      <c r="BC193" s="472"/>
      <c r="BD193" s="471"/>
      <c r="BE193" s="471"/>
      <c r="BF193" s="471"/>
      <c r="BG193" s="471"/>
      <c r="BH193" s="471"/>
      <c r="BI193" s="471"/>
      <c r="BJ193" s="471"/>
      <c r="BK193" s="471"/>
      <c r="BL193" s="471"/>
      <c r="BM193" s="471"/>
      <c r="BN193" s="471"/>
      <c r="BO193" s="472"/>
      <c r="BP193" s="471"/>
      <c r="BQ193" s="471"/>
      <c r="BR193" s="471"/>
      <c r="BS193" s="471"/>
      <c r="BT193" s="471"/>
      <c r="BU193" s="471"/>
      <c r="BV193" s="471"/>
      <c r="BW193" s="471"/>
      <c r="BX193" s="471"/>
      <c r="BY193" s="471"/>
      <c r="BZ193" s="471"/>
      <c r="CA193" s="472"/>
      <c r="CB193" s="471"/>
      <c r="CC193" s="471"/>
      <c r="CD193" s="471"/>
      <c r="CE193" s="471"/>
      <c r="CF193" s="471"/>
      <c r="CG193" s="471"/>
      <c r="CH193" s="471"/>
      <c r="CI193" s="471"/>
      <c r="CJ193" s="471"/>
      <c r="CK193" s="471"/>
      <c r="CL193" s="471"/>
      <c r="CM193" s="472"/>
      <c r="CN193" s="471"/>
      <c r="CO193" s="471"/>
      <c r="CP193" s="471"/>
      <c r="CQ193" s="471"/>
      <c r="CR193" s="471"/>
      <c r="CS193" s="471"/>
      <c r="CT193" s="471"/>
      <c r="CU193" s="471"/>
      <c r="CV193" s="471"/>
      <c r="CW193" s="471"/>
      <c r="CX193" s="471"/>
      <c r="CY193" s="472"/>
      <c r="CZ193" s="471"/>
      <c r="DA193" s="471"/>
      <c r="DB193" s="471"/>
      <c r="DC193" s="471"/>
      <c r="DD193" s="471"/>
      <c r="DE193" s="471"/>
      <c r="DF193" s="471"/>
      <c r="DG193" s="471"/>
      <c r="DH193" s="471"/>
      <c r="DI193" s="471"/>
      <c r="DJ193" s="471"/>
      <c r="DK193" s="472"/>
      <c r="DL193" s="471"/>
      <c r="DM193" s="471"/>
      <c r="DN193" s="471"/>
      <c r="DO193" s="471"/>
      <c r="DP193" s="471"/>
      <c r="DQ193" s="471"/>
      <c r="DR193" s="471"/>
      <c r="DS193" s="471"/>
      <c r="DT193" s="471"/>
      <c r="DU193" s="471"/>
      <c r="DV193" s="471"/>
      <c r="DW193" s="472"/>
      <c r="DX193" s="471"/>
      <c r="DY193" s="471"/>
      <c r="DZ193" s="471"/>
      <c r="EA193" s="471"/>
      <c r="EB193" s="471"/>
      <c r="EC193" s="471"/>
      <c r="ED193" s="471"/>
      <c r="EE193" s="471"/>
      <c r="EF193" s="471"/>
      <c r="EG193" s="471"/>
      <c r="EH193" s="471"/>
      <c r="EI193" s="472"/>
      <c r="EJ193" s="471"/>
      <c r="EK193" s="471"/>
      <c r="EL193" s="471"/>
      <c r="EM193" s="471"/>
      <c r="EN193" s="471"/>
      <c r="EO193" s="471"/>
      <c r="EP193" s="471"/>
      <c r="EQ193" s="471"/>
      <c r="ER193" s="471"/>
      <c r="ES193" s="471"/>
      <c r="ET193" s="471"/>
      <c r="EU193" s="472"/>
      <c r="EV193" s="471"/>
      <c r="EW193" s="471"/>
      <c r="EX193" s="471"/>
      <c r="EY193" s="471"/>
      <c r="EZ193" s="471"/>
      <c r="FA193" s="471"/>
      <c r="FB193" s="471"/>
      <c r="FC193" s="471"/>
      <c r="FD193" s="471"/>
      <c r="FE193" s="471"/>
      <c r="FF193" s="471"/>
      <c r="FG193" s="472"/>
      <c r="FH193" s="471"/>
      <c r="FI193" s="471"/>
      <c r="FJ193" s="471"/>
      <c r="FK193" s="471"/>
      <c r="FL193" s="471"/>
      <c r="FM193" s="471"/>
      <c r="FN193" s="471"/>
      <c r="FO193" s="471"/>
      <c r="FP193" s="471"/>
      <c r="FQ193" s="471"/>
      <c r="FR193" s="471"/>
      <c r="FS193" s="472"/>
      <c r="FT193" s="471"/>
      <c r="FU193" s="471"/>
      <c r="FV193" s="471"/>
      <c r="FW193" s="471"/>
      <c r="FX193" s="471"/>
      <c r="FY193" s="471"/>
      <c r="FZ193" s="471"/>
      <c r="GA193" s="471"/>
      <c r="GB193" s="471"/>
      <c r="GC193" s="471"/>
      <c r="GD193" s="471"/>
      <c r="GE193" s="472"/>
      <c r="GF193" s="522"/>
    </row>
    <row r="194" spans="1:188" s="483" customFormat="1" ht="22" customHeight="1" thickBot="1">
      <c r="A194" s="523" t="s">
        <v>447</v>
      </c>
      <c r="G194" s="524">
        <v>0.33</v>
      </c>
      <c r="H194" s="342"/>
      <c r="I194" s="342"/>
      <c r="J194" s="342"/>
      <c r="K194" s="342"/>
      <c r="L194" s="342"/>
      <c r="M194" s="342"/>
      <c r="N194" s="342"/>
      <c r="O194" s="342"/>
      <c r="P194" s="500"/>
      <c r="Q194" s="342">
        <f t="shared" ref="Q194:AV194" si="559">Q174*$G$194</f>
        <v>242.05500000000001</v>
      </c>
      <c r="R194" s="342">
        <f t="shared" si="559"/>
        <v>1134.2925</v>
      </c>
      <c r="S194" s="500">
        <f t="shared" si="559"/>
        <v>3287.5425</v>
      </c>
      <c r="T194" s="342">
        <f t="shared" si="559"/>
        <v>7966.5300000000007</v>
      </c>
      <c r="U194" s="342">
        <f t="shared" si="559"/>
        <v>17640.5625</v>
      </c>
      <c r="V194" s="342">
        <f t="shared" si="559"/>
        <v>35038.946250000001</v>
      </c>
      <c r="W194" s="342">
        <f t="shared" si="559"/>
        <v>65195.212500000001</v>
      </c>
      <c r="X194" s="342">
        <f t="shared" si="559"/>
        <v>109987.39125</v>
      </c>
      <c r="Y194" s="342">
        <f t="shared" si="559"/>
        <v>176057.39250000002</v>
      </c>
      <c r="Z194" s="342">
        <f t="shared" si="559"/>
        <v>255106.29375000001</v>
      </c>
      <c r="AA194" s="342">
        <f t="shared" si="559"/>
        <v>342897.88500000001</v>
      </c>
      <c r="AB194" s="354">
        <f t="shared" si="559"/>
        <v>419935.065</v>
      </c>
      <c r="AC194" s="342">
        <f t="shared" si="559"/>
        <v>484463.34750000003</v>
      </c>
      <c r="AD194" s="342">
        <f t="shared" si="559"/>
        <v>563883.21000000008</v>
      </c>
      <c r="AE194" s="500">
        <f t="shared" si="559"/>
        <v>634172.46750000003</v>
      </c>
      <c r="AF194" s="342">
        <f t="shared" si="559"/>
        <v>699190.14</v>
      </c>
      <c r="AG194" s="342">
        <f t="shared" si="559"/>
        <v>781811.91</v>
      </c>
      <c r="AH194" s="342">
        <f t="shared" si="559"/>
        <v>861432.78375000006</v>
      </c>
      <c r="AI194" s="342">
        <f t="shared" si="559"/>
        <v>941592.25875000004</v>
      </c>
      <c r="AJ194" s="342">
        <f t="shared" si="559"/>
        <v>1012169.5650000001</v>
      </c>
      <c r="AK194" s="342">
        <f t="shared" si="559"/>
        <v>1099041.6525000001</v>
      </c>
      <c r="AL194" s="342">
        <f t="shared" si="559"/>
        <v>1187794.905</v>
      </c>
      <c r="AM194" s="342">
        <f t="shared" si="559"/>
        <v>1298058.5475000001</v>
      </c>
      <c r="AN194" s="354">
        <f t="shared" si="559"/>
        <v>1401081.2887500001</v>
      </c>
      <c r="AO194" s="342">
        <f t="shared" si="559"/>
        <v>1513857.8895000003</v>
      </c>
      <c r="AP194" s="342">
        <f t="shared" si="559"/>
        <v>1612321.1428500002</v>
      </c>
      <c r="AQ194" s="501">
        <f t="shared" si="559"/>
        <v>1706196.3405300002</v>
      </c>
      <c r="AR194" s="342">
        <f t="shared" si="559"/>
        <v>1814236.3809240004</v>
      </c>
      <c r="AS194" s="342">
        <f t="shared" si="559"/>
        <v>1906694.3039892004</v>
      </c>
      <c r="AT194" s="342">
        <f t="shared" si="559"/>
        <v>1991481.6724413603</v>
      </c>
      <c r="AU194" s="342">
        <f t="shared" si="559"/>
        <v>2090734.5632030885</v>
      </c>
      <c r="AV194" s="342">
        <f t="shared" si="559"/>
        <v>2181061.4845624706</v>
      </c>
      <c r="AW194" s="342">
        <f t="shared" ref="AW194:CB194" si="560">AW174*$G$194</f>
        <v>2268811.6376499766</v>
      </c>
      <c r="AX194" s="342">
        <f t="shared" si="560"/>
        <v>2339727.1836199816</v>
      </c>
      <c r="AY194" s="342">
        <f t="shared" si="560"/>
        <v>2417592.2346459851</v>
      </c>
      <c r="AZ194" s="354">
        <f t="shared" si="560"/>
        <v>2486882.5937167881</v>
      </c>
      <c r="BA194" s="342">
        <f t="shared" si="560"/>
        <v>2555811.7572234306</v>
      </c>
      <c r="BB194" s="342">
        <f t="shared" si="560"/>
        <v>2614510.2357787448</v>
      </c>
      <c r="BC194" s="501">
        <f t="shared" si="560"/>
        <v>2682321.5948729957</v>
      </c>
      <c r="BD194" s="342">
        <f t="shared" si="560"/>
        <v>2764547.372648397</v>
      </c>
      <c r="BE194" s="342">
        <f t="shared" si="560"/>
        <v>2870332.8636187175</v>
      </c>
      <c r="BF194" s="342">
        <f t="shared" si="560"/>
        <v>2981247.3238949743</v>
      </c>
      <c r="BG194" s="342">
        <f t="shared" si="560"/>
        <v>3100838.0666159792</v>
      </c>
      <c r="BH194" s="342">
        <f t="shared" si="560"/>
        <v>3213893.4107927838</v>
      </c>
      <c r="BI194" s="342">
        <f t="shared" si="560"/>
        <v>3315584.6636342271</v>
      </c>
      <c r="BJ194" s="342">
        <f t="shared" si="560"/>
        <v>3434784.0624073818</v>
      </c>
      <c r="BK194" s="342">
        <f t="shared" si="560"/>
        <v>3540794.7439259058</v>
      </c>
      <c r="BL194" s="354">
        <f t="shared" si="560"/>
        <v>3637530.0831407248</v>
      </c>
      <c r="BM194" s="342">
        <f t="shared" si="560"/>
        <v>3747517.9902625796</v>
      </c>
      <c r="BN194" s="342">
        <f t="shared" si="560"/>
        <v>3859549.6739600641</v>
      </c>
      <c r="BO194" s="500">
        <f t="shared" si="560"/>
        <v>3975476.9861680516</v>
      </c>
      <c r="BP194" s="342">
        <f t="shared" si="560"/>
        <v>4094167.849684441</v>
      </c>
      <c r="BQ194" s="342">
        <f t="shared" si="560"/>
        <v>4233605.5964975525</v>
      </c>
      <c r="BR194" s="342">
        <f t="shared" si="560"/>
        <v>4380603.3379480429</v>
      </c>
      <c r="BS194" s="342">
        <f t="shared" si="560"/>
        <v>4519876.5993584339</v>
      </c>
      <c r="BT194" s="342">
        <f t="shared" si="560"/>
        <v>4636279.2809867477</v>
      </c>
      <c r="BU194" s="342">
        <f t="shared" si="560"/>
        <v>4767323.953789399</v>
      </c>
      <c r="BV194" s="342">
        <f t="shared" si="560"/>
        <v>4879419.0402815193</v>
      </c>
      <c r="BW194" s="342">
        <f t="shared" si="560"/>
        <v>4991554.3814752158</v>
      </c>
      <c r="BX194" s="354">
        <f t="shared" si="560"/>
        <v>5112131.7041801726</v>
      </c>
      <c r="BY194" s="342">
        <f t="shared" si="560"/>
        <v>5222116.4673441388</v>
      </c>
      <c r="BZ194" s="342">
        <f t="shared" si="560"/>
        <v>5328120.330875311</v>
      </c>
      <c r="CA194" s="501">
        <f t="shared" si="560"/>
        <v>5417651.430700249</v>
      </c>
      <c r="CB194" s="342">
        <f t="shared" si="560"/>
        <v>5514638.4770601997</v>
      </c>
      <c r="CC194" s="342">
        <f t="shared" ref="CC194:DH194" si="561">CC174*$G$194</f>
        <v>5615686.0321481591</v>
      </c>
      <c r="CD194" s="342">
        <f t="shared" si="561"/>
        <v>5739636.6787185268</v>
      </c>
      <c r="CE194" s="342">
        <f t="shared" si="561"/>
        <v>5871344.526724821</v>
      </c>
      <c r="CF194" s="342">
        <f t="shared" si="561"/>
        <v>6012561.5678798575</v>
      </c>
      <c r="CG194" s="342">
        <f t="shared" si="561"/>
        <v>6165484.1758038858</v>
      </c>
      <c r="CH194" s="342">
        <f t="shared" si="561"/>
        <v>6301736.3821431091</v>
      </c>
      <c r="CI194" s="342">
        <f t="shared" si="561"/>
        <v>6419402.7839644877</v>
      </c>
      <c r="CJ194" s="354">
        <f t="shared" si="561"/>
        <v>6548223.3356715897</v>
      </c>
      <c r="CK194" s="342">
        <f t="shared" si="561"/>
        <v>6662702.4465372721</v>
      </c>
      <c r="CL194" s="342">
        <f t="shared" si="561"/>
        <v>6768776.0022298181</v>
      </c>
      <c r="CM194" s="500">
        <f t="shared" si="561"/>
        <v>6890031.0747838551</v>
      </c>
      <c r="CN194" s="342">
        <f t="shared" si="561"/>
        <v>7007496.8570770845</v>
      </c>
      <c r="CO194" s="342">
        <f t="shared" si="561"/>
        <v>7120721.5014116671</v>
      </c>
      <c r="CP194" s="342">
        <f t="shared" si="561"/>
        <v>7214203.2533793338</v>
      </c>
      <c r="CQ194" s="342">
        <f t="shared" si="561"/>
        <v>7306846.4647034677</v>
      </c>
      <c r="CR194" s="342">
        <f t="shared" si="561"/>
        <v>7390497.0520127732</v>
      </c>
      <c r="CS194" s="342">
        <f t="shared" si="561"/>
        <v>7479102.4158602189</v>
      </c>
      <c r="CT194" s="342">
        <f t="shared" si="561"/>
        <v>7557133.9046881748</v>
      </c>
      <c r="CU194" s="342">
        <f t="shared" si="561"/>
        <v>7646558.4500005404</v>
      </c>
      <c r="CV194" s="354">
        <f t="shared" si="561"/>
        <v>7749249.360250432</v>
      </c>
      <c r="CW194" s="342">
        <f t="shared" si="561"/>
        <v>7865204.590700346</v>
      </c>
      <c r="CX194" s="342">
        <f t="shared" si="561"/>
        <v>7995788.9860602766</v>
      </c>
      <c r="CY194" s="500">
        <f t="shared" si="561"/>
        <v>8109124.3530982211</v>
      </c>
      <c r="CZ194" s="342">
        <f t="shared" si="561"/>
        <v>8217499.6217285758</v>
      </c>
      <c r="DA194" s="342">
        <f t="shared" si="561"/>
        <v>8353062.9283828605</v>
      </c>
      <c r="DB194" s="342">
        <f t="shared" si="561"/>
        <v>8491668.3549562879</v>
      </c>
      <c r="DC194" s="342">
        <f t="shared" si="561"/>
        <v>8640470.1499650311</v>
      </c>
      <c r="DD194" s="342">
        <f t="shared" si="561"/>
        <v>8826744.9197220244</v>
      </c>
      <c r="DE194" s="342">
        <f t="shared" si="561"/>
        <v>9012598.4775276203</v>
      </c>
      <c r="DF194" s="342">
        <f t="shared" si="561"/>
        <v>9203127.6750220954</v>
      </c>
      <c r="DG194" s="342">
        <f t="shared" si="561"/>
        <v>9363477.1380176768</v>
      </c>
      <c r="DH194" s="354">
        <f t="shared" si="561"/>
        <v>9511896.3856641408</v>
      </c>
      <c r="DI194" s="342">
        <f t="shared" ref="DI194:EN194" si="562">DI174*$G$194</f>
        <v>9666677.1970313136</v>
      </c>
      <c r="DJ194" s="342">
        <f t="shared" si="562"/>
        <v>9808684.0788750499</v>
      </c>
      <c r="DK194" s="501">
        <f t="shared" si="562"/>
        <v>9925896.8143500406</v>
      </c>
      <c r="DL194" s="342">
        <f t="shared" si="562"/>
        <v>10059720.406230032</v>
      </c>
      <c r="DM194" s="342">
        <f t="shared" si="562"/>
        <v>10185980.692734025</v>
      </c>
      <c r="DN194" s="342">
        <f t="shared" si="562"/>
        <v>10318975.326937221</v>
      </c>
      <c r="DO194" s="342">
        <f t="shared" si="562"/>
        <v>10437322.504049776</v>
      </c>
      <c r="DP194" s="342">
        <f t="shared" si="562"/>
        <v>10556471.742239822</v>
      </c>
      <c r="DQ194" s="342">
        <f t="shared" si="562"/>
        <v>10664797.101041857</v>
      </c>
      <c r="DR194" s="342">
        <f t="shared" si="562"/>
        <v>10773147.809583485</v>
      </c>
      <c r="DS194" s="342">
        <f t="shared" si="562"/>
        <v>10869448.511666788</v>
      </c>
      <c r="DT194" s="354">
        <f t="shared" si="562"/>
        <v>10971332.603583431</v>
      </c>
      <c r="DU194" s="342">
        <f t="shared" si="562"/>
        <v>11093796.375116745</v>
      </c>
      <c r="DV194" s="342">
        <f t="shared" si="562"/>
        <v>11226420.403593395</v>
      </c>
      <c r="DW194" s="501">
        <f t="shared" si="562"/>
        <v>11369399.749874715</v>
      </c>
      <c r="DX194" s="342">
        <f t="shared" si="562"/>
        <v>11502921.684149772</v>
      </c>
      <c r="DY194" s="342">
        <f t="shared" si="562"/>
        <v>11629026.890069816</v>
      </c>
      <c r="DZ194" s="342">
        <f t="shared" si="562"/>
        <v>11775923.004305853</v>
      </c>
      <c r="EA194" s="342">
        <f t="shared" si="562"/>
        <v>11910218.465194682</v>
      </c>
      <c r="EB194" s="342">
        <f t="shared" si="562"/>
        <v>12039657.369405745</v>
      </c>
      <c r="EC194" s="342">
        <f t="shared" si="562"/>
        <v>12178459.125774596</v>
      </c>
      <c r="ED194" s="342">
        <f t="shared" si="562"/>
        <v>12313063.157869676</v>
      </c>
      <c r="EE194" s="342">
        <f t="shared" si="562"/>
        <v>12449541.15229574</v>
      </c>
      <c r="EF194" s="354">
        <f t="shared" si="562"/>
        <v>12574567.615086591</v>
      </c>
      <c r="EG194" s="342">
        <f t="shared" si="562"/>
        <v>12725210.075819273</v>
      </c>
      <c r="EH194" s="342">
        <f t="shared" si="562"/>
        <v>12881086.596905418</v>
      </c>
      <c r="EI194" s="500">
        <f t="shared" si="562"/>
        <v>13048673.178274335</v>
      </c>
      <c r="EJ194" s="342">
        <f t="shared" si="562"/>
        <v>13193402.829369467</v>
      </c>
      <c r="EK194" s="342">
        <f t="shared" si="562"/>
        <v>13330382.697745573</v>
      </c>
      <c r="EL194" s="342">
        <f t="shared" si="562"/>
        <v>13485082.930196458</v>
      </c>
      <c r="EM194" s="342">
        <f t="shared" si="562"/>
        <v>13636083.081657168</v>
      </c>
      <c r="EN194" s="342">
        <f t="shared" si="562"/>
        <v>13785026.106075734</v>
      </c>
      <c r="EO194" s="342">
        <f t="shared" ref="EO194:FT194" si="563">EO174*$G$194</f>
        <v>13943716.200360587</v>
      </c>
      <c r="EP194" s="342">
        <f t="shared" si="563"/>
        <v>14086084.448538469</v>
      </c>
      <c r="EQ194" s="342">
        <f t="shared" si="563"/>
        <v>14226168.482330777</v>
      </c>
      <c r="ER194" s="354">
        <f t="shared" si="563"/>
        <v>14356082.398114622</v>
      </c>
      <c r="ES194" s="342">
        <f t="shared" si="563"/>
        <v>14494787.561241698</v>
      </c>
      <c r="ET194" s="342">
        <f t="shared" si="563"/>
        <v>14645251.48724336</v>
      </c>
      <c r="EU194" s="501">
        <f t="shared" si="563"/>
        <v>14807304.532044688</v>
      </c>
      <c r="EV194" s="342">
        <f t="shared" si="563"/>
        <v>14968908.812635751</v>
      </c>
      <c r="EW194" s="342">
        <f t="shared" si="563"/>
        <v>15128631.841358602</v>
      </c>
      <c r="EX194" s="342">
        <f t="shared" si="563"/>
        <v>15288725.052336883</v>
      </c>
      <c r="EY194" s="342">
        <f t="shared" si="563"/>
        <v>15484008.138869507</v>
      </c>
      <c r="EZ194" s="342">
        <f t="shared" si="563"/>
        <v>15684871.612595607</v>
      </c>
      <c r="FA194" s="342">
        <f t="shared" si="563"/>
        <v>15888615.577576485</v>
      </c>
      <c r="FB194" s="342">
        <f t="shared" si="563"/>
        <v>16117081.916311188</v>
      </c>
      <c r="FC194" s="342">
        <f t="shared" si="563"/>
        <v>16321426.229298951</v>
      </c>
      <c r="FD194" s="354">
        <f t="shared" si="563"/>
        <v>16517861.592939161</v>
      </c>
      <c r="FE194" s="342">
        <f t="shared" si="563"/>
        <v>16721451.419101328</v>
      </c>
      <c r="FF194" s="342">
        <f t="shared" si="563"/>
        <v>16933885.914031062</v>
      </c>
      <c r="FG194" s="500">
        <f t="shared" si="563"/>
        <v>17142251.119974852</v>
      </c>
      <c r="FH194" s="342">
        <f t="shared" si="563"/>
        <v>17378781.960229881</v>
      </c>
      <c r="FI194" s="342">
        <f t="shared" si="563"/>
        <v>17589366.987933904</v>
      </c>
      <c r="FJ194" s="342">
        <f t="shared" si="563"/>
        <v>17800299.368847124</v>
      </c>
      <c r="FK194" s="342">
        <f t="shared" si="563"/>
        <v>18027339.229077697</v>
      </c>
      <c r="FL194" s="342">
        <f t="shared" si="563"/>
        <v>18272835.852262158</v>
      </c>
      <c r="FM194" s="342">
        <f t="shared" si="563"/>
        <v>18510967.846559726</v>
      </c>
      <c r="FN194" s="342">
        <f t="shared" si="563"/>
        <v>18771263.56624778</v>
      </c>
      <c r="FO194" s="342">
        <f t="shared" si="563"/>
        <v>18989535.037748225</v>
      </c>
      <c r="FP194" s="354">
        <f t="shared" si="563"/>
        <v>19188111.287448578</v>
      </c>
      <c r="FQ194" s="342">
        <f t="shared" si="563"/>
        <v>19376593.96995886</v>
      </c>
      <c r="FR194" s="342">
        <f t="shared" si="563"/>
        <v>19554908.17971709</v>
      </c>
      <c r="FS194" s="500">
        <f t="shared" si="563"/>
        <v>19710353.16902367</v>
      </c>
      <c r="FT194" s="342">
        <f t="shared" si="563"/>
        <v>19873072.831968937</v>
      </c>
      <c r="FU194" s="342">
        <f t="shared" ref="FU194:GE194" si="564">FU174*$G$194</f>
        <v>20020228.712325148</v>
      </c>
      <c r="FV194" s="342">
        <f t="shared" si="564"/>
        <v>20175338.95986012</v>
      </c>
      <c r="FW194" s="342">
        <f t="shared" si="564"/>
        <v>20329424.652888093</v>
      </c>
      <c r="FX194" s="342">
        <f t="shared" si="564"/>
        <v>20512584.676310476</v>
      </c>
      <c r="FY194" s="342">
        <f t="shared" si="564"/>
        <v>20697754.383298382</v>
      </c>
      <c r="FZ194" s="342">
        <f t="shared" si="564"/>
        <v>20892378.511138704</v>
      </c>
      <c r="GA194" s="342">
        <f t="shared" si="564"/>
        <v>21058824.832660962</v>
      </c>
      <c r="GB194" s="354">
        <f t="shared" si="564"/>
        <v>21218837.69412877</v>
      </c>
      <c r="GC194" s="342">
        <f t="shared" si="564"/>
        <v>21393264.842803016</v>
      </c>
      <c r="GD194" s="342">
        <f t="shared" si="564"/>
        <v>21572012.566492412</v>
      </c>
      <c r="GE194" s="500">
        <f t="shared" si="564"/>
        <v>21748383.381443929</v>
      </c>
      <c r="GF194" s="522">
        <f>SUM(H194:GE194)</f>
        <v>1524985039.9129744</v>
      </c>
    </row>
    <row r="195" spans="1:188" s="246" customFormat="1" ht="22" customHeight="1" thickTop="1">
      <c r="A195" s="525" t="s">
        <v>276</v>
      </c>
      <c r="B195" s="246" t="s">
        <v>448</v>
      </c>
      <c r="G195" s="467">
        <v>10.8</v>
      </c>
      <c r="H195" s="526"/>
      <c r="I195" s="526"/>
      <c r="J195" s="526"/>
      <c r="K195" s="526"/>
      <c r="L195" s="526"/>
      <c r="M195" s="526"/>
      <c r="N195" s="526"/>
      <c r="O195" s="526"/>
      <c r="P195" s="527"/>
      <c r="Q195" s="526">
        <f>Q194*$G$195</f>
        <v>2614.1940000000004</v>
      </c>
      <c r="R195" s="526">
        <f t="shared" ref="R195:AB195" si="565">R194*$G$195</f>
        <v>12250.359</v>
      </c>
      <c r="S195" s="527">
        <f t="shared" si="565"/>
        <v>35505.459000000003</v>
      </c>
      <c r="T195" s="526">
        <f t="shared" si="565"/>
        <v>86038.524000000019</v>
      </c>
      <c r="U195" s="526">
        <f t="shared" si="565"/>
        <v>190518.07500000001</v>
      </c>
      <c r="V195" s="526">
        <f t="shared" si="565"/>
        <v>378420.61950000003</v>
      </c>
      <c r="W195" s="526">
        <f t="shared" si="565"/>
        <v>704108.29500000004</v>
      </c>
      <c r="X195" s="526">
        <f t="shared" si="565"/>
        <v>1187863.8255</v>
      </c>
      <c r="Y195" s="526">
        <f t="shared" si="565"/>
        <v>1901419.8390000004</v>
      </c>
      <c r="Z195" s="526">
        <f t="shared" si="565"/>
        <v>2755147.9725000001</v>
      </c>
      <c r="AA195" s="526">
        <f t="shared" si="565"/>
        <v>3703297.1580000003</v>
      </c>
      <c r="AB195" s="526">
        <f t="shared" si="565"/>
        <v>4535298.7020000005</v>
      </c>
      <c r="AC195" s="526">
        <f t="shared" ref="AC195" si="566">AC194*$G$195</f>
        <v>5232204.1530000009</v>
      </c>
      <c r="AD195" s="526">
        <f t="shared" ref="AD195" si="567">AD194*$G$195</f>
        <v>6089938.6680000015</v>
      </c>
      <c r="AE195" s="527">
        <f t="shared" ref="AE195" si="568">AE194*$G$195</f>
        <v>6849062.6490000011</v>
      </c>
      <c r="AF195" s="526">
        <f t="shared" ref="AF195" si="569">AF194*$G$195</f>
        <v>7551253.512000001</v>
      </c>
      <c r="AG195" s="526">
        <f t="shared" ref="AG195" si="570">AG194*$G$195</f>
        <v>8443568.6280000005</v>
      </c>
      <c r="AH195" s="526">
        <f t="shared" ref="AH195" si="571">AH194*$G$195</f>
        <v>9303474.0645000022</v>
      </c>
      <c r="AI195" s="526">
        <f t="shared" ref="AI195" si="572">AI194*$G$195</f>
        <v>10169196.3945</v>
      </c>
      <c r="AJ195" s="526">
        <f t="shared" ref="AJ195" si="573">AJ194*$G$195</f>
        <v>10931431.302000001</v>
      </c>
      <c r="AK195" s="526">
        <f t="shared" ref="AK195" si="574">AK194*$G$195</f>
        <v>11869649.847000001</v>
      </c>
      <c r="AL195" s="526">
        <f t="shared" ref="AL195" si="575">AL194*$G$195</f>
        <v>12828184.974000001</v>
      </c>
      <c r="AM195" s="526">
        <f t="shared" ref="AM195" si="576">AM194*$G$195</f>
        <v>14019032.313000003</v>
      </c>
      <c r="AN195" s="526">
        <f t="shared" ref="AN195" si="577">AN194*$G$195</f>
        <v>15131677.918500002</v>
      </c>
      <c r="AO195" s="526">
        <f t="shared" ref="AO195" si="578">AO194*$G$195</f>
        <v>16349665.206600005</v>
      </c>
      <c r="AP195" s="526">
        <f t="shared" ref="AP195" si="579">AP194*$G$195</f>
        <v>17413068.342780001</v>
      </c>
      <c r="AQ195" s="527">
        <f t="shared" ref="AQ195" si="580">AQ194*$G$195</f>
        <v>18426920.477724005</v>
      </c>
      <c r="AR195" s="526">
        <f t="shared" ref="AR195" si="581">AR194*$G$195</f>
        <v>19593752.913979206</v>
      </c>
      <c r="AS195" s="526">
        <f t="shared" ref="AS195" si="582">AS194*$G$195</f>
        <v>20592298.483083367</v>
      </c>
      <c r="AT195" s="526">
        <f t="shared" ref="AT195" si="583">AT194*$G$195</f>
        <v>21508002.062366694</v>
      </c>
      <c r="AU195" s="526">
        <f t="shared" ref="AU195" si="584">AU194*$G$195</f>
        <v>22579933.282593358</v>
      </c>
      <c r="AV195" s="526">
        <f t="shared" ref="AV195" si="585">AV194*$G$195</f>
        <v>23555464.033274684</v>
      </c>
      <c r="AW195" s="526">
        <f t="shared" ref="AW195" si="586">AW194*$G$195</f>
        <v>24503165.686619751</v>
      </c>
      <c r="AX195" s="526">
        <f t="shared" ref="AX195" si="587">AX194*$G$195</f>
        <v>25269053.583095804</v>
      </c>
      <c r="AY195" s="526">
        <f t="shared" ref="AY195" si="588">AY194*$G$195</f>
        <v>26109996.134176642</v>
      </c>
      <c r="AZ195" s="526">
        <f t="shared" ref="AZ195" si="589">AZ194*$G$195</f>
        <v>26858332.012141313</v>
      </c>
      <c r="BA195" s="526">
        <f t="shared" ref="BA195" si="590">BA194*$G$195</f>
        <v>27602766.978013054</v>
      </c>
      <c r="BB195" s="526">
        <f t="shared" ref="BB195" si="591">BB194*$G$195</f>
        <v>28236710.546410445</v>
      </c>
      <c r="BC195" s="527">
        <f t="shared" ref="BC195" si="592">BC194*$G$195</f>
        <v>28969073.224628355</v>
      </c>
      <c r="BD195" s="526">
        <f t="shared" ref="BD195" si="593">BD194*$G$195</f>
        <v>29857111.62460269</v>
      </c>
      <c r="BE195" s="526">
        <f t="shared" ref="BE195" si="594">BE194*$G$195</f>
        <v>30999594.927082151</v>
      </c>
      <c r="BF195" s="526">
        <f t="shared" ref="BF195" si="595">BF194*$G$195</f>
        <v>32197471.098065726</v>
      </c>
      <c r="BG195" s="526">
        <f t="shared" ref="BG195" si="596">BG194*$G$195</f>
        <v>33489051.119452577</v>
      </c>
      <c r="BH195" s="526">
        <f t="shared" ref="BH195" si="597">BH194*$G$195</f>
        <v>34710048.836562067</v>
      </c>
      <c r="BI195" s="526">
        <f t="shared" ref="BI195" si="598">BI194*$G$195</f>
        <v>35808314.367249653</v>
      </c>
      <c r="BJ195" s="526">
        <f t="shared" ref="BJ195" si="599">BJ194*$G$195</f>
        <v>37095667.87399973</v>
      </c>
      <c r="BK195" s="526">
        <f t="shared" ref="BK195" si="600">BK194*$G$195</f>
        <v>38240583.234399788</v>
      </c>
      <c r="BL195" s="526">
        <f t="shared" ref="BL195" si="601">BL194*$G$195</f>
        <v>39285324.897919834</v>
      </c>
      <c r="BM195" s="526">
        <f t="shared" ref="BM195" si="602">BM194*$G$195</f>
        <v>40473194.294835865</v>
      </c>
      <c r="BN195" s="526">
        <f t="shared" ref="BN195" si="603">BN194*$G$195</f>
        <v>41683136.478768691</v>
      </c>
      <c r="BO195" s="527">
        <f t="shared" ref="BO195" si="604">BO194*$G$195</f>
        <v>42935151.450614959</v>
      </c>
      <c r="BP195" s="526">
        <f t="shared" ref="BP195" si="605">BP194*$G$195</f>
        <v>44217012.776591964</v>
      </c>
      <c r="BQ195" s="526">
        <f t="shared" ref="BQ195" si="606">BQ194*$G$195</f>
        <v>45722940.44217357</v>
      </c>
      <c r="BR195" s="526">
        <f t="shared" ref="BR195" si="607">BR194*$G$195</f>
        <v>47310516.049838863</v>
      </c>
      <c r="BS195" s="526">
        <f t="shared" ref="BS195" si="608">BS194*$G$195</f>
        <v>48814667.273071088</v>
      </c>
      <c r="BT195" s="526">
        <f t="shared" ref="BT195" si="609">BT194*$G$195</f>
        <v>50071816.234656878</v>
      </c>
      <c r="BU195" s="526">
        <f t="shared" ref="BU195" si="610">BU194*$G$195</f>
        <v>51487098.700925514</v>
      </c>
      <c r="BV195" s="526">
        <f t="shared" ref="BV195" si="611">BV194*$G$195</f>
        <v>52697725.63504041</v>
      </c>
      <c r="BW195" s="526">
        <f t="shared" ref="BW195" si="612">BW194*$G$195</f>
        <v>53908787.319932334</v>
      </c>
      <c r="BX195" s="526">
        <f t="shared" ref="BX195" si="613">BX194*$G$195</f>
        <v>55211022.405145869</v>
      </c>
      <c r="BY195" s="526">
        <f t="shared" ref="BY195" si="614">BY194*$G$195</f>
        <v>56398857.847316705</v>
      </c>
      <c r="BZ195" s="526">
        <f t="shared" ref="BZ195" si="615">BZ194*$G$195</f>
        <v>57543699.573453367</v>
      </c>
      <c r="CA195" s="527">
        <f t="shared" ref="CA195" si="616">CA194*$G$195</f>
        <v>58510635.451562695</v>
      </c>
      <c r="CB195" s="526">
        <f t="shared" ref="CB195" si="617">CB194*$G$195</f>
        <v>59558095.552250162</v>
      </c>
      <c r="CC195" s="526">
        <f t="shared" ref="CC195" si="618">CC194*$G$195</f>
        <v>60649409.147200122</v>
      </c>
      <c r="CD195" s="526">
        <f t="shared" ref="CD195" si="619">CD194*$G$195</f>
        <v>61988076.130160093</v>
      </c>
      <c r="CE195" s="526">
        <f t="shared" ref="CE195" si="620">CE194*$G$195</f>
        <v>63410520.888628073</v>
      </c>
      <c r="CF195" s="526">
        <f t="shared" ref="CF195" si="621">CF194*$G$195</f>
        <v>64935664.933102466</v>
      </c>
      <c r="CG195" s="526">
        <f t="shared" ref="CG195" si="622">CG194*$G$195</f>
        <v>66587229.098681971</v>
      </c>
      <c r="CH195" s="526">
        <f t="shared" ref="CH195" si="623">CH194*$G$195</f>
        <v>68058752.927145585</v>
      </c>
      <c r="CI195" s="526">
        <f t="shared" ref="CI195" si="624">CI194*$G$195</f>
        <v>69329550.066816479</v>
      </c>
      <c r="CJ195" s="526">
        <f t="shared" ref="CJ195" si="625">CJ194*$G$195</f>
        <v>70720812.025253177</v>
      </c>
      <c r="CK195" s="526">
        <f t="shared" ref="CK195" si="626">CK194*$G$195</f>
        <v>71957186.422602549</v>
      </c>
      <c r="CL195" s="526">
        <f t="shared" ref="CL195" si="627">CL194*$G$195</f>
        <v>73102780.824082047</v>
      </c>
      <c r="CM195" s="527">
        <f t="shared" ref="CM195" si="628">CM194*$G$195</f>
        <v>74412335.607665643</v>
      </c>
      <c r="CN195" s="526">
        <f t="shared" ref="CN195" si="629">CN194*$G$195</f>
        <v>75680966.056432515</v>
      </c>
      <c r="CO195" s="526">
        <f t="shared" ref="CO195" si="630">CO194*$G$195</f>
        <v>76903792.215246007</v>
      </c>
      <c r="CP195" s="526">
        <f t="shared" ref="CP195" si="631">CP194*$G$195</f>
        <v>77913395.136496812</v>
      </c>
      <c r="CQ195" s="526">
        <f t="shared" ref="CQ195" si="632">CQ194*$G$195</f>
        <v>78913941.818797454</v>
      </c>
      <c r="CR195" s="526">
        <f t="shared" ref="CR195" si="633">CR194*$G$195</f>
        <v>79817368.161737964</v>
      </c>
      <c r="CS195" s="526">
        <f t="shared" ref="CS195" si="634">CS194*$G$195</f>
        <v>80774306.09129037</v>
      </c>
      <c r="CT195" s="526">
        <f t="shared" ref="CT195" si="635">CT194*$G$195</f>
        <v>81617046.170632288</v>
      </c>
      <c r="CU195" s="526">
        <f t="shared" ref="CU195" si="636">CU194*$G$195</f>
        <v>82582831.260005847</v>
      </c>
      <c r="CV195" s="526">
        <f t="shared" ref="CV195" si="637">CV194*$G$195</f>
        <v>83691893.090704665</v>
      </c>
      <c r="CW195" s="526">
        <f t="shared" ref="CW195" si="638">CW194*$G$195</f>
        <v>84944209.579563737</v>
      </c>
      <c r="CX195" s="526">
        <f t="shared" ref="CX195" si="639">CX194*$G$195</f>
        <v>86354521.049450994</v>
      </c>
      <c r="CY195" s="527">
        <f t="shared" ref="CY195" si="640">CY194*$G$195</f>
        <v>87578543.0134608</v>
      </c>
      <c r="CZ195" s="526">
        <f t="shared" ref="CZ195" si="641">CZ194*$G$195</f>
        <v>88748995.91466862</v>
      </c>
      <c r="DA195" s="526">
        <f t="shared" ref="DA195" si="642">DA194*$G$195</f>
        <v>90213079.626534894</v>
      </c>
      <c r="DB195" s="526">
        <f t="shared" ref="DB195" si="643">DB194*$G$195</f>
        <v>91710018.233527914</v>
      </c>
      <c r="DC195" s="526">
        <f t="shared" ref="DC195" si="644">DC194*$G$195</f>
        <v>93317077.619622335</v>
      </c>
      <c r="DD195" s="526">
        <f t="shared" ref="DD195" si="645">DD194*$G$195</f>
        <v>95328845.13299787</v>
      </c>
      <c r="DE195" s="526">
        <f t="shared" ref="DE195" si="646">DE194*$G$195</f>
        <v>97336063.557298303</v>
      </c>
      <c r="DF195" s="526">
        <f t="shared" ref="DF195" si="647">DF194*$G$195</f>
        <v>99393778.890238643</v>
      </c>
      <c r="DG195" s="526">
        <f t="shared" ref="DG195" si="648">DG194*$G$195</f>
        <v>101125553.09059091</v>
      </c>
      <c r="DH195" s="526">
        <f t="shared" ref="DH195" si="649">DH194*$G$195</f>
        <v>102728480.96517272</v>
      </c>
      <c r="DI195" s="526">
        <f t="shared" ref="DI195" si="650">DI194*$G$195</f>
        <v>104400113.72793819</v>
      </c>
      <c r="DJ195" s="526">
        <f t="shared" ref="DJ195" si="651">DJ194*$G$195</f>
        <v>105933788.05185054</v>
      </c>
      <c r="DK195" s="527">
        <f t="shared" ref="DK195" si="652">DK194*$G$195</f>
        <v>107199685.59498045</v>
      </c>
      <c r="DL195" s="526">
        <f t="shared" ref="DL195" si="653">DL194*$G$195</f>
        <v>108644980.38728435</v>
      </c>
      <c r="DM195" s="526">
        <f t="shared" ref="DM195" si="654">DM194*$G$195</f>
        <v>110008591.48152748</v>
      </c>
      <c r="DN195" s="526">
        <f t="shared" ref="DN195" si="655">DN194*$G$195</f>
        <v>111444933.530922</v>
      </c>
      <c r="DO195" s="526">
        <f t="shared" ref="DO195" si="656">DO194*$G$195</f>
        <v>112723083.04373759</v>
      </c>
      <c r="DP195" s="526">
        <f t="shared" ref="DP195" si="657">DP194*$G$195</f>
        <v>114009894.81619008</v>
      </c>
      <c r="DQ195" s="526">
        <f t="shared" ref="DQ195" si="658">DQ194*$G$195</f>
        <v>115179808.69125207</v>
      </c>
      <c r="DR195" s="526">
        <f t="shared" ref="DR195" si="659">DR194*$G$195</f>
        <v>116349996.34350164</v>
      </c>
      <c r="DS195" s="526">
        <f t="shared" ref="DS195" si="660">DS194*$G$195</f>
        <v>117390043.92600131</v>
      </c>
      <c r="DT195" s="526">
        <f t="shared" ref="DT195" si="661">DT194*$G$195</f>
        <v>118490392.11870106</v>
      </c>
      <c r="DU195" s="526">
        <f t="shared" ref="DU195" si="662">DU194*$G$195</f>
        <v>119813000.85126086</v>
      </c>
      <c r="DV195" s="526">
        <f t="shared" ref="DV195" si="663">DV194*$G$195</f>
        <v>121245340.35880867</v>
      </c>
      <c r="DW195" s="527">
        <f t="shared" ref="DW195" si="664">DW194*$G$195</f>
        <v>122789517.29864693</v>
      </c>
      <c r="DX195" s="526">
        <f t="shared" ref="DX195" si="665">DX194*$G$195</f>
        <v>124231554.18881755</v>
      </c>
      <c r="DY195" s="526">
        <f t="shared" ref="DY195" si="666">DY194*$G$195</f>
        <v>125593490.41275403</v>
      </c>
      <c r="DZ195" s="526">
        <f t="shared" ref="DZ195" si="667">DZ194*$G$195</f>
        <v>127179968.44650322</v>
      </c>
      <c r="EA195" s="526">
        <f t="shared" ref="EA195" si="668">EA194*$G$195</f>
        <v>128630359.42410257</v>
      </c>
      <c r="EB195" s="526">
        <f t="shared" ref="EB195" si="669">EB194*$G$195</f>
        <v>130028299.58958206</v>
      </c>
      <c r="EC195" s="526">
        <f t="shared" ref="EC195" si="670">EC194*$G$195</f>
        <v>131527358.55836564</v>
      </c>
      <c r="ED195" s="526">
        <f t="shared" ref="ED195" si="671">ED194*$G$195</f>
        <v>132981082.10499251</v>
      </c>
      <c r="EE195" s="526">
        <f t="shared" ref="EE195" si="672">EE194*$G$195</f>
        <v>134455044.444794</v>
      </c>
      <c r="EF195" s="526">
        <f t="shared" ref="EF195" si="673">EF194*$G$195</f>
        <v>135805330.24293518</v>
      </c>
      <c r="EG195" s="526">
        <f t="shared" ref="EG195" si="674">EG194*$G$195</f>
        <v>137432268.81884816</v>
      </c>
      <c r="EH195" s="526">
        <f t="shared" ref="EH195" si="675">EH194*$G$195</f>
        <v>139115735.24657851</v>
      </c>
      <c r="EI195" s="527">
        <f t="shared" ref="EI195" si="676">EI194*$G$195</f>
        <v>140925670.32536283</v>
      </c>
      <c r="EJ195" s="526">
        <f t="shared" ref="EJ195" si="677">EJ194*$G$195</f>
        <v>142488750.55719024</v>
      </c>
      <c r="EK195" s="526">
        <f t="shared" ref="EK195" si="678">EK194*$G$195</f>
        <v>143968133.13565218</v>
      </c>
      <c r="EL195" s="526">
        <f t="shared" ref="EL195" si="679">EL194*$G$195</f>
        <v>145638895.64612177</v>
      </c>
      <c r="EM195" s="526">
        <f t="shared" ref="EM195" si="680">EM194*$G$195</f>
        <v>147269697.28189743</v>
      </c>
      <c r="EN195" s="526">
        <f t="shared" ref="EN195" si="681">EN194*$G$195</f>
        <v>148878281.94561794</v>
      </c>
      <c r="EO195" s="526">
        <f t="shared" ref="EO195" si="682">EO194*$G$195</f>
        <v>150592134.96389434</v>
      </c>
      <c r="EP195" s="526">
        <f t="shared" ref="EP195" si="683">EP194*$G$195</f>
        <v>152129712.04421547</v>
      </c>
      <c r="EQ195" s="526">
        <f t="shared" ref="EQ195" si="684">EQ194*$G$195</f>
        <v>153642619.6091724</v>
      </c>
      <c r="ER195" s="526">
        <f t="shared" ref="ER195" si="685">ER194*$G$195</f>
        <v>155045689.89963794</v>
      </c>
      <c r="ES195" s="526">
        <f t="shared" ref="ES195" si="686">ES194*$G$195</f>
        <v>156543705.66141033</v>
      </c>
      <c r="ET195" s="526">
        <f t="shared" ref="ET195" si="687">ET194*$G$195</f>
        <v>158168716.06222829</v>
      </c>
      <c r="EU195" s="527">
        <f t="shared" ref="EU195" si="688">EU194*$G$195</f>
        <v>159918888.94608265</v>
      </c>
      <c r="EV195" s="526">
        <f t="shared" ref="EV195" si="689">EV194*$G$195</f>
        <v>161664215.17646614</v>
      </c>
      <c r="EW195" s="526">
        <f t="shared" ref="EW195" si="690">EW194*$G$195</f>
        <v>163389223.88667291</v>
      </c>
      <c r="EX195" s="526">
        <f t="shared" ref="EX195" si="691">EX194*$G$195</f>
        <v>165118230.56523836</v>
      </c>
      <c r="EY195" s="526">
        <f t="shared" ref="EY195" si="692">EY194*$G$195</f>
        <v>167227287.89979067</v>
      </c>
      <c r="EZ195" s="526">
        <f t="shared" ref="EZ195" si="693">EZ194*$G$195</f>
        <v>169396613.41603255</v>
      </c>
      <c r="FA195" s="526">
        <f t="shared" ref="FA195" si="694">FA194*$G$195</f>
        <v>171597048.23782605</v>
      </c>
      <c r="FB195" s="526">
        <f t="shared" ref="FB195" si="695">FB194*$G$195</f>
        <v>174064484.69616085</v>
      </c>
      <c r="FC195" s="526">
        <f t="shared" ref="FC195" si="696">FC194*$G$195</f>
        <v>176271403.27642867</v>
      </c>
      <c r="FD195" s="526">
        <f t="shared" ref="FD195" si="697">FD194*$G$195</f>
        <v>178392905.20374295</v>
      </c>
      <c r="FE195" s="526">
        <f t="shared" ref="FE195" si="698">FE194*$G$195</f>
        <v>180591675.32629436</v>
      </c>
      <c r="FF195" s="526">
        <f t="shared" ref="FF195" si="699">FF194*$G$195</f>
        <v>182885967.87153548</v>
      </c>
      <c r="FG195" s="527">
        <f t="shared" ref="FG195" si="700">FG194*$G$195</f>
        <v>185136312.0957284</v>
      </c>
      <c r="FH195" s="526">
        <f t="shared" ref="FH195" si="701">FH194*$G$195</f>
        <v>187690845.17048272</v>
      </c>
      <c r="FI195" s="526">
        <f t="shared" ref="FI195" si="702">FI194*$G$195</f>
        <v>189965163.46968618</v>
      </c>
      <c r="FJ195" s="526">
        <f t="shared" ref="FJ195" si="703">FJ194*$G$195</f>
        <v>192243233.18354896</v>
      </c>
      <c r="FK195" s="526">
        <f t="shared" ref="FK195" si="704">FK194*$G$195</f>
        <v>194695263.67403913</v>
      </c>
      <c r="FL195" s="526">
        <f t="shared" ref="FL195" si="705">FL194*$G$195</f>
        <v>197346627.20443133</v>
      </c>
      <c r="FM195" s="526">
        <f t="shared" ref="FM195" si="706">FM194*$G$195</f>
        <v>199918452.74284506</v>
      </c>
      <c r="FN195" s="526">
        <f t="shared" ref="FN195" si="707">FN194*$G$195</f>
        <v>202729646.51547605</v>
      </c>
      <c r="FO195" s="526">
        <f t="shared" ref="FO195" si="708">FO194*$G$195</f>
        <v>205086978.40768084</v>
      </c>
      <c r="FP195" s="526">
        <f t="shared" ref="FP195" si="709">FP194*$G$195</f>
        <v>207231601.90444466</v>
      </c>
      <c r="FQ195" s="526">
        <f t="shared" ref="FQ195" si="710">FQ194*$G$195</f>
        <v>209267214.87555569</v>
      </c>
      <c r="FR195" s="526">
        <f t="shared" ref="FR195" si="711">FR194*$G$195</f>
        <v>211193008.34094459</v>
      </c>
      <c r="FS195" s="527">
        <f t="shared" ref="FS195" si="712">FS194*$G$195</f>
        <v>212871814.22545564</v>
      </c>
      <c r="FT195" s="526">
        <f t="shared" ref="FT195" si="713">FT194*$G$195</f>
        <v>214629186.58526453</v>
      </c>
      <c r="FU195" s="526">
        <f t="shared" ref="FU195" si="714">FU194*$G$195</f>
        <v>216218470.0931116</v>
      </c>
      <c r="FV195" s="526">
        <f t="shared" ref="FV195" si="715">FV194*$G$195</f>
        <v>217893660.7664893</v>
      </c>
      <c r="FW195" s="526">
        <f t="shared" ref="FW195" si="716">FW194*$G$195</f>
        <v>219557786.25119141</v>
      </c>
      <c r="FX195" s="526">
        <f t="shared" ref="FX195" si="717">FX194*$G$195</f>
        <v>221535914.50415316</v>
      </c>
      <c r="FY195" s="526">
        <f t="shared" ref="FY195" si="718">FY194*$G$195</f>
        <v>223535747.33962253</v>
      </c>
      <c r="FZ195" s="526">
        <f t="shared" ref="FZ195" si="719">FZ194*$G$195</f>
        <v>225637687.92029801</v>
      </c>
      <c r="GA195" s="526">
        <f t="shared" ref="GA195" si="720">GA194*$G$195</f>
        <v>227435308.19273841</v>
      </c>
      <c r="GB195" s="526">
        <f t="shared" ref="GB195" si="721">GB194*$G$195</f>
        <v>229163447.09659073</v>
      </c>
      <c r="GC195" s="526">
        <f t="shared" ref="GC195" si="722">GC194*$G$195</f>
        <v>231047260.30227259</v>
      </c>
      <c r="GD195" s="526">
        <f t="shared" ref="GD195" si="723">GD194*$G$195</f>
        <v>232977735.71811807</v>
      </c>
      <c r="GE195" s="527">
        <f t="shared" ref="GE195" si="724">GE194*$G$195</f>
        <v>234882540.51959446</v>
      </c>
      <c r="GF195" s="528">
        <f>SUM(H195:GE195)</f>
        <v>16469838431.060122</v>
      </c>
    </row>
    <row r="196" spans="1:188" ht="22" customHeight="1" thickBot="1">
      <c r="A196" s="511" t="s">
        <v>450</v>
      </c>
      <c r="G196" s="238"/>
      <c r="H196" s="342"/>
      <c r="I196" s="342"/>
      <c r="J196" s="342"/>
      <c r="K196" s="342"/>
      <c r="L196" s="342"/>
      <c r="M196" s="342"/>
      <c r="N196" s="342"/>
      <c r="O196" s="342"/>
      <c r="P196" s="500"/>
      <c r="Q196" s="342">
        <f>P196+Q195</f>
        <v>2614.1940000000004</v>
      </c>
      <c r="R196" s="342">
        <f>Q196+R195</f>
        <v>14864.553</v>
      </c>
      <c r="S196" s="500">
        <f t="shared" ref="S196" si="725">R196+S195</f>
        <v>50370.012000000002</v>
      </c>
      <c r="T196" s="342">
        <f t="shared" ref="T196" si="726">S196+T195</f>
        <v>136408.53600000002</v>
      </c>
      <c r="U196" s="342">
        <f t="shared" ref="U196" si="727">T196+U195</f>
        <v>326926.61100000003</v>
      </c>
      <c r="V196" s="342">
        <f t="shared" ref="V196" si="728">U196+V195</f>
        <v>705347.23050000006</v>
      </c>
      <c r="W196" s="342">
        <f t="shared" ref="W196" si="729">V196+W195</f>
        <v>1409455.5255</v>
      </c>
      <c r="X196" s="342">
        <f t="shared" ref="X196" si="730">W196+X195</f>
        <v>2597319.3509999998</v>
      </c>
      <c r="Y196" s="342">
        <f t="shared" ref="Y196" si="731">X196+Y195</f>
        <v>4498739.1900000004</v>
      </c>
      <c r="Z196" s="342">
        <f t="shared" ref="Z196" si="732">Y196+Z195</f>
        <v>7253887.1625000006</v>
      </c>
      <c r="AA196" s="342">
        <f t="shared" ref="AA196" si="733">Z196+AA195</f>
        <v>10957184.320500001</v>
      </c>
      <c r="AB196" s="354">
        <f t="shared" ref="AB196" si="734">AA196+AB195</f>
        <v>15492483.022500001</v>
      </c>
      <c r="AC196" s="342">
        <f>AB196+AC195</f>
        <v>20724687.175500002</v>
      </c>
      <c r="AD196" s="342">
        <f>AC196+AD195</f>
        <v>26814625.843500003</v>
      </c>
      <c r="AE196" s="500">
        <f t="shared" ref="AE196" si="735">AD196+AE195</f>
        <v>33663688.492500007</v>
      </c>
      <c r="AF196" s="342">
        <f t="shared" ref="AF196" si="736">AE196+AF195</f>
        <v>41214942.004500009</v>
      </c>
      <c r="AG196" s="342">
        <f t="shared" ref="AG196" si="737">AF196+AG195</f>
        <v>49658510.632500008</v>
      </c>
      <c r="AH196" s="342">
        <f t="shared" ref="AH196" si="738">AG196+AH195</f>
        <v>58961984.697000012</v>
      </c>
      <c r="AI196" s="342">
        <f t="shared" ref="AI196" si="739">AH196+AI195</f>
        <v>69131181.091500014</v>
      </c>
      <c r="AJ196" s="342">
        <f t="shared" ref="AJ196" si="740">AI196+AJ195</f>
        <v>80062612.393500015</v>
      </c>
      <c r="AK196" s="342">
        <f t="shared" ref="AK196" si="741">AJ196+AK195</f>
        <v>91932262.240500018</v>
      </c>
      <c r="AL196" s="342">
        <f t="shared" ref="AL196" si="742">AK196+AL195</f>
        <v>104760447.21450002</v>
      </c>
      <c r="AM196" s="342">
        <f t="shared" ref="AM196" si="743">AL196+AM195</f>
        <v>118779479.52750003</v>
      </c>
      <c r="AN196" s="354">
        <f t="shared" ref="AN196" si="744">AM196+AN195</f>
        <v>133911157.44600004</v>
      </c>
      <c r="AO196" s="342">
        <f>AN196+AO195</f>
        <v>150260822.65260005</v>
      </c>
      <c r="AP196" s="342">
        <f>AO196+AP195</f>
        <v>167673890.99538004</v>
      </c>
      <c r="AQ196" s="500">
        <f t="shared" ref="AQ196" si="745">AP196+AQ195</f>
        <v>186100811.47310406</v>
      </c>
      <c r="AR196" s="342">
        <f t="shared" ref="AR196" si="746">AQ196+AR195</f>
        <v>205694564.38708326</v>
      </c>
      <c r="AS196" s="342">
        <f t="shared" ref="AS196" si="747">AR196+AS195</f>
        <v>226286862.87016663</v>
      </c>
      <c r="AT196" s="342">
        <f t="shared" ref="AT196" si="748">AS196+AT195</f>
        <v>247794864.93253332</v>
      </c>
      <c r="AU196" s="342">
        <f t="shared" ref="AU196" si="749">AT196+AU195</f>
        <v>270374798.21512669</v>
      </c>
      <c r="AV196" s="342">
        <f t="shared" ref="AV196" si="750">AU196+AV195</f>
        <v>293930262.2484014</v>
      </c>
      <c r="AW196" s="342">
        <f t="shared" ref="AW196" si="751">AV196+AW195</f>
        <v>318433427.93502116</v>
      </c>
      <c r="AX196" s="342">
        <f t="shared" ref="AX196" si="752">AW196+AX195</f>
        <v>343702481.51811695</v>
      </c>
      <c r="AY196" s="342">
        <f t="shared" ref="AY196" si="753">AX196+AY195</f>
        <v>369812477.65229356</v>
      </c>
      <c r="AZ196" s="354">
        <f t="shared" ref="AZ196" si="754">AY196+AZ195</f>
        <v>396670809.66443485</v>
      </c>
      <c r="BA196" s="342">
        <f>AZ196+BA195</f>
        <v>424273576.64244789</v>
      </c>
      <c r="BB196" s="342">
        <f>BA196+BB195</f>
        <v>452510287.18885833</v>
      </c>
      <c r="BC196" s="500">
        <f t="shared" ref="BC196" si="755">BB196+BC195</f>
        <v>481479360.41348666</v>
      </c>
      <c r="BD196" s="342">
        <f t="shared" ref="BD196" si="756">BC196+BD195</f>
        <v>511336472.03808933</v>
      </c>
      <c r="BE196" s="342">
        <f t="shared" ref="BE196" si="757">BD196+BE195</f>
        <v>542336066.96517146</v>
      </c>
      <c r="BF196" s="342">
        <f t="shared" ref="BF196" si="758">BE196+BF195</f>
        <v>574533538.06323719</v>
      </c>
      <c r="BG196" s="342">
        <f t="shared" ref="BG196" si="759">BF196+BG195</f>
        <v>608022589.18268979</v>
      </c>
      <c r="BH196" s="342">
        <f t="shared" ref="BH196" si="760">BG196+BH195</f>
        <v>642732638.01925182</v>
      </c>
      <c r="BI196" s="342">
        <f t="shared" ref="BI196" si="761">BH196+BI195</f>
        <v>678540952.38650143</v>
      </c>
      <c r="BJ196" s="342">
        <f t="shared" ref="BJ196" si="762">BI196+BJ195</f>
        <v>715636620.26050115</v>
      </c>
      <c r="BK196" s="342">
        <f t="shared" ref="BK196" si="763">BJ196+BK195</f>
        <v>753877203.49490094</v>
      </c>
      <c r="BL196" s="354">
        <f t="shared" ref="BL196" si="764">BK196+BL195</f>
        <v>793162528.39282084</v>
      </c>
      <c r="BM196" s="342">
        <f>BL196+BM195</f>
        <v>833635722.68765664</v>
      </c>
      <c r="BN196" s="342">
        <f>BM196+BN195</f>
        <v>875318859.16642535</v>
      </c>
      <c r="BO196" s="500">
        <f t="shared" ref="BO196" si="765">BN196+BO195</f>
        <v>918254010.61704028</v>
      </c>
      <c r="BP196" s="342">
        <f t="shared" ref="BP196" si="766">BO196+BP195</f>
        <v>962471023.39363229</v>
      </c>
      <c r="BQ196" s="342">
        <f t="shared" ref="BQ196" si="767">BP196+BQ195</f>
        <v>1008193963.8358059</v>
      </c>
      <c r="BR196" s="342">
        <f t="shared" ref="BR196" si="768">BQ196+BR195</f>
        <v>1055504479.8856448</v>
      </c>
      <c r="BS196" s="342">
        <f t="shared" ref="BS196" si="769">BR196+BS195</f>
        <v>1104319147.158716</v>
      </c>
      <c r="BT196" s="342">
        <f t="shared" ref="BT196" si="770">BS196+BT195</f>
        <v>1154390963.3933728</v>
      </c>
      <c r="BU196" s="342">
        <f t="shared" ref="BU196" si="771">BT196+BU195</f>
        <v>1205878062.0942984</v>
      </c>
      <c r="BV196" s="342">
        <f t="shared" ref="BV196" si="772">BU196+BV195</f>
        <v>1258575787.7293389</v>
      </c>
      <c r="BW196" s="342">
        <f t="shared" ref="BW196" si="773">BV196+BW195</f>
        <v>1312484575.0492711</v>
      </c>
      <c r="BX196" s="354">
        <f t="shared" ref="BX196" si="774">BW196+BX195</f>
        <v>1367695597.454417</v>
      </c>
      <c r="BY196" s="342">
        <f>BX196+BY195</f>
        <v>1424094455.3017337</v>
      </c>
      <c r="BZ196" s="342">
        <f>BY196+BZ195</f>
        <v>1481638154.8751872</v>
      </c>
      <c r="CA196" s="500">
        <f t="shared" ref="CA196" si="775">BZ196+CA195</f>
        <v>1540148790.3267498</v>
      </c>
      <c r="CB196" s="342">
        <f t="shared" ref="CB196" si="776">CA196+CB195</f>
        <v>1599706885.8789999</v>
      </c>
      <c r="CC196" s="342">
        <f t="shared" ref="CC196" si="777">CB196+CC195</f>
        <v>1660356295.0262001</v>
      </c>
      <c r="CD196" s="342">
        <f t="shared" ref="CD196" si="778">CC196+CD195</f>
        <v>1722344371.1563601</v>
      </c>
      <c r="CE196" s="342">
        <f t="shared" ref="CE196" si="779">CD196+CE195</f>
        <v>1785754892.0449882</v>
      </c>
      <c r="CF196" s="342">
        <f t="shared" ref="CF196" si="780">CE196+CF195</f>
        <v>1850690556.9780905</v>
      </c>
      <c r="CG196" s="342">
        <f t="shared" ref="CG196" si="781">CF196+CG195</f>
        <v>1917277786.0767725</v>
      </c>
      <c r="CH196" s="342">
        <f t="shared" ref="CH196" si="782">CG196+CH195</f>
        <v>1985336539.0039179</v>
      </c>
      <c r="CI196" s="342">
        <f t="shared" ref="CI196" si="783">CH196+CI195</f>
        <v>2054666089.0707345</v>
      </c>
      <c r="CJ196" s="354">
        <f t="shared" ref="CJ196" si="784">CI196+CJ195</f>
        <v>2125386901.0959878</v>
      </c>
      <c r="CK196" s="342">
        <f>CJ196+CK195</f>
        <v>2197344087.5185905</v>
      </c>
      <c r="CL196" s="342">
        <f>CK196+CL195</f>
        <v>2270446868.3426723</v>
      </c>
      <c r="CM196" s="500">
        <f t="shared" ref="CM196" si="785">CL196+CM195</f>
        <v>2344859203.9503379</v>
      </c>
      <c r="CN196" s="342">
        <f t="shared" ref="CN196" si="786">CM196+CN195</f>
        <v>2420540170.0067706</v>
      </c>
      <c r="CO196" s="342">
        <f t="shared" ref="CO196" si="787">CN196+CO195</f>
        <v>2497443962.2220168</v>
      </c>
      <c r="CP196" s="342">
        <f t="shared" ref="CP196" si="788">CO196+CP195</f>
        <v>2575357357.3585138</v>
      </c>
      <c r="CQ196" s="342">
        <f t="shared" ref="CQ196" si="789">CP196+CQ195</f>
        <v>2654271299.1773114</v>
      </c>
      <c r="CR196" s="342">
        <f t="shared" ref="CR196" si="790">CQ196+CR195</f>
        <v>2734088667.3390493</v>
      </c>
      <c r="CS196" s="342">
        <f t="shared" ref="CS196" si="791">CR196+CS195</f>
        <v>2814862973.4303398</v>
      </c>
      <c r="CT196" s="342">
        <f t="shared" ref="CT196" si="792">CS196+CT195</f>
        <v>2896480019.6009722</v>
      </c>
      <c r="CU196" s="342">
        <f t="shared" ref="CU196" si="793">CT196+CU195</f>
        <v>2979062850.8609781</v>
      </c>
      <c r="CV196" s="354">
        <f t="shared" ref="CV196" si="794">CU196+CV195</f>
        <v>3062754743.9516826</v>
      </c>
      <c r="CW196" s="342">
        <f>CV196+CW195</f>
        <v>3147698953.5312462</v>
      </c>
      <c r="CX196" s="342">
        <f>CW196+CX195</f>
        <v>3234053474.5806971</v>
      </c>
      <c r="CY196" s="500">
        <f t="shared" ref="CY196" si="795">CX196+CY195</f>
        <v>3321632017.5941577</v>
      </c>
      <c r="CZ196" s="342">
        <f t="shared" ref="CZ196" si="796">CY196+CZ195</f>
        <v>3410381013.5088263</v>
      </c>
      <c r="DA196" s="342">
        <f t="shared" ref="DA196" si="797">CZ196+DA195</f>
        <v>3500594093.1353612</v>
      </c>
      <c r="DB196" s="342">
        <f t="shared" ref="DB196" si="798">DA196+DB195</f>
        <v>3592304111.3688893</v>
      </c>
      <c r="DC196" s="342">
        <f t="shared" ref="DC196" si="799">DB196+DC195</f>
        <v>3685621188.9885116</v>
      </c>
      <c r="DD196" s="342">
        <f t="shared" ref="DD196" si="800">DC196+DD195</f>
        <v>3780950034.1215096</v>
      </c>
      <c r="DE196" s="342">
        <f t="shared" ref="DE196" si="801">DD196+DE195</f>
        <v>3878286097.6788077</v>
      </c>
      <c r="DF196" s="342">
        <f t="shared" ref="DF196" si="802">DE196+DF195</f>
        <v>3977679876.5690465</v>
      </c>
      <c r="DG196" s="342">
        <f t="shared" ref="DG196" si="803">DF196+DG195</f>
        <v>4078805429.6596375</v>
      </c>
      <c r="DH196" s="354">
        <f t="shared" ref="DH196" si="804">DG196+DH195</f>
        <v>4181533910.6248102</v>
      </c>
      <c r="DI196" s="342">
        <f>DH196+DI195</f>
        <v>4285934024.3527484</v>
      </c>
      <c r="DJ196" s="342">
        <f>DI196+DJ195</f>
        <v>4391867812.4045992</v>
      </c>
      <c r="DK196" s="500">
        <f t="shared" ref="DK196" si="805">DJ196+DK195</f>
        <v>4499067497.9995794</v>
      </c>
      <c r="DL196" s="342">
        <f t="shared" ref="DL196" si="806">DK196+DL195</f>
        <v>4607712478.3868637</v>
      </c>
      <c r="DM196" s="342">
        <f t="shared" ref="DM196" si="807">DL196+DM195</f>
        <v>4717721069.868391</v>
      </c>
      <c r="DN196" s="342">
        <f t="shared" ref="DN196" si="808">DM196+DN195</f>
        <v>4829166003.399313</v>
      </c>
      <c r="DO196" s="342">
        <f t="shared" ref="DO196" si="809">DN196+DO195</f>
        <v>4941889086.4430504</v>
      </c>
      <c r="DP196" s="342">
        <f t="shared" ref="DP196" si="810">DO196+DP195</f>
        <v>5055898981.2592402</v>
      </c>
      <c r="DQ196" s="342">
        <f t="shared" ref="DQ196" si="811">DP196+DQ195</f>
        <v>5171078789.9504919</v>
      </c>
      <c r="DR196" s="342">
        <f t="shared" ref="DR196" si="812">DQ196+DR195</f>
        <v>5287428786.2939939</v>
      </c>
      <c r="DS196" s="342">
        <f t="shared" ref="DS196" si="813">DR196+DS195</f>
        <v>5404818830.2199955</v>
      </c>
      <c r="DT196" s="354">
        <f t="shared" ref="DT196" si="814">DS196+DT195</f>
        <v>5523309222.3386965</v>
      </c>
      <c r="DU196" s="342">
        <f>DT196+DU195</f>
        <v>5643122223.1899576</v>
      </c>
      <c r="DV196" s="342">
        <f>DU196+DV195</f>
        <v>5764367563.5487661</v>
      </c>
      <c r="DW196" s="500">
        <f t="shared" ref="DW196" si="815">DV196+DW195</f>
        <v>5887157080.8474131</v>
      </c>
      <c r="DX196" s="342">
        <f t="shared" ref="DX196" si="816">DW196+DX195</f>
        <v>6011388635.036231</v>
      </c>
      <c r="DY196" s="342">
        <f t="shared" ref="DY196" si="817">DX196+DY195</f>
        <v>6136982125.4489851</v>
      </c>
      <c r="DZ196" s="342">
        <f t="shared" ref="DZ196" si="818">DY196+DZ195</f>
        <v>6264162093.8954887</v>
      </c>
      <c r="EA196" s="342">
        <f t="shared" ref="EA196" si="819">DZ196+EA195</f>
        <v>6392792453.3195915</v>
      </c>
      <c r="EB196" s="342">
        <f t="shared" ref="EB196" si="820">EA196+EB195</f>
        <v>6522820752.909174</v>
      </c>
      <c r="EC196" s="342">
        <f t="shared" ref="EC196" si="821">EB196+EC195</f>
        <v>6654348111.4675398</v>
      </c>
      <c r="ED196" s="342">
        <f t="shared" ref="ED196" si="822">EC196+ED195</f>
        <v>6787329193.5725327</v>
      </c>
      <c r="EE196" s="342">
        <f t="shared" ref="EE196" si="823">ED196+EE195</f>
        <v>6921784238.0173264</v>
      </c>
      <c r="EF196" s="354">
        <f t="shared" ref="EF196" si="824">EE196+EF195</f>
        <v>7057589568.2602615</v>
      </c>
      <c r="EG196" s="342">
        <f>EF196+EG195</f>
        <v>7195021837.0791101</v>
      </c>
      <c r="EH196" s="342">
        <f>EG196+EH195</f>
        <v>7334137572.3256884</v>
      </c>
      <c r="EI196" s="500">
        <f t="shared" ref="EI196" si="825">EH196+EI195</f>
        <v>7475063242.6510515</v>
      </c>
      <c r="EJ196" s="342">
        <f t="shared" ref="EJ196" si="826">EI196+EJ195</f>
        <v>7617551993.2082415</v>
      </c>
      <c r="EK196" s="342">
        <f t="shared" ref="EK196" si="827">EJ196+EK195</f>
        <v>7761520126.343894</v>
      </c>
      <c r="EL196" s="342">
        <f t="shared" ref="EL196" si="828">EK196+EL195</f>
        <v>7907159021.990016</v>
      </c>
      <c r="EM196" s="342">
        <f t="shared" ref="EM196" si="829">EL196+EM195</f>
        <v>8054428719.2719135</v>
      </c>
      <c r="EN196" s="342">
        <f t="shared" ref="EN196" si="830">EM196+EN195</f>
        <v>8203307001.2175312</v>
      </c>
      <c r="EO196" s="342">
        <f t="shared" ref="EO196" si="831">EN196+EO195</f>
        <v>8353899136.1814251</v>
      </c>
      <c r="EP196" s="342">
        <f t="shared" ref="EP196" si="832">EO196+EP195</f>
        <v>8506028848.2256403</v>
      </c>
      <c r="EQ196" s="342">
        <f t="shared" ref="EQ196" si="833">EP196+EQ195</f>
        <v>8659671467.8348122</v>
      </c>
      <c r="ER196" s="354">
        <f t="shared" ref="ER196" si="834">EQ196+ER195</f>
        <v>8814717157.7344494</v>
      </c>
      <c r="ES196" s="342">
        <f>ER196+ES195</f>
        <v>8971260863.3958588</v>
      </c>
      <c r="ET196" s="342">
        <f>ES196+ET195</f>
        <v>9129429579.4580879</v>
      </c>
      <c r="EU196" s="500">
        <f t="shared" ref="EU196" si="835">ET196+EU195</f>
        <v>9289348468.404171</v>
      </c>
      <c r="EV196" s="342">
        <f t="shared" ref="EV196" si="836">EU196+EV195</f>
        <v>9451012683.580637</v>
      </c>
      <c r="EW196" s="342">
        <f t="shared" ref="EW196" si="837">EV196+EW195</f>
        <v>9614401907.46731</v>
      </c>
      <c r="EX196" s="342">
        <f t="shared" ref="EX196" si="838">EW196+EX195</f>
        <v>9779520138.0325489</v>
      </c>
      <c r="EY196" s="342">
        <f t="shared" ref="EY196" si="839">EX196+EY195</f>
        <v>9946747425.9323387</v>
      </c>
      <c r="EZ196" s="342">
        <f t="shared" ref="EZ196" si="840">EY196+EZ195</f>
        <v>10116144039.348372</v>
      </c>
      <c r="FA196" s="342">
        <f t="shared" ref="FA196" si="841">EZ196+FA195</f>
        <v>10287741087.586197</v>
      </c>
      <c r="FB196" s="342">
        <f t="shared" ref="FB196" si="842">FA196+FB195</f>
        <v>10461805572.282358</v>
      </c>
      <c r="FC196" s="342">
        <f t="shared" ref="FC196" si="843">FB196+FC195</f>
        <v>10638076975.558786</v>
      </c>
      <c r="FD196" s="354">
        <f t="shared" ref="FD196" si="844">FC196+FD195</f>
        <v>10816469880.762529</v>
      </c>
      <c r="FE196" s="342">
        <f>FD196+FE195</f>
        <v>10997061556.088823</v>
      </c>
      <c r="FF196" s="342">
        <f>FE196+FF195</f>
        <v>11179947523.96036</v>
      </c>
      <c r="FG196" s="500">
        <f t="shared" ref="FG196" si="845">FF196+FG195</f>
        <v>11365083836.056087</v>
      </c>
      <c r="FH196" s="342">
        <f t="shared" ref="FH196" si="846">FG196+FH195</f>
        <v>11552774681.22657</v>
      </c>
      <c r="FI196" s="342">
        <f t="shared" ref="FI196" si="847">FH196+FI195</f>
        <v>11742739844.696257</v>
      </c>
      <c r="FJ196" s="342">
        <f t="shared" ref="FJ196" si="848">FI196+FJ195</f>
        <v>11934983077.879807</v>
      </c>
      <c r="FK196" s="342">
        <f t="shared" ref="FK196" si="849">FJ196+FK195</f>
        <v>12129678341.553846</v>
      </c>
      <c r="FL196" s="342">
        <f t="shared" ref="FL196" si="850">FK196+FL195</f>
        <v>12327024968.758278</v>
      </c>
      <c r="FM196" s="342">
        <f t="shared" ref="FM196" si="851">FL196+FM195</f>
        <v>12526943421.501123</v>
      </c>
      <c r="FN196" s="342">
        <f t="shared" ref="FN196" si="852">FM196+FN195</f>
        <v>12729673068.0166</v>
      </c>
      <c r="FO196" s="342">
        <f t="shared" ref="FO196" si="853">FN196+FO195</f>
        <v>12934760046.42428</v>
      </c>
      <c r="FP196" s="354">
        <f t="shared" ref="FP196" si="854">FO196+FP195</f>
        <v>13141991648.328724</v>
      </c>
      <c r="FQ196" s="342">
        <f>FP196+FQ195</f>
        <v>13351258863.204279</v>
      </c>
      <c r="FR196" s="342">
        <f>FQ196+FR195</f>
        <v>13562451871.545223</v>
      </c>
      <c r="FS196" s="500">
        <f t="shared" ref="FS196" si="855">FR196+FS195</f>
        <v>13775323685.770679</v>
      </c>
      <c r="FT196" s="342">
        <f t="shared" ref="FT196" si="856">FS196+FT195</f>
        <v>13989952872.355944</v>
      </c>
      <c r="FU196" s="342">
        <f t="shared" ref="FU196" si="857">FT196+FU195</f>
        <v>14206171342.449055</v>
      </c>
      <c r="FV196" s="342">
        <f t="shared" ref="FV196" si="858">FU196+FV195</f>
        <v>14424065003.215544</v>
      </c>
      <c r="FW196" s="342">
        <f t="shared" ref="FW196" si="859">FV196+FW195</f>
        <v>14643622789.466736</v>
      </c>
      <c r="FX196" s="342">
        <f t="shared" ref="FX196" si="860">FW196+FX195</f>
        <v>14865158703.970888</v>
      </c>
      <c r="FY196" s="342">
        <f t="shared" ref="FY196" si="861">FX196+FY195</f>
        <v>15088694451.310511</v>
      </c>
      <c r="FZ196" s="342">
        <f t="shared" ref="FZ196" si="862">FY196+FZ195</f>
        <v>15314332139.230808</v>
      </c>
      <c r="GA196" s="342">
        <f t="shared" ref="GA196" si="863">FZ196+GA195</f>
        <v>15541767447.423546</v>
      </c>
      <c r="GB196" s="354">
        <f t="shared" ref="GB196" si="864">GA196+GB195</f>
        <v>15770930894.520136</v>
      </c>
      <c r="GC196" s="342">
        <f>GB196+GC195</f>
        <v>16001978154.822409</v>
      </c>
      <c r="GD196" s="342">
        <f>GC196+GD195</f>
        <v>16234955890.540527</v>
      </c>
      <c r="GE196" s="500">
        <f t="shared" ref="GE196" si="865">GD196+GE195</f>
        <v>16469838431.060122</v>
      </c>
      <c r="GF196" s="506">
        <f>GE196</f>
        <v>16469838431.060122</v>
      </c>
    </row>
    <row r="197" spans="1:188" ht="22" customHeight="1" thickTop="1" thickBot="1">
      <c r="A197" s="511" t="s">
        <v>451</v>
      </c>
      <c r="G197" s="238"/>
      <c r="H197" s="342"/>
      <c r="I197" s="342"/>
      <c r="J197" s="342"/>
      <c r="K197" s="342"/>
      <c r="L197" s="342"/>
      <c r="M197" s="342"/>
      <c r="N197" s="342"/>
      <c r="O197" s="342"/>
      <c r="P197" s="500"/>
      <c r="Q197" s="342"/>
      <c r="R197" s="342"/>
      <c r="S197" s="500"/>
      <c r="T197" s="342"/>
      <c r="U197" s="342"/>
      <c r="V197" s="342"/>
      <c r="W197" s="342"/>
      <c r="X197" s="342"/>
      <c r="Y197" s="342"/>
      <c r="Z197" s="342"/>
      <c r="AA197" s="342"/>
      <c r="AB197" s="354"/>
      <c r="AC197" s="342"/>
      <c r="AD197" s="342"/>
      <c r="AE197" s="499">
        <f>SUM(T195:AE195)</f>
        <v>33613318.480500005</v>
      </c>
      <c r="AF197" s="342"/>
      <c r="AG197" s="342"/>
      <c r="AH197" s="342"/>
      <c r="AI197" s="342"/>
      <c r="AJ197" s="342"/>
      <c r="AK197" s="342"/>
      <c r="AL197" s="342"/>
      <c r="AM197" s="342"/>
      <c r="AN197" s="471"/>
      <c r="AO197" s="342"/>
      <c r="AP197" s="342"/>
      <c r="AQ197" s="499">
        <f>SUM(AF195:AQ195)</f>
        <v>152437122.98060405</v>
      </c>
      <c r="AR197" s="342"/>
      <c r="AS197" s="342"/>
      <c r="AT197" s="342"/>
      <c r="AU197" s="342"/>
      <c r="AV197" s="342"/>
      <c r="AW197" s="342"/>
      <c r="AX197" s="342"/>
      <c r="AY197" s="342"/>
      <c r="AZ197" s="354"/>
      <c r="BA197" s="342"/>
      <c r="BB197" s="342"/>
      <c r="BC197" s="499">
        <f>SUM(AR195:BC195)</f>
        <v>295378548.9403826</v>
      </c>
      <c r="BD197" s="342"/>
      <c r="BE197" s="342"/>
      <c r="BF197" s="342"/>
      <c r="BG197" s="342"/>
      <c r="BH197" s="342"/>
      <c r="BI197" s="342"/>
      <c r="BJ197" s="342"/>
      <c r="BK197" s="342"/>
      <c r="BL197" s="354"/>
      <c r="BM197" s="342"/>
      <c r="BN197" s="342"/>
      <c r="BO197" s="499">
        <f>SUM(BD195:BO195)</f>
        <v>436774650.2035538</v>
      </c>
      <c r="BP197" s="342"/>
      <c r="BQ197" s="342"/>
      <c r="BR197" s="342"/>
      <c r="BS197" s="342"/>
      <c r="BT197" s="342"/>
      <c r="BU197" s="342"/>
      <c r="BV197" s="342"/>
      <c r="BW197" s="342"/>
      <c r="BX197" s="342"/>
      <c r="BY197" s="342"/>
      <c r="BZ197" s="342"/>
      <c r="CA197" s="499">
        <f>SUM(BP195:CA195)</f>
        <v>621894779.70970917</v>
      </c>
      <c r="CB197" s="342"/>
      <c r="CC197" s="342"/>
      <c r="CD197" s="342"/>
      <c r="CE197" s="342"/>
      <c r="CF197" s="342"/>
      <c r="CG197" s="342"/>
      <c r="CH197" s="342"/>
      <c r="CI197" s="342"/>
      <c r="CJ197" s="354"/>
      <c r="CK197" s="342"/>
      <c r="CL197" s="342"/>
      <c r="CM197" s="499">
        <f>SUM(CB195:CM195)</f>
        <v>804710413.62358832</v>
      </c>
      <c r="CN197" s="342"/>
      <c r="CO197" s="342"/>
      <c r="CP197" s="342"/>
      <c r="CQ197" s="342"/>
      <c r="CR197" s="342"/>
      <c r="CS197" s="342"/>
      <c r="CT197" s="342"/>
      <c r="CU197" s="342"/>
      <c r="CV197" s="354"/>
      <c r="CW197" s="342"/>
      <c r="CX197" s="342"/>
      <c r="CY197" s="499">
        <f>SUM(CN195:CY195)</f>
        <v>976772813.64381933</v>
      </c>
      <c r="CZ197" s="342"/>
      <c r="DA197" s="342"/>
      <c r="DB197" s="342"/>
      <c r="DC197" s="342"/>
      <c r="DD197" s="342"/>
      <c r="DE197" s="342"/>
      <c r="DF197" s="342"/>
      <c r="DG197" s="342"/>
      <c r="DH197" s="354"/>
      <c r="DI197" s="342"/>
      <c r="DJ197" s="342"/>
      <c r="DK197" s="499">
        <f>SUM(CZ195:DK195)</f>
        <v>1177435480.4054215</v>
      </c>
      <c r="DL197" s="342"/>
      <c r="DM197" s="342"/>
      <c r="DN197" s="342"/>
      <c r="DO197" s="342"/>
      <c r="DP197" s="342"/>
      <c r="DQ197" s="342"/>
      <c r="DR197" s="342"/>
      <c r="DS197" s="342"/>
      <c r="DT197" s="354"/>
      <c r="DU197" s="342"/>
      <c r="DV197" s="342"/>
      <c r="DW197" s="499">
        <f>SUM(DL195:DW195)</f>
        <v>1388089582.8478343</v>
      </c>
      <c r="DX197" s="529"/>
      <c r="DY197" s="342"/>
      <c r="DZ197" s="342"/>
      <c r="EA197" s="342"/>
      <c r="EB197" s="342"/>
      <c r="EC197" s="342"/>
      <c r="ED197" s="342"/>
      <c r="EE197" s="342"/>
      <c r="EF197" s="471"/>
      <c r="EG197" s="342"/>
      <c r="EH197" s="342"/>
      <c r="EI197" s="499">
        <f>SUM(DX195:EI195)</f>
        <v>1587906161.8036363</v>
      </c>
      <c r="EJ197" s="342"/>
      <c r="EK197" s="342"/>
      <c r="EL197" s="342"/>
      <c r="EM197" s="342"/>
      <c r="EN197" s="342"/>
      <c r="EO197" s="342"/>
      <c r="EP197" s="342"/>
      <c r="EQ197" s="342"/>
      <c r="ER197" s="471"/>
      <c r="ES197" s="342"/>
      <c r="ET197" s="342"/>
      <c r="EU197" s="499">
        <f>SUM(EJ195:EU195)</f>
        <v>1814285225.7531209</v>
      </c>
      <c r="EV197" s="342"/>
      <c r="EW197" s="342"/>
      <c r="EX197" s="342"/>
      <c r="EY197" s="342"/>
      <c r="EZ197" s="342"/>
      <c r="FA197" s="342"/>
      <c r="FB197" s="342"/>
      <c r="FC197" s="342"/>
      <c r="FD197" s="354"/>
      <c r="FE197" s="342"/>
      <c r="FF197" s="342"/>
      <c r="FG197" s="499">
        <f>SUM(EV195:FG195)</f>
        <v>2075735367.6519175</v>
      </c>
      <c r="FH197" s="342"/>
      <c r="FI197" s="342"/>
      <c r="FJ197" s="342"/>
      <c r="FK197" s="342"/>
      <c r="FL197" s="342"/>
      <c r="FM197" s="342"/>
      <c r="FN197" s="342"/>
      <c r="FO197" s="342"/>
      <c r="FP197" s="354"/>
      <c r="FQ197" s="342"/>
      <c r="FR197" s="342"/>
      <c r="FS197" s="499">
        <f>SUM(FH195:FS195)</f>
        <v>2410239849.714591</v>
      </c>
      <c r="FT197" s="342"/>
      <c r="FU197" s="342"/>
      <c r="FV197" s="342"/>
      <c r="FW197" s="342"/>
      <c r="FX197" s="342"/>
      <c r="FY197" s="342"/>
      <c r="FZ197" s="342"/>
      <c r="GA197" s="342"/>
      <c r="GB197" s="354"/>
      <c r="GC197" s="342"/>
      <c r="GD197" s="342"/>
      <c r="GE197" s="499">
        <f>SUM(FT195:GE195)</f>
        <v>2694514745.2894454</v>
      </c>
      <c r="GF197" s="528">
        <f>SUM(H197:GE197)</f>
        <v>16469788061.048128</v>
      </c>
    </row>
    <row r="198" spans="1:188" s="508" customFormat="1" ht="22" customHeight="1" thickTop="1">
      <c r="G198" s="509"/>
      <c r="H198" s="468"/>
      <c r="I198" s="468"/>
      <c r="J198" s="468"/>
      <c r="K198" s="468"/>
      <c r="L198" s="468"/>
      <c r="M198" s="468"/>
      <c r="N198" s="468"/>
      <c r="O198" s="468"/>
      <c r="P198" s="472"/>
      <c r="Q198" s="471"/>
      <c r="R198" s="471"/>
      <c r="S198" s="472"/>
      <c r="T198" s="471"/>
      <c r="U198" s="471"/>
      <c r="V198" s="471"/>
      <c r="W198" s="471"/>
      <c r="X198" s="471"/>
      <c r="Y198" s="471"/>
      <c r="Z198" s="471"/>
      <c r="AA198" s="471"/>
      <c r="AB198" s="471"/>
      <c r="AC198" s="471"/>
      <c r="AD198" s="471"/>
      <c r="AE198" s="472"/>
      <c r="AF198" s="471"/>
      <c r="AG198" s="471"/>
      <c r="AH198" s="471"/>
      <c r="AI198" s="471"/>
      <c r="AJ198" s="471"/>
      <c r="AK198" s="471"/>
      <c r="AL198" s="471"/>
      <c r="AM198" s="471"/>
      <c r="AN198" s="471"/>
      <c r="AO198" s="471"/>
      <c r="AP198" s="471"/>
      <c r="AQ198" s="472"/>
      <c r="AR198" s="471"/>
      <c r="AS198" s="471"/>
      <c r="AT198" s="471"/>
      <c r="AU198" s="471"/>
      <c r="AV198" s="471"/>
      <c r="AW198" s="471"/>
      <c r="AX198" s="471"/>
      <c r="AY198" s="471"/>
      <c r="AZ198" s="471"/>
      <c r="BA198" s="471"/>
      <c r="BB198" s="471"/>
      <c r="BC198" s="472"/>
      <c r="BD198" s="471"/>
      <c r="BE198" s="471"/>
      <c r="BF198" s="471"/>
      <c r="BG198" s="471"/>
      <c r="BH198" s="471"/>
      <c r="BI198" s="471"/>
      <c r="BJ198" s="471"/>
      <c r="BK198" s="471"/>
      <c r="BL198" s="471"/>
      <c r="BM198" s="471"/>
      <c r="BN198" s="471"/>
      <c r="BO198" s="472"/>
      <c r="BP198" s="471"/>
      <c r="BQ198" s="471"/>
      <c r="BR198" s="471"/>
      <c r="BS198" s="471"/>
      <c r="BT198" s="471"/>
      <c r="BU198" s="471"/>
      <c r="BV198" s="471"/>
      <c r="BW198" s="471"/>
      <c r="BX198" s="471"/>
      <c r="BY198" s="471"/>
      <c r="BZ198" s="471"/>
      <c r="CA198" s="472"/>
      <c r="CB198" s="471"/>
      <c r="CC198" s="471"/>
      <c r="CD198" s="471"/>
      <c r="CE198" s="471"/>
      <c r="CF198" s="471"/>
      <c r="CG198" s="471"/>
      <c r="CH198" s="471"/>
      <c r="CI198" s="471"/>
      <c r="CJ198" s="471"/>
      <c r="CK198" s="471"/>
      <c r="CL198" s="471"/>
      <c r="CM198" s="472"/>
      <c r="CN198" s="471"/>
      <c r="CO198" s="471"/>
      <c r="CP198" s="471"/>
      <c r="CQ198" s="471"/>
      <c r="CR198" s="471"/>
      <c r="CS198" s="471"/>
      <c r="CT198" s="471"/>
      <c r="CU198" s="471"/>
      <c r="CV198" s="471"/>
      <c r="CW198" s="471"/>
      <c r="CX198" s="471"/>
      <c r="CY198" s="472"/>
      <c r="CZ198" s="471"/>
      <c r="DA198" s="471"/>
      <c r="DB198" s="471"/>
      <c r="DC198" s="471"/>
      <c r="DD198" s="471"/>
      <c r="DE198" s="471"/>
      <c r="DF198" s="471"/>
      <c r="DG198" s="471"/>
      <c r="DH198" s="471"/>
      <c r="DI198" s="471"/>
      <c r="DJ198" s="471"/>
      <c r="DK198" s="472"/>
      <c r="DL198" s="471"/>
      <c r="DM198" s="471"/>
      <c r="DN198" s="471"/>
      <c r="DO198" s="471"/>
      <c r="DP198" s="471"/>
      <c r="DQ198" s="471"/>
      <c r="DR198" s="471"/>
      <c r="DS198" s="471"/>
      <c r="DT198" s="471"/>
      <c r="DU198" s="471"/>
      <c r="DV198" s="471"/>
      <c r="DW198" s="472"/>
      <c r="DX198" s="471"/>
      <c r="DY198" s="471"/>
      <c r="DZ198" s="471"/>
      <c r="EA198" s="471"/>
      <c r="EB198" s="471"/>
      <c r="EC198" s="471"/>
      <c r="ED198" s="471"/>
      <c r="EE198" s="471"/>
      <c r="EF198" s="530"/>
      <c r="EG198" s="471"/>
      <c r="EH198" s="471"/>
      <c r="EI198" s="472"/>
      <c r="EJ198" s="471"/>
      <c r="EK198" s="471"/>
      <c r="EL198" s="471"/>
      <c r="EM198" s="471"/>
      <c r="EN198" s="471"/>
      <c r="EO198" s="471"/>
      <c r="EP198" s="471"/>
      <c r="EQ198" s="471"/>
      <c r="ER198" s="530"/>
      <c r="ES198" s="471"/>
      <c r="ET198" s="471"/>
      <c r="EU198" s="472"/>
      <c r="EV198" s="471"/>
      <c r="EW198" s="471"/>
      <c r="EX198" s="471"/>
      <c r="EY198" s="471"/>
      <c r="EZ198" s="471"/>
      <c r="FA198" s="471"/>
      <c r="FB198" s="471"/>
      <c r="FC198" s="471"/>
      <c r="FD198" s="471"/>
      <c r="FE198" s="471"/>
      <c r="FF198" s="471"/>
      <c r="FG198" s="472"/>
      <c r="FH198" s="471"/>
      <c r="FI198" s="471"/>
      <c r="FJ198" s="471"/>
      <c r="FK198" s="471"/>
      <c r="FL198" s="471"/>
      <c r="FM198" s="471"/>
      <c r="FN198" s="471"/>
      <c r="FO198" s="471"/>
      <c r="FP198" s="471"/>
      <c r="FQ198" s="471"/>
      <c r="FR198" s="471"/>
      <c r="FS198" s="472"/>
      <c r="FT198" s="471"/>
      <c r="FU198" s="471"/>
      <c r="FV198" s="471"/>
      <c r="FW198" s="471"/>
      <c r="FX198" s="471"/>
      <c r="FY198" s="471"/>
      <c r="FZ198" s="471"/>
      <c r="GA198" s="471"/>
      <c r="GB198" s="471"/>
      <c r="GC198" s="471"/>
      <c r="GD198" s="471"/>
      <c r="GE198" s="472"/>
      <c r="GF198" s="507"/>
    </row>
    <row r="199" spans="1:188" s="508" customFormat="1" ht="22" customHeight="1">
      <c r="G199" s="509"/>
      <c r="H199" s="468"/>
      <c r="I199" s="468"/>
      <c r="J199" s="468"/>
      <c r="K199" s="468"/>
      <c r="L199" s="468"/>
      <c r="M199" s="468"/>
      <c r="N199" s="468"/>
      <c r="O199" s="468"/>
      <c r="P199" s="472"/>
      <c r="Q199" s="471"/>
      <c r="R199" s="471"/>
      <c r="S199" s="472"/>
      <c r="T199" s="471"/>
      <c r="U199" s="471"/>
      <c r="V199" s="471"/>
      <c r="W199" s="471"/>
      <c r="X199" s="471"/>
      <c r="Y199" s="471"/>
      <c r="Z199" s="471"/>
      <c r="AA199" s="471"/>
      <c r="AB199" s="471"/>
      <c r="AC199" s="471"/>
      <c r="AD199" s="471"/>
      <c r="AE199" s="472"/>
      <c r="AF199" s="471"/>
      <c r="AG199" s="471"/>
      <c r="AH199" s="471"/>
      <c r="AI199" s="471"/>
      <c r="AJ199" s="471"/>
      <c r="AK199" s="471"/>
      <c r="AL199" s="471"/>
      <c r="AM199" s="471"/>
      <c r="AN199" s="471"/>
      <c r="AO199" s="471"/>
      <c r="AP199" s="471"/>
      <c r="AQ199" s="472"/>
      <c r="AR199" s="471"/>
      <c r="AS199" s="471"/>
      <c r="AT199" s="471"/>
      <c r="AU199" s="471"/>
      <c r="AV199" s="471"/>
      <c r="AW199" s="471"/>
      <c r="AX199" s="471"/>
      <c r="AY199" s="471"/>
      <c r="AZ199" s="471"/>
      <c r="BA199" s="471"/>
      <c r="BB199" s="471"/>
      <c r="BC199" s="472"/>
      <c r="BD199" s="471"/>
      <c r="BE199" s="471"/>
      <c r="BF199" s="471"/>
      <c r="BG199" s="471"/>
      <c r="BH199" s="471"/>
      <c r="BI199" s="471"/>
      <c r="BJ199" s="471"/>
      <c r="BK199" s="471"/>
      <c r="BL199" s="471"/>
      <c r="BM199" s="471"/>
      <c r="BN199" s="471"/>
      <c r="BO199" s="472"/>
      <c r="BP199" s="471"/>
      <c r="BQ199" s="471"/>
      <c r="BR199" s="471"/>
      <c r="BS199" s="471"/>
      <c r="BT199" s="471"/>
      <c r="BU199" s="471"/>
      <c r="BV199" s="471"/>
      <c r="BW199" s="471"/>
      <c r="BX199" s="471"/>
      <c r="BY199" s="471"/>
      <c r="BZ199" s="471"/>
      <c r="CA199" s="472"/>
      <c r="CB199" s="471"/>
      <c r="CC199" s="471"/>
      <c r="CD199" s="471"/>
      <c r="CE199" s="471"/>
      <c r="CF199" s="471"/>
      <c r="CG199" s="471"/>
      <c r="CH199" s="471"/>
      <c r="CI199" s="471"/>
      <c r="CJ199" s="471"/>
      <c r="CK199" s="471"/>
      <c r="CL199" s="471"/>
      <c r="CM199" s="472"/>
      <c r="CN199" s="471"/>
      <c r="CO199" s="471"/>
      <c r="CP199" s="471"/>
      <c r="CQ199" s="471"/>
      <c r="CR199" s="471"/>
      <c r="CS199" s="471"/>
      <c r="CT199" s="471"/>
      <c r="CU199" s="471"/>
      <c r="CV199" s="471"/>
      <c r="CW199" s="471"/>
      <c r="CX199" s="471"/>
      <c r="CY199" s="472"/>
      <c r="CZ199" s="471"/>
      <c r="DA199" s="471"/>
      <c r="DB199" s="471"/>
      <c r="DC199" s="471"/>
      <c r="DD199" s="471"/>
      <c r="DE199" s="471"/>
      <c r="DF199" s="471"/>
      <c r="DG199" s="471"/>
      <c r="DH199" s="471"/>
      <c r="DI199" s="471"/>
      <c r="DJ199" s="471"/>
      <c r="DK199" s="472"/>
      <c r="DL199" s="471"/>
      <c r="DM199" s="471"/>
      <c r="DN199" s="471"/>
      <c r="DO199" s="471"/>
      <c r="DP199" s="471"/>
      <c r="DQ199" s="471"/>
      <c r="DR199" s="471"/>
      <c r="DS199" s="471"/>
      <c r="DT199" s="471"/>
      <c r="DU199" s="471"/>
      <c r="DV199" s="471"/>
      <c r="DW199" s="472"/>
      <c r="DX199" s="471"/>
      <c r="DY199" s="471"/>
      <c r="DZ199" s="471"/>
      <c r="EA199" s="471"/>
      <c r="EB199" s="471"/>
      <c r="EC199" s="471"/>
      <c r="ED199" s="471"/>
      <c r="EE199" s="471"/>
      <c r="EF199" s="471"/>
      <c r="EG199" s="471"/>
      <c r="EH199" s="471"/>
      <c r="EI199" s="472"/>
      <c r="EJ199" s="471"/>
      <c r="EK199" s="471"/>
      <c r="EL199" s="471"/>
      <c r="EM199" s="471"/>
      <c r="EN199" s="471"/>
      <c r="EO199" s="471"/>
      <c r="EP199" s="471"/>
      <c r="EQ199" s="471"/>
      <c r="ER199" s="471"/>
      <c r="ES199" s="471"/>
      <c r="ET199" s="471"/>
      <c r="EU199" s="472"/>
      <c r="EV199" s="471"/>
      <c r="EW199" s="471"/>
      <c r="EX199" s="471"/>
      <c r="EY199" s="471"/>
      <c r="EZ199" s="471"/>
      <c r="FA199" s="471"/>
      <c r="FB199" s="471"/>
      <c r="FC199" s="471"/>
      <c r="FD199" s="471"/>
      <c r="FE199" s="471"/>
      <c r="FF199" s="471"/>
      <c r="FG199" s="472"/>
      <c r="FH199" s="471"/>
      <c r="FI199" s="471"/>
      <c r="FJ199" s="471"/>
      <c r="FK199" s="471"/>
      <c r="FL199" s="471"/>
      <c r="FM199" s="471"/>
      <c r="FN199" s="471"/>
      <c r="FO199" s="471"/>
      <c r="FP199" s="471"/>
      <c r="FQ199" s="471"/>
      <c r="FR199" s="471"/>
      <c r="FS199" s="472"/>
      <c r="FT199" s="471"/>
      <c r="FU199" s="471"/>
      <c r="FV199" s="471"/>
      <c r="FW199" s="471"/>
      <c r="FX199" s="471"/>
      <c r="FY199" s="471"/>
      <c r="FZ199" s="471"/>
      <c r="GA199" s="471"/>
      <c r="GB199" s="471"/>
      <c r="GC199" s="471"/>
      <c r="GD199" s="471"/>
      <c r="GE199" s="472"/>
      <c r="GF199" s="507"/>
    </row>
    <row r="200" spans="1:188" s="508" customFormat="1" ht="22" hidden="1" customHeight="1" thickBot="1">
      <c r="A200" s="531" t="s">
        <v>397</v>
      </c>
      <c r="G200" s="532">
        <v>-50000</v>
      </c>
      <c r="H200" s="533">
        <f>$G200</f>
        <v>-50000</v>
      </c>
      <c r="I200" s="533">
        <f>$G200</f>
        <v>-50000</v>
      </c>
      <c r="J200" s="533">
        <f>$G200</f>
        <v>-50000</v>
      </c>
      <c r="K200" s="533"/>
      <c r="L200" s="533">
        <f>$G200</f>
        <v>-50000</v>
      </c>
      <c r="M200" s="533"/>
      <c r="N200" s="533"/>
      <c r="O200" s="533"/>
      <c r="P200" s="534">
        <f>G200</f>
        <v>-50000</v>
      </c>
      <c r="Q200" s="533"/>
      <c r="R200" s="533">
        <f>$G200</f>
        <v>-50000</v>
      </c>
      <c r="S200" s="534"/>
      <c r="T200" s="533">
        <f>$G200</f>
        <v>-50000</v>
      </c>
      <c r="U200" s="533">
        <f>$G200</f>
        <v>-50000</v>
      </c>
      <c r="V200" s="533"/>
      <c r="W200" s="533">
        <f>$G200</f>
        <v>-50000</v>
      </c>
      <c r="X200" s="533">
        <f>$G200</f>
        <v>-50000</v>
      </c>
      <c r="Y200" s="533"/>
      <c r="Z200" s="533">
        <f>$G200</f>
        <v>-50000</v>
      </c>
      <c r="AA200" s="533">
        <f>$G200</f>
        <v>-50000</v>
      </c>
      <c r="AB200" s="533"/>
      <c r="AC200" s="533">
        <f>$G200</f>
        <v>-50000</v>
      </c>
      <c r="AD200" s="533">
        <f>$G200</f>
        <v>-50000</v>
      </c>
      <c r="AE200" s="534"/>
      <c r="AF200" s="533">
        <f>$G200</f>
        <v>-50000</v>
      </c>
      <c r="AG200" s="533">
        <f>$G200</f>
        <v>-50000</v>
      </c>
      <c r="AH200" s="533"/>
      <c r="AI200" s="533">
        <f>$G200</f>
        <v>-50000</v>
      </c>
      <c r="AJ200" s="533">
        <f>$G200</f>
        <v>-50000</v>
      </c>
      <c r="AK200" s="533">
        <f>$G200</f>
        <v>-50000</v>
      </c>
      <c r="AL200" s="533"/>
      <c r="AM200" s="533"/>
      <c r="AN200" s="533">
        <f>$G200</f>
        <v>-50000</v>
      </c>
      <c r="AO200" s="533">
        <f>$G200</f>
        <v>-50000</v>
      </c>
      <c r="AP200" s="533">
        <f>$G200</f>
        <v>-50000</v>
      </c>
      <c r="AQ200" s="534"/>
      <c r="AR200" s="533">
        <f>$G200</f>
        <v>-50000</v>
      </c>
      <c r="AS200" s="533">
        <f>$G200</f>
        <v>-50000</v>
      </c>
      <c r="AT200" s="533"/>
      <c r="AU200" s="533">
        <f>$G200</f>
        <v>-50000</v>
      </c>
      <c r="AV200" s="533">
        <f>$G200</f>
        <v>-50000</v>
      </c>
      <c r="AW200" s="533">
        <f>$G200</f>
        <v>-50000</v>
      </c>
      <c r="AX200" s="533"/>
      <c r="AY200" s="533"/>
      <c r="AZ200" s="533">
        <f>$G200</f>
        <v>-50000</v>
      </c>
      <c r="BA200" s="533">
        <f>$G200</f>
        <v>-50000</v>
      </c>
      <c r="BB200" s="533">
        <f>$G200</f>
        <v>-50000</v>
      </c>
      <c r="BC200" s="534"/>
      <c r="BD200" s="533">
        <f>$G200</f>
        <v>-50000</v>
      </c>
      <c r="BE200" s="533">
        <f>$G200</f>
        <v>-50000</v>
      </c>
      <c r="BF200" s="533"/>
      <c r="BG200" s="533"/>
      <c r="BH200" s="533">
        <f>$G200</f>
        <v>-50000</v>
      </c>
      <c r="BI200" s="533">
        <f>$G200</f>
        <v>-50000</v>
      </c>
      <c r="BJ200" s="533">
        <f>$G200</f>
        <v>-50000</v>
      </c>
      <c r="BK200" s="533">
        <f>$G200</f>
        <v>-50000</v>
      </c>
      <c r="BL200" s="533"/>
      <c r="BM200" s="533">
        <f>$G200</f>
        <v>-50000</v>
      </c>
      <c r="BN200" s="533"/>
      <c r="BO200" s="534">
        <f>$G200</f>
        <v>-50000</v>
      </c>
      <c r="BP200" s="533">
        <f>$G200</f>
        <v>-50000</v>
      </c>
      <c r="BQ200" s="533">
        <f>$G200*2</f>
        <v>-100000</v>
      </c>
      <c r="BR200" s="533">
        <f>$G200*2</f>
        <v>-100000</v>
      </c>
      <c r="BS200" s="533"/>
      <c r="BT200" s="533">
        <f>$G200</f>
        <v>-50000</v>
      </c>
      <c r="BU200" s="533"/>
      <c r="BV200" s="533">
        <f>$G200</f>
        <v>-50000</v>
      </c>
      <c r="BW200" s="533">
        <f>$G200</f>
        <v>-50000</v>
      </c>
      <c r="BX200" s="533"/>
      <c r="BY200" s="533">
        <f>$G200</f>
        <v>-50000</v>
      </c>
      <c r="BZ200" s="533">
        <f>$G200</f>
        <v>-50000</v>
      </c>
      <c r="CA200" s="534">
        <f>$G200</f>
        <v>-50000</v>
      </c>
      <c r="CB200" s="533"/>
      <c r="CC200" s="533">
        <f>$G200*2</f>
        <v>-100000</v>
      </c>
      <c r="CD200" s="533">
        <f>$G200</f>
        <v>-50000</v>
      </c>
      <c r="CE200" s="533"/>
      <c r="CF200" s="533">
        <f>$G200</f>
        <v>-50000</v>
      </c>
      <c r="CG200" s="533"/>
      <c r="CH200" s="533">
        <f>$G200</f>
        <v>-50000</v>
      </c>
      <c r="CI200" s="533">
        <f>$G200</f>
        <v>-50000</v>
      </c>
      <c r="CJ200" s="533">
        <f>$G200</f>
        <v>-50000</v>
      </c>
      <c r="CK200" s="533"/>
      <c r="CL200" s="533">
        <f>$G200</f>
        <v>-50000</v>
      </c>
      <c r="CM200" s="534">
        <f>$G200*2</f>
        <v>-100000</v>
      </c>
      <c r="CN200" s="533">
        <f>$G200</f>
        <v>-50000</v>
      </c>
      <c r="CO200" s="533">
        <f>$G200*2</f>
        <v>-100000</v>
      </c>
      <c r="CP200" s="533">
        <f>$G200*3</f>
        <v>-150000</v>
      </c>
      <c r="CQ200" s="533"/>
      <c r="CR200" s="533">
        <f>$G200</f>
        <v>-50000</v>
      </c>
      <c r="CS200" s="533">
        <f>$G200</f>
        <v>-50000</v>
      </c>
      <c r="CT200" s="533"/>
      <c r="CU200" s="533">
        <f>$G200</f>
        <v>-50000</v>
      </c>
      <c r="CV200" s="533">
        <f>$G200</f>
        <v>-50000</v>
      </c>
      <c r="CW200" s="533"/>
      <c r="CX200" s="533">
        <f>$G200</f>
        <v>-50000</v>
      </c>
      <c r="CY200" s="534">
        <f>$G200</f>
        <v>-50000</v>
      </c>
      <c r="CZ200" s="533">
        <f>$G200</f>
        <v>-50000</v>
      </c>
      <c r="DA200" s="533">
        <f>$G200*2</f>
        <v>-100000</v>
      </c>
      <c r="DB200" s="533">
        <f>$G200</f>
        <v>-50000</v>
      </c>
      <c r="DC200" s="533"/>
      <c r="DD200" s="533">
        <f>$G200</f>
        <v>-50000</v>
      </c>
      <c r="DE200" s="533"/>
      <c r="DF200" s="533">
        <f>$G200</f>
        <v>-50000</v>
      </c>
      <c r="DG200" s="533">
        <f>$G200</f>
        <v>-50000</v>
      </c>
      <c r="DH200" s="533">
        <f>$G200</f>
        <v>-50000</v>
      </c>
      <c r="DI200" s="533">
        <f>$G200</f>
        <v>-50000</v>
      </c>
      <c r="DJ200" s="533">
        <f>$G200*2</f>
        <v>-100000</v>
      </c>
      <c r="DK200" s="534">
        <f>$G200</f>
        <v>-50000</v>
      </c>
      <c r="DL200" s="533">
        <f>$G200</f>
        <v>-50000</v>
      </c>
      <c r="DM200" s="533">
        <f>$G200*2</f>
        <v>-100000</v>
      </c>
      <c r="DN200" s="533">
        <f>$G200</f>
        <v>-50000</v>
      </c>
      <c r="DO200" s="533"/>
      <c r="DP200" s="533">
        <f>$G200</f>
        <v>-50000</v>
      </c>
      <c r="DQ200" s="533"/>
      <c r="DR200" s="533">
        <f>$G200</f>
        <v>-50000</v>
      </c>
      <c r="DS200" s="533">
        <f>$G200</f>
        <v>-50000</v>
      </c>
      <c r="DT200" s="533">
        <f>$G200</f>
        <v>-50000</v>
      </c>
      <c r="DU200" s="533">
        <f>$G200</f>
        <v>-50000</v>
      </c>
      <c r="DV200" s="533">
        <f>$G200*2</f>
        <v>-100000</v>
      </c>
      <c r="DW200" s="534">
        <f>$G200</f>
        <v>-50000</v>
      </c>
      <c r="DX200" s="533">
        <f>$G200</f>
        <v>-50000</v>
      </c>
      <c r="DY200" s="533">
        <f>$G200</f>
        <v>-50000</v>
      </c>
      <c r="DZ200" s="533">
        <f>$G200*3</f>
        <v>-150000</v>
      </c>
      <c r="EA200" s="533"/>
      <c r="EB200" s="533">
        <f>$G200</f>
        <v>-50000</v>
      </c>
      <c r="EC200" s="533">
        <f>$G200</f>
        <v>-50000</v>
      </c>
      <c r="ED200" s="533"/>
      <c r="EE200" s="533">
        <f>$G200</f>
        <v>-50000</v>
      </c>
      <c r="EF200" s="533">
        <f>$G200</f>
        <v>-50000</v>
      </c>
      <c r="EG200" s="533"/>
      <c r="EH200" s="533">
        <f>$G200</f>
        <v>-50000</v>
      </c>
      <c r="EI200" s="534">
        <f>$G200</f>
        <v>-50000</v>
      </c>
      <c r="EJ200" s="533">
        <f>$G200</f>
        <v>-50000</v>
      </c>
      <c r="EK200" s="533">
        <f>$G200*2</f>
        <v>-100000</v>
      </c>
      <c r="EL200" s="533">
        <f>$G200*3</f>
        <v>-150000</v>
      </c>
      <c r="EM200" s="533"/>
      <c r="EN200" s="533">
        <f>$G200</f>
        <v>-50000</v>
      </c>
      <c r="EO200" s="533">
        <f>$G200</f>
        <v>-50000</v>
      </c>
      <c r="EP200" s="533"/>
      <c r="EQ200" s="533">
        <f>$G200</f>
        <v>-50000</v>
      </c>
      <c r="ER200" s="533">
        <f>$G200</f>
        <v>-50000</v>
      </c>
      <c r="ES200" s="533"/>
      <c r="ET200" s="533">
        <f>$G200</f>
        <v>-50000</v>
      </c>
      <c r="EU200" s="534">
        <f>$G200</f>
        <v>-50000</v>
      </c>
      <c r="EV200" s="533">
        <f>$G200</f>
        <v>-50000</v>
      </c>
      <c r="EW200" s="533">
        <f>$G200*2</f>
        <v>-100000</v>
      </c>
      <c r="EX200" s="533">
        <f>$G200*3</f>
        <v>-150000</v>
      </c>
      <c r="EY200" s="533"/>
      <c r="EZ200" s="533">
        <f>$G200</f>
        <v>-50000</v>
      </c>
      <c r="FA200" s="533">
        <f>$G200</f>
        <v>-50000</v>
      </c>
      <c r="FB200" s="533"/>
      <c r="FC200" s="533">
        <f>$G200</f>
        <v>-50000</v>
      </c>
      <c r="FD200" s="533">
        <f>$G200</f>
        <v>-50000</v>
      </c>
      <c r="FE200" s="533"/>
      <c r="FF200" s="533">
        <f>$G200</f>
        <v>-50000</v>
      </c>
      <c r="FG200" s="534">
        <f>$G200</f>
        <v>-50000</v>
      </c>
      <c r="FH200" s="533">
        <f>$G200</f>
        <v>-50000</v>
      </c>
      <c r="FI200" s="533">
        <f>$G200*2</f>
        <v>-100000</v>
      </c>
      <c r="FJ200" s="533">
        <f>$G200*3</f>
        <v>-150000</v>
      </c>
      <c r="FK200" s="533"/>
      <c r="FL200" s="533">
        <f>$G200</f>
        <v>-50000</v>
      </c>
      <c r="FM200" s="533">
        <f>$G200</f>
        <v>-50000</v>
      </c>
      <c r="FN200" s="533"/>
      <c r="FO200" s="533">
        <f>$G200</f>
        <v>-50000</v>
      </c>
      <c r="FP200" s="533">
        <f>$G200</f>
        <v>-50000</v>
      </c>
      <c r="FQ200" s="533"/>
      <c r="FR200" s="533">
        <f>$G200</f>
        <v>-50000</v>
      </c>
      <c r="FS200" s="534">
        <f>$G200</f>
        <v>-50000</v>
      </c>
      <c r="FT200" s="533">
        <f>$G200</f>
        <v>-50000</v>
      </c>
      <c r="FU200" s="533">
        <f>$G200*2</f>
        <v>-100000</v>
      </c>
      <c r="FV200" s="533">
        <f>$G200*3</f>
        <v>-150000</v>
      </c>
      <c r="FW200" s="533"/>
      <c r="FX200" s="533">
        <f>$G200</f>
        <v>-50000</v>
      </c>
      <c r="FY200" s="533">
        <f>$G200</f>
        <v>-50000</v>
      </c>
      <c r="FZ200" s="533"/>
      <c r="GA200" s="533">
        <f>$G200</f>
        <v>-50000</v>
      </c>
      <c r="GB200" s="533">
        <f>$G200</f>
        <v>-50000</v>
      </c>
      <c r="GC200" s="533"/>
      <c r="GD200" s="533">
        <f>$G200</f>
        <v>-50000</v>
      </c>
      <c r="GE200" s="534">
        <f>$G200</f>
        <v>-50000</v>
      </c>
      <c r="GF200" s="507"/>
    </row>
    <row r="201" spans="1:188" s="508" customFormat="1" ht="22" hidden="1" customHeight="1" thickTop="1" thickBot="1">
      <c r="A201" s="535" t="s">
        <v>427</v>
      </c>
      <c r="B201" s="535"/>
      <c r="C201" s="535"/>
      <c r="D201" s="535"/>
      <c r="E201" s="535"/>
      <c r="F201" s="535"/>
      <c r="H201" s="468">
        <f>H200</f>
        <v>-50000</v>
      </c>
      <c r="I201" s="468">
        <f>(I200+H201)</f>
        <v>-100000</v>
      </c>
      <c r="J201" s="468">
        <f t="shared" ref="J201:BU201" si="866">J200+I201</f>
        <v>-150000</v>
      </c>
      <c r="K201" s="468">
        <f t="shared" si="866"/>
        <v>-150000</v>
      </c>
      <c r="L201" s="468">
        <f t="shared" si="866"/>
        <v>-200000</v>
      </c>
      <c r="M201" s="468">
        <f t="shared" si="866"/>
        <v>-200000</v>
      </c>
      <c r="N201" s="468">
        <f t="shared" si="866"/>
        <v>-200000</v>
      </c>
      <c r="O201" s="468">
        <f t="shared" si="866"/>
        <v>-200000</v>
      </c>
      <c r="P201" s="472">
        <f t="shared" si="866"/>
        <v>-250000</v>
      </c>
      <c r="Q201" s="471">
        <f t="shared" si="866"/>
        <v>-250000</v>
      </c>
      <c r="R201" s="471">
        <f t="shared" si="866"/>
        <v>-300000</v>
      </c>
      <c r="S201" s="472">
        <f t="shared" si="866"/>
        <v>-300000</v>
      </c>
      <c r="T201" s="471">
        <f t="shared" si="866"/>
        <v>-350000</v>
      </c>
      <c r="U201" s="471">
        <f t="shared" si="866"/>
        <v>-400000</v>
      </c>
      <c r="V201" s="471">
        <f t="shared" si="866"/>
        <v>-400000</v>
      </c>
      <c r="W201" s="471">
        <f t="shared" si="866"/>
        <v>-450000</v>
      </c>
      <c r="X201" s="471">
        <f t="shared" si="866"/>
        <v>-500000</v>
      </c>
      <c r="Y201" s="471">
        <f t="shared" si="866"/>
        <v>-500000</v>
      </c>
      <c r="Z201" s="471">
        <f t="shared" si="866"/>
        <v>-550000</v>
      </c>
      <c r="AA201" s="471">
        <f t="shared" si="866"/>
        <v>-600000</v>
      </c>
      <c r="AB201" s="471">
        <f t="shared" si="866"/>
        <v>-600000</v>
      </c>
      <c r="AC201" s="468">
        <f t="shared" si="866"/>
        <v>-650000</v>
      </c>
      <c r="AD201" s="468">
        <f t="shared" si="866"/>
        <v>-700000</v>
      </c>
      <c r="AE201" s="472">
        <f t="shared" si="866"/>
        <v>-700000</v>
      </c>
      <c r="AF201" s="468">
        <f t="shared" si="866"/>
        <v>-750000</v>
      </c>
      <c r="AG201" s="468">
        <f t="shared" si="866"/>
        <v>-800000</v>
      </c>
      <c r="AH201" s="468">
        <f t="shared" si="866"/>
        <v>-800000</v>
      </c>
      <c r="AI201" s="468">
        <f t="shared" si="866"/>
        <v>-850000</v>
      </c>
      <c r="AJ201" s="468">
        <f t="shared" si="866"/>
        <v>-900000</v>
      </c>
      <c r="AK201" s="468">
        <f t="shared" si="866"/>
        <v>-950000</v>
      </c>
      <c r="AL201" s="468">
        <f t="shared" si="866"/>
        <v>-950000</v>
      </c>
      <c r="AM201" s="468">
        <f t="shared" si="866"/>
        <v>-950000</v>
      </c>
      <c r="AN201" s="471">
        <f t="shared" si="866"/>
        <v>-1000000</v>
      </c>
      <c r="AO201" s="471">
        <f t="shared" si="866"/>
        <v>-1050000</v>
      </c>
      <c r="AP201" s="471">
        <f t="shared" si="866"/>
        <v>-1100000</v>
      </c>
      <c r="AQ201" s="472">
        <f t="shared" si="866"/>
        <v>-1100000</v>
      </c>
      <c r="AR201" s="471">
        <f t="shared" si="866"/>
        <v>-1150000</v>
      </c>
      <c r="AS201" s="471">
        <f t="shared" si="866"/>
        <v>-1200000</v>
      </c>
      <c r="AT201" s="471">
        <f t="shared" si="866"/>
        <v>-1200000</v>
      </c>
      <c r="AU201" s="471">
        <f t="shared" si="866"/>
        <v>-1250000</v>
      </c>
      <c r="AV201" s="471">
        <f t="shared" si="866"/>
        <v>-1300000</v>
      </c>
      <c r="AW201" s="471">
        <f t="shared" si="866"/>
        <v>-1350000</v>
      </c>
      <c r="AX201" s="471">
        <f t="shared" si="866"/>
        <v>-1350000</v>
      </c>
      <c r="AY201" s="471">
        <f t="shared" si="866"/>
        <v>-1350000</v>
      </c>
      <c r="AZ201" s="471">
        <f t="shared" si="866"/>
        <v>-1400000</v>
      </c>
      <c r="BA201" s="468">
        <f t="shared" si="866"/>
        <v>-1450000</v>
      </c>
      <c r="BB201" s="468">
        <f t="shared" si="866"/>
        <v>-1500000</v>
      </c>
      <c r="BC201" s="472">
        <f t="shared" si="866"/>
        <v>-1500000</v>
      </c>
      <c r="BD201" s="468">
        <f t="shared" si="866"/>
        <v>-1550000</v>
      </c>
      <c r="BE201" s="468">
        <f t="shared" si="866"/>
        <v>-1600000</v>
      </c>
      <c r="BF201" s="468">
        <f t="shared" si="866"/>
        <v>-1600000</v>
      </c>
      <c r="BG201" s="468">
        <f t="shared" si="866"/>
        <v>-1600000</v>
      </c>
      <c r="BH201" s="468">
        <f t="shared" si="866"/>
        <v>-1650000</v>
      </c>
      <c r="BI201" s="468">
        <f t="shared" si="866"/>
        <v>-1700000</v>
      </c>
      <c r="BJ201" s="468">
        <f t="shared" si="866"/>
        <v>-1750000</v>
      </c>
      <c r="BK201" s="468">
        <f t="shared" si="866"/>
        <v>-1800000</v>
      </c>
      <c r="BL201" s="471">
        <f t="shared" si="866"/>
        <v>-1800000</v>
      </c>
      <c r="BM201" s="471">
        <f t="shared" si="866"/>
        <v>-1850000</v>
      </c>
      <c r="BN201" s="471">
        <f t="shared" si="866"/>
        <v>-1850000</v>
      </c>
      <c r="BO201" s="472">
        <f t="shared" si="866"/>
        <v>-1900000</v>
      </c>
      <c r="BP201" s="471">
        <f t="shared" si="866"/>
        <v>-1950000</v>
      </c>
      <c r="BQ201" s="471">
        <f t="shared" si="866"/>
        <v>-2050000</v>
      </c>
      <c r="BR201" s="471">
        <f t="shared" si="866"/>
        <v>-2150000</v>
      </c>
      <c r="BS201" s="471">
        <f t="shared" si="866"/>
        <v>-2150000</v>
      </c>
      <c r="BT201" s="471">
        <f t="shared" si="866"/>
        <v>-2200000</v>
      </c>
      <c r="BU201" s="471">
        <f t="shared" si="866"/>
        <v>-2200000</v>
      </c>
      <c r="BV201" s="471">
        <f t="shared" ref="BV201:EG201" si="867">BV200+BU201</f>
        <v>-2250000</v>
      </c>
      <c r="BW201" s="471">
        <f t="shared" si="867"/>
        <v>-2300000</v>
      </c>
      <c r="BX201" s="471">
        <f t="shared" si="867"/>
        <v>-2300000</v>
      </c>
      <c r="BY201" s="468">
        <f t="shared" si="867"/>
        <v>-2350000</v>
      </c>
      <c r="BZ201" s="468">
        <f t="shared" si="867"/>
        <v>-2400000</v>
      </c>
      <c r="CA201" s="472">
        <f t="shared" si="867"/>
        <v>-2450000</v>
      </c>
      <c r="CB201" s="468">
        <f t="shared" si="867"/>
        <v>-2450000</v>
      </c>
      <c r="CC201" s="468">
        <f t="shared" si="867"/>
        <v>-2550000</v>
      </c>
      <c r="CD201" s="468">
        <f t="shared" si="867"/>
        <v>-2600000</v>
      </c>
      <c r="CE201" s="468">
        <f t="shared" si="867"/>
        <v>-2600000</v>
      </c>
      <c r="CF201" s="468">
        <f t="shared" si="867"/>
        <v>-2650000</v>
      </c>
      <c r="CG201" s="468">
        <f t="shared" si="867"/>
        <v>-2650000</v>
      </c>
      <c r="CH201" s="468">
        <f t="shared" si="867"/>
        <v>-2700000</v>
      </c>
      <c r="CI201" s="468">
        <f t="shared" si="867"/>
        <v>-2750000</v>
      </c>
      <c r="CJ201" s="471">
        <f t="shared" si="867"/>
        <v>-2800000</v>
      </c>
      <c r="CK201" s="471">
        <f t="shared" si="867"/>
        <v>-2800000</v>
      </c>
      <c r="CL201" s="471">
        <f t="shared" si="867"/>
        <v>-2850000</v>
      </c>
      <c r="CM201" s="472">
        <f t="shared" si="867"/>
        <v>-2950000</v>
      </c>
      <c r="CN201" s="471">
        <f t="shared" si="867"/>
        <v>-3000000</v>
      </c>
      <c r="CO201" s="471">
        <f t="shared" si="867"/>
        <v>-3100000</v>
      </c>
      <c r="CP201" s="471">
        <f t="shared" si="867"/>
        <v>-3250000</v>
      </c>
      <c r="CQ201" s="471">
        <f t="shared" si="867"/>
        <v>-3250000</v>
      </c>
      <c r="CR201" s="471">
        <f t="shared" si="867"/>
        <v>-3300000</v>
      </c>
      <c r="CS201" s="471">
        <f t="shared" si="867"/>
        <v>-3350000</v>
      </c>
      <c r="CT201" s="471">
        <f t="shared" si="867"/>
        <v>-3350000</v>
      </c>
      <c r="CU201" s="471">
        <f t="shared" si="867"/>
        <v>-3400000</v>
      </c>
      <c r="CV201" s="471">
        <f t="shared" si="867"/>
        <v>-3450000</v>
      </c>
      <c r="CW201" s="468">
        <f t="shared" si="867"/>
        <v>-3450000</v>
      </c>
      <c r="CX201" s="468">
        <f t="shared" si="867"/>
        <v>-3500000</v>
      </c>
      <c r="CY201" s="472">
        <f t="shared" si="867"/>
        <v>-3550000</v>
      </c>
      <c r="CZ201" s="468">
        <f t="shared" si="867"/>
        <v>-3600000</v>
      </c>
      <c r="DA201" s="468">
        <f t="shared" si="867"/>
        <v>-3700000</v>
      </c>
      <c r="DB201" s="468">
        <f t="shared" si="867"/>
        <v>-3750000</v>
      </c>
      <c r="DC201" s="468">
        <f t="shared" si="867"/>
        <v>-3750000</v>
      </c>
      <c r="DD201" s="468">
        <f t="shared" si="867"/>
        <v>-3800000</v>
      </c>
      <c r="DE201" s="468">
        <f t="shared" si="867"/>
        <v>-3800000</v>
      </c>
      <c r="DF201" s="468">
        <f t="shared" si="867"/>
        <v>-3850000</v>
      </c>
      <c r="DG201" s="468">
        <f t="shared" si="867"/>
        <v>-3900000</v>
      </c>
      <c r="DH201" s="471">
        <f t="shared" si="867"/>
        <v>-3950000</v>
      </c>
      <c r="DI201" s="471">
        <f t="shared" si="867"/>
        <v>-4000000</v>
      </c>
      <c r="DJ201" s="471">
        <f t="shared" si="867"/>
        <v>-4100000</v>
      </c>
      <c r="DK201" s="472">
        <f t="shared" si="867"/>
        <v>-4150000</v>
      </c>
      <c r="DL201" s="471">
        <f t="shared" si="867"/>
        <v>-4200000</v>
      </c>
      <c r="DM201" s="471">
        <f t="shared" si="867"/>
        <v>-4300000</v>
      </c>
      <c r="DN201" s="471">
        <f t="shared" si="867"/>
        <v>-4350000</v>
      </c>
      <c r="DO201" s="471">
        <f t="shared" si="867"/>
        <v>-4350000</v>
      </c>
      <c r="DP201" s="471">
        <f t="shared" si="867"/>
        <v>-4400000</v>
      </c>
      <c r="DQ201" s="471">
        <f t="shared" si="867"/>
        <v>-4400000</v>
      </c>
      <c r="DR201" s="471">
        <f t="shared" si="867"/>
        <v>-4450000</v>
      </c>
      <c r="DS201" s="471">
        <f t="shared" si="867"/>
        <v>-4500000</v>
      </c>
      <c r="DT201" s="536">
        <f t="shared" si="867"/>
        <v>-4550000</v>
      </c>
      <c r="DU201" s="468">
        <f t="shared" si="867"/>
        <v>-4600000</v>
      </c>
      <c r="DV201" s="468">
        <f t="shared" si="867"/>
        <v>-4700000</v>
      </c>
      <c r="DW201" s="472">
        <f t="shared" si="867"/>
        <v>-4750000</v>
      </c>
      <c r="DX201" s="468">
        <f t="shared" si="867"/>
        <v>-4800000</v>
      </c>
      <c r="DY201" s="468">
        <f t="shared" si="867"/>
        <v>-4850000</v>
      </c>
      <c r="DZ201" s="468">
        <f t="shared" si="867"/>
        <v>-5000000</v>
      </c>
      <c r="EA201" s="468">
        <f t="shared" si="867"/>
        <v>-5000000</v>
      </c>
      <c r="EB201" s="468">
        <f t="shared" si="867"/>
        <v>-5050000</v>
      </c>
      <c r="EC201" s="468">
        <f t="shared" si="867"/>
        <v>-5100000</v>
      </c>
      <c r="ED201" s="468">
        <f t="shared" si="867"/>
        <v>-5100000</v>
      </c>
      <c r="EE201" s="468">
        <f t="shared" si="867"/>
        <v>-5150000</v>
      </c>
      <c r="EF201" s="536">
        <f t="shared" si="867"/>
        <v>-5200000</v>
      </c>
      <c r="EG201" s="471">
        <f t="shared" si="867"/>
        <v>-5200000</v>
      </c>
      <c r="EH201" s="471">
        <f t="shared" ref="EH201:GE201" si="868">EH200+EG201</f>
        <v>-5250000</v>
      </c>
      <c r="EI201" s="472">
        <f t="shared" si="868"/>
        <v>-5300000</v>
      </c>
      <c r="EJ201" s="471">
        <f t="shared" si="868"/>
        <v>-5350000</v>
      </c>
      <c r="EK201" s="471">
        <f t="shared" si="868"/>
        <v>-5450000</v>
      </c>
      <c r="EL201" s="471">
        <f t="shared" si="868"/>
        <v>-5600000</v>
      </c>
      <c r="EM201" s="471">
        <f t="shared" si="868"/>
        <v>-5600000</v>
      </c>
      <c r="EN201" s="471">
        <f t="shared" si="868"/>
        <v>-5650000</v>
      </c>
      <c r="EO201" s="471">
        <f t="shared" si="868"/>
        <v>-5700000</v>
      </c>
      <c r="EP201" s="471">
        <f t="shared" si="868"/>
        <v>-5700000</v>
      </c>
      <c r="EQ201" s="471">
        <f t="shared" si="868"/>
        <v>-5750000</v>
      </c>
      <c r="ER201" s="471">
        <f t="shared" si="868"/>
        <v>-5800000</v>
      </c>
      <c r="ES201" s="468">
        <f t="shared" si="868"/>
        <v>-5800000</v>
      </c>
      <c r="ET201" s="468">
        <f t="shared" si="868"/>
        <v>-5850000</v>
      </c>
      <c r="EU201" s="472">
        <f t="shared" si="868"/>
        <v>-5900000</v>
      </c>
      <c r="EV201" s="468">
        <f t="shared" si="868"/>
        <v>-5950000</v>
      </c>
      <c r="EW201" s="468">
        <f t="shared" si="868"/>
        <v>-6050000</v>
      </c>
      <c r="EX201" s="468">
        <f t="shared" si="868"/>
        <v>-6200000</v>
      </c>
      <c r="EY201" s="468">
        <f t="shared" si="868"/>
        <v>-6200000</v>
      </c>
      <c r="EZ201" s="468">
        <f t="shared" si="868"/>
        <v>-6250000</v>
      </c>
      <c r="FA201" s="468">
        <f t="shared" si="868"/>
        <v>-6300000</v>
      </c>
      <c r="FB201" s="468">
        <f t="shared" si="868"/>
        <v>-6300000</v>
      </c>
      <c r="FC201" s="468">
        <f t="shared" si="868"/>
        <v>-6350000</v>
      </c>
      <c r="FD201" s="536">
        <f t="shared" si="868"/>
        <v>-6400000</v>
      </c>
      <c r="FE201" s="471">
        <f t="shared" si="868"/>
        <v>-6400000</v>
      </c>
      <c r="FF201" s="471">
        <f t="shared" si="868"/>
        <v>-6450000</v>
      </c>
      <c r="FG201" s="472">
        <f t="shared" si="868"/>
        <v>-6500000</v>
      </c>
      <c r="FH201" s="471">
        <f t="shared" si="868"/>
        <v>-6550000</v>
      </c>
      <c r="FI201" s="471">
        <f t="shared" si="868"/>
        <v>-6650000</v>
      </c>
      <c r="FJ201" s="471">
        <f t="shared" si="868"/>
        <v>-6800000</v>
      </c>
      <c r="FK201" s="471">
        <f t="shared" si="868"/>
        <v>-6800000</v>
      </c>
      <c r="FL201" s="471">
        <f t="shared" si="868"/>
        <v>-6850000</v>
      </c>
      <c r="FM201" s="471">
        <f t="shared" si="868"/>
        <v>-6900000</v>
      </c>
      <c r="FN201" s="471">
        <f t="shared" si="868"/>
        <v>-6900000</v>
      </c>
      <c r="FO201" s="471">
        <f t="shared" si="868"/>
        <v>-6950000</v>
      </c>
      <c r="FP201" s="536">
        <f t="shared" si="868"/>
        <v>-7000000</v>
      </c>
      <c r="FQ201" s="468">
        <f t="shared" si="868"/>
        <v>-7000000</v>
      </c>
      <c r="FR201" s="468">
        <f t="shared" si="868"/>
        <v>-7050000</v>
      </c>
      <c r="FS201" s="472">
        <f t="shared" si="868"/>
        <v>-7100000</v>
      </c>
      <c r="FT201" s="468">
        <f t="shared" si="868"/>
        <v>-7150000</v>
      </c>
      <c r="FU201" s="468">
        <f t="shared" si="868"/>
        <v>-7250000</v>
      </c>
      <c r="FV201" s="468">
        <f t="shared" si="868"/>
        <v>-7400000</v>
      </c>
      <c r="FW201" s="468">
        <f t="shared" si="868"/>
        <v>-7400000</v>
      </c>
      <c r="FX201" s="468">
        <f t="shared" si="868"/>
        <v>-7450000</v>
      </c>
      <c r="FY201" s="468">
        <f t="shared" si="868"/>
        <v>-7500000</v>
      </c>
      <c r="FZ201" s="468">
        <f t="shared" si="868"/>
        <v>-7500000</v>
      </c>
      <c r="GA201" s="468">
        <f t="shared" si="868"/>
        <v>-7550000</v>
      </c>
      <c r="GB201" s="536">
        <f t="shared" si="868"/>
        <v>-7600000</v>
      </c>
      <c r="GC201" s="471">
        <f t="shared" si="868"/>
        <v>-7600000</v>
      </c>
      <c r="GD201" s="471">
        <f t="shared" si="868"/>
        <v>-7650000</v>
      </c>
      <c r="GE201" s="472">
        <f t="shared" si="868"/>
        <v>-7700000</v>
      </c>
      <c r="GF201" s="537">
        <f>SUM(H200:GE200)</f>
        <v>-7700000</v>
      </c>
    </row>
    <row r="202" spans="1:188" s="508" customFormat="1" ht="22" hidden="1" customHeight="1" thickTop="1" thickBot="1">
      <c r="A202" s="510" t="s">
        <v>426</v>
      </c>
      <c r="B202" s="510"/>
      <c r="C202" s="510"/>
      <c r="D202" s="510"/>
      <c r="E202" s="510"/>
      <c r="F202" s="510"/>
      <c r="G202" s="511"/>
      <c r="H202" s="471"/>
      <c r="I202" s="471"/>
      <c r="J202" s="471"/>
      <c r="K202" s="471"/>
      <c r="L202" s="471"/>
      <c r="M202" s="471"/>
      <c r="N202" s="471"/>
      <c r="O202" s="471"/>
      <c r="P202" s="462">
        <f>SUM(H200:P200)</f>
        <v>-250000</v>
      </c>
      <c r="Q202" s="471"/>
      <c r="R202" s="471"/>
      <c r="S202" s="462">
        <f>SUM(I200:S200)</f>
        <v>-250000</v>
      </c>
      <c r="T202" s="471"/>
      <c r="U202" s="471"/>
      <c r="V202" s="471"/>
      <c r="W202" s="471"/>
      <c r="X202" s="471"/>
      <c r="Y202" s="471"/>
      <c r="Z202" s="471"/>
      <c r="AA202" s="471"/>
      <c r="AB202" s="354"/>
      <c r="AC202" s="471"/>
      <c r="AD202" s="471"/>
      <c r="AE202" s="462">
        <f>SUM(T200:AE200)</f>
        <v>-400000</v>
      </c>
      <c r="AF202" s="471"/>
      <c r="AG202" s="471"/>
      <c r="AH202" s="471"/>
      <c r="AI202" s="471"/>
      <c r="AJ202" s="471"/>
      <c r="AK202" s="471"/>
      <c r="AL202" s="471"/>
      <c r="AM202" s="471"/>
      <c r="AN202" s="471"/>
      <c r="AO202" s="471"/>
      <c r="AP202" s="471"/>
      <c r="AQ202" s="462">
        <f>SUM(AF200:AQ200)</f>
        <v>-400000</v>
      </c>
      <c r="AR202" s="471"/>
      <c r="AS202" s="471"/>
      <c r="AT202" s="471"/>
      <c r="AU202" s="471"/>
      <c r="AV202" s="471"/>
      <c r="AW202" s="471"/>
      <c r="AX202" s="471"/>
      <c r="AY202" s="471"/>
      <c r="AZ202" s="354"/>
      <c r="BA202" s="471"/>
      <c r="BB202" s="471"/>
      <c r="BC202" s="462">
        <f>SUM(AR200:BC200)</f>
        <v>-400000</v>
      </c>
      <c r="BD202" s="471"/>
      <c r="BE202" s="471"/>
      <c r="BF202" s="471"/>
      <c r="BG202" s="471"/>
      <c r="BH202" s="471"/>
      <c r="BI202" s="471"/>
      <c r="BJ202" s="471"/>
      <c r="BK202" s="471"/>
      <c r="BL202" s="354"/>
      <c r="BM202" s="471"/>
      <c r="BN202" s="471"/>
      <c r="BO202" s="462">
        <f>SUM(BD200:BO200)</f>
        <v>-400000</v>
      </c>
      <c r="BP202" s="471"/>
      <c r="BQ202" s="471"/>
      <c r="BR202" s="471"/>
      <c r="BS202" s="471"/>
      <c r="BT202" s="471"/>
      <c r="BU202" s="471"/>
      <c r="BV202" s="471"/>
      <c r="BW202" s="471"/>
      <c r="BX202" s="342"/>
      <c r="BY202" s="471"/>
      <c r="BZ202" s="471"/>
      <c r="CA202" s="462">
        <f>SUM(BP200:CA200)</f>
        <v>-550000</v>
      </c>
      <c r="CB202" s="471"/>
      <c r="CC202" s="471"/>
      <c r="CD202" s="471"/>
      <c r="CE202" s="471"/>
      <c r="CF202" s="471"/>
      <c r="CG202" s="471"/>
      <c r="CH202" s="471"/>
      <c r="CI202" s="471"/>
      <c r="CJ202" s="354"/>
      <c r="CK202" s="471"/>
      <c r="CL202" s="471"/>
      <c r="CM202" s="462">
        <f>SUM(CB200:CM200)</f>
        <v>-500000</v>
      </c>
      <c r="CN202" s="471"/>
      <c r="CO202" s="471"/>
      <c r="CP202" s="471"/>
      <c r="CQ202" s="471"/>
      <c r="CR202" s="471"/>
      <c r="CS202" s="471"/>
      <c r="CT202" s="471"/>
      <c r="CU202" s="471"/>
      <c r="CV202" s="471"/>
      <c r="CW202" s="471"/>
      <c r="CX202" s="471"/>
      <c r="CY202" s="462">
        <f>SUM(CN200:CY200)</f>
        <v>-600000</v>
      </c>
      <c r="CZ202" s="471"/>
      <c r="DA202" s="471"/>
      <c r="DB202" s="471"/>
      <c r="DC202" s="471"/>
      <c r="DD202" s="471"/>
      <c r="DE202" s="471"/>
      <c r="DF202" s="471"/>
      <c r="DG202" s="471"/>
      <c r="DH202" s="354"/>
      <c r="DI202" s="471"/>
      <c r="DJ202" s="471"/>
      <c r="DK202" s="462">
        <f>SUM(CZ200:DK200)</f>
        <v>-600000</v>
      </c>
      <c r="DL202" s="471"/>
      <c r="DM202" s="471"/>
      <c r="DN202" s="471"/>
      <c r="DO202" s="471"/>
      <c r="DP202" s="471"/>
      <c r="DQ202" s="471"/>
      <c r="DR202" s="471"/>
      <c r="DS202" s="471"/>
      <c r="DT202" s="471"/>
      <c r="DU202" s="471"/>
      <c r="DV202" s="471"/>
      <c r="DW202" s="462">
        <f>SUM(DL200:DW200)</f>
        <v>-600000</v>
      </c>
      <c r="DX202" s="471"/>
      <c r="DY202" s="471"/>
      <c r="DZ202" s="471"/>
      <c r="EA202" s="471"/>
      <c r="EB202" s="471"/>
      <c r="EC202" s="471"/>
      <c r="ED202" s="471"/>
      <c r="EE202" s="471"/>
      <c r="EF202" s="471"/>
      <c r="EG202" s="471"/>
      <c r="EH202" s="471"/>
      <c r="EI202" s="462">
        <f>SUM(DX200:EI200)</f>
        <v>-550000</v>
      </c>
      <c r="EJ202" s="471"/>
      <c r="EK202" s="471"/>
      <c r="EL202" s="471"/>
      <c r="EM202" s="471"/>
      <c r="EN202" s="471"/>
      <c r="EO202" s="471"/>
      <c r="EP202" s="471"/>
      <c r="EQ202" s="471"/>
      <c r="ER202" s="471"/>
      <c r="ES202" s="471"/>
      <c r="ET202" s="471"/>
      <c r="EU202" s="462">
        <f>SUM(EJ200:EU200)</f>
        <v>-600000</v>
      </c>
      <c r="EV202" s="471"/>
      <c r="EW202" s="471"/>
      <c r="EX202" s="471"/>
      <c r="EY202" s="471"/>
      <c r="EZ202" s="471"/>
      <c r="FA202" s="471"/>
      <c r="FB202" s="471"/>
      <c r="FC202" s="471"/>
      <c r="FD202" s="471"/>
      <c r="FE202" s="471"/>
      <c r="FF202" s="471"/>
      <c r="FG202" s="462">
        <f>SUM(EV200:FG200)</f>
        <v>-600000</v>
      </c>
      <c r="FH202" s="471"/>
      <c r="FI202" s="471"/>
      <c r="FJ202" s="471"/>
      <c r="FK202" s="471"/>
      <c r="FL202" s="471"/>
      <c r="FM202" s="471"/>
      <c r="FN202" s="471"/>
      <c r="FO202" s="471"/>
      <c r="FP202" s="471"/>
      <c r="FQ202" s="471"/>
      <c r="FR202" s="471"/>
      <c r="FS202" s="462">
        <f>SUM(FH200:FS200)</f>
        <v>-600000</v>
      </c>
      <c r="FT202" s="471"/>
      <c r="FU202" s="471"/>
      <c r="FV202" s="471"/>
      <c r="FW202" s="471"/>
      <c r="FX202" s="471"/>
      <c r="FY202" s="471"/>
      <c r="FZ202" s="471"/>
      <c r="GA202" s="471"/>
      <c r="GB202" s="471"/>
      <c r="GC202" s="471"/>
      <c r="GD202" s="471"/>
      <c r="GE202" s="462">
        <f>SUM(FT200:GE200)</f>
        <v>-600000</v>
      </c>
      <c r="GF202" s="537">
        <f>SUM(H202:GE202)</f>
        <v>-7900000</v>
      </c>
    </row>
    <row r="203" spans="1:188" s="508" customFormat="1" ht="22" hidden="1" customHeight="1" thickTop="1">
      <c r="G203" s="509"/>
      <c r="H203" s="468"/>
      <c r="I203" s="468"/>
      <c r="J203" s="468"/>
      <c r="K203" s="468"/>
      <c r="L203" s="468"/>
      <c r="M203" s="468"/>
      <c r="N203" s="468"/>
      <c r="O203" s="468"/>
      <c r="P203" s="472"/>
      <c r="Q203" s="471"/>
      <c r="R203" s="471"/>
      <c r="S203" s="472"/>
      <c r="T203" s="471"/>
      <c r="U203" s="471"/>
      <c r="V203" s="471"/>
      <c r="W203" s="471"/>
      <c r="X203" s="471"/>
      <c r="Y203" s="471"/>
      <c r="Z203" s="471"/>
      <c r="AA203" s="471"/>
      <c r="AB203" s="471"/>
      <c r="AC203" s="471"/>
      <c r="AD203" s="471"/>
      <c r="AE203" s="472"/>
      <c r="AF203" s="471"/>
      <c r="AG203" s="471"/>
      <c r="AH203" s="471"/>
      <c r="AI203" s="471"/>
      <c r="AJ203" s="471"/>
      <c r="AK203" s="471"/>
      <c r="AL203" s="471"/>
      <c r="AM203" s="471"/>
      <c r="AN203" s="471"/>
      <c r="AO203" s="471"/>
      <c r="AP203" s="471"/>
      <c r="AQ203" s="472"/>
      <c r="AR203" s="471"/>
      <c r="AS203" s="471"/>
      <c r="AT203" s="471"/>
      <c r="AU203" s="471"/>
      <c r="AV203" s="471"/>
      <c r="AW203" s="471"/>
      <c r="AX203" s="471"/>
      <c r="AY203" s="471"/>
      <c r="AZ203" s="471"/>
      <c r="BA203" s="471"/>
      <c r="BB203" s="471"/>
      <c r="BC203" s="472"/>
      <c r="BD203" s="471"/>
      <c r="BE203" s="471"/>
      <c r="BF203" s="471"/>
      <c r="BG203" s="471"/>
      <c r="BH203" s="471"/>
      <c r="BI203" s="471"/>
      <c r="BJ203" s="471"/>
      <c r="BK203" s="471"/>
      <c r="BL203" s="471"/>
      <c r="BM203" s="471"/>
      <c r="BN203" s="471"/>
      <c r="BO203" s="472"/>
      <c r="BP203" s="471"/>
      <c r="BQ203" s="471"/>
      <c r="BR203" s="471"/>
      <c r="BS203" s="471"/>
      <c r="BT203" s="471"/>
      <c r="BU203" s="471"/>
      <c r="BV203" s="471"/>
      <c r="BW203" s="471"/>
      <c r="BX203" s="471"/>
      <c r="BY203" s="471"/>
      <c r="BZ203" s="471"/>
      <c r="CA203" s="472"/>
      <c r="CB203" s="471"/>
      <c r="CC203" s="471"/>
      <c r="CD203" s="471"/>
      <c r="CE203" s="471"/>
      <c r="CF203" s="471"/>
      <c r="CG203" s="471"/>
      <c r="CH203" s="471"/>
      <c r="CI203" s="471"/>
      <c r="CJ203" s="471"/>
      <c r="CK203" s="471"/>
      <c r="CL203" s="471"/>
      <c r="CM203" s="472"/>
      <c r="CN203" s="471"/>
      <c r="CO203" s="471"/>
      <c r="CP203" s="471"/>
      <c r="CQ203" s="471"/>
      <c r="CR203" s="471"/>
      <c r="CS203" s="471"/>
      <c r="CT203" s="471"/>
      <c r="CU203" s="471"/>
      <c r="CV203" s="471"/>
      <c r="CW203" s="471"/>
      <c r="CX203" s="471"/>
      <c r="CY203" s="472"/>
      <c r="CZ203" s="471"/>
      <c r="DA203" s="471"/>
      <c r="DB203" s="471"/>
      <c r="DC203" s="471"/>
      <c r="DD203" s="471"/>
      <c r="DE203" s="471"/>
      <c r="DF203" s="471"/>
      <c r="DG203" s="471"/>
      <c r="DH203" s="471"/>
      <c r="DI203" s="471"/>
      <c r="DJ203" s="471"/>
      <c r="DK203" s="472"/>
      <c r="DL203" s="471"/>
      <c r="DM203" s="471"/>
      <c r="DN203" s="471"/>
      <c r="DO203" s="471"/>
      <c r="DP203" s="471"/>
      <c r="DQ203" s="471"/>
      <c r="DR203" s="471"/>
      <c r="DS203" s="471"/>
      <c r="DT203" s="471"/>
      <c r="DU203" s="471"/>
      <c r="DV203" s="471"/>
      <c r="DW203" s="472"/>
      <c r="DX203" s="471"/>
      <c r="DY203" s="471"/>
      <c r="DZ203" s="471"/>
      <c r="EA203" s="471"/>
      <c r="EB203" s="471"/>
      <c r="EC203" s="471"/>
      <c r="ED203" s="471"/>
      <c r="EE203" s="471"/>
      <c r="EF203" s="530"/>
      <c r="EG203" s="471"/>
      <c r="EH203" s="471"/>
      <c r="EI203" s="472"/>
      <c r="EJ203" s="471"/>
      <c r="EK203" s="471"/>
      <c r="EL203" s="471"/>
      <c r="EM203" s="471"/>
      <c r="EN203" s="471"/>
      <c r="EO203" s="471"/>
      <c r="EP203" s="471"/>
      <c r="EQ203" s="471"/>
      <c r="ER203" s="530"/>
      <c r="ES203" s="471"/>
      <c r="ET203" s="471"/>
      <c r="EU203" s="472"/>
      <c r="EV203" s="471"/>
      <c r="EW203" s="471"/>
      <c r="EX203" s="471"/>
      <c r="EY203" s="471"/>
      <c r="EZ203" s="471"/>
      <c r="FA203" s="471"/>
      <c r="FB203" s="471"/>
      <c r="FC203" s="471"/>
      <c r="FD203" s="471"/>
      <c r="FE203" s="471"/>
      <c r="FF203" s="471"/>
      <c r="FG203" s="472"/>
      <c r="FH203" s="471"/>
      <c r="FI203" s="471"/>
      <c r="FJ203" s="471"/>
      <c r="FK203" s="471"/>
      <c r="FL203" s="471"/>
      <c r="FM203" s="471"/>
      <c r="FN203" s="471"/>
      <c r="FO203" s="471"/>
      <c r="FP203" s="471"/>
      <c r="FQ203" s="471"/>
      <c r="FR203" s="471"/>
      <c r="FS203" s="472"/>
      <c r="FT203" s="471"/>
      <c r="FU203" s="471"/>
      <c r="FV203" s="471"/>
      <c r="FW203" s="471"/>
      <c r="FX203" s="471"/>
      <c r="FY203" s="471"/>
      <c r="FZ203" s="471"/>
      <c r="GA203" s="471"/>
      <c r="GB203" s="471"/>
      <c r="GC203" s="471"/>
      <c r="GD203" s="471"/>
      <c r="GE203" s="472"/>
      <c r="GF203" s="507"/>
    </row>
    <row r="204" spans="1:188" s="508" customFormat="1" ht="22" hidden="1" customHeight="1">
      <c r="A204" s="538" t="s">
        <v>472</v>
      </c>
      <c r="B204" s="539"/>
      <c r="C204" s="539"/>
      <c r="D204" s="539"/>
      <c r="E204" s="539"/>
      <c r="F204" s="539"/>
      <c r="G204" s="539"/>
      <c r="H204" s="533"/>
      <c r="I204" s="533"/>
      <c r="J204" s="533"/>
      <c r="K204" s="533"/>
      <c r="L204" s="533"/>
      <c r="M204" s="533"/>
      <c r="N204" s="533"/>
      <c r="O204" s="533"/>
      <c r="P204" s="534"/>
      <c r="Q204" s="533"/>
      <c r="R204" s="533"/>
      <c r="S204" s="534"/>
      <c r="T204" s="533"/>
      <c r="U204" s="533"/>
      <c r="V204" s="533"/>
      <c r="W204" s="533"/>
      <c r="X204" s="533"/>
      <c r="Y204" s="533"/>
      <c r="Z204" s="533"/>
      <c r="AA204" s="533"/>
      <c r="AB204" s="533"/>
      <c r="AC204" s="533"/>
      <c r="AD204" s="533"/>
      <c r="AE204" s="534"/>
      <c r="AF204" s="533"/>
      <c r="AG204" s="533"/>
      <c r="AH204" s="533"/>
      <c r="AI204" s="533"/>
      <c r="AJ204" s="533"/>
      <c r="AK204" s="533"/>
      <c r="AL204" s="533"/>
      <c r="AM204" s="533"/>
      <c r="AN204" s="533"/>
      <c r="AO204" s="533"/>
      <c r="AP204" s="533"/>
      <c r="AQ204" s="534"/>
      <c r="AR204" s="533"/>
      <c r="AS204" s="533"/>
      <c r="AT204" s="533"/>
      <c r="AU204" s="533"/>
      <c r="AV204" s="533"/>
      <c r="AW204" s="533"/>
      <c r="AX204" s="533"/>
      <c r="AY204" s="533"/>
      <c r="AZ204" s="533"/>
      <c r="BA204" s="533"/>
      <c r="BB204" s="533"/>
      <c r="BC204" s="534"/>
      <c r="BD204" s="533"/>
      <c r="BE204" s="533"/>
      <c r="BF204" s="533"/>
      <c r="BG204" s="533"/>
      <c r="BH204" s="533"/>
      <c r="BI204" s="533"/>
      <c r="BJ204" s="533"/>
      <c r="BK204" s="533"/>
      <c r="BL204" s="533"/>
      <c r="BM204" s="533"/>
      <c r="BN204" s="533"/>
      <c r="BO204" s="534"/>
      <c r="BP204" s="533"/>
      <c r="BQ204" s="533"/>
      <c r="BR204" s="533"/>
      <c r="BS204" s="533"/>
      <c r="BT204" s="533"/>
      <c r="BU204" s="533"/>
      <c r="BV204" s="533"/>
      <c r="BW204" s="533"/>
      <c r="BX204" s="533"/>
      <c r="BY204" s="533"/>
      <c r="BZ204" s="533"/>
      <c r="CA204" s="534"/>
      <c r="CB204" s="533"/>
      <c r="CC204" s="533"/>
      <c r="CD204" s="533"/>
      <c r="CE204" s="533"/>
      <c r="CF204" s="533"/>
      <c r="CG204" s="533"/>
      <c r="CH204" s="533"/>
      <c r="CI204" s="533"/>
      <c r="CJ204" s="533"/>
      <c r="CK204" s="533"/>
      <c r="CL204" s="533"/>
      <c r="CM204" s="534"/>
      <c r="CN204" s="533"/>
      <c r="CO204" s="533"/>
      <c r="CP204" s="533"/>
      <c r="CQ204" s="533"/>
      <c r="CR204" s="533"/>
      <c r="CS204" s="533"/>
      <c r="CT204" s="533"/>
      <c r="CU204" s="533"/>
      <c r="CV204" s="533"/>
      <c r="CW204" s="533"/>
      <c r="CX204" s="533"/>
      <c r="CY204" s="534"/>
      <c r="CZ204" s="533"/>
      <c r="DA204" s="533"/>
      <c r="DB204" s="533"/>
      <c r="DC204" s="533"/>
      <c r="DD204" s="533"/>
      <c r="DE204" s="533"/>
      <c r="DF204" s="533"/>
      <c r="DG204" s="533"/>
      <c r="DH204" s="533"/>
      <c r="DI204" s="533"/>
      <c r="DJ204" s="533"/>
      <c r="DK204" s="534"/>
      <c r="DL204" s="533"/>
      <c r="DM204" s="533"/>
      <c r="DN204" s="533"/>
      <c r="DO204" s="533"/>
      <c r="DP204" s="533"/>
      <c r="DQ204" s="533"/>
      <c r="DR204" s="533"/>
      <c r="DS204" s="533"/>
      <c r="DT204" s="533"/>
      <c r="DU204" s="533"/>
      <c r="DV204" s="533"/>
      <c r="DW204" s="534"/>
      <c r="DX204" s="533"/>
      <c r="DY204" s="533"/>
      <c r="DZ204" s="533"/>
      <c r="EA204" s="533"/>
      <c r="EB204" s="533"/>
      <c r="EC204" s="533"/>
      <c r="ED204" s="533"/>
      <c r="EE204" s="533"/>
      <c r="EF204" s="533"/>
      <c r="EG204" s="533"/>
      <c r="EH204" s="533"/>
      <c r="EI204" s="534"/>
      <c r="EJ204" s="533"/>
      <c r="EK204" s="533"/>
      <c r="EL204" s="533"/>
      <c r="EM204" s="533"/>
      <c r="EN204" s="533"/>
      <c r="EO204" s="533"/>
      <c r="EP204" s="533"/>
      <c r="EQ204" s="533"/>
      <c r="ER204" s="533"/>
      <c r="ES204" s="533"/>
      <c r="ET204" s="533"/>
      <c r="EU204" s="534"/>
      <c r="EV204" s="533"/>
      <c r="EW204" s="533"/>
      <c r="EX204" s="533"/>
      <c r="EY204" s="533"/>
      <c r="EZ204" s="533"/>
      <c r="FA204" s="533"/>
      <c r="FB204" s="533"/>
      <c r="FC204" s="533"/>
      <c r="FD204" s="533"/>
      <c r="FE204" s="533"/>
      <c r="FF204" s="533"/>
      <c r="FG204" s="534"/>
      <c r="FH204" s="533"/>
      <c r="FI204" s="533"/>
      <c r="FJ204" s="533"/>
      <c r="FK204" s="533"/>
      <c r="FL204" s="533"/>
      <c r="FM204" s="533"/>
      <c r="FN204" s="533"/>
      <c r="FO204" s="533"/>
      <c r="FP204" s="533"/>
      <c r="FQ204" s="533"/>
      <c r="FR204" s="533"/>
      <c r="FS204" s="534"/>
      <c r="FT204" s="533"/>
      <c r="FU204" s="533"/>
      <c r="FV204" s="533"/>
      <c r="FW204" s="533"/>
      <c r="FX204" s="533"/>
      <c r="FY204" s="533"/>
      <c r="FZ204" s="533"/>
      <c r="GA204" s="533"/>
      <c r="GB204" s="533"/>
      <c r="GC204" s="533"/>
      <c r="GD204" s="533"/>
      <c r="GE204" s="534"/>
      <c r="GF204" s="507"/>
    </row>
    <row r="205" spans="1:188" s="508" customFormat="1" ht="22" hidden="1" customHeight="1">
      <c r="G205" s="540">
        <v>1</v>
      </c>
      <c r="H205" s="468"/>
      <c r="I205" s="468"/>
      <c r="J205" s="468"/>
      <c r="K205" s="468">
        <f>'Per IP Marketing'!B$14</f>
        <v>-24000</v>
      </c>
      <c r="L205" s="468">
        <f>'Per IP Marketing'!C14</f>
        <v>-24000</v>
      </c>
      <c r="M205" s="468">
        <f>'Per IP Marketing'!D14</f>
        <v>-19000</v>
      </c>
      <c r="N205" s="468">
        <f>'Per IP Marketing'!E14</f>
        <v>-29000</v>
      </c>
      <c r="O205" s="468">
        <f>'Per IP Marketing'!F14</f>
        <v>-26500</v>
      </c>
      <c r="P205" s="468">
        <f>'Per IP Marketing'!G14</f>
        <v>-27700</v>
      </c>
      <c r="Q205" s="468">
        <f>'Per IP Marketing'!H14</f>
        <v>-32700</v>
      </c>
      <c r="R205" s="468">
        <f>'Per IP Marketing'!I14</f>
        <v>-27000</v>
      </c>
      <c r="S205" s="472">
        <f>'Per IP Marketing'!J14</f>
        <v>-12500</v>
      </c>
      <c r="T205" s="468">
        <f>'Per IP Marketing'!K14</f>
        <v>-10000</v>
      </c>
      <c r="U205" s="468">
        <f>'Per IP Marketing'!L14</f>
        <v>-9250</v>
      </c>
      <c r="V205" s="468">
        <f>'Per IP Marketing'!M14</f>
        <v>-2700</v>
      </c>
      <c r="W205" s="468">
        <f>'Per IP Marketing'!N14</f>
        <v>-1100</v>
      </c>
      <c r="X205" s="468">
        <f>'Per IP Marketing'!O14</f>
        <v>-1100</v>
      </c>
      <c r="Y205" s="468">
        <f>'Per IP Marketing'!P14</f>
        <v>-1100</v>
      </c>
      <c r="Z205" s="468">
        <f>'Per IP Marketing'!Q14</f>
        <v>-800</v>
      </c>
      <c r="AA205" s="468">
        <f>'Per IP Marketing'!R14</f>
        <v>-1050</v>
      </c>
      <c r="AB205" s="468">
        <f>'Per IP Marketing'!S14</f>
        <v>-300</v>
      </c>
      <c r="AC205" s="468">
        <f>'Per IP Marketing'!T14</f>
        <v>0</v>
      </c>
      <c r="AD205" s="468"/>
      <c r="AE205" s="472"/>
      <c r="AF205" s="471"/>
      <c r="AG205" s="471"/>
      <c r="AH205" s="471"/>
      <c r="AI205" s="471"/>
      <c r="AJ205" s="468"/>
      <c r="AK205" s="468"/>
      <c r="AL205" s="468"/>
      <c r="AM205" s="468"/>
      <c r="AN205" s="471"/>
      <c r="AO205" s="471"/>
      <c r="AP205" s="471"/>
      <c r="AQ205" s="472"/>
      <c r="AR205" s="471"/>
      <c r="AS205" s="471"/>
      <c r="AT205" s="471"/>
      <c r="AU205" s="471"/>
      <c r="AV205" s="471"/>
      <c r="AW205" s="471"/>
      <c r="AX205" s="471"/>
      <c r="AY205" s="471"/>
      <c r="AZ205" s="468"/>
      <c r="BA205" s="468"/>
      <c r="BB205" s="468"/>
      <c r="BC205" s="472"/>
      <c r="BD205" s="471"/>
      <c r="BE205" s="471"/>
      <c r="BF205" s="471"/>
      <c r="BG205" s="468"/>
      <c r="BH205" s="468"/>
      <c r="BI205" s="468"/>
      <c r="BJ205" s="468"/>
      <c r="BK205" s="468"/>
      <c r="BL205" s="471"/>
      <c r="BM205" s="471"/>
      <c r="BN205" s="471"/>
      <c r="BO205" s="472"/>
      <c r="BP205" s="471"/>
      <c r="BQ205" s="471"/>
      <c r="BR205" s="471"/>
      <c r="BS205" s="471"/>
      <c r="BT205" s="471"/>
      <c r="BU205" s="471"/>
      <c r="BV205" s="471"/>
      <c r="BW205" s="471"/>
      <c r="BX205" s="471"/>
      <c r="BY205" s="468"/>
      <c r="BZ205" s="468"/>
      <c r="CA205" s="472"/>
      <c r="CB205" s="468"/>
      <c r="CC205" s="468"/>
      <c r="CD205" s="468"/>
      <c r="CE205" s="468"/>
      <c r="CF205" s="468"/>
      <c r="CG205" s="468"/>
      <c r="CH205" s="468"/>
      <c r="CI205" s="468"/>
      <c r="CJ205" s="471"/>
      <c r="CK205" s="471"/>
      <c r="CL205" s="471"/>
      <c r="CM205" s="472"/>
      <c r="CN205" s="471"/>
      <c r="CO205" s="471"/>
      <c r="CP205" s="471"/>
      <c r="CQ205" s="471"/>
      <c r="CR205" s="471"/>
      <c r="CS205" s="471"/>
      <c r="CT205" s="471"/>
      <c r="CU205" s="471"/>
      <c r="CV205" s="471"/>
      <c r="CW205" s="468"/>
      <c r="CX205" s="468"/>
      <c r="CY205" s="472"/>
      <c r="CZ205" s="468"/>
      <c r="DA205" s="468"/>
      <c r="DB205" s="468"/>
      <c r="DC205" s="468"/>
      <c r="DD205" s="468"/>
      <c r="DE205" s="468"/>
      <c r="DF205" s="468"/>
      <c r="DG205" s="468"/>
      <c r="DH205" s="471"/>
      <c r="DI205" s="471"/>
      <c r="DJ205" s="471"/>
      <c r="DK205" s="472"/>
      <c r="DL205" s="471"/>
      <c r="DM205" s="471"/>
      <c r="DN205" s="471"/>
      <c r="DO205" s="471"/>
      <c r="DP205" s="471"/>
      <c r="DQ205" s="471"/>
      <c r="DR205" s="471"/>
      <c r="DS205" s="471"/>
      <c r="DT205" s="471"/>
      <c r="DU205" s="468"/>
      <c r="DV205" s="468"/>
      <c r="DW205" s="472"/>
      <c r="DX205" s="468"/>
      <c r="DY205" s="468"/>
      <c r="DZ205" s="468"/>
      <c r="EA205" s="468"/>
      <c r="EB205" s="468"/>
      <c r="EC205" s="468"/>
      <c r="ED205" s="468"/>
      <c r="EE205" s="468"/>
      <c r="EF205" s="471"/>
      <c r="EG205" s="471"/>
      <c r="EH205" s="471"/>
      <c r="EI205" s="472"/>
      <c r="EJ205" s="471"/>
      <c r="EK205" s="471"/>
      <c r="EL205" s="471"/>
      <c r="EM205" s="471"/>
      <c r="EN205" s="471"/>
      <c r="EO205" s="471"/>
      <c r="EP205" s="471"/>
      <c r="EQ205" s="471"/>
      <c r="ER205" s="471"/>
      <c r="ES205" s="468"/>
      <c r="ET205" s="468"/>
      <c r="EU205" s="472"/>
      <c r="EV205" s="468"/>
      <c r="EW205" s="468"/>
      <c r="EX205" s="468"/>
      <c r="EY205" s="468"/>
      <c r="EZ205" s="468"/>
      <c r="FA205" s="468"/>
      <c r="FB205" s="468"/>
      <c r="FC205" s="468"/>
      <c r="FD205" s="471"/>
      <c r="FE205" s="471"/>
      <c r="FF205" s="471"/>
      <c r="FG205" s="472"/>
      <c r="FH205" s="471"/>
      <c r="FI205" s="471"/>
      <c r="FJ205" s="471"/>
      <c r="FK205" s="471"/>
      <c r="FL205" s="471"/>
      <c r="FM205" s="471"/>
      <c r="FN205" s="471"/>
      <c r="FO205" s="471"/>
      <c r="FP205" s="471"/>
      <c r="FQ205" s="468"/>
      <c r="FR205" s="468"/>
      <c r="FS205" s="472"/>
      <c r="FT205" s="468"/>
      <c r="FU205" s="468"/>
      <c r="FV205" s="468"/>
      <c r="FW205" s="468"/>
      <c r="FX205" s="468"/>
      <c r="FY205" s="468"/>
      <c r="FZ205" s="468"/>
      <c r="GA205" s="468"/>
      <c r="GB205" s="471"/>
      <c r="GC205" s="471"/>
      <c r="GD205" s="471"/>
      <c r="GE205" s="472"/>
      <c r="GF205" s="507"/>
    </row>
    <row r="206" spans="1:188" s="508" customFormat="1" ht="22" hidden="1" customHeight="1">
      <c r="G206" s="540">
        <f>G205+1</f>
        <v>2</v>
      </c>
      <c r="H206" s="468"/>
      <c r="I206" s="468"/>
      <c r="J206" s="468"/>
      <c r="K206" s="468"/>
      <c r="L206" s="468"/>
      <c r="M206" s="468">
        <f>'Per IP Marketing'!B$14</f>
        <v>-24000</v>
      </c>
      <c r="N206" s="468">
        <f>'Per IP Marketing'!C$14</f>
        <v>-24000</v>
      </c>
      <c r="O206" s="468">
        <f>'Per IP Marketing'!D$14</f>
        <v>-19000</v>
      </c>
      <c r="P206" s="468">
        <f>'Per IP Marketing'!E$14</f>
        <v>-29000</v>
      </c>
      <c r="Q206" s="468">
        <f>'Per IP Marketing'!F$14</f>
        <v>-26500</v>
      </c>
      <c r="R206" s="468">
        <f>'Per IP Marketing'!G$14</f>
        <v>-27700</v>
      </c>
      <c r="S206" s="472">
        <f>'Per IP Marketing'!H$14</f>
        <v>-32700</v>
      </c>
      <c r="T206" s="468">
        <f>'Per IP Marketing'!I$14</f>
        <v>-27000</v>
      </c>
      <c r="U206" s="468">
        <f>'Per IP Marketing'!J$14</f>
        <v>-12500</v>
      </c>
      <c r="V206" s="468">
        <f>'Per IP Marketing'!K$14</f>
        <v>-10000</v>
      </c>
      <c r="W206" s="468">
        <f>'Per IP Marketing'!L$14</f>
        <v>-9250</v>
      </c>
      <c r="X206" s="468">
        <f>'Per IP Marketing'!M$14</f>
        <v>-2700</v>
      </c>
      <c r="Y206" s="468">
        <f>'Per IP Marketing'!N$14</f>
        <v>-1100</v>
      </c>
      <c r="Z206" s="468">
        <f>'Per IP Marketing'!O$14</f>
        <v>-1100</v>
      </c>
      <c r="AA206" s="468">
        <f>'Per IP Marketing'!P$14</f>
        <v>-1100</v>
      </c>
      <c r="AB206" s="468">
        <f>'Per IP Marketing'!Q$14</f>
        <v>-800</v>
      </c>
      <c r="AC206" s="468">
        <f>'Per IP Marketing'!R$14</f>
        <v>-1050</v>
      </c>
      <c r="AD206" s="468">
        <f>'Per IP Marketing'!S$14</f>
        <v>-300</v>
      </c>
      <c r="AE206" s="472">
        <f>'Per IP Marketing'!T$14</f>
        <v>0</v>
      </c>
      <c r="AF206" s="471"/>
      <c r="AG206" s="471"/>
      <c r="AH206" s="471"/>
      <c r="AI206" s="468"/>
      <c r="AJ206" s="468"/>
      <c r="AK206" s="468"/>
      <c r="AL206" s="468"/>
      <c r="AM206" s="468"/>
      <c r="AN206" s="471"/>
      <c r="AO206" s="471"/>
      <c r="AP206" s="471"/>
      <c r="AQ206" s="472"/>
      <c r="AR206" s="471"/>
      <c r="AS206" s="471"/>
      <c r="AT206" s="471"/>
      <c r="AU206" s="471"/>
      <c r="AV206" s="471"/>
      <c r="AW206" s="471"/>
      <c r="AX206" s="471"/>
      <c r="AY206" s="471"/>
      <c r="AZ206" s="468"/>
      <c r="BA206" s="468"/>
      <c r="BB206" s="468"/>
      <c r="BC206" s="472"/>
      <c r="BD206" s="471"/>
      <c r="BE206" s="471"/>
      <c r="BF206" s="471"/>
      <c r="BG206" s="468"/>
      <c r="BH206" s="468"/>
      <c r="BI206" s="468"/>
      <c r="BJ206" s="468"/>
      <c r="BK206" s="468"/>
      <c r="BL206" s="471"/>
      <c r="BM206" s="471"/>
      <c r="BN206" s="471"/>
      <c r="BO206" s="472"/>
      <c r="BP206" s="471"/>
      <c r="BQ206" s="471"/>
      <c r="BR206" s="471"/>
      <c r="BS206" s="471"/>
      <c r="BT206" s="471"/>
      <c r="BU206" s="471"/>
      <c r="BV206" s="471"/>
      <c r="BW206" s="471"/>
      <c r="BX206" s="471"/>
      <c r="BY206" s="468"/>
      <c r="BZ206" s="468"/>
      <c r="CA206" s="472"/>
      <c r="CB206" s="468"/>
      <c r="CC206" s="468"/>
      <c r="CD206" s="468"/>
      <c r="CE206" s="468"/>
      <c r="CF206" s="468"/>
      <c r="CG206" s="468"/>
      <c r="CH206" s="468"/>
      <c r="CI206" s="468"/>
      <c r="CJ206" s="471"/>
      <c r="CK206" s="471"/>
      <c r="CL206" s="471"/>
      <c r="CM206" s="472"/>
      <c r="CN206" s="471"/>
      <c r="CO206" s="471"/>
      <c r="CP206" s="471"/>
      <c r="CQ206" s="471"/>
      <c r="CR206" s="471"/>
      <c r="CS206" s="471"/>
      <c r="CT206" s="471"/>
      <c r="CU206" s="471"/>
      <c r="CV206" s="471"/>
      <c r="CW206" s="468"/>
      <c r="CX206" s="468"/>
      <c r="CY206" s="472"/>
      <c r="CZ206" s="468"/>
      <c r="DA206" s="468"/>
      <c r="DB206" s="468"/>
      <c r="DC206" s="468"/>
      <c r="DD206" s="468"/>
      <c r="DE206" s="468"/>
      <c r="DF206" s="468"/>
      <c r="DG206" s="468"/>
      <c r="DH206" s="471"/>
      <c r="DI206" s="471"/>
      <c r="DJ206" s="471"/>
      <c r="DK206" s="472"/>
      <c r="DL206" s="471"/>
      <c r="DM206" s="471"/>
      <c r="DN206" s="471"/>
      <c r="DO206" s="471"/>
      <c r="DP206" s="471"/>
      <c r="DQ206" s="471"/>
      <c r="DR206" s="471"/>
      <c r="DS206" s="471"/>
      <c r="DT206" s="471"/>
      <c r="DU206" s="468"/>
      <c r="DV206" s="468"/>
      <c r="DW206" s="472"/>
      <c r="DX206" s="468"/>
      <c r="DY206" s="468"/>
      <c r="DZ206" s="468"/>
      <c r="EA206" s="468"/>
      <c r="EB206" s="468"/>
      <c r="EC206" s="468"/>
      <c r="ED206" s="468"/>
      <c r="EE206" s="468"/>
      <c r="EF206" s="471"/>
      <c r="EG206" s="471"/>
      <c r="EH206" s="471"/>
      <c r="EI206" s="472"/>
      <c r="EJ206" s="471"/>
      <c r="EK206" s="471"/>
      <c r="EL206" s="471"/>
      <c r="EM206" s="471"/>
      <c r="EN206" s="471"/>
      <c r="EO206" s="471"/>
      <c r="EP206" s="471"/>
      <c r="EQ206" s="471"/>
      <c r="ER206" s="471"/>
      <c r="ES206" s="468"/>
      <c r="ET206" s="468"/>
      <c r="EU206" s="472"/>
      <c r="EV206" s="468"/>
      <c r="EW206" s="468"/>
      <c r="EX206" s="468"/>
      <c r="EY206" s="468"/>
      <c r="EZ206" s="468"/>
      <c r="FA206" s="468"/>
      <c r="FB206" s="468"/>
      <c r="FC206" s="468"/>
      <c r="FD206" s="471"/>
      <c r="FE206" s="471"/>
      <c r="FF206" s="471"/>
      <c r="FG206" s="472"/>
      <c r="FH206" s="471"/>
      <c r="FI206" s="471"/>
      <c r="FJ206" s="471"/>
      <c r="FK206" s="471"/>
      <c r="FL206" s="471"/>
      <c r="FM206" s="471"/>
      <c r="FN206" s="471"/>
      <c r="FO206" s="471"/>
      <c r="FP206" s="471"/>
      <c r="FQ206" s="468"/>
      <c r="FR206" s="468"/>
      <c r="FS206" s="472"/>
      <c r="FT206" s="468"/>
      <c r="FU206" s="468"/>
      <c r="FV206" s="468"/>
      <c r="FW206" s="468"/>
      <c r="FX206" s="468"/>
      <c r="FY206" s="468"/>
      <c r="FZ206" s="468"/>
      <c r="GA206" s="468"/>
      <c r="GB206" s="471"/>
      <c r="GC206" s="471"/>
      <c r="GD206" s="471"/>
      <c r="GE206" s="472"/>
      <c r="GF206" s="507"/>
    </row>
    <row r="207" spans="1:188" s="508" customFormat="1" ht="22" hidden="1" customHeight="1">
      <c r="G207" s="540">
        <f t="shared" ref="G207:G270" si="869">G206+1</f>
        <v>3</v>
      </c>
      <c r="H207" s="468"/>
      <c r="I207" s="468"/>
      <c r="J207" s="468"/>
      <c r="K207" s="468"/>
      <c r="L207" s="468"/>
      <c r="M207" s="468"/>
      <c r="N207" s="468"/>
      <c r="O207" s="468"/>
      <c r="P207" s="472">
        <f>'Per IP Marketing'!B$14</f>
        <v>-24000</v>
      </c>
      <c r="Q207" s="472">
        <f>'Per IP Marketing'!C$14</f>
        <v>-24000</v>
      </c>
      <c r="R207" s="472">
        <f>'Per IP Marketing'!D$14</f>
        <v>-19000</v>
      </c>
      <c r="S207" s="472">
        <f>'Per IP Marketing'!E$14</f>
        <v>-29000</v>
      </c>
      <c r="T207" s="472">
        <f>'Per IP Marketing'!F$14</f>
        <v>-26500</v>
      </c>
      <c r="U207" s="472">
        <f>'Per IP Marketing'!G$14</f>
        <v>-27700</v>
      </c>
      <c r="V207" s="472">
        <f>'Per IP Marketing'!H$14</f>
        <v>-32700</v>
      </c>
      <c r="W207" s="472">
        <f>'Per IP Marketing'!I$14</f>
        <v>-27000</v>
      </c>
      <c r="X207" s="472">
        <f>'Per IP Marketing'!J$14</f>
        <v>-12500</v>
      </c>
      <c r="Y207" s="472">
        <f>'Per IP Marketing'!K$14</f>
        <v>-10000</v>
      </c>
      <c r="Z207" s="472">
        <f>'Per IP Marketing'!L$14</f>
        <v>-9250</v>
      </c>
      <c r="AA207" s="472">
        <f>'Per IP Marketing'!M$14</f>
        <v>-2700</v>
      </c>
      <c r="AB207" s="472">
        <f>'Per IP Marketing'!N$14</f>
        <v>-1100</v>
      </c>
      <c r="AC207" s="472">
        <f>'Per IP Marketing'!O$14</f>
        <v>-1100</v>
      </c>
      <c r="AD207" s="472">
        <f>'Per IP Marketing'!P$14</f>
        <v>-1100</v>
      </c>
      <c r="AE207" s="472">
        <f>'Per IP Marketing'!Q$14</f>
        <v>-800</v>
      </c>
      <c r="AF207" s="472">
        <f>'Per IP Marketing'!R$14</f>
        <v>-1050</v>
      </c>
      <c r="AG207" s="472">
        <f>'Per IP Marketing'!S$14</f>
        <v>-300</v>
      </c>
      <c r="AH207" s="472">
        <f>'Per IP Marketing'!T$14</f>
        <v>0</v>
      </c>
      <c r="AI207" s="468"/>
      <c r="AJ207" s="468"/>
      <c r="AK207" s="468"/>
      <c r="AL207" s="468"/>
      <c r="AM207" s="468"/>
      <c r="AN207" s="471"/>
      <c r="AO207" s="471"/>
      <c r="AP207" s="471"/>
      <c r="AQ207" s="472"/>
      <c r="AR207" s="471"/>
      <c r="AS207" s="471"/>
      <c r="AT207" s="471"/>
      <c r="AU207" s="471"/>
      <c r="AV207" s="471"/>
      <c r="AW207" s="471"/>
      <c r="AX207" s="471"/>
      <c r="AY207" s="471"/>
      <c r="AZ207" s="468"/>
      <c r="BA207" s="468"/>
      <c r="BB207" s="468"/>
      <c r="BC207" s="472"/>
      <c r="BD207" s="471"/>
      <c r="BE207" s="471"/>
      <c r="BF207" s="471"/>
      <c r="BG207" s="468"/>
      <c r="BH207" s="468"/>
      <c r="BI207" s="468"/>
      <c r="BJ207" s="468"/>
      <c r="BK207" s="468"/>
      <c r="BL207" s="471"/>
      <c r="BM207" s="471"/>
      <c r="BN207" s="471"/>
      <c r="BO207" s="472"/>
      <c r="BP207" s="471"/>
      <c r="BQ207" s="471"/>
      <c r="BR207" s="471"/>
      <c r="BS207" s="471"/>
      <c r="BT207" s="471"/>
      <c r="BU207" s="471"/>
      <c r="BV207" s="471"/>
      <c r="BW207" s="471"/>
      <c r="BX207" s="471"/>
      <c r="BY207" s="468"/>
      <c r="BZ207" s="468"/>
      <c r="CA207" s="472"/>
      <c r="CB207" s="468"/>
      <c r="CC207" s="468"/>
      <c r="CD207" s="468"/>
      <c r="CE207" s="468"/>
      <c r="CF207" s="468"/>
      <c r="CG207" s="468"/>
      <c r="CH207" s="468"/>
      <c r="CI207" s="468"/>
      <c r="CJ207" s="471"/>
      <c r="CK207" s="471"/>
      <c r="CL207" s="471"/>
      <c r="CM207" s="472"/>
      <c r="CN207" s="471"/>
      <c r="CO207" s="471"/>
      <c r="CP207" s="471"/>
      <c r="CQ207" s="471"/>
      <c r="CR207" s="471"/>
      <c r="CS207" s="471"/>
      <c r="CT207" s="471"/>
      <c r="CU207" s="471"/>
      <c r="CV207" s="471"/>
      <c r="CW207" s="468"/>
      <c r="CX207" s="468"/>
      <c r="CY207" s="472"/>
      <c r="CZ207" s="468"/>
      <c r="DA207" s="468"/>
      <c r="DB207" s="468"/>
      <c r="DC207" s="468"/>
      <c r="DD207" s="468"/>
      <c r="DE207" s="468"/>
      <c r="DF207" s="468"/>
      <c r="DG207" s="468"/>
      <c r="DH207" s="471"/>
      <c r="DI207" s="471"/>
      <c r="DJ207" s="471"/>
      <c r="DK207" s="472"/>
      <c r="DL207" s="471"/>
      <c r="DM207" s="471"/>
      <c r="DN207" s="471"/>
      <c r="DO207" s="471"/>
      <c r="DP207" s="471"/>
      <c r="DQ207" s="471"/>
      <c r="DR207" s="471"/>
      <c r="DS207" s="471"/>
      <c r="DT207" s="471"/>
      <c r="DU207" s="468"/>
      <c r="DV207" s="468"/>
      <c r="DW207" s="472"/>
      <c r="DX207" s="468"/>
      <c r="DY207" s="468"/>
      <c r="DZ207" s="468"/>
      <c r="EA207" s="468"/>
      <c r="EB207" s="468"/>
      <c r="EC207" s="468"/>
      <c r="ED207" s="468"/>
      <c r="EE207" s="468"/>
      <c r="EF207" s="471"/>
      <c r="EG207" s="471"/>
      <c r="EH207" s="471"/>
      <c r="EI207" s="472"/>
      <c r="EJ207" s="471"/>
      <c r="EK207" s="471"/>
      <c r="EL207" s="471"/>
      <c r="EM207" s="471"/>
      <c r="EN207" s="471"/>
      <c r="EO207" s="471"/>
      <c r="EP207" s="471"/>
      <c r="EQ207" s="471"/>
      <c r="ER207" s="471"/>
      <c r="ES207" s="468"/>
      <c r="ET207" s="468"/>
      <c r="EU207" s="472"/>
      <c r="EV207" s="468"/>
      <c r="EW207" s="468"/>
      <c r="EX207" s="468"/>
      <c r="EY207" s="468"/>
      <c r="EZ207" s="468"/>
      <c r="FA207" s="468"/>
      <c r="FB207" s="468"/>
      <c r="FC207" s="468"/>
      <c r="FD207" s="471"/>
      <c r="FE207" s="471"/>
      <c r="FF207" s="471"/>
      <c r="FG207" s="472"/>
      <c r="FH207" s="471"/>
      <c r="FI207" s="471"/>
      <c r="FJ207" s="471"/>
      <c r="FK207" s="471"/>
      <c r="FL207" s="471"/>
      <c r="FM207" s="471"/>
      <c r="FN207" s="471"/>
      <c r="FO207" s="471"/>
      <c r="FP207" s="471"/>
      <c r="FQ207" s="468"/>
      <c r="FR207" s="468"/>
      <c r="FS207" s="472"/>
      <c r="FT207" s="468"/>
      <c r="FU207" s="468"/>
      <c r="FV207" s="468"/>
      <c r="FW207" s="468"/>
      <c r="FX207" s="468"/>
      <c r="FY207" s="468"/>
      <c r="FZ207" s="468"/>
      <c r="GA207" s="468"/>
      <c r="GB207" s="471"/>
      <c r="GC207" s="471"/>
      <c r="GD207" s="471"/>
      <c r="GE207" s="472"/>
      <c r="GF207" s="507"/>
    </row>
    <row r="208" spans="1:188" s="508" customFormat="1" ht="22" hidden="1" customHeight="1">
      <c r="G208" s="540">
        <f t="shared" si="869"/>
        <v>4</v>
      </c>
      <c r="H208" s="468"/>
      <c r="I208" s="468"/>
      <c r="J208" s="468"/>
      <c r="K208" s="468"/>
      <c r="L208" s="468"/>
      <c r="M208" s="468"/>
      <c r="N208" s="468"/>
      <c r="O208" s="468"/>
      <c r="P208" s="472"/>
      <c r="Q208" s="471"/>
      <c r="R208" s="471">
        <f>'Per IP Marketing'!B$14</f>
        <v>-24000</v>
      </c>
      <c r="S208" s="472">
        <f>'Per IP Marketing'!C$14</f>
        <v>-24000</v>
      </c>
      <c r="T208" s="471">
        <f>'Per IP Marketing'!D$14</f>
        <v>-19000</v>
      </c>
      <c r="U208" s="471">
        <f>'Per IP Marketing'!E$14</f>
        <v>-29000</v>
      </c>
      <c r="V208" s="471">
        <f>'Per IP Marketing'!F$14</f>
        <v>-26500</v>
      </c>
      <c r="W208" s="471">
        <f>'Per IP Marketing'!G$14</f>
        <v>-27700</v>
      </c>
      <c r="X208" s="471">
        <f>'Per IP Marketing'!H$14</f>
        <v>-32700</v>
      </c>
      <c r="Y208" s="471">
        <f>'Per IP Marketing'!I$14</f>
        <v>-27000</v>
      </c>
      <c r="Z208" s="471">
        <f>'Per IP Marketing'!J$14</f>
        <v>-12500</v>
      </c>
      <c r="AA208" s="471">
        <f>'Per IP Marketing'!K$14</f>
        <v>-10000</v>
      </c>
      <c r="AB208" s="471">
        <f>'Per IP Marketing'!L$14</f>
        <v>-9250</v>
      </c>
      <c r="AC208" s="471">
        <f>'Per IP Marketing'!M$14</f>
        <v>-2700</v>
      </c>
      <c r="AD208" s="471">
        <f>'Per IP Marketing'!N$14</f>
        <v>-1100</v>
      </c>
      <c r="AE208" s="472">
        <f>'Per IP Marketing'!O$14</f>
        <v>-1100</v>
      </c>
      <c r="AF208" s="471">
        <f>'Per IP Marketing'!P$14</f>
        <v>-1100</v>
      </c>
      <c r="AG208" s="471">
        <f>'Per IP Marketing'!Q$14</f>
        <v>-800</v>
      </c>
      <c r="AH208" s="471">
        <f>'Per IP Marketing'!R$14</f>
        <v>-1050</v>
      </c>
      <c r="AI208" s="471">
        <f>'Per IP Marketing'!S$14</f>
        <v>-300</v>
      </c>
      <c r="AJ208" s="471">
        <f>'Per IP Marketing'!T$14</f>
        <v>0</v>
      </c>
      <c r="AK208" s="468"/>
      <c r="AL208" s="468"/>
      <c r="AM208" s="468"/>
      <c r="AN208" s="471"/>
      <c r="AO208" s="471"/>
      <c r="AP208" s="471"/>
      <c r="AQ208" s="472"/>
      <c r="AR208" s="471"/>
      <c r="AS208" s="471"/>
      <c r="AT208" s="471"/>
      <c r="AU208" s="471"/>
      <c r="AV208" s="471"/>
      <c r="AW208" s="471"/>
      <c r="AX208" s="471"/>
      <c r="AY208" s="471"/>
      <c r="AZ208" s="468"/>
      <c r="BA208" s="468"/>
      <c r="BB208" s="468"/>
      <c r="BC208" s="472"/>
      <c r="BD208" s="471"/>
      <c r="BE208" s="471"/>
      <c r="BF208" s="471"/>
      <c r="BG208" s="468"/>
      <c r="BH208" s="468"/>
      <c r="BI208" s="468"/>
      <c r="BJ208" s="468"/>
      <c r="BK208" s="468"/>
      <c r="BL208" s="471"/>
      <c r="BM208" s="471"/>
      <c r="BN208" s="471"/>
      <c r="BO208" s="472"/>
      <c r="BP208" s="471"/>
      <c r="BQ208" s="471"/>
      <c r="BR208" s="471"/>
      <c r="BS208" s="471"/>
      <c r="BT208" s="471"/>
      <c r="BU208" s="471"/>
      <c r="BV208" s="471"/>
      <c r="BW208" s="471"/>
      <c r="BX208" s="471"/>
      <c r="BY208" s="468"/>
      <c r="BZ208" s="468"/>
      <c r="CA208" s="472"/>
      <c r="CB208" s="468"/>
      <c r="CC208" s="468"/>
      <c r="CD208" s="468"/>
      <c r="CE208" s="468"/>
      <c r="CF208" s="468"/>
      <c r="CG208" s="468"/>
      <c r="CH208" s="468"/>
      <c r="CI208" s="468"/>
      <c r="CJ208" s="471"/>
      <c r="CK208" s="471"/>
      <c r="CL208" s="471"/>
      <c r="CM208" s="472"/>
      <c r="CN208" s="471"/>
      <c r="CO208" s="471"/>
      <c r="CP208" s="471"/>
      <c r="CQ208" s="471"/>
      <c r="CR208" s="471"/>
      <c r="CS208" s="471"/>
      <c r="CT208" s="471"/>
      <c r="CU208" s="471"/>
      <c r="CV208" s="471"/>
      <c r="CW208" s="468"/>
      <c r="CX208" s="468"/>
      <c r="CY208" s="472"/>
      <c r="CZ208" s="468"/>
      <c r="DA208" s="468"/>
      <c r="DB208" s="468"/>
      <c r="DC208" s="468"/>
      <c r="DD208" s="468"/>
      <c r="DE208" s="468"/>
      <c r="DF208" s="468"/>
      <c r="DG208" s="468"/>
      <c r="DH208" s="471"/>
      <c r="DI208" s="471"/>
      <c r="DJ208" s="471"/>
      <c r="DK208" s="472"/>
      <c r="DL208" s="471"/>
      <c r="DM208" s="471"/>
      <c r="DN208" s="471"/>
      <c r="DO208" s="471"/>
      <c r="DP208" s="471"/>
      <c r="DQ208" s="471"/>
      <c r="DR208" s="471"/>
      <c r="DS208" s="471"/>
      <c r="DT208" s="471"/>
      <c r="DU208" s="468"/>
      <c r="DV208" s="468"/>
      <c r="DW208" s="472"/>
      <c r="DX208" s="468"/>
      <c r="DY208" s="468"/>
      <c r="DZ208" s="468"/>
      <c r="EA208" s="468"/>
      <c r="EB208" s="468"/>
      <c r="EC208" s="468"/>
      <c r="ED208" s="468"/>
      <c r="EE208" s="468"/>
      <c r="EF208" s="471"/>
      <c r="EG208" s="471"/>
      <c r="EH208" s="471"/>
      <c r="EI208" s="472"/>
      <c r="EJ208" s="471"/>
      <c r="EK208" s="471"/>
      <c r="EL208" s="471"/>
      <c r="EM208" s="471"/>
      <c r="EN208" s="471"/>
      <c r="EO208" s="471"/>
      <c r="EP208" s="471"/>
      <c r="EQ208" s="471"/>
      <c r="ER208" s="471"/>
      <c r="ES208" s="468"/>
      <c r="ET208" s="468"/>
      <c r="EU208" s="472"/>
      <c r="EV208" s="468"/>
      <c r="EW208" s="468"/>
      <c r="EX208" s="468"/>
      <c r="EY208" s="468"/>
      <c r="EZ208" s="468"/>
      <c r="FA208" s="468"/>
      <c r="FB208" s="468"/>
      <c r="FC208" s="468"/>
      <c r="FD208" s="471"/>
      <c r="FE208" s="471"/>
      <c r="FF208" s="471"/>
      <c r="FG208" s="472"/>
      <c r="FH208" s="471"/>
      <c r="FI208" s="471"/>
      <c r="FJ208" s="471"/>
      <c r="FK208" s="471"/>
      <c r="FL208" s="471"/>
      <c r="FM208" s="471"/>
      <c r="FN208" s="471"/>
      <c r="FO208" s="471"/>
      <c r="FP208" s="471"/>
      <c r="FQ208" s="468"/>
      <c r="FR208" s="468"/>
      <c r="FS208" s="472"/>
      <c r="FT208" s="468"/>
      <c r="FU208" s="468"/>
      <c r="FV208" s="468"/>
      <c r="FW208" s="468"/>
      <c r="FX208" s="468"/>
      <c r="FY208" s="468"/>
      <c r="FZ208" s="468"/>
      <c r="GA208" s="468"/>
      <c r="GB208" s="471"/>
      <c r="GC208" s="471"/>
      <c r="GD208" s="471"/>
      <c r="GE208" s="472"/>
      <c r="GF208" s="507"/>
    </row>
    <row r="209" spans="7:188" s="508" customFormat="1" ht="22" hidden="1" customHeight="1">
      <c r="G209" s="540">
        <f t="shared" si="869"/>
        <v>5</v>
      </c>
      <c r="H209" s="468"/>
      <c r="I209" s="468"/>
      <c r="J209" s="468"/>
      <c r="K209" s="468"/>
      <c r="L209" s="468"/>
      <c r="M209" s="468"/>
      <c r="N209" s="468"/>
      <c r="O209" s="468"/>
      <c r="P209" s="472"/>
      <c r="Q209" s="471"/>
      <c r="R209" s="471"/>
      <c r="S209" s="472"/>
      <c r="T209" s="471"/>
      <c r="U209" s="471"/>
      <c r="V209" s="471">
        <f>'Per IP Marketing'!B$14</f>
        <v>-24000</v>
      </c>
      <c r="W209" s="471">
        <f>'Per IP Marketing'!C$14</f>
        <v>-24000</v>
      </c>
      <c r="X209" s="471">
        <f>'Per IP Marketing'!D$14</f>
        <v>-19000</v>
      </c>
      <c r="Y209" s="471">
        <f>'Per IP Marketing'!E$14</f>
        <v>-29000</v>
      </c>
      <c r="Z209" s="471">
        <f>'Per IP Marketing'!F$14</f>
        <v>-26500</v>
      </c>
      <c r="AA209" s="471">
        <f>'Per IP Marketing'!G$14</f>
        <v>-27700</v>
      </c>
      <c r="AB209" s="471">
        <f>'Per IP Marketing'!H$14</f>
        <v>-32700</v>
      </c>
      <c r="AC209" s="471">
        <f>'Per IP Marketing'!I$14</f>
        <v>-27000</v>
      </c>
      <c r="AD209" s="471">
        <f>'Per IP Marketing'!J$14</f>
        <v>-12500</v>
      </c>
      <c r="AE209" s="472">
        <f>'Per IP Marketing'!K$14</f>
        <v>-10000</v>
      </c>
      <c r="AF209" s="471">
        <f>'Per IP Marketing'!L$14</f>
        <v>-9250</v>
      </c>
      <c r="AG209" s="471">
        <f>'Per IP Marketing'!M$14</f>
        <v>-2700</v>
      </c>
      <c r="AH209" s="471">
        <f>'Per IP Marketing'!N$14</f>
        <v>-1100</v>
      </c>
      <c r="AI209" s="471">
        <f>'Per IP Marketing'!O$14</f>
        <v>-1100</v>
      </c>
      <c r="AJ209" s="471">
        <f>'Per IP Marketing'!P$14</f>
        <v>-1100</v>
      </c>
      <c r="AK209" s="471">
        <f>'Per IP Marketing'!Q$14</f>
        <v>-800</v>
      </c>
      <c r="AL209" s="471">
        <f>'Per IP Marketing'!R$14</f>
        <v>-1050</v>
      </c>
      <c r="AM209" s="471">
        <f>'Per IP Marketing'!S$14</f>
        <v>-300</v>
      </c>
      <c r="AN209" s="471">
        <f>'Per IP Marketing'!T$14</f>
        <v>0</v>
      </c>
      <c r="AO209" s="471"/>
      <c r="AP209" s="471"/>
      <c r="AQ209" s="472"/>
      <c r="AR209" s="471"/>
      <c r="AS209" s="471"/>
      <c r="AT209" s="471"/>
      <c r="AU209" s="471"/>
      <c r="AV209" s="471"/>
      <c r="AW209" s="471"/>
      <c r="AX209" s="471"/>
      <c r="AY209" s="471"/>
      <c r="AZ209" s="468"/>
      <c r="BA209" s="468"/>
      <c r="BB209" s="468"/>
      <c r="BC209" s="472"/>
      <c r="BD209" s="471"/>
      <c r="BE209" s="471"/>
      <c r="BF209" s="471"/>
      <c r="BG209" s="468"/>
      <c r="BH209" s="468"/>
      <c r="BI209" s="468"/>
      <c r="BJ209" s="468"/>
      <c r="BK209" s="468"/>
      <c r="BL209" s="471"/>
      <c r="BM209" s="471"/>
      <c r="BN209" s="471"/>
      <c r="BO209" s="472"/>
      <c r="BP209" s="471"/>
      <c r="BQ209" s="471"/>
      <c r="BR209" s="471"/>
      <c r="BS209" s="471"/>
      <c r="BT209" s="471"/>
      <c r="BU209" s="471"/>
      <c r="BV209" s="471"/>
      <c r="BW209" s="471"/>
      <c r="BX209" s="471"/>
      <c r="BY209" s="468"/>
      <c r="BZ209" s="468"/>
      <c r="CA209" s="472"/>
      <c r="CB209" s="468"/>
      <c r="CC209" s="468"/>
      <c r="CD209" s="468"/>
      <c r="CE209" s="468"/>
      <c r="CF209" s="468"/>
      <c r="CG209" s="468"/>
      <c r="CH209" s="468"/>
      <c r="CI209" s="468"/>
      <c r="CJ209" s="471"/>
      <c r="CK209" s="471"/>
      <c r="CL209" s="471"/>
      <c r="CM209" s="472"/>
      <c r="CN209" s="471"/>
      <c r="CO209" s="471"/>
      <c r="CP209" s="471"/>
      <c r="CQ209" s="471"/>
      <c r="CR209" s="471"/>
      <c r="CS209" s="471"/>
      <c r="CT209" s="471"/>
      <c r="CU209" s="471"/>
      <c r="CV209" s="471"/>
      <c r="CW209" s="468"/>
      <c r="CX209" s="468"/>
      <c r="CY209" s="472"/>
      <c r="CZ209" s="468"/>
      <c r="DA209" s="468"/>
      <c r="DB209" s="468"/>
      <c r="DC209" s="468"/>
      <c r="DD209" s="468"/>
      <c r="DE209" s="468"/>
      <c r="DF209" s="468"/>
      <c r="DG209" s="468"/>
      <c r="DH209" s="471"/>
      <c r="DI209" s="471"/>
      <c r="DJ209" s="471"/>
      <c r="DK209" s="472"/>
      <c r="DL209" s="471"/>
      <c r="DM209" s="471"/>
      <c r="DN209" s="471"/>
      <c r="DO209" s="471"/>
      <c r="DP209" s="471"/>
      <c r="DQ209" s="471"/>
      <c r="DR209" s="471"/>
      <c r="DS209" s="471"/>
      <c r="DT209" s="471"/>
      <c r="DU209" s="468"/>
      <c r="DV209" s="468"/>
      <c r="DW209" s="472"/>
      <c r="DX209" s="468"/>
      <c r="DY209" s="468"/>
      <c r="DZ209" s="468"/>
      <c r="EA209" s="468"/>
      <c r="EB209" s="468"/>
      <c r="EC209" s="468"/>
      <c r="ED209" s="468"/>
      <c r="EE209" s="468"/>
      <c r="EF209" s="471"/>
      <c r="EG209" s="471"/>
      <c r="EH209" s="471"/>
      <c r="EI209" s="472"/>
      <c r="EJ209" s="471"/>
      <c r="EK209" s="471"/>
      <c r="EL209" s="471"/>
      <c r="EM209" s="471"/>
      <c r="EN209" s="471"/>
      <c r="EO209" s="471"/>
      <c r="EP209" s="471"/>
      <c r="EQ209" s="471"/>
      <c r="ER209" s="471"/>
      <c r="ES209" s="468"/>
      <c r="ET209" s="468"/>
      <c r="EU209" s="472"/>
      <c r="EV209" s="468"/>
      <c r="EW209" s="468"/>
      <c r="EX209" s="468"/>
      <c r="EY209" s="468"/>
      <c r="EZ209" s="468"/>
      <c r="FA209" s="468"/>
      <c r="FB209" s="468"/>
      <c r="FC209" s="468"/>
      <c r="FD209" s="471"/>
      <c r="FE209" s="471"/>
      <c r="FF209" s="471"/>
      <c r="FG209" s="472"/>
      <c r="FH209" s="471"/>
      <c r="FI209" s="471"/>
      <c r="FJ209" s="471"/>
      <c r="FK209" s="471"/>
      <c r="FL209" s="471"/>
      <c r="FM209" s="471"/>
      <c r="FN209" s="471"/>
      <c r="FO209" s="471"/>
      <c r="FP209" s="471"/>
      <c r="FQ209" s="468"/>
      <c r="FR209" s="468"/>
      <c r="FS209" s="472"/>
      <c r="FT209" s="468"/>
      <c r="FU209" s="468"/>
      <c r="FV209" s="468"/>
      <c r="FW209" s="468"/>
      <c r="FX209" s="468"/>
      <c r="FY209" s="468"/>
      <c r="FZ209" s="468"/>
      <c r="GA209" s="468"/>
      <c r="GB209" s="471"/>
      <c r="GC209" s="471"/>
      <c r="GD209" s="471"/>
      <c r="GE209" s="472"/>
      <c r="GF209" s="507"/>
    </row>
    <row r="210" spans="7:188" s="508" customFormat="1" ht="22" hidden="1" customHeight="1">
      <c r="G210" s="540">
        <f t="shared" si="869"/>
        <v>6</v>
      </c>
      <c r="H210" s="468"/>
      <c r="I210" s="468"/>
      <c r="J210" s="468"/>
      <c r="K210" s="468"/>
      <c r="L210" s="468"/>
      <c r="M210" s="468"/>
      <c r="N210" s="468"/>
      <c r="O210" s="468"/>
      <c r="P210" s="472"/>
      <c r="Q210" s="471"/>
      <c r="R210" s="471"/>
      <c r="S210" s="472"/>
      <c r="T210" s="471"/>
      <c r="U210" s="471"/>
      <c r="V210" s="471"/>
      <c r="W210" s="471"/>
      <c r="X210" s="471">
        <f>'Per IP Marketing'!B$14</f>
        <v>-24000</v>
      </c>
      <c r="Y210" s="471">
        <f>'Per IP Marketing'!C$14</f>
        <v>-24000</v>
      </c>
      <c r="Z210" s="471">
        <f>'Per IP Marketing'!D$14</f>
        <v>-19000</v>
      </c>
      <c r="AA210" s="471">
        <f>'Per IP Marketing'!E$14</f>
        <v>-29000</v>
      </c>
      <c r="AB210" s="471">
        <f>'Per IP Marketing'!F$14</f>
        <v>-26500</v>
      </c>
      <c r="AC210" s="471">
        <f>'Per IP Marketing'!G$14</f>
        <v>-27700</v>
      </c>
      <c r="AD210" s="471">
        <f>'Per IP Marketing'!H$14</f>
        <v>-32700</v>
      </c>
      <c r="AE210" s="472">
        <f>'Per IP Marketing'!I$14</f>
        <v>-27000</v>
      </c>
      <c r="AF210" s="471">
        <f>'Per IP Marketing'!J$14</f>
        <v>-12500</v>
      </c>
      <c r="AG210" s="471">
        <f>'Per IP Marketing'!K$14</f>
        <v>-10000</v>
      </c>
      <c r="AH210" s="471">
        <f>'Per IP Marketing'!L$14</f>
        <v>-9250</v>
      </c>
      <c r="AI210" s="471">
        <f>'Per IP Marketing'!M$14</f>
        <v>-2700</v>
      </c>
      <c r="AJ210" s="471">
        <f>'Per IP Marketing'!N$14</f>
        <v>-1100</v>
      </c>
      <c r="AK210" s="471">
        <f>'Per IP Marketing'!O$14</f>
        <v>-1100</v>
      </c>
      <c r="AL210" s="471">
        <f>'Per IP Marketing'!P$14</f>
        <v>-1100</v>
      </c>
      <c r="AM210" s="471">
        <f>'Per IP Marketing'!Q$14</f>
        <v>-800</v>
      </c>
      <c r="AN210" s="471">
        <f>'Per IP Marketing'!R$14</f>
        <v>-1050</v>
      </c>
      <c r="AO210" s="471">
        <f>'Per IP Marketing'!S$14</f>
        <v>-300</v>
      </c>
      <c r="AP210" s="471">
        <f>'Per IP Marketing'!T$14</f>
        <v>0</v>
      </c>
      <c r="AQ210" s="472"/>
      <c r="AR210" s="471"/>
      <c r="AS210" s="471"/>
      <c r="AT210" s="471"/>
      <c r="AU210" s="471"/>
      <c r="AV210" s="471"/>
      <c r="AW210" s="471"/>
      <c r="AX210" s="471"/>
      <c r="AY210" s="471"/>
      <c r="AZ210" s="468"/>
      <c r="BA210" s="468"/>
      <c r="BB210" s="468"/>
      <c r="BC210" s="472"/>
      <c r="BD210" s="471"/>
      <c r="BE210" s="471"/>
      <c r="BF210" s="471"/>
      <c r="BG210" s="468"/>
      <c r="BH210" s="468"/>
      <c r="BI210" s="468"/>
      <c r="BJ210" s="468"/>
      <c r="BK210" s="468"/>
      <c r="BL210" s="471"/>
      <c r="BM210" s="471"/>
      <c r="BN210" s="471"/>
      <c r="BO210" s="472"/>
      <c r="BP210" s="471"/>
      <c r="BQ210" s="471"/>
      <c r="BR210" s="471"/>
      <c r="BS210" s="471"/>
      <c r="BT210" s="471"/>
      <c r="BU210" s="471"/>
      <c r="BV210" s="471"/>
      <c r="BW210" s="471"/>
      <c r="BX210" s="471"/>
      <c r="BY210" s="468"/>
      <c r="BZ210" s="468"/>
      <c r="CA210" s="472"/>
      <c r="CB210" s="468"/>
      <c r="CC210" s="468"/>
      <c r="CD210" s="468"/>
      <c r="CE210" s="468"/>
      <c r="CF210" s="468"/>
      <c r="CG210" s="468"/>
      <c r="CH210" s="468"/>
      <c r="CI210" s="468"/>
      <c r="CJ210" s="471"/>
      <c r="CK210" s="471"/>
      <c r="CL210" s="471"/>
      <c r="CM210" s="472"/>
      <c r="CN210" s="471"/>
      <c r="CO210" s="471"/>
      <c r="CP210" s="471"/>
      <c r="CQ210" s="471"/>
      <c r="CR210" s="471"/>
      <c r="CS210" s="471"/>
      <c r="CT210" s="471"/>
      <c r="CU210" s="471"/>
      <c r="CV210" s="471"/>
      <c r="CW210" s="468"/>
      <c r="CX210" s="468"/>
      <c r="CY210" s="472"/>
      <c r="CZ210" s="468"/>
      <c r="DA210" s="468"/>
      <c r="DB210" s="468"/>
      <c r="DC210" s="468"/>
      <c r="DD210" s="468"/>
      <c r="DE210" s="468"/>
      <c r="DF210" s="468"/>
      <c r="DG210" s="468"/>
      <c r="DH210" s="471"/>
      <c r="DI210" s="471"/>
      <c r="DJ210" s="471"/>
      <c r="DK210" s="472"/>
      <c r="DL210" s="471"/>
      <c r="DM210" s="471"/>
      <c r="DN210" s="471"/>
      <c r="DO210" s="471"/>
      <c r="DP210" s="471"/>
      <c r="DQ210" s="471"/>
      <c r="DR210" s="471"/>
      <c r="DS210" s="471"/>
      <c r="DT210" s="471"/>
      <c r="DU210" s="468"/>
      <c r="DV210" s="468"/>
      <c r="DW210" s="472"/>
      <c r="DX210" s="468"/>
      <c r="DY210" s="468"/>
      <c r="DZ210" s="468"/>
      <c r="EA210" s="468"/>
      <c r="EB210" s="468"/>
      <c r="EC210" s="468"/>
      <c r="ED210" s="468"/>
      <c r="EE210" s="468"/>
      <c r="EF210" s="471"/>
      <c r="EG210" s="471"/>
      <c r="EH210" s="471"/>
      <c r="EI210" s="472"/>
      <c r="EJ210" s="471"/>
      <c r="EK210" s="471"/>
      <c r="EL210" s="471"/>
      <c r="EM210" s="471"/>
      <c r="EN210" s="471"/>
      <c r="EO210" s="471"/>
      <c r="EP210" s="471"/>
      <c r="EQ210" s="471"/>
      <c r="ER210" s="471"/>
      <c r="ES210" s="468"/>
      <c r="ET210" s="468"/>
      <c r="EU210" s="472"/>
      <c r="EV210" s="468"/>
      <c r="EW210" s="468"/>
      <c r="EX210" s="468"/>
      <c r="EY210" s="468"/>
      <c r="EZ210" s="468"/>
      <c r="FA210" s="468"/>
      <c r="FB210" s="468"/>
      <c r="FC210" s="468"/>
      <c r="FD210" s="471"/>
      <c r="FE210" s="471"/>
      <c r="FF210" s="471"/>
      <c r="FG210" s="472"/>
      <c r="FH210" s="471"/>
      <c r="FI210" s="471"/>
      <c r="FJ210" s="471"/>
      <c r="FK210" s="471"/>
      <c r="FL210" s="471"/>
      <c r="FM210" s="471"/>
      <c r="FN210" s="471"/>
      <c r="FO210" s="471"/>
      <c r="FP210" s="471"/>
      <c r="FQ210" s="468"/>
      <c r="FR210" s="468"/>
      <c r="FS210" s="472"/>
      <c r="FT210" s="468"/>
      <c r="FU210" s="468"/>
      <c r="FV210" s="468"/>
      <c r="FW210" s="468"/>
      <c r="FX210" s="468"/>
      <c r="FY210" s="468"/>
      <c r="FZ210" s="468"/>
      <c r="GA210" s="468"/>
      <c r="GB210" s="471"/>
      <c r="GC210" s="471"/>
      <c r="GD210" s="471"/>
      <c r="GE210" s="472"/>
      <c r="GF210" s="507"/>
    </row>
    <row r="211" spans="7:188" s="508" customFormat="1" ht="22" hidden="1" customHeight="1">
      <c r="G211" s="540">
        <f t="shared" si="869"/>
        <v>7</v>
      </c>
      <c r="H211" s="468"/>
      <c r="I211" s="468"/>
      <c r="J211" s="468"/>
      <c r="K211" s="468"/>
      <c r="L211" s="468"/>
      <c r="M211" s="468"/>
      <c r="N211" s="468"/>
      <c r="O211" s="468"/>
      <c r="P211" s="472"/>
      <c r="Q211" s="471"/>
      <c r="R211" s="471"/>
      <c r="S211" s="472"/>
      <c r="T211" s="471"/>
      <c r="U211" s="471"/>
      <c r="V211" s="471"/>
      <c r="W211" s="471"/>
      <c r="X211" s="471"/>
      <c r="Y211" s="471"/>
      <c r="Z211" s="471">
        <f>'Per IP Marketing'!B$14</f>
        <v>-24000</v>
      </c>
      <c r="AA211" s="471">
        <f>'Per IP Marketing'!C$14</f>
        <v>-24000</v>
      </c>
      <c r="AB211" s="471">
        <f>'Per IP Marketing'!D$14</f>
        <v>-19000</v>
      </c>
      <c r="AC211" s="471">
        <f>'Per IP Marketing'!E$14</f>
        <v>-29000</v>
      </c>
      <c r="AD211" s="471">
        <f>'Per IP Marketing'!F$14</f>
        <v>-26500</v>
      </c>
      <c r="AE211" s="472">
        <f>'Per IP Marketing'!G$14</f>
        <v>-27700</v>
      </c>
      <c r="AF211" s="471">
        <f>'Per IP Marketing'!H$14</f>
        <v>-32700</v>
      </c>
      <c r="AG211" s="471">
        <f>'Per IP Marketing'!I$14</f>
        <v>-27000</v>
      </c>
      <c r="AH211" s="471">
        <f>'Per IP Marketing'!J$14</f>
        <v>-12500</v>
      </c>
      <c r="AI211" s="471">
        <f>'Per IP Marketing'!K$14</f>
        <v>-10000</v>
      </c>
      <c r="AJ211" s="471">
        <f>'Per IP Marketing'!L$14</f>
        <v>-9250</v>
      </c>
      <c r="AK211" s="471">
        <f>'Per IP Marketing'!M$14</f>
        <v>-2700</v>
      </c>
      <c r="AL211" s="471">
        <f>'Per IP Marketing'!N$14</f>
        <v>-1100</v>
      </c>
      <c r="AM211" s="471">
        <f>'Per IP Marketing'!O$14</f>
        <v>-1100</v>
      </c>
      <c r="AN211" s="471">
        <f>'Per IP Marketing'!P$14</f>
        <v>-1100</v>
      </c>
      <c r="AO211" s="471">
        <f>'Per IP Marketing'!Q$14</f>
        <v>-800</v>
      </c>
      <c r="AP211" s="471">
        <f>'Per IP Marketing'!R$14</f>
        <v>-1050</v>
      </c>
      <c r="AQ211" s="472">
        <f>'Per IP Marketing'!S$14</f>
        <v>-300</v>
      </c>
      <c r="AR211" s="471">
        <f>'Per IP Marketing'!T$14</f>
        <v>0</v>
      </c>
      <c r="AS211" s="471"/>
      <c r="AT211" s="471"/>
      <c r="AU211" s="471"/>
      <c r="AV211" s="471"/>
      <c r="AW211" s="471"/>
      <c r="AX211" s="471"/>
      <c r="AY211" s="471"/>
      <c r="AZ211" s="468"/>
      <c r="BA211" s="468"/>
      <c r="BB211" s="468"/>
      <c r="BC211" s="472"/>
      <c r="BD211" s="471"/>
      <c r="BE211" s="471"/>
      <c r="BF211" s="471"/>
      <c r="BG211" s="468"/>
      <c r="BH211" s="468"/>
      <c r="BI211" s="468"/>
      <c r="BJ211" s="468"/>
      <c r="BK211" s="468"/>
      <c r="BL211" s="471"/>
      <c r="BM211" s="471"/>
      <c r="BN211" s="471"/>
      <c r="BO211" s="472"/>
      <c r="BP211" s="471"/>
      <c r="BQ211" s="471"/>
      <c r="BR211" s="471"/>
      <c r="BS211" s="471"/>
      <c r="BT211" s="471"/>
      <c r="BU211" s="471"/>
      <c r="BV211" s="471"/>
      <c r="BW211" s="471"/>
      <c r="BX211" s="471"/>
      <c r="BY211" s="468"/>
      <c r="BZ211" s="468"/>
      <c r="CA211" s="472"/>
      <c r="CB211" s="468"/>
      <c r="CC211" s="468"/>
      <c r="CD211" s="468"/>
      <c r="CE211" s="468"/>
      <c r="CF211" s="468"/>
      <c r="CG211" s="468"/>
      <c r="CH211" s="468"/>
      <c r="CI211" s="468"/>
      <c r="CJ211" s="471"/>
      <c r="CK211" s="471"/>
      <c r="CL211" s="471"/>
      <c r="CM211" s="472"/>
      <c r="CN211" s="471"/>
      <c r="CO211" s="471"/>
      <c r="CP211" s="471"/>
      <c r="CQ211" s="471"/>
      <c r="CR211" s="471"/>
      <c r="CS211" s="471"/>
      <c r="CT211" s="471"/>
      <c r="CU211" s="471"/>
      <c r="CV211" s="471"/>
      <c r="CW211" s="468"/>
      <c r="CX211" s="468"/>
      <c r="CY211" s="472"/>
      <c r="CZ211" s="468"/>
      <c r="DA211" s="468"/>
      <c r="DB211" s="468"/>
      <c r="DC211" s="468"/>
      <c r="DD211" s="468"/>
      <c r="DE211" s="468"/>
      <c r="DF211" s="468"/>
      <c r="DG211" s="468"/>
      <c r="DH211" s="471"/>
      <c r="DI211" s="471"/>
      <c r="DJ211" s="471"/>
      <c r="DK211" s="472"/>
      <c r="DL211" s="471"/>
      <c r="DM211" s="471"/>
      <c r="DN211" s="471"/>
      <c r="DO211" s="471"/>
      <c r="DP211" s="471"/>
      <c r="DQ211" s="471"/>
      <c r="DR211" s="471"/>
      <c r="DS211" s="471"/>
      <c r="DT211" s="471"/>
      <c r="DU211" s="468"/>
      <c r="DV211" s="468"/>
      <c r="DW211" s="472"/>
      <c r="DX211" s="468"/>
      <c r="DY211" s="468"/>
      <c r="DZ211" s="468"/>
      <c r="EA211" s="468"/>
      <c r="EB211" s="468"/>
      <c r="EC211" s="468"/>
      <c r="ED211" s="468"/>
      <c r="EE211" s="468"/>
      <c r="EF211" s="471"/>
      <c r="EG211" s="471"/>
      <c r="EH211" s="471"/>
      <c r="EI211" s="472"/>
      <c r="EJ211" s="471"/>
      <c r="EK211" s="471"/>
      <c r="EL211" s="471"/>
      <c r="EM211" s="471"/>
      <c r="EN211" s="471"/>
      <c r="EO211" s="471"/>
      <c r="EP211" s="471"/>
      <c r="EQ211" s="471"/>
      <c r="ER211" s="471"/>
      <c r="ES211" s="468"/>
      <c r="ET211" s="468"/>
      <c r="EU211" s="472"/>
      <c r="EV211" s="468"/>
      <c r="EW211" s="468"/>
      <c r="EX211" s="468"/>
      <c r="EY211" s="468"/>
      <c r="EZ211" s="468"/>
      <c r="FA211" s="468"/>
      <c r="FB211" s="468"/>
      <c r="FC211" s="468"/>
      <c r="FD211" s="471"/>
      <c r="FE211" s="471"/>
      <c r="FF211" s="471"/>
      <c r="FG211" s="472"/>
      <c r="FH211" s="471"/>
      <c r="FI211" s="471"/>
      <c r="FJ211" s="471"/>
      <c r="FK211" s="471"/>
      <c r="FL211" s="471"/>
      <c r="FM211" s="471"/>
      <c r="FN211" s="471"/>
      <c r="FO211" s="471"/>
      <c r="FP211" s="471"/>
      <c r="FQ211" s="468"/>
      <c r="FR211" s="468"/>
      <c r="FS211" s="472"/>
      <c r="FT211" s="468"/>
      <c r="FU211" s="468"/>
      <c r="FV211" s="468"/>
      <c r="FW211" s="468"/>
      <c r="FX211" s="468"/>
      <c r="FY211" s="468"/>
      <c r="FZ211" s="468"/>
      <c r="GA211" s="468"/>
      <c r="GB211" s="471"/>
      <c r="GC211" s="471"/>
      <c r="GD211" s="471"/>
      <c r="GE211" s="472"/>
      <c r="GF211" s="507"/>
    </row>
    <row r="212" spans="7:188" s="508" customFormat="1" ht="22" hidden="1" customHeight="1">
      <c r="G212" s="540">
        <f t="shared" si="869"/>
        <v>8</v>
      </c>
      <c r="H212" s="468"/>
      <c r="I212" s="468"/>
      <c r="J212" s="468"/>
      <c r="K212" s="468"/>
      <c r="L212" s="468"/>
      <c r="M212" s="468"/>
      <c r="N212" s="468"/>
      <c r="O212" s="468"/>
      <c r="P212" s="472"/>
      <c r="Q212" s="471"/>
      <c r="R212" s="471"/>
      <c r="S212" s="472"/>
      <c r="T212" s="471"/>
      <c r="U212" s="471"/>
      <c r="V212" s="471"/>
      <c r="W212" s="471"/>
      <c r="X212" s="471"/>
      <c r="Y212" s="471"/>
      <c r="Z212" s="471"/>
      <c r="AA212" s="471">
        <f>'Per IP Marketing'!B$14</f>
        <v>-24000</v>
      </c>
      <c r="AB212" s="471">
        <f>'Per IP Marketing'!C$14</f>
        <v>-24000</v>
      </c>
      <c r="AC212" s="471">
        <f>'Per IP Marketing'!D$14</f>
        <v>-19000</v>
      </c>
      <c r="AD212" s="471">
        <f>'Per IP Marketing'!E$14</f>
        <v>-29000</v>
      </c>
      <c r="AE212" s="472">
        <f>'Per IP Marketing'!F$14</f>
        <v>-26500</v>
      </c>
      <c r="AF212" s="471">
        <f>'Per IP Marketing'!G$14</f>
        <v>-27700</v>
      </c>
      <c r="AG212" s="471">
        <f>'Per IP Marketing'!H$14</f>
        <v>-32700</v>
      </c>
      <c r="AH212" s="471">
        <f>'Per IP Marketing'!I$14</f>
        <v>-27000</v>
      </c>
      <c r="AI212" s="471">
        <f>'Per IP Marketing'!J$14</f>
        <v>-12500</v>
      </c>
      <c r="AJ212" s="471">
        <f>'Per IP Marketing'!K$14</f>
        <v>-10000</v>
      </c>
      <c r="AK212" s="471">
        <f>'Per IP Marketing'!L$14</f>
        <v>-9250</v>
      </c>
      <c r="AL212" s="471">
        <f>'Per IP Marketing'!M$14</f>
        <v>-2700</v>
      </c>
      <c r="AM212" s="471">
        <f>'Per IP Marketing'!N$14</f>
        <v>-1100</v>
      </c>
      <c r="AN212" s="471">
        <f>'Per IP Marketing'!O$14</f>
        <v>-1100</v>
      </c>
      <c r="AO212" s="471">
        <f>'Per IP Marketing'!P$14</f>
        <v>-1100</v>
      </c>
      <c r="AP212" s="471">
        <f>'Per IP Marketing'!Q$14</f>
        <v>-800</v>
      </c>
      <c r="AQ212" s="472">
        <f>'Per IP Marketing'!R$14</f>
        <v>-1050</v>
      </c>
      <c r="AR212" s="471">
        <f>'Per IP Marketing'!S$14</f>
        <v>-300</v>
      </c>
      <c r="AS212" s="471">
        <f>'Per IP Marketing'!T$14</f>
        <v>0</v>
      </c>
      <c r="AT212" s="471"/>
      <c r="AU212" s="471"/>
      <c r="AV212" s="471"/>
      <c r="AW212" s="471"/>
      <c r="AX212" s="471"/>
      <c r="AY212" s="471"/>
      <c r="AZ212" s="468"/>
      <c r="BA212" s="468"/>
      <c r="BB212" s="468"/>
      <c r="BC212" s="472"/>
      <c r="BD212" s="471"/>
      <c r="BE212" s="471"/>
      <c r="BF212" s="471"/>
      <c r="BG212" s="468"/>
      <c r="BH212" s="468"/>
      <c r="BI212" s="468"/>
      <c r="BJ212" s="468"/>
      <c r="BK212" s="468"/>
      <c r="BL212" s="471"/>
      <c r="BM212" s="471"/>
      <c r="BN212" s="471"/>
      <c r="BO212" s="472"/>
      <c r="BP212" s="471"/>
      <c r="BQ212" s="471"/>
      <c r="BR212" s="471"/>
      <c r="BS212" s="471"/>
      <c r="BT212" s="471"/>
      <c r="BU212" s="471"/>
      <c r="BV212" s="471"/>
      <c r="BW212" s="471"/>
      <c r="BX212" s="471"/>
      <c r="BY212" s="468"/>
      <c r="BZ212" s="468"/>
      <c r="CA212" s="472"/>
      <c r="CB212" s="468"/>
      <c r="CC212" s="468"/>
      <c r="CD212" s="468"/>
      <c r="CE212" s="468"/>
      <c r="CF212" s="468"/>
      <c r="CG212" s="468"/>
      <c r="CH212" s="468"/>
      <c r="CI212" s="468"/>
      <c r="CJ212" s="471"/>
      <c r="CK212" s="471"/>
      <c r="CL212" s="471"/>
      <c r="CM212" s="472"/>
      <c r="CN212" s="471"/>
      <c r="CO212" s="471"/>
      <c r="CP212" s="471"/>
      <c r="CQ212" s="471"/>
      <c r="CR212" s="471"/>
      <c r="CS212" s="471"/>
      <c r="CT212" s="471"/>
      <c r="CU212" s="471"/>
      <c r="CV212" s="471"/>
      <c r="CW212" s="468"/>
      <c r="CX212" s="468"/>
      <c r="CY212" s="472"/>
      <c r="CZ212" s="468"/>
      <c r="DA212" s="468"/>
      <c r="DB212" s="468"/>
      <c r="DC212" s="468"/>
      <c r="DD212" s="468"/>
      <c r="DE212" s="468"/>
      <c r="DF212" s="468"/>
      <c r="DG212" s="468"/>
      <c r="DH212" s="471"/>
      <c r="DI212" s="471"/>
      <c r="DJ212" s="471"/>
      <c r="DK212" s="472"/>
      <c r="DL212" s="471"/>
      <c r="DM212" s="471"/>
      <c r="DN212" s="471"/>
      <c r="DO212" s="471"/>
      <c r="DP212" s="471"/>
      <c r="DQ212" s="471"/>
      <c r="DR212" s="471"/>
      <c r="DS212" s="471"/>
      <c r="DT212" s="471"/>
      <c r="DU212" s="468"/>
      <c r="DV212" s="468"/>
      <c r="DW212" s="472"/>
      <c r="DX212" s="468"/>
      <c r="DY212" s="468"/>
      <c r="DZ212" s="468"/>
      <c r="EA212" s="468"/>
      <c r="EB212" s="468"/>
      <c r="EC212" s="468"/>
      <c r="ED212" s="468"/>
      <c r="EE212" s="468"/>
      <c r="EF212" s="471"/>
      <c r="EG212" s="471"/>
      <c r="EH212" s="471"/>
      <c r="EI212" s="472"/>
      <c r="EJ212" s="471"/>
      <c r="EK212" s="471"/>
      <c r="EL212" s="471"/>
      <c r="EM212" s="471"/>
      <c r="EN212" s="471"/>
      <c r="EO212" s="471"/>
      <c r="EP212" s="471"/>
      <c r="EQ212" s="471"/>
      <c r="ER212" s="471"/>
      <c r="ES212" s="468"/>
      <c r="ET212" s="468"/>
      <c r="EU212" s="472"/>
      <c r="EV212" s="468"/>
      <c r="EW212" s="468"/>
      <c r="EX212" s="468"/>
      <c r="EY212" s="468"/>
      <c r="EZ212" s="468"/>
      <c r="FA212" s="468"/>
      <c r="FB212" s="468"/>
      <c r="FC212" s="468"/>
      <c r="FD212" s="471"/>
      <c r="FE212" s="471"/>
      <c r="FF212" s="471"/>
      <c r="FG212" s="472"/>
      <c r="FH212" s="471"/>
      <c r="FI212" s="471"/>
      <c r="FJ212" s="471"/>
      <c r="FK212" s="471"/>
      <c r="FL212" s="471"/>
      <c r="FM212" s="471"/>
      <c r="FN212" s="471"/>
      <c r="FO212" s="471"/>
      <c r="FP212" s="471"/>
      <c r="FQ212" s="468"/>
      <c r="FR212" s="468"/>
      <c r="FS212" s="472"/>
      <c r="FT212" s="468"/>
      <c r="FU212" s="468"/>
      <c r="FV212" s="468"/>
      <c r="FW212" s="468"/>
      <c r="FX212" s="468"/>
      <c r="FY212" s="468"/>
      <c r="FZ212" s="468"/>
      <c r="GA212" s="468"/>
      <c r="GB212" s="471"/>
      <c r="GC212" s="471"/>
      <c r="GD212" s="471"/>
      <c r="GE212" s="472"/>
      <c r="GF212" s="507"/>
    </row>
    <row r="213" spans="7:188" s="508" customFormat="1" ht="22" hidden="1" customHeight="1">
      <c r="G213" s="540">
        <f t="shared" si="869"/>
        <v>9</v>
      </c>
      <c r="H213" s="468"/>
      <c r="I213" s="468"/>
      <c r="J213" s="468"/>
      <c r="K213" s="468"/>
      <c r="L213" s="468"/>
      <c r="M213" s="468"/>
      <c r="N213" s="468"/>
      <c r="O213" s="468"/>
      <c r="P213" s="472"/>
      <c r="Q213" s="471"/>
      <c r="R213" s="471"/>
      <c r="S213" s="472"/>
      <c r="T213" s="471"/>
      <c r="U213" s="471"/>
      <c r="V213" s="471"/>
      <c r="W213" s="471"/>
      <c r="X213" s="471"/>
      <c r="Y213" s="471"/>
      <c r="Z213" s="471"/>
      <c r="AA213" s="471"/>
      <c r="AB213" s="471"/>
      <c r="AC213" s="468"/>
      <c r="AD213" s="468">
        <f>'Per IP Marketing'!B$14</f>
        <v>-24000</v>
      </c>
      <c r="AE213" s="472">
        <f>'Per IP Marketing'!C$14</f>
        <v>-24000</v>
      </c>
      <c r="AF213" s="468">
        <f>'Per IP Marketing'!D$14</f>
        <v>-19000</v>
      </c>
      <c r="AG213" s="468">
        <f>'Per IP Marketing'!E$14</f>
        <v>-29000</v>
      </c>
      <c r="AH213" s="468">
        <f>'Per IP Marketing'!F$14</f>
        <v>-26500</v>
      </c>
      <c r="AI213" s="468">
        <f>'Per IP Marketing'!G$14</f>
        <v>-27700</v>
      </c>
      <c r="AJ213" s="468">
        <f>'Per IP Marketing'!H$14</f>
        <v>-32700</v>
      </c>
      <c r="AK213" s="468">
        <f>'Per IP Marketing'!I$14</f>
        <v>-27000</v>
      </c>
      <c r="AL213" s="468">
        <f>'Per IP Marketing'!J$14</f>
        <v>-12500</v>
      </c>
      <c r="AM213" s="468">
        <f>'Per IP Marketing'!K$14</f>
        <v>-10000</v>
      </c>
      <c r="AN213" s="468">
        <f>'Per IP Marketing'!L$14</f>
        <v>-9250</v>
      </c>
      <c r="AO213" s="468">
        <f>'Per IP Marketing'!M$14</f>
        <v>-2700</v>
      </c>
      <c r="AP213" s="468">
        <f>'Per IP Marketing'!N$14</f>
        <v>-1100</v>
      </c>
      <c r="AQ213" s="472">
        <f>'Per IP Marketing'!O$14</f>
        <v>-1100</v>
      </c>
      <c r="AR213" s="468">
        <f>'Per IP Marketing'!P$14</f>
        <v>-1100</v>
      </c>
      <c r="AS213" s="468">
        <f>'Per IP Marketing'!Q$14</f>
        <v>-800</v>
      </c>
      <c r="AT213" s="468">
        <f>'Per IP Marketing'!R$14</f>
        <v>-1050</v>
      </c>
      <c r="AU213" s="468">
        <f>'Per IP Marketing'!S$14</f>
        <v>-300</v>
      </c>
      <c r="AV213" s="468">
        <f>'Per IP Marketing'!T$14</f>
        <v>0</v>
      </c>
      <c r="AW213" s="471"/>
      <c r="AX213" s="471"/>
      <c r="AY213" s="471"/>
      <c r="AZ213" s="468"/>
      <c r="BA213" s="468"/>
      <c r="BB213" s="468"/>
      <c r="BC213" s="472"/>
      <c r="BD213" s="471"/>
      <c r="BE213" s="471"/>
      <c r="BF213" s="471"/>
      <c r="BG213" s="468"/>
      <c r="BH213" s="468"/>
      <c r="BI213" s="468"/>
      <c r="BJ213" s="468"/>
      <c r="BK213" s="468"/>
      <c r="BL213" s="471"/>
      <c r="BM213" s="471"/>
      <c r="BN213" s="471"/>
      <c r="BO213" s="472"/>
      <c r="BP213" s="471"/>
      <c r="BQ213" s="471"/>
      <c r="BR213" s="471"/>
      <c r="BS213" s="471"/>
      <c r="BT213" s="471"/>
      <c r="BU213" s="471"/>
      <c r="BV213" s="471"/>
      <c r="BW213" s="471"/>
      <c r="BX213" s="471"/>
      <c r="BY213" s="468"/>
      <c r="BZ213" s="468"/>
      <c r="CA213" s="472"/>
      <c r="CB213" s="468"/>
      <c r="CC213" s="468"/>
      <c r="CD213" s="468"/>
      <c r="CE213" s="468"/>
      <c r="CF213" s="468"/>
      <c r="CG213" s="468"/>
      <c r="CH213" s="468"/>
      <c r="CI213" s="468"/>
      <c r="CJ213" s="471"/>
      <c r="CK213" s="471"/>
      <c r="CL213" s="471"/>
      <c r="CM213" s="472"/>
      <c r="CN213" s="471"/>
      <c r="CO213" s="471"/>
      <c r="CP213" s="471"/>
      <c r="CQ213" s="471"/>
      <c r="CR213" s="471"/>
      <c r="CS213" s="471"/>
      <c r="CT213" s="471"/>
      <c r="CU213" s="471"/>
      <c r="CV213" s="471"/>
      <c r="CW213" s="468"/>
      <c r="CX213" s="468"/>
      <c r="CY213" s="472"/>
      <c r="CZ213" s="468"/>
      <c r="DA213" s="468"/>
      <c r="DB213" s="468"/>
      <c r="DC213" s="468"/>
      <c r="DD213" s="468"/>
      <c r="DE213" s="468"/>
      <c r="DF213" s="468"/>
      <c r="DG213" s="468"/>
      <c r="DH213" s="471"/>
      <c r="DI213" s="471"/>
      <c r="DJ213" s="471"/>
      <c r="DK213" s="472"/>
      <c r="DL213" s="471"/>
      <c r="DM213" s="471"/>
      <c r="DN213" s="471"/>
      <c r="DO213" s="471"/>
      <c r="DP213" s="471"/>
      <c r="DQ213" s="471"/>
      <c r="DR213" s="471"/>
      <c r="DS213" s="471"/>
      <c r="DT213" s="471"/>
      <c r="DU213" s="468"/>
      <c r="DV213" s="468"/>
      <c r="DW213" s="472"/>
      <c r="DX213" s="468"/>
      <c r="DY213" s="468"/>
      <c r="DZ213" s="468"/>
      <c r="EA213" s="468"/>
      <c r="EB213" s="468"/>
      <c r="EC213" s="468"/>
      <c r="ED213" s="468"/>
      <c r="EE213" s="468"/>
      <c r="EF213" s="471"/>
      <c r="EG213" s="471"/>
      <c r="EH213" s="471"/>
      <c r="EI213" s="472"/>
      <c r="EJ213" s="471"/>
      <c r="EK213" s="471"/>
      <c r="EL213" s="471"/>
      <c r="EM213" s="471"/>
      <c r="EN213" s="471"/>
      <c r="EO213" s="471"/>
      <c r="EP213" s="471"/>
      <c r="EQ213" s="471"/>
      <c r="ER213" s="471"/>
      <c r="ES213" s="468"/>
      <c r="ET213" s="468"/>
      <c r="EU213" s="472"/>
      <c r="EV213" s="468"/>
      <c r="EW213" s="468"/>
      <c r="EX213" s="468"/>
      <c r="EY213" s="468"/>
      <c r="EZ213" s="468"/>
      <c r="FA213" s="468"/>
      <c r="FB213" s="468"/>
      <c r="FC213" s="468"/>
      <c r="FD213" s="471"/>
      <c r="FE213" s="471"/>
      <c r="FF213" s="471"/>
      <c r="FG213" s="472"/>
      <c r="FH213" s="471"/>
      <c r="FI213" s="471"/>
      <c r="FJ213" s="471"/>
      <c r="FK213" s="471"/>
      <c r="FL213" s="471"/>
      <c r="FM213" s="471"/>
      <c r="FN213" s="471"/>
      <c r="FO213" s="471"/>
      <c r="FP213" s="471"/>
      <c r="FQ213" s="468"/>
      <c r="FR213" s="468"/>
      <c r="FS213" s="472"/>
      <c r="FT213" s="468"/>
      <c r="FU213" s="468"/>
      <c r="FV213" s="468"/>
      <c r="FW213" s="468"/>
      <c r="FX213" s="468"/>
      <c r="FY213" s="468"/>
      <c r="FZ213" s="468"/>
      <c r="GA213" s="468"/>
      <c r="GB213" s="471"/>
      <c r="GC213" s="471"/>
      <c r="GD213" s="471"/>
      <c r="GE213" s="472"/>
      <c r="GF213" s="507"/>
    </row>
    <row r="214" spans="7:188" s="508" customFormat="1" ht="22" hidden="1" customHeight="1">
      <c r="G214" s="540">
        <f t="shared" si="869"/>
        <v>10</v>
      </c>
      <c r="H214" s="468"/>
      <c r="I214" s="468"/>
      <c r="J214" s="468"/>
      <c r="K214" s="468"/>
      <c r="L214" s="468"/>
      <c r="M214" s="468"/>
      <c r="N214" s="468"/>
      <c r="O214" s="468"/>
      <c r="P214" s="472"/>
      <c r="Q214" s="471"/>
      <c r="R214" s="471"/>
      <c r="S214" s="472"/>
      <c r="T214" s="471"/>
      <c r="U214" s="471"/>
      <c r="V214" s="471"/>
      <c r="W214" s="471"/>
      <c r="X214" s="471"/>
      <c r="Y214" s="471"/>
      <c r="Z214" s="471"/>
      <c r="AA214" s="471"/>
      <c r="AB214" s="471"/>
      <c r="AC214" s="468"/>
      <c r="AD214" s="468"/>
      <c r="AE214" s="472">
        <f>'Per IP Marketing'!$B$14</f>
        <v>-24000</v>
      </c>
      <c r="AF214" s="471">
        <f>'Per IP Marketing'!$C$14</f>
        <v>-24000</v>
      </c>
      <c r="AG214" s="471">
        <f>'Per IP Marketing'!$D$14</f>
        <v>-19000</v>
      </c>
      <c r="AH214" s="471">
        <f>'Per IP Marketing'!$E$14</f>
        <v>-29000</v>
      </c>
      <c r="AI214" s="471">
        <f>'Per IP Marketing'!$F$14</f>
        <v>-26500</v>
      </c>
      <c r="AJ214" s="471">
        <f>'Per IP Marketing'!$G$14</f>
        <v>-27700</v>
      </c>
      <c r="AK214" s="471">
        <f>'Per IP Marketing'!$H$14</f>
        <v>-32700</v>
      </c>
      <c r="AL214" s="471">
        <f>'Per IP Marketing'!$I$14</f>
        <v>-27000</v>
      </c>
      <c r="AM214" s="471">
        <f>'Per IP Marketing'!$J$14</f>
        <v>-12500</v>
      </c>
      <c r="AN214" s="471">
        <f>'Per IP Marketing'!$K$14</f>
        <v>-10000</v>
      </c>
      <c r="AO214" s="471">
        <f>'Per IP Marketing'!$L$14</f>
        <v>-9250</v>
      </c>
      <c r="AP214" s="471">
        <f>'Per IP Marketing'!$M$14</f>
        <v>-2700</v>
      </c>
      <c r="AQ214" s="472">
        <f>'Per IP Marketing'!$N$14</f>
        <v>-1100</v>
      </c>
      <c r="AR214" s="471">
        <f>'Per IP Marketing'!$O$14</f>
        <v>-1100</v>
      </c>
      <c r="AS214" s="471">
        <f>'Per IP Marketing'!$P$14</f>
        <v>-1100</v>
      </c>
      <c r="AT214" s="471">
        <f>'Per IP Marketing'!$Q$14</f>
        <v>-800</v>
      </c>
      <c r="AU214" s="471">
        <f>'Per IP Marketing'!$R$14</f>
        <v>-1050</v>
      </c>
      <c r="AV214" s="468">
        <f>'Per IP Marketing'!$T$14</f>
        <v>0</v>
      </c>
      <c r="AW214" s="472">
        <f>'Per IP Marketing'!T$14</f>
        <v>0</v>
      </c>
      <c r="AX214" s="471"/>
      <c r="AY214" s="471"/>
      <c r="AZ214" s="468"/>
      <c r="BA214" s="468"/>
      <c r="BB214" s="468"/>
      <c r="BC214" s="472"/>
      <c r="BD214" s="471"/>
      <c r="BE214" s="471"/>
      <c r="BF214" s="471"/>
      <c r="BG214" s="468"/>
      <c r="BH214" s="468"/>
      <c r="BI214" s="468"/>
      <c r="BJ214" s="468"/>
      <c r="BK214" s="468"/>
      <c r="BL214" s="471"/>
      <c r="BM214" s="471"/>
      <c r="BN214" s="471"/>
      <c r="BO214" s="472"/>
      <c r="BP214" s="471"/>
      <c r="BQ214" s="471"/>
      <c r="BR214" s="471"/>
      <c r="BS214" s="471"/>
      <c r="BT214" s="471"/>
      <c r="BU214" s="471"/>
      <c r="BV214" s="471"/>
      <c r="BW214" s="471"/>
      <c r="BX214" s="471"/>
      <c r="BY214" s="468"/>
      <c r="BZ214" s="468"/>
      <c r="CA214" s="472"/>
      <c r="CB214" s="468"/>
      <c r="CC214" s="468"/>
      <c r="CD214" s="468"/>
      <c r="CE214" s="468"/>
      <c r="CF214" s="468"/>
      <c r="CG214" s="468"/>
      <c r="CH214" s="468"/>
      <c r="CI214" s="468"/>
      <c r="CJ214" s="471"/>
      <c r="CK214" s="471"/>
      <c r="CL214" s="471"/>
      <c r="CM214" s="472"/>
      <c r="CN214" s="471"/>
      <c r="CO214" s="471"/>
      <c r="CP214" s="471"/>
      <c r="CQ214" s="471"/>
      <c r="CR214" s="471"/>
      <c r="CS214" s="471"/>
      <c r="CT214" s="471"/>
      <c r="CU214" s="471"/>
      <c r="CV214" s="471"/>
      <c r="CW214" s="468"/>
      <c r="CX214" s="468"/>
      <c r="CY214" s="472"/>
      <c r="CZ214" s="468"/>
      <c r="DA214" s="468"/>
      <c r="DB214" s="468"/>
      <c r="DC214" s="468"/>
      <c r="DD214" s="468"/>
      <c r="DE214" s="468"/>
      <c r="DF214" s="468"/>
      <c r="DG214" s="468"/>
      <c r="DH214" s="471"/>
      <c r="DI214" s="471"/>
      <c r="DJ214" s="471"/>
      <c r="DK214" s="472"/>
      <c r="DL214" s="471"/>
      <c r="DM214" s="471"/>
      <c r="DN214" s="471"/>
      <c r="DO214" s="471"/>
      <c r="DP214" s="471"/>
      <c r="DQ214" s="471"/>
      <c r="DR214" s="471"/>
      <c r="DS214" s="471"/>
      <c r="DT214" s="471"/>
      <c r="DU214" s="468"/>
      <c r="DV214" s="468"/>
      <c r="DW214" s="472"/>
      <c r="DX214" s="468"/>
      <c r="DY214" s="468"/>
      <c r="DZ214" s="468"/>
      <c r="EA214" s="468"/>
      <c r="EB214" s="468"/>
      <c r="EC214" s="468"/>
      <c r="ED214" s="468"/>
      <c r="EE214" s="468"/>
      <c r="EF214" s="471"/>
      <c r="EG214" s="471"/>
      <c r="EH214" s="471"/>
      <c r="EI214" s="472"/>
      <c r="EJ214" s="471"/>
      <c r="EK214" s="471"/>
      <c r="EL214" s="471"/>
      <c r="EM214" s="471"/>
      <c r="EN214" s="471"/>
      <c r="EO214" s="471"/>
      <c r="EP214" s="471"/>
      <c r="EQ214" s="471"/>
      <c r="ER214" s="471"/>
      <c r="ES214" s="468"/>
      <c r="ET214" s="468"/>
      <c r="EU214" s="472"/>
      <c r="EV214" s="468"/>
      <c r="EW214" s="468"/>
      <c r="EX214" s="468"/>
      <c r="EY214" s="468"/>
      <c r="EZ214" s="468"/>
      <c r="FA214" s="468"/>
      <c r="FB214" s="468"/>
      <c r="FC214" s="468"/>
      <c r="FD214" s="471"/>
      <c r="FE214" s="471"/>
      <c r="FF214" s="471"/>
      <c r="FG214" s="472"/>
      <c r="FH214" s="471"/>
      <c r="FI214" s="471"/>
      <c r="FJ214" s="471"/>
      <c r="FK214" s="471"/>
      <c r="FL214" s="471"/>
      <c r="FM214" s="471"/>
      <c r="FN214" s="471"/>
      <c r="FO214" s="471"/>
      <c r="FP214" s="471"/>
      <c r="FQ214" s="468"/>
      <c r="FR214" s="468"/>
      <c r="FS214" s="472"/>
      <c r="FT214" s="468"/>
      <c r="FU214" s="468"/>
      <c r="FV214" s="468"/>
      <c r="FW214" s="468"/>
      <c r="FX214" s="468"/>
      <c r="FY214" s="468"/>
      <c r="FZ214" s="468"/>
      <c r="GA214" s="468"/>
      <c r="GB214" s="471"/>
      <c r="GC214" s="471"/>
      <c r="GD214" s="471"/>
      <c r="GE214" s="472"/>
      <c r="GF214" s="507"/>
    </row>
    <row r="215" spans="7:188" s="508" customFormat="1" ht="22" hidden="1" customHeight="1">
      <c r="G215" s="540">
        <f t="shared" si="869"/>
        <v>11</v>
      </c>
      <c r="H215" s="468"/>
      <c r="I215" s="468"/>
      <c r="J215" s="468"/>
      <c r="K215" s="468"/>
      <c r="L215" s="468"/>
      <c r="M215" s="468"/>
      <c r="N215" s="468"/>
      <c r="O215" s="468"/>
      <c r="P215" s="472"/>
      <c r="Q215" s="471"/>
      <c r="R215" s="471"/>
      <c r="S215" s="472"/>
      <c r="T215" s="471"/>
      <c r="U215" s="471"/>
      <c r="V215" s="471"/>
      <c r="W215" s="471"/>
      <c r="X215" s="471"/>
      <c r="Y215" s="471"/>
      <c r="Z215" s="471"/>
      <c r="AA215" s="471"/>
      <c r="AB215" s="471"/>
      <c r="AC215" s="468"/>
      <c r="AD215" s="468"/>
      <c r="AE215" s="472"/>
      <c r="AF215" s="471"/>
      <c r="AG215" s="471"/>
      <c r="AH215" s="471">
        <f>'Per IP Marketing'!$B$14</f>
        <v>-24000</v>
      </c>
      <c r="AI215" s="471">
        <f>'Per IP Marketing'!$C$14</f>
        <v>-24000</v>
      </c>
      <c r="AJ215" s="471">
        <f>'Per IP Marketing'!$D$14</f>
        <v>-19000</v>
      </c>
      <c r="AK215" s="471">
        <f>'Per IP Marketing'!$E$14</f>
        <v>-29000</v>
      </c>
      <c r="AL215" s="471">
        <f>'Per IP Marketing'!$F$14</f>
        <v>-26500</v>
      </c>
      <c r="AM215" s="471">
        <f>'Per IP Marketing'!$G$14</f>
        <v>-27700</v>
      </c>
      <c r="AN215" s="471">
        <f>'Per IP Marketing'!$H$14</f>
        <v>-32700</v>
      </c>
      <c r="AO215" s="471">
        <f>'Per IP Marketing'!$I$14</f>
        <v>-27000</v>
      </c>
      <c r="AP215" s="471">
        <f>'Per IP Marketing'!$J$14</f>
        <v>-12500</v>
      </c>
      <c r="AQ215" s="472">
        <f>'Per IP Marketing'!$K$14</f>
        <v>-10000</v>
      </c>
      <c r="AR215" s="471">
        <f>'Per IP Marketing'!$L$14</f>
        <v>-9250</v>
      </c>
      <c r="AS215" s="471">
        <f>'Per IP Marketing'!$M$14</f>
        <v>-2700</v>
      </c>
      <c r="AT215" s="471">
        <f>'Per IP Marketing'!$N$14</f>
        <v>-1100</v>
      </c>
      <c r="AU215" s="471">
        <f>'Per IP Marketing'!$O$14</f>
        <v>-1100</v>
      </c>
      <c r="AV215" s="471">
        <f>'Per IP Marketing'!$P$14</f>
        <v>-1100</v>
      </c>
      <c r="AW215" s="471">
        <f>'Per IP Marketing'!$Q$14</f>
        <v>-800</v>
      </c>
      <c r="AX215" s="471">
        <f>'Per IP Marketing'!$R$14</f>
        <v>-1050</v>
      </c>
      <c r="AY215" s="468">
        <f>'Per IP Marketing'!$T$14</f>
        <v>0</v>
      </c>
      <c r="AZ215" s="471">
        <f>'Per IP Marketing'!T$14</f>
        <v>0</v>
      </c>
      <c r="BA215" s="468"/>
      <c r="BB215" s="468"/>
      <c r="BC215" s="472"/>
      <c r="BD215" s="471"/>
      <c r="BE215" s="471"/>
      <c r="BF215" s="471"/>
      <c r="BG215" s="468"/>
      <c r="BH215" s="468"/>
      <c r="BI215" s="468"/>
      <c r="BJ215" s="468"/>
      <c r="BK215" s="468"/>
      <c r="BL215" s="471"/>
      <c r="BM215" s="471"/>
      <c r="BN215" s="471"/>
      <c r="BO215" s="472"/>
      <c r="BP215" s="471"/>
      <c r="BQ215" s="471"/>
      <c r="BR215" s="471"/>
      <c r="BS215" s="471"/>
      <c r="BT215" s="471"/>
      <c r="BU215" s="471"/>
      <c r="BV215" s="471"/>
      <c r="BW215" s="471"/>
      <c r="BX215" s="471"/>
      <c r="BY215" s="468"/>
      <c r="BZ215" s="468"/>
      <c r="CA215" s="472"/>
      <c r="CB215" s="468"/>
      <c r="CC215" s="468"/>
      <c r="CD215" s="468"/>
      <c r="CE215" s="468"/>
      <c r="CF215" s="468"/>
      <c r="CG215" s="468"/>
      <c r="CH215" s="468"/>
      <c r="CI215" s="468"/>
      <c r="CJ215" s="471"/>
      <c r="CK215" s="471"/>
      <c r="CL215" s="471"/>
      <c r="CM215" s="472"/>
      <c r="CN215" s="471"/>
      <c r="CO215" s="471"/>
      <c r="CP215" s="471"/>
      <c r="CQ215" s="471"/>
      <c r="CR215" s="471"/>
      <c r="CS215" s="471"/>
      <c r="CT215" s="471"/>
      <c r="CU215" s="471"/>
      <c r="CV215" s="471"/>
      <c r="CW215" s="468"/>
      <c r="CX215" s="468"/>
      <c r="CY215" s="472"/>
      <c r="CZ215" s="468"/>
      <c r="DA215" s="468"/>
      <c r="DB215" s="468"/>
      <c r="DC215" s="468"/>
      <c r="DD215" s="468"/>
      <c r="DE215" s="468"/>
      <c r="DF215" s="468"/>
      <c r="DG215" s="468"/>
      <c r="DH215" s="471"/>
      <c r="DI215" s="471"/>
      <c r="DJ215" s="471"/>
      <c r="DK215" s="472"/>
      <c r="DL215" s="471"/>
      <c r="DM215" s="471"/>
      <c r="DN215" s="471"/>
      <c r="DO215" s="471"/>
      <c r="DP215" s="471"/>
      <c r="DQ215" s="471"/>
      <c r="DR215" s="471"/>
      <c r="DS215" s="471"/>
      <c r="DT215" s="471"/>
      <c r="DU215" s="468"/>
      <c r="DV215" s="468"/>
      <c r="DW215" s="472"/>
      <c r="DX215" s="468"/>
      <c r="DY215" s="468"/>
      <c r="DZ215" s="468"/>
      <c r="EA215" s="468"/>
      <c r="EB215" s="468"/>
      <c r="EC215" s="468"/>
      <c r="ED215" s="468"/>
      <c r="EE215" s="468"/>
      <c r="EF215" s="471"/>
      <c r="EG215" s="471"/>
      <c r="EH215" s="471"/>
      <c r="EI215" s="472"/>
      <c r="EJ215" s="471"/>
      <c r="EK215" s="471"/>
      <c r="EL215" s="471"/>
      <c r="EM215" s="471"/>
      <c r="EN215" s="471"/>
      <c r="EO215" s="471"/>
      <c r="EP215" s="471"/>
      <c r="EQ215" s="471"/>
      <c r="ER215" s="471"/>
      <c r="ES215" s="468"/>
      <c r="ET215" s="468"/>
      <c r="EU215" s="472"/>
      <c r="EV215" s="468"/>
      <c r="EW215" s="468"/>
      <c r="EX215" s="468"/>
      <c r="EY215" s="468"/>
      <c r="EZ215" s="468"/>
      <c r="FA215" s="468"/>
      <c r="FB215" s="468"/>
      <c r="FC215" s="468"/>
      <c r="FD215" s="471"/>
      <c r="FE215" s="471"/>
      <c r="FF215" s="471"/>
      <c r="FG215" s="472"/>
      <c r="FH215" s="471"/>
      <c r="FI215" s="471"/>
      <c r="FJ215" s="471"/>
      <c r="FK215" s="471"/>
      <c r="FL215" s="471"/>
      <c r="FM215" s="471"/>
      <c r="FN215" s="471"/>
      <c r="FO215" s="471"/>
      <c r="FP215" s="471"/>
      <c r="FQ215" s="468"/>
      <c r="FR215" s="468"/>
      <c r="FS215" s="472"/>
      <c r="FT215" s="468"/>
      <c r="FU215" s="468"/>
      <c r="FV215" s="468"/>
      <c r="FW215" s="468"/>
      <c r="FX215" s="468"/>
      <c r="FY215" s="468"/>
      <c r="FZ215" s="468"/>
      <c r="GA215" s="468"/>
      <c r="GB215" s="471"/>
      <c r="GC215" s="471"/>
      <c r="GD215" s="471"/>
      <c r="GE215" s="472"/>
      <c r="GF215" s="507"/>
    </row>
    <row r="216" spans="7:188" s="508" customFormat="1" ht="22" hidden="1" customHeight="1">
      <c r="G216" s="540">
        <f t="shared" si="869"/>
        <v>12</v>
      </c>
      <c r="H216" s="468"/>
      <c r="I216" s="468"/>
      <c r="J216" s="468"/>
      <c r="K216" s="468"/>
      <c r="L216" s="468"/>
      <c r="M216" s="468"/>
      <c r="N216" s="468"/>
      <c r="O216" s="468"/>
      <c r="P216" s="472"/>
      <c r="Q216" s="471"/>
      <c r="R216" s="471"/>
      <c r="S216" s="472"/>
      <c r="T216" s="471"/>
      <c r="U216" s="471"/>
      <c r="V216" s="471"/>
      <c r="W216" s="471"/>
      <c r="X216" s="471"/>
      <c r="Y216" s="471"/>
      <c r="Z216" s="471"/>
      <c r="AA216" s="471"/>
      <c r="AB216" s="471"/>
      <c r="AC216" s="468"/>
      <c r="AD216" s="468"/>
      <c r="AE216" s="472"/>
      <c r="AF216" s="471"/>
      <c r="AG216" s="471"/>
      <c r="AH216" s="471"/>
      <c r="AI216" s="468"/>
      <c r="AJ216" s="468"/>
      <c r="AK216" s="471">
        <f>'Per IP Marketing'!$B$14</f>
        <v>-24000</v>
      </c>
      <c r="AL216" s="471">
        <f>'Per IP Marketing'!$C$14</f>
        <v>-24000</v>
      </c>
      <c r="AM216" s="471">
        <f>'Per IP Marketing'!$D$14</f>
        <v>-19000</v>
      </c>
      <c r="AN216" s="471">
        <f>'Per IP Marketing'!$E$14</f>
        <v>-29000</v>
      </c>
      <c r="AO216" s="471">
        <f>'Per IP Marketing'!$F$14</f>
        <v>-26500</v>
      </c>
      <c r="AP216" s="471">
        <f>'Per IP Marketing'!$G$14</f>
        <v>-27700</v>
      </c>
      <c r="AQ216" s="472">
        <f>'Per IP Marketing'!$H$14</f>
        <v>-32700</v>
      </c>
      <c r="AR216" s="471">
        <f>'Per IP Marketing'!$I$14</f>
        <v>-27000</v>
      </c>
      <c r="AS216" s="471">
        <f>'Per IP Marketing'!$J$14</f>
        <v>-12500</v>
      </c>
      <c r="AT216" s="471">
        <f>'Per IP Marketing'!$K$14</f>
        <v>-10000</v>
      </c>
      <c r="AU216" s="471">
        <f>'Per IP Marketing'!$L$14</f>
        <v>-9250</v>
      </c>
      <c r="AV216" s="471">
        <f>'Per IP Marketing'!$M$14</f>
        <v>-2700</v>
      </c>
      <c r="AW216" s="471">
        <f>'Per IP Marketing'!$N$14</f>
        <v>-1100</v>
      </c>
      <c r="AX216" s="471">
        <f>'Per IP Marketing'!$O$14</f>
        <v>-1100</v>
      </c>
      <c r="AY216" s="471">
        <f>'Per IP Marketing'!$P$14</f>
        <v>-1100</v>
      </c>
      <c r="AZ216" s="471">
        <f>'Per IP Marketing'!$Q$14</f>
        <v>-800</v>
      </c>
      <c r="BA216" s="471">
        <f>'Per IP Marketing'!$R$14</f>
        <v>-1050</v>
      </c>
      <c r="BB216" s="468">
        <f>'Per IP Marketing'!$T$14</f>
        <v>0</v>
      </c>
      <c r="BC216" s="468">
        <f>'Per IP Marketing'!T$14</f>
        <v>0</v>
      </c>
      <c r="BD216" s="471"/>
      <c r="BE216" s="471"/>
      <c r="BF216" s="471"/>
      <c r="BG216" s="468"/>
      <c r="BH216" s="468"/>
      <c r="BI216" s="468"/>
      <c r="BJ216" s="468"/>
      <c r="BK216" s="468"/>
      <c r="BL216" s="471"/>
      <c r="BM216" s="471"/>
      <c r="BN216" s="471"/>
      <c r="BO216" s="472"/>
      <c r="BP216" s="471"/>
      <c r="BQ216" s="471"/>
      <c r="BR216" s="471"/>
      <c r="BS216" s="471"/>
      <c r="BT216" s="471"/>
      <c r="BU216" s="471"/>
      <c r="BV216" s="471"/>
      <c r="BW216" s="471"/>
      <c r="BX216" s="471"/>
      <c r="BY216" s="468"/>
      <c r="BZ216" s="468"/>
      <c r="CA216" s="472"/>
      <c r="CB216" s="468"/>
      <c r="CC216" s="468"/>
      <c r="CD216" s="468"/>
      <c r="CE216" s="468"/>
      <c r="CF216" s="468"/>
      <c r="CG216" s="468"/>
      <c r="CH216" s="468"/>
      <c r="CI216" s="468"/>
      <c r="CJ216" s="471"/>
      <c r="CK216" s="471"/>
      <c r="CL216" s="471"/>
      <c r="CM216" s="472"/>
      <c r="CN216" s="471"/>
      <c r="CO216" s="471"/>
      <c r="CP216" s="471"/>
      <c r="CQ216" s="471"/>
      <c r="CR216" s="471"/>
      <c r="CS216" s="471"/>
      <c r="CT216" s="471"/>
      <c r="CU216" s="471"/>
      <c r="CV216" s="471"/>
      <c r="CW216" s="468"/>
      <c r="CX216" s="468"/>
      <c r="CY216" s="472"/>
      <c r="CZ216" s="468"/>
      <c r="DA216" s="468"/>
      <c r="DB216" s="468"/>
      <c r="DC216" s="468"/>
      <c r="DD216" s="468"/>
      <c r="DE216" s="468"/>
      <c r="DF216" s="468"/>
      <c r="DG216" s="468"/>
      <c r="DH216" s="471"/>
      <c r="DI216" s="471"/>
      <c r="DJ216" s="471"/>
      <c r="DK216" s="472"/>
      <c r="DL216" s="471"/>
      <c r="DM216" s="471"/>
      <c r="DN216" s="471"/>
      <c r="DO216" s="471"/>
      <c r="DP216" s="471"/>
      <c r="DQ216" s="471"/>
      <c r="DR216" s="471"/>
      <c r="DS216" s="471"/>
      <c r="DT216" s="471"/>
      <c r="DU216" s="468"/>
      <c r="DV216" s="468"/>
      <c r="DW216" s="472"/>
      <c r="DX216" s="468"/>
      <c r="DY216" s="468"/>
      <c r="DZ216" s="468"/>
      <c r="EA216" s="468"/>
      <c r="EB216" s="468"/>
      <c r="EC216" s="468"/>
      <c r="ED216" s="468"/>
      <c r="EE216" s="468"/>
      <c r="EF216" s="471"/>
      <c r="EG216" s="471"/>
      <c r="EH216" s="471"/>
      <c r="EI216" s="472"/>
      <c r="EJ216" s="471"/>
      <c r="EK216" s="471"/>
      <c r="EL216" s="471"/>
      <c r="EM216" s="471"/>
      <c r="EN216" s="471"/>
      <c r="EO216" s="471"/>
      <c r="EP216" s="471"/>
      <c r="EQ216" s="471"/>
      <c r="ER216" s="471"/>
      <c r="ES216" s="468"/>
      <c r="ET216" s="468"/>
      <c r="EU216" s="472"/>
      <c r="EV216" s="468"/>
      <c r="EW216" s="468"/>
      <c r="EX216" s="468"/>
      <c r="EY216" s="468"/>
      <c r="EZ216" s="468"/>
      <c r="FA216" s="468"/>
      <c r="FB216" s="468"/>
      <c r="FC216" s="468"/>
      <c r="FD216" s="471"/>
      <c r="FE216" s="471"/>
      <c r="FF216" s="471"/>
      <c r="FG216" s="472"/>
      <c r="FH216" s="471"/>
      <c r="FI216" s="471"/>
      <c r="FJ216" s="471"/>
      <c r="FK216" s="471"/>
      <c r="FL216" s="471"/>
      <c r="FM216" s="471"/>
      <c r="FN216" s="471"/>
      <c r="FO216" s="471"/>
      <c r="FP216" s="471"/>
      <c r="FQ216" s="468"/>
      <c r="FR216" s="468"/>
      <c r="FS216" s="472"/>
      <c r="FT216" s="468"/>
      <c r="FU216" s="468"/>
      <c r="FV216" s="468"/>
      <c r="FW216" s="468"/>
      <c r="FX216" s="468"/>
      <c r="FY216" s="468"/>
      <c r="FZ216" s="468"/>
      <c r="GA216" s="468"/>
      <c r="GB216" s="471"/>
      <c r="GC216" s="471"/>
      <c r="GD216" s="471"/>
      <c r="GE216" s="472"/>
      <c r="GF216" s="507"/>
    </row>
    <row r="217" spans="7:188" s="508" customFormat="1" ht="22" hidden="1" customHeight="1">
      <c r="G217" s="540">
        <f t="shared" si="869"/>
        <v>13</v>
      </c>
      <c r="H217" s="468"/>
      <c r="I217" s="468"/>
      <c r="J217" s="468"/>
      <c r="K217" s="468"/>
      <c r="L217" s="468"/>
      <c r="M217" s="468"/>
      <c r="N217" s="468"/>
      <c r="O217" s="468"/>
      <c r="P217" s="472"/>
      <c r="Q217" s="471"/>
      <c r="R217" s="471"/>
      <c r="S217" s="472"/>
      <c r="T217" s="471"/>
      <c r="U217" s="471"/>
      <c r="V217" s="471"/>
      <c r="W217" s="471"/>
      <c r="X217" s="471"/>
      <c r="Y217" s="471"/>
      <c r="Z217" s="471"/>
      <c r="AA217" s="471"/>
      <c r="AB217" s="471"/>
      <c r="AC217" s="468"/>
      <c r="AD217" s="468"/>
      <c r="AE217" s="472"/>
      <c r="AF217" s="471"/>
      <c r="AG217" s="471"/>
      <c r="AH217" s="471"/>
      <c r="AI217" s="468"/>
      <c r="AJ217" s="468"/>
      <c r="AK217" s="468"/>
      <c r="AL217" s="471">
        <f>'Per IP Marketing'!$B$14</f>
        <v>-24000</v>
      </c>
      <c r="AM217" s="471">
        <f>'Per IP Marketing'!$C$14</f>
        <v>-24000</v>
      </c>
      <c r="AN217" s="471">
        <f>'Per IP Marketing'!$D$14</f>
        <v>-19000</v>
      </c>
      <c r="AO217" s="471">
        <f>'Per IP Marketing'!$E$14</f>
        <v>-29000</v>
      </c>
      <c r="AP217" s="471">
        <f>'Per IP Marketing'!$F$14</f>
        <v>-26500</v>
      </c>
      <c r="AQ217" s="472">
        <f>'Per IP Marketing'!$G$14</f>
        <v>-27700</v>
      </c>
      <c r="AR217" s="471">
        <f>'Per IP Marketing'!$H$14</f>
        <v>-32700</v>
      </c>
      <c r="AS217" s="471">
        <f>'Per IP Marketing'!$I$14</f>
        <v>-27000</v>
      </c>
      <c r="AT217" s="471">
        <f>'Per IP Marketing'!$J$14</f>
        <v>-12500</v>
      </c>
      <c r="AU217" s="471">
        <f>'Per IP Marketing'!$K$14</f>
        <v>-10000</v>
      </c>
      <c r="AV217" s="471">
        <f>'Per IP Marketing'!$L$14</f>
        <v>-9250</v>
      </c>
      <c r="AW217" s="471">
        <f>'Per IP Marketing'!$M$14</f>
        <v>-2700</v>
      </c>
      <c r="AX217" s="471">
        <f>'Per IP Marketing'!$N$14</f>
        <v>-1100</v>
      </c>
      <c r="AY217" s="471">
        <f>'Per IP Marketing'!$O$14</f>
        <v>-1100</v>
      </c>
      <c r="AZ217" s="471">
        <f>'Per IP Marketing'!$P$14</f>
        <v>-1100</v>
      </c>
      <c r="BA217" s="471">
        <f>'Per IP Marketing'!$Q$14</f>
        <v>-800</v>
      </c>
      <c r="BB217" s="471">
        <f>'Per IP Marketing'!$R$14</f>
        <v>-1050</v>
      </c>
      <c r="BC217" s="468">
        <f>'Per IP Marketing'!$T$14</f>
        <v>0</v>
      </c>
      <c r="BD217" s="468">
        <f>'Per IP Marketing'!T$14</f>
        <v>0</v>
      </c>
      <c r="BE217" s="468"/>
      <c r="BF217" s="471"/>
      <c r="BG217" s="468"/>
      <c r="BH217" s="468"/>
      <c r="BI217" s="468"/>
      <c r="BJ217" s="468"/>
      <c r="BK217" s="468"/>
      <c r="BL217" s="471"/>
      <c r="BM217" s="471"/>
      <c r="BN217" s="471"/>
      <c r="BO217" s="472"/>
      <c r="BP217" s="471"/>
      <c r="BQ217" s="471"/>
      <c r="BR217" s="471"/>
      <c r="BS217" s="471"/>
      <c r="BT217" s="471"/>
      <c r="BU217" s="471"/>
      <c r="BV217" s="471"/>
      <c r="BW217" s="471"/>
      <c r="BX217" s="471"/>
      <c r="BY217" s="468"/>
      <c r="BZ217" s="468"/>
      <c r="CA217" s="472"/>
      <c r="CB217" s="468"/>
      <c r="CC217" s="468"/>
      <c r="CD217" s="468"/>
      <c r="CE217" s="468"/>
      <c r="CF217" s="468"/>
      <c r="CG217" s="468"/>
      <c r="CH217" s="468"/>
      <c r="CI217" s="468"/>
      <c r="CJ217" s="471"/>
      <c r="CK217" s="471"/>
      <c r="CL217" s="471"/>
      <c r="CM217" s="472"/>
      <c r="CN217" s="471"/>
      <c r="CO217" s="471"/>
      <c r="CP217" s="471"/>
      <c r="CQ217" s="471"/>
      <c r="CR217" s="471"/>
      <c r="CS217" s="471"/>
      <c r="CT217" s="471"/>
      <c r="CU217" s="471"/>
      <c r="CV217" s="471"/>
      <c r="CW217" s="468"/>
      <c r="CX217" s="468"/>
      <c r="CY217" s="472"/>
      <c r="CZ217" s="468"/>
      <c r="DA217" s="468"/>
      <c r="DB217" s="468"/>
      <c r="DC217" s="468"/>
      <c r="DD217" s="468"/>
      <c r="DE217" s="468"/>
      <c r="DF217" s="468"/>
      <c r="DG217" s="468"/>
      <c r="DH217" s="471"/>
      <c r="DI217" s="471"/>
      <c r="DJ217" s="471"/>
      <c r="DK217" s="472"/>
      <c r="DL217" s="471"/>
      <c r="DM217" s="471"/>
      <c r="DN217" s="471"/>
      <c r="DO217" s="471"/>
      <c r="DP217" s="471"/>
      <c r="DQ217" s="471"/>
      <c r="DR217" s="471"/>
      <c r="DS217" s="471"/>
      <c r="DT217" s="471"/>
      <c r="DU217" s="468"/>
      <c r="DV217" s="468"/>
      <c r="DW217" s="472"/>
      <c r="DX217" s="468"/>
      <c r="DY217" s="468"/>
      <c r="DZ217" s="468"/>
      <c r="EA217" s="468"/>
      <c r="EB217" s="468"/>
      <c r="EC217" s="468"/>
      <c r="ED217" s="468"/>
      <c r="EE217" s="468"/>
      <c r="EF217" s="471"/>
      <c r="EG217" s="471"/>
      <c r="EH217" s="471"/>
      <c r="EI217" s="472"/>
      <c r="EJ217" s="471"/>
      <c r="EK217" s="471"/>
      <c r="EL217" s="471"/>
      <c r="EM217" s="471"/>
      <c r="EN217" s="471"/>
      <c r="EO217" s="471"/>
      <c r="EP217" s="471"/>
      <c r="EQ217" s="471"/>
      <c r="ER217" s="471"/>
      <c r="ES217" s="468"/>
      <c r="ET217" s="468"/>
      <c r="EU217" s="472"/>
      <c r="EV217" s="468"/>
      <c r="EW217" s="468"/>
      <c r="EX217" s="468"/>
      <c r="EY217" s="468"/>
      <c r="EZ217" s="468"/>
      <c r="FA217" s="468"/>
      <c r="FB217" s="468"/>
      <c r="FC217" s="468"/>
      <c r="FD217" s="471"/>
      <c r="FE217" s="471"/>
      <c r="FF217" s="471"/>
      <c r="FG217" s="472"/>
      <c r="FH217" s="471"/>
      <c r="FI217" s="471"/>
      <c r="FJ217" s="471"/>
      <c r="FK217" s="471"/>
      <c r="FL217" s="471"/>
      <c r="FM217" s="471"/>
      <c r="FN217" s="471"/>
      <c r="FO217" s="471"/>
      <c r="FP217" s="471"/>
      <c r="FQ217" s="468"/>
      <c r="FR217" s="468"/>
      <c r="FS217" s="472"/>
      <c r="FT217" s="468"/>
      <c r="FU217" s="468"/>
      <c r="FV217" s="468"/>
      <c r="FW217" s="468"/>
      <c r="FX217" s="468"/>
      <c r="FY217" s="468"/>
      <c r="FZ217" s="468"/>
      <c r="GA217" s="468"/>
      <c r="GB217" s="471"/>
      <c r="GC217" s="471"/>
      <c r="GD217" s="471"/>
      <c r="GE217" s="472"/>
      <c r="GF217" s="507"/>
    </row>
    <row r="218" spans="7:188" s="508" customFormat="1" ht="22" hidden="1" customHeight="1">
      <c r="G218" s="540">
        <f t="shared" si="869"/>
        <v>14</v>
      </c>
      <c r="H218" s="468"/>
      <c r="I218" s="468"/>
      <c r="J218" s="468"/>
      <c r="K218" s="468"/>
      <c r="L218" s="468"/>
      <c r="M218" s="468"/>
      <c r="N218" s="468"/>
      <c r="O218" s="468"/>
      <c r="P218" s="472"/>
      <c r="Q218" s="471"/>
      <c r="R218" s="471"/>
      <c r="S218" s="472"/>
      <c r="T218" s="471"/>
      <c r="U218" s="471"/>
      <c r="V218" s="471"/>
      <c r="W218" s="471"/>
      <c r="X218" s="471"/>
      <c r="Y218" s="471"/>
      <c r="Z218" s="471"/>
      <c r="AA218" s="471"/>
      <c r="AB218" s="471"/>
      <c r="AC218" s="468"/>
      <c r="AD218" s="468"/>
      <c r="AE218" s="472"/>
      <c r="AF218" s="471"/>
      <c r="AG218" s="471"/>
      <c r="AH218" s="471"/>
      <c r="AI218" s="468"/>
      <c r="AJ218" s="468"/>
      <c r="AK218" s="468"/>
      <c r="AL218" s="468"/>
      <c r="AM218" s="471">
        <f>'Per IP Marketing'!$B$14</f>
        <v>-24000</v>
      </c>
      <c r="AN218" s="471">
        <f>'Per IP Marketing'!$C$14</f>
        <v>-24000</v>
      </c>
      <c r="AO218" s="471">
        <f>'Per IP Marketing'!$D$14</f>
        <v>-19000</v>
      </c>
      <c r="AP218" s="471">
        <f>'Per IP Marketing'!$E$14</f>
        <v>-29000</v>
      </c>
      <c r="AQ218" s="472">
        <f>'Per IP Marketing'!$F$14</f>
        <v>-26500</v>
      </c>
      <c r="AR218" s="471">
        <f>'Per IP Marketing'!$G$14</f>
        <v>-27700</v>
      </c>
      <c r="AS218" s="471">
        <f>'Per IP Marketing'!$H$14</f>
        <v>-32700</v>
      </c>
      <c r="AT218" s="471">
        <f>'Per IP Marketing'!$I$14</f>
        <v>-27000</v>
      </c>
      <c r="AU218" s="471">
        <f>'Per IP Marketing'!$J$14</f>
        <v>-12500</v>
      </c>
      <c r="AV218" s="471">
        <f>'Per IP Marketing'!$K$14</f>
        <v>-10000</v>
      </c>
      <c r="AW218" s="471">
        <f>'Per IP Marketing'!$L$14</f>
        <v>-9250</v>
      </c>
      <c r="AX218" s="471">
        <f>'Per IP Marketing'!$M$14</f>
        <v>-2700</v>
      </c>
      <c r="AY218" s="471">
        <f>'Per IP Marketing'!$N$14</f>
        <v>-1100</v>
      </c>
      <c r="AZ218" s="471">
        <f>'Per IP Marketing'!$O$14</f>
        <v>-1100</v>
      </c>
      <c r="BA218" s="471">
        <f>'Per IP Marketing'!$P$14</f>
        <v>-1100</v>
      </c>
      <c r="BB218" s="471">
        <f>'Per IP Marketing'!$Q$14</f>
        <v>-800</v>
      </c>
      <c r="BC218" s="471">
        <f>'Per IP Marketing'!$R$14</f>
        <v>-1050</v>
      </c>
      <c r="BD218" s="468">
        <f>'Per IP Marketing'!$T$14</f>
        <v>0</v>
      </c>
      <c r="BE218" s="468">
        <f>'Per IP Marketing'!T$14</f>
        <v>0</v>
      </c>
      <c r="BF218" s="471"/>
      <c r="BG218" s="468"/>
      <c r="BH218" s="468"/>
      <c r="BI218" s="468"/>
      <c r="BJ218" s="468"/>
      <c r="BK218" s="468"/>
      <c r="BL218" s="471"/>
      <c r="BM218" s="471"/>
      <c r="BN218" s="471"/>
      <c r="BO218" s="472"/>
      <c r="BP218" s="471"/>
      <c r="BQ218" s="471"/>
      <c r="BR218" s="471"/>
      <c r="BS218" s="471"/>
      <c r="BT218" s="471"/>
      <c r="BU218" s="471"/>
      <c r="BV218" s="471"/>
      <c r="BW218" s="471"/>
      <c r="BX218" s="471"/>
      <c r="BY218" s="468"/>
      <c r="BZ218" s="468"/>
      <c r="CA218" s="472"/>
      <c r="CB218" s="468"/>
      <c r="CC218" s="468"/>
      <c r="CD218" s="468"/>
      <c r="CE218" s="468"/>
      <c r="CF218" s="468"/>
      <c r="CG218" s="468"/>
      <c r="CH218" s="468"/>
      <c r="CI218" s="468"/>
      <c r="CJ218" s="471"/>
      <c r="CK218" s="471"/>
      <c r="CL218" s="471"/>
      <c r="CM218" s="472"/>
      <c r="CN218" s="471"/>
      <c r="CO218" s="471"/>
      <c r="CP218" s="471"/>
      <c r="CQ218" s="471"/>
      <c r="CR218" s="471"/>
      <c r="CS218" s="471"/>
      <c r="CT218" s="471"/>
      <c r="CU218" s="471"/>
      <c r="CV218" s="471"/>
      <c r="CW218" s="468"/>
      <c r="CX218" s="468"/>
      <c r="CY218" s="472"/>
      <c r="CZ218" s="468"/>
      <c r="DA218" s="468"/>
      <c r="DB218" s="468"/>
      <c r="DC218" s="468"/>
      <c r="DD218" s="468"/>
      <c r="DE218" s="468"/>
      <c r="DF218" s="468"/>
      <c r="DG218" s="468"/>
      <c r="DH218" s="471"/>
      <c r="DI218" s="471"/>
      <c r="DJ218" s="471"/>
      <c r="DK218" s="472"/>
      <c r="DL218" s="471"/>
      <c r="DM218" s="471"/>
      <c r="DN218" s="471"/>
      <c r="DO218" s="471"/>
      <c r="DP218" s="471"/>
      <c r="DQ218" s="471"/>
      <c r="DR218" s="471"/>
      <c r="DS218" s="471"/>
      <c r="DT218" s="471"/>
      <c r="DU218" s="468"/>
      <c r="DV218" s="468"/>
      <c r="DW218" s="472"/>
      <c r="DX218" s="468"/>
      <c r="DY218" s="468"/>
      <c r="DZ218" s="468"/>
      <c r="EA218" s="468"/>
      <c r="EB218" s="468"/>
      <c r="EC218" s="468"/>
      <c r="ED218" s="468"/>
      <c r="EE218" s="468"/>
      <c r="EF218" s="471"/>
      <c r="EG218" s="471"/>
      <c r="EH218" s="471"/>
      <c r="EI218" s="472"/>
      <c r="EJ218" s="471"/>
      <c r="EK218" s="471"/>
      <c r="EL218" s="471"/>
      <c r="EM218" s="471"/>
      <c r="EN218" s="471"/>
      <c r="EO218" s="471"/>
      <c r="EP218" s="471"/>
      <c r="EQ218" s="471"/>
      <c r="ER218" s="471"/>
      <c r="ES218" s="468"/>
      <c r="ET218" s="468"/>
      <c r="EU218" s="472"/>
      <c r="EV218" s="468"/>
      <c r="EW218" s="468"/>
      <c r="EX218" s="468"/>
      <c r="EY218" s="468"/>
      <c r="EZ218" s="468"/>
      <c r="FA218" s="468"/>
      <c r="FB218" s="468"/>
      <c r="FC218" s="468"/>
      <c r="FD218" s="471"/>
      <c r="FE218" s="471"/>
      <c r="FF218" s="471"/>
      <c r="FG218" s="472"/>
      <c r="FH218" s="471"/>
      <c r="FI218" s="471"/>
      <c r="FJ218" s="471"/>
      <c r="FK218" s="471"/>
      <c r="FL218" s="471"/>
      <c r="FM218" s="471"/>
      <c r="FN218" s="471"/>
      <c r="FO218" s="471"/>
      <c r="FP218" s="471"/>
      <c r="FQ218" s="468"/>
      <c r="FR218" s="468"/>
      <c r="FS218" s="472"/>
      <c r="FT218" s="468"/>
      <c r="FU218" s="468"/>
      <c r="FV218" s="468"/>
      <c r="FW218" s="468"/>
      <c r="FX218" s="468"/>
      <c r="FY218" s="468"/>
      <c r="FZ218" s="468"/>
      <c r="GA218" s="468"/>
      <c r="GB218" s="471"/>
      <c r="GC218" s="471"/>
      <c r="GD218" s="471"/>
      <c r="GE218" s="472"/>
      <c r="GF218" s="507"/>
    </row>
    <row r="219" spans="7:188" s="508" customFormat="1" ht="22" hidden="1" customHeight="1">
      <c r="G219" s="540">
        <f t="shared" si="869"/>
        <v>15</v>
      </c>
      <c r="H219" s="468"/>
      <c r="I219" s="468"/>
      <c r="J219" s="468"/>
      <c r="K219" s="468"/>
      <c r="L219" s="468"/>
      <c r="M219" s="468"/>
      <c r="N219" s="468"/>
      <c r="O219" s="468"/>
      <c r="P219" s="472"/>
      <c r="Q219" s="471"/>
      <c r="R219" s="471"/>
      <c r="S219" s="472"/>
      <c r="T219" s="471"/>
      <c r="U219" s="471"/>
      <c r="V219" s="471"/>
      <c r="W219" s="471"/>
      <c r="X219" s="471"/>
      <c r="Y219" s="471"/>
      <c r="Z219" s="471"/>
      <c r="AA219" s="471"/>
      <c r="AB219" s="471"/>
      <c r="AC219" s="468"/>
      <c r="AD219" s="468"/>
      <c r="AE219" s="472"/>
      <c r="AF219" s="471"/>
      <c r="AG219" s="471"/>
      <c r="AH219" s="471"/>
      <c r="AI219" s="468"/>
      <c r="AJ219" s="468"/>
      <c r="AK219" s="468"/>
      <c r="AL219" s="468"/>
      <c r="AM219" s="468"/>
      <c r="AN219" s="471"/>
      <c r="AO219" s="471">
        <f>'Per IP Marketing'!$B$14</f>
        <v>-24000</v>
      </c>
      <c r="AP219" s="471">
        <f>'Per IP Marketing'!$C$14</f>
        <v>-24000</v>
      </c>
      <c r="AQ219" s="472">
        <f>'Per IP Marketing'!$D$14</f>
        <v>-19000</v>
      </c>
      <c r="AR219" s="471">
        <f>'Per IP Marketing'!$E$14</f>
        <v>-29000</v>
      </c>
      <c r="AS219" s="471">
        <f>'Per IP Marketing'!$F$14</f>
        <v>-26500</v>
      </c>
      <c r="AT219" s="471">
        <f>'Per IP Marketing'!$G$14</f>
        <v>-27700</v>
      </c>
      <c r="AU219" s="471">
        <f>'Per IP Marketing'!$H$14</f>
        <v>-32700</v>
      </c>
      <c r="AV219" s="471">
        <f>'Per IP Marketing'!$I$14</f>
        <v>-27000</v>
      </c>
      <c r="AW219" s="471">
        <f>'Per IP Marketing'!$J$14</f>
        <v>-12500</v>
      </c>
      <c r="AX219" s="471">
        <f>'Per IP Marketing'!$K$14</f>
        <v>-10000</v>
      </c>
      <c r="AY219" s="471">
        <f>'Per IP Marketing'!$L$14</f>
        <v>-9250</v>
      </c>
      <c r="AZ219" s="471">
        <f>'Per IP Marketing'!$M$14</f>
        <v>-2700</v>
      </c>
      <c r="BA219" s="471">
        <f>'Per IP Marketing'!$N$14</f>
        <v>-1100</v>
      </c>
      <c r="BB219" s="471">
        <f>'Per IP Marketing'!$O$14</f>
        <v>-1100</v>
      </c>
      <c r="BC219" s="471">
        <f>'Per IP Marketing'!$P$14</f>
        <v>-1100</v>
      </c>
      <c r="BD219" s="471">
        <f>'Per IP Marketing'!$Q$14</f>
        <v>-800</v>
      </c>
      <c r="BE219" s="471">
        <f>'Per IP Marketing'!$R$14</f>
        <v>-1050</v>
      </c>
      <c r="BF219" s="468">
        <f>'Per IP Marketing'!$T$14</f>
        <v>0</v>
      </c>
      <c r="BG219" s="471">
        <f>'Per IP Marketing'!T$14</f>
        <v>0</v>
      </c>
      <c r="BH219" s="468"/>
      <c r="BI219" s="468"/>
      <c r="BJ219" s="468"/>
      <c r="BK219" s="468"/>
      <c r="BL219" s="471"/>
      <c r="BM219" s="471"/>
      <c r="BN219" s="471"/>
      <c r="BO219" s="472"/>
      <c r="BP219" s="471"/>
      <c r="BQ219" s="471"/>
      <c r="BR219" s="471"/>
      <c r="BS219" s="471"/>
      <c r="BT219" s="471"/>
      <c r="BU219" s="471"/>
      <c r="BV219" s="471"/>
      <c r="BW219" s="471"/>
      <c r="BX219" s="471"/>
      <c r="BY219" s="468"/>
      <c r="BZ219" s="468"/>
      <c r="CA219" s="472"/>
      <c r="CB219" s="468"/>
      <c r="CC219" s="468"/>
      <c r="CD219" s="468"/>
      <c r="CE219" s="468"/>
      <c r="CF219" s="468"/>
      <c r="CG219" s="468"/>
      <c r="CH219" s="468"/>
      <c r="CI219" s="468"/>
      <c r="CJ219" s="471"/>
      <c r="CK219" s="471"/>
      <c r="CL219" s="471"/>
      <c r="CM219" s="472"/>
      <c r="CN219" s="471"/>
      <c r="CO219" s="471"/>
      <c r="CP219" s="471"/>
      <c r="CQ219" s="471"/>
      <c r="CR219" s="471"/>
      <c r="CS219" s="471"/>
      <c r="CT219" s="471"/>
      <c r="CU219" s="471"/>
      <c r="CV219" s="471"/>
      <c r="CW219" s="468"/>
      <c r="CX219" s="468"/>
      <c r="CY219" s="472"/>
      <c r="CZ219" s="468"/>
      <c r="DA219" s="468"/>
      <c r="DB219" s="468"/>
      <c r="DC219" s="468"/>
      <c r="DD219" s="468"/>
      <c r="DE219" s="468"/>
      <c r="DF219" s="468"/>
      <c r="DG219" s="468"/>
      <c r="DH219" s="471"/>
      <c r="DI219" s="471"/>
      <c r="DJ219" s="471"/>
      <c r="DK219" s="472"/>
      <c r="DL219" s="471"/>
      <c r="DM219" s="471"/>
      <c r="DN219" s="471"/>
      <c r="DO219" s="471"/>
      <c r="DP219" s="471"/>
      <c r="DQ219" s="471"/>
      <c r="DR219" s="471"/>
      <c r="DS219" s="471"/>
      <c r="DT219" s="471"/>
      <c r="DU219" s="468"/>
      <c r="DV219" s="468"/>
      <c r="DW219" s="472"/>
      <c r="DX219" s="468"/>
      <c r="DY219" s="468"/>
      <c r="DZ219" s="468"/>
      <c r="EA219" s="468"/>
      <c r="EB219" s="468"/>
      <c r="EC219" s="468"/>
      <c r="ED219" s="468"/>
      <c r="EE219" s="468"/>
      <c r="EF219" s="471"/>
      <c r="EG219" s="471"/>
      <c r="EH219" s="471"/>
      <c r="EI219" s="472"/>
      <c r="EJ219" s="471"/>
      <c r="EK219" s="471"/>
      <c r="EL219" s="471"/>
      <c r="EM219" s="471"/>
      <c r="EN219" s="471"/>
      <c r="EO219" s="471"/>
      <c r="EP219" s="471"/>
      <c r="EQ219" s="471"/>
      <c r="ER219" s="471"/>
      <c r="ES219" s="468"/>
      <c r="ET219" s="468"/>
      <c r="EU219" s="472"/>
      <c r="EV219" s="468"/>
      <c r="EW219" s="468"/>
      <c r="EX219" s="468"/>
      <c r="EY219" s="468"/>
      <c r="EZ219" s="468"/>
      <c r="FA219" s="468"/>
      <c r="FB219" s="468"/>
      <c r="FC219" s="468"/>
      <c r="FD219" s="471"/>
      <c r="FE219" s="471"/>
      <c r="FF219" s="471"/>
      <c r="FG219" s="472"/>
      <c r="FH219" s="471"/>
      <c r="FI219" s="471"/>
      <c r="FJ219" s="471"/>
      <c r="FK219" s="471"/>
      <c r="FL219" s="471"/>
      <c r="FM219" s="471"/>
      <c r="FN219" s="471"/>
      <c r="FO219" s="471"/>
      <c r="FP219" s="471"/>
      <c r="FQ219" s="468"/>
      <c r="FR219" s="468"/>
      <c r="FS219" s="472"/>
      <c r="FT219" s="468"/>
      <c r="FU219" s="468"/>
      <c r="FV219" s="468"/>
      <c r="FW219" s="468"/>
      <c r="FX219" s="468"/>
      <c r="FY219" s="468"/>
      <c r="FZ219" s="468"/>
      <c r="GA219" s="468"/>
      <c r="GB219" s="471"/>
      <c r="GC219" s="471"/>
      <c r="GD219" s="471"/>
      <c r="GE219" s="472"/>
      <c r="GF219" s="507"/>
    </row>
    <row r="220" spans="7:188" s="508" customFormat="1" ht="22" hidden="1" customHeight="1">
      <c r="G220" s="540">
        <f t="shared" si="869"/>
        <v>16</v>
      </c>
      <c r="H220" s="468"/>
      <c r="I220" s="468"/>
      <c r="J220" s="468"/>
      <c r="K220" s="468"/>
      <c r="L220" s="468"/>
      <c r="M220" s="468"/>
      <c r="N220" s="468"/>
      <c r="O220" s="468"/>
      <c r="P220" s="472"/>
      <c r="Q220" s="471"/>
      <c r="R220" s="471"/>
      <c r="S220" s="472"/>
      <c r="T220" s="471"/>
      <c r="U220" s="471"/>
      <c r="V220" s="471"/>
      <c r="W220" s="471"/>
      <c r="X220" s="471"/>
      <c r="Y220" s="471"/>
      <c r="Z220" s="471"/>
      <c r="AA220" s="471"/>
      <c r="AB220" s="471"/>
      <c r="AC220" s="468"/>
      <c r="AD220" s="468"/>
      <c r="AE220" s="472"/>
      <c r="AF220" s="471"/>
      <c r="AG220" s="471"/>
      <c r="AH220" s="471"/>
      <c r="AI220" s="468"/>
      <c r="AJ220" s="468"/>
      <c r="AK220" s="468"/>
      <c r="AL220" s="468"/>
      <c r="AM220" s="468"/>
      <c r="AN220" s="471"/>
      <c r="AO220" s="471"/>
      <c r="AP220" s="471">
        <f>'Per IP Marketing'!$B$14</f>
        <v>-24000</v>
      </c>
      <c r="AQ220" s="472">
        <f>'Per IP Marketing'!$C$14</f>
        <v>-24000</v>
      </c>
      <c r="AR220" s="471">
        <f>'Per IP Marketing'!$D$14</f>
        <v>-19000</v>
      </c>
      <c r="AS220" s="471">
        <f>'Per IP Marketing'!$E$14</f>
        <v>-29000</v>
      </c>
      <c r="AT220" s="471">
        <f>'Per IP Marketing'!$F$14</f>
        <v>-26500</v>
      </c>
      <c r="AU220" s="471">
        <f>'Per IP Marketing'!$G$14</f>
        <v>-27700</v>
      </c>
      <c r="AV220" s="471">
        <f>'Per IP Marketing'!$H$14</f>
        <v>-32700</v>
      </c>
      <c r="AW220" s="471">
        <f>'Per IP Marketing'!$I$14</f>
        <v>-27000</v>
      </c>
      <c r="AX220" s="471">
        <f>'Per IP Marketing'!$J$14</f>
        <v>-12500</v>
      </c>
      <c r="AY220" s="471">
        <f>'Per IP Marketing'!$K$14</f>
        <v>-10000</v>
      </c>
      <c r="AZ220" s="471">
        <f>'Per IP Marketing'!$L$14</f>
        <v>-9250</v>
      </c>
      <c r="BA220" s="471">
        <f>'Per IP Marketing'!$M$14</f>
        <v>-2700</v>
      </c>
      <c r="BB220" s="471">
        <f>'Per IP Marketing'!$N$14</f>
        <v>-1100</v>
      </c>
      <c r="BC220" s="471">
        <f>'Per IP Marketing'!$O$14</f>
        <v>-1100</v>
      </c>
      <c r="BD220" s="471">
        <f>'Per IP Marketing'!$P$14</f>
        <v>-1100</v>
      </c>
      <c r="BE220" s="471">
        <f>'Per IP Marketing'!$Q$14</f>
        <v>-800</v>
      </c>
      <c r="BF220" s="471">
        <f>'Per IP Marketing'!$R$14</f>
        <v>-1050</v>
      </c>
      <c r="BG220" s="468">
        <f>'Per IP Marketing'!$T$14</f>
        <v>0</v>
      </c>
      <c r="BH220" s="471">
        <f>'Per IP Marketing'!T$14</f>
        <v>0</v>
      </c>
      <c r="BI220" s="468"/>
      <c r="BJ220" s="468"/>
      <c r="BK220" s="468"/>
      <c r="BL220" s="471"/>
      <c r="BM220" s="471"/>
      <c r="BN220" s="471"/>
      <c r="BO220" s="472"/>
      <c r="BP220" s="471"/>
      <c r="BQ220" s="471"/>
      <c r="BR220" s="471"/>
      <c r="BS220" s="471"/>
      <c r="BT220" s="471"/>
      <c r="BU220" s="471"/>
      <c r="BV220" s="471"/>
      <c r="BW220" s="471"/>
      <c r="BX220" s="471"/>
      <c r="BY220" s="468"/>
      <c r="BZ220" s="468"/>
      <c r="CA220" s="472"/>
      <c r="CB220" s="468"/>
      <c r="CC220" s="468"/>
      <c r="CD220" s="468"/>
      <c r="CE220" s="468"/>
      <c r="CF220" s="468"/>
      <c r="CG220" s="468"/>
      <c r="CH220" s="468"/>
      <c r="CI220" s="468"/>
      <c r="CJ220" s="471"/>
      <c r="CK220" s="471"/>
      <c r="CL220" s="471"/>
      <c r="CM220" s="472"/>
      <c r="CN220" s="471"/>
      <c r="CO220" s="471"/>
      <c r="CP220" s="471"/>
      <c r="CQ220" s="471"/>
      <c r="CR220" s="471"/>
      <c r="CS220" s="471"/>
      <c r="CT220" s="471"/>
      <c r="CU220" s="471"/>
      <c r="CV220" s="471"/>
      <c r="CW220" s="468"/>
      <c r="CX220" s="468"/>
      <c r="CY220" s="472"/>
      <c r="CZ220" s="468"/>
      <c r="DA220" s="468"/>
      <c r="DB220" s="468"/>
      <c r="DC220" s="468"/>
      <c r="DD220" s="468"/>
      <c r="DE220" s="468"/>
      <c r="DF220" s="468"/>
      <c r="DG220" s="468"/>
      <c r="DH220" s="471"/>
      <c r="DI220" s="471"/>
      <c r="DJ220" s="471"/>
      <c r="DK220" s="472"/>
      <c r="DL220" s="471"/>
      <c r="DM220" s="471"/>
      <c r="DN220" s="471"/>
      <c r="DO220" s="471"/>
      <c r="DP220" s="471"/>
      <c r="DQ220" s="471"/>
      <c r="DR220" s="471"/>
      <c r="DS220" s="471"/>
      <c r="DT220" s="471"/>
      <c r="DU220" s="468"/>
      <c r="DV220" s="468"/>
      <c r="DW220" s="472"/>
      <c r="DX220" s="468"/>
      <c r="DY220" s="468"/>
      <c r="DZ220" s="468"/>
      <c r="EA220" s="468"/>
      <c r="EB220" s="468"/>
      <c r="EC220" s="468"/>
      <c r="ED220" s="468"/>
      <c r="EE220" s="468"/>
      <c r="EF220" s="471"/>
      <c r="EG220" s="471"/>
      <c r="EH220" s="471"/>
      <c r="EI220" s="472"/>
      <c r="EJ220" s="471"/>
      <c r="EK220" s="471"/>
      <c r="EL220" s="471"/>
      <c r="EM220" s="471"/>
      <c r="EN220" s="471"/>
      <c r="EO220" s="471"/>
      <c r="EP220" s="471"/>
      <c r="EQ220" s="471"/>
      <c r="ER220" s="471"/>
      <c r="ES220" s="468"/>
      <c r="ET220" s="468"/>
      <c r="EU220" s="472"/>
      <c r="EV220" s="468"/>
      <c r="EW220" s="468"/>
      <c r="EX220" s="468"/>
      <c r="EY220" s="468"/>
      <c r="EZ220" s="468"/>
      <c r="FA220" s="468"/>
      <c r="FB220" s="468"/>
      <c r="FC220" s="468"/>
      <c r="FD220" s="471"/>
      <c r="FE220" s="471"/>
      <c r="FF220" s="471"/>
      <c r="FG220" s="472"/>
      <c r="FH220" s="471"/>
      <c r="FI220" s="471"/>
      <c r="FJ220" s="471"/>
      <c r="FK220" s="471"/>
      <c r="FL220" s="471"/>
      <c r="FM220" s="471"/>
      <c r="FN220" s="471"/>
      <c r="FO220" s="471"/>
      <c r="FP220" s="471"/>
      <c r="FQ220" s="468"/>
      <c r="FR220" s="468"/>
      <c r="FS220" s="472"/>
      <c r="FT220" s="468"/>
      <c r="FU220" s="468"/>
      <c r="FV220" s="468"/>
      <c r="FW220" s="468"/>
      <c r="FX220" s="468"/>
      <c r="FY220" s="468"/>
      <c r="FZ220" s="468"/>
      <c r="GA220" s="468"/>
      <c r="GB220" s="471"/>
      <c r="GC220" s="471"/>
      <c r="GD220" s="471"/>
      <c r="GE220" s="472"/>
      <c r="GF220" s="507"/>
    </row>
    <row r="221" spans="7:188" s="508" customFormat="1" ht="22" hidden="1" customHeight="1">
      <c r="G221" s="540">
        <f t="shared" si="869"/>
        <v>17</v>
      </c>
      <c r="H221" s="468"/>
      <c r="I221" s="468"/>
      <c r="J221" s="468"/>
      <c r="K221" s="468"/>
      <c r="L221" s="468"/>
      <c r="M221" s="468"/>
      <c r="N221" s="468"/>
      <c r="O221" s="468"/>
      <c r="P221" s="472"/>
      <c r="Q221" s="471"/>
      <c r="R221" s="471"/>
      <c r="S221" s="472"/>
      <c r="T221" s="471"/>
      <c r="U221" s="471"/>
      <c r="V221" s="471"/>
      <c r="W221" s="471"/>
      <c r="X221" s="471"/>
      <c r="Y221" s="471"/>
      <c r="Z221" s="471"/>
      <c r="AA221" s="471"/>
      <c r="AB221" s="471"/>
      <c r="AC221" s="468"/>
      <c r="AD221" s="468"/>
      <c r="AE221" s="472"/>
      <c r="AF221" s="471"/>
      <c r="AG221" s="471"/>
      <c r="AH221" s="471"/>
      <c r="AI221" s="468"/>
      <c r="AJ221" s="468"/>
      <c r="AK221" s="468"/>
      <c r="AL221" s="468"/>
      <c r="AM221" s="468"/>
      <c r="AN221" s="471"/>
      <c r="AO221" s="471"/>
      <c r="AP221" s="471"/>
      <c r="AQ221" s="472">
        <f>'Per IP Marketing'!$B$14</f>
        <v>-24000</v>
      </c>
      <c r="AR221" s="471">
        <f>'Per IP Marketing'!$C$14</f>
        <v>-24000</v>
      </c>
      <c r="AS221" s="471">
        <f>'Per IP Marketing'!$D$14</f>
        <v>-19000</v>
      </c>
      <c r="AT221" s="471">
        <f>'Per IP Marketing'!$E$14</f>
        <v>-29000</v>
      </c>
      <c r="AU221" s="471">
        <f>'Per IP Marketing'!$F$14</f>
        <v>-26500</v>
      </c>
      <c r="AV221" s="471">
        <f>'Per IP Marketing'!$G$14</f>
        <v>-27700</v>
      </c>
      <c r="AW221" s="471">
        <f>'Per IP Marketing'!$H$14</f>
        <v>-32700</v>
      </c>
      <c r="AX221" s="471">
        <f>'Per IP Marketing'!$I$14</f>
        <v>-27000</v>
      </c>
      <c r="AY221" s="471">
        <f>'Per IP Marketing'!$J$14</f>
        <v>-12500</v>
      </c>
      <c r="AZ221" s="471">
        <f>'Per IP Marketing'!$K$14</f>
        <v>-10000</v>
      </c>
      <c r="BA221" s="471">
        <f>'Per IP Marketing'!$L$14</f>
        <v>-9250</v>
      </c>
      <c r="BB221" s="471">
        <f>'Per IP Marketing'!$M$14</f>
        <v>-2700</v>
      </c>
      <c r="BC221" s="471">
        <f>'Per IP Marketing'!$N$14</f>
        <v>-1100</v>
      </c>
      <c r="BD221" s="471">
        <f>'Per IP Marketing'!$O$14</f>
        <v>-1100</v>
      </c>
      <c r="BE221" s="471">
        <f>'Per IP Marketing'!$P$14</f>
        <v>-1100</v>
      </c>
      <c r="BF221" s="471">
        <f>'Per IP Marketing'!$Q$14</f>
        <v>-800</v>
      </c>
      <c r="BG221" s="471">
        <f>'Per IP Marketing'!$R$14</f>
        <v>-1050</v>
      </c>
      <c r="BH221" s="468">
        <f>'Per IP Marketing'!$T$14</f>
        <v>0</v>
      </c>
      <c r="BI221" s="472">
        <f>'Per IP Marketing'!T$14</f>
        <v>0</v>
      </c>
      <c r="BJ221" s="468"/>
      <c r="BK221" s="468"/>
      <c r="BL221" s="471"/>
      <c r="BM221" s="471"/>
      <c r="BN221" s="471"/>
      <c r="BO221" s="472"/>
      <c r="BP221" s="471"/>
      <c r="BQ221" s="471"/>
      <c r="BR221" s="471"/>
      <c r="BS221" s="471"/>
      <c r="BT221" s="471"/>
      <c r="BU221" s="471"/>
      <c r="BV221" s="471"/>
      <c r="BW221" s="471"/>
      <c r="BX221" s="471"/>
      <c r="BY221" s="468"/>
      <c r="BZ221" s="468"/>
      <c r="CA221" s="472"/>
      <c r="CB221" s="468"/>
      <c r="CC221" s="468"/>
      <c r="CD221" s="468"/>
      <c r="CE221" s="468"/>
      <c r="CF221" s="468"/>
      <c r="CG221" s="468"/>
      <c r="CH221" s="468"/>
      <c r="CI221" s="468"/>
      <c r="CJ221" s="471"/>
      <c r="CK221" s="471"/>
      <c r="CL221" s="471"/>
      <c r="CM221" s="472"/>
      <c r="CN221" s="471"/>
      <c r="CO221" s="471"/>
      <c r="CP221" s="471"/>
      <c r="CQ221" s="471"/>
      <c r="CR221" s="471"/>
      <c r="CS221" s="471"/>
      <c r="CT221" s="471"/>
      <c r="CU221" s="471"/>
      <c r="CV221" s="471"/>
      <c r="CW221" s="468"/>
      <c r="CX221" s="468"/>
      <c r="CY221" s="472"/>
      <c r="CZ221" s="468"/>
      <c r="DA221" s="468"/>
      <c r="DB221" s="468"/>
      <c r="DC221" s="468"/>
      <c r="DD221" s="468"/>
      <c r="DE221" s="468"/>
      <c r="DF221" s="468"/>
      <c r="DG221" s="468"/>
      <c r="DH221" s="471"/>
      <c r="DI221" s="471"/>
      <c r="DJ221" s="471"/>
      <c r="DK221" s="472"/>
      <c r="DL221" s="471"/>
      <c r="DM221" s="471"/>
      <c r="DN221" s="471"/>
      <c r="DO221" s="471"/>
      <c r="DP221" s="471"/>
      <c r="DQ221" s="471"/>
      <c r="DR221" s="471"/>
      <c r="DS221" s="471"/>
      <c r="DT221" s="471"/>
      <c r="DU221" s="468"/>
      <c r="DV221" s="468"/>
      <c r="DW221" s="472"/>
      <c r="DX221" s="468"/>
      <c r="DY221" s="468"/>
      <c r="DZ221" s="468"/>
      <c r="EA221" s="468"/>
      <c r="EB221" s="468"/>
      <c r="EC221" s="468"/>
      <c r="ED221" s="468"/>
      <c r="EE221" s="468"/>
      <c r="EF221" s="471"/>
      <c r="EG221" s="471"/>
      <c r="EH221" s="471"/>
      <c r="EI221" s="472"/>
      <c r="EJ221" s="471"/>
      <c r="EK221" s="471"/>
      <c r="EL221" s="471"/>
      <c r="EM221" s="471"/>
      <c r="EN221" s="471"/>
      <c r="EO221" s="471"/>
      <c r="EP221" s="471"/>
      <c r="EQ221" s="471"/>
      <c r="ER221" s="471"/>
      <c r="ES221" s="468"/>
      <c r="ET221" s="468"/>
      <c r="EU221" s="472"/>
      <c r="EV221" s="468"/>
      <c r="EW221" s="468"/>
      <c r="EX221" s="468"/>
      <c r="EY221" s="468"/>
      <c r="EZ221" s="468"/>
      <c r="FA221" s="468"/>
      <c r="FB221" s="468"/>
      <c r="FC221" s="468"/>
      <c r="FD221" s="471"/>
      <c r="FE221" s="471"/>
      <c r="FF221" s="471"/>
      <c r="FG221" s="472"/>
      <c r="FH221" s="471"/>
      <c r="FI221" s="471"/>
      <c r="FJ221" s="471"/>
      <c r="FK221" s="471"/>
      <c r="FL221" s="471"/>
      <c r="FM221" s="471"/>
      <c r="FN221" s="471"/>
      <c r="FO221" s="471"/>
      <c r="FP221" s="471"/>
      <c r="FQ221" s="468"/>
      <c r="FR221" s="468"/>
      <c r="FS221" s="472"/>
      <c r="FT221" s="468"/>
      <c r="FU221" s="468"/>
      <c r="FV221" s="468"/>
      <c r="FW221" s="468"/>
      <c r="FX221" s="468"/>
      <c r="FY221" s="468"/>
      <c r="FZ221" s="468"/>
      <c r="GA221" s="468"/>
      <c r="GB221" s="471"/>
      <c r="GC221" s="471"/>
      <c r="GD221" s="471"/>
      <c r="GE221" s="472"/>
      <c r="GF221" s="507"/>
    </row>
    <row r="222" spans="7:188" s="508" customFormat="1" ht="22" hidden="1" customHeight="1">
      <c r="G222" s="540">
        <f t="shared" si="869"/>
        <v>18</v>
      </c>
      <c r="H222" s="468"/>
      <c r="I222" s="468"/>
      <c r="J222" s="468"/>
      <c r="K222" s="468"/>
      <c r="L222" s="468"/>
      <c r="M222" s="468"/>
      <c r="N222" s="468"/>
      <c r="O222" s="468"/>
      <c r="P222" s="472"/>
      <c r="Q222" s="471"/>
      <c r="R222" s="471"/>
      <c r="S222" s="472"/>
      <c r="T222" s="471"/>
      <c r="U222" s="471"/>
      <c r="V222" s="471"/>
      <c r="W222" s="471"/>
      <c r="X222" s="471"/>
      <c r="Y222" s="471"/>
      <c r="Z222" s="471"/>
      <c r="AA222" s="471"/>
      <c r="AB222" s="471"/>
      <c r="AC222" s="468"/>
      <c r="AD222" s="468"/>
      <c r="AE222" s="472"/>
      <c r="AF222" s="471"/>
      <c r="AG222" s="471"/>
      <c r="AH222" s="471"/>
      <c r="AI222" s="468"/>
      <c r="AJ222" s="468"/>
      <c r="AK222" s="468"/>
      <c r="AL222" s="468"/>
      <c r="AM222" s="468"/>
      <c r="AN222" s="471"/>
      <c r="AO222" s="471"/>
      <c r="AP222" s="471"/>
      <c r="AQ222" s="472"/>
      <c r="AR222" s="471"/>
      <c r="AS222" s="471"/>
      <c r="AT222" s="471">
        <f>'Per IP Marketing'!$B$14</f>
        <v>-24000</v>
      </c>
      <c r="AU222" s="471">
        <f>'Per IP Marketing'!$C$14</f>
        <v>-24000</v>
      </c>
      <c r="AV222" s="471">
        <f>'Per IP Marketing'!$D$14</f>
        <v>-19000</v>
      </c>
      <c r="AW222" s="471">
        <f>'Per IP Marketing'!$E$14</f>
        <v>-29000</v>
      </c>
      <c r="AX222" s="471">
        <f>'Per IP Marketing'!$F$14</f>
        <v>-26500</v>
      </c>
      <c r="AY222" s="471">
        <f>'Per IP Marketing'!$G$14</f>
        <v>-27700</v>
      </c>
      <c r="AZ222" s="471">
        <f>'Per IP Marketing'!$H$14</f>
        <v>-32700</v>
      </c>
      <c r="BA222" s="471">
        <f>'Per IP Marketing'!$I$14</f>
        <v>-27000</v>
      </c>
      <c r="BB222" s="471">
        <f>'Per IP Marketing'!$J$14</f>
        <v>-12500</v>
      </c>
      <c r="BC222" s="471">
        <f>'Per IP Marketing'!$K$14</f>
        <v>-10000</v>
      </c>
      <c r="BD222" s="471">
        <f>'Per IP Marketing'!$L$14</f>
        <v>-9250</v>
      </c>
      <c r="BE222" s="471">
        <f>'Per IP Marketing'!$M$14</f>
        <v>-2700</v>
      </c>
      <c r="BF222" s="471">
        <f>'Per IP Marketing'!$N$14</f>
        <v>-1100</v>
      </c>
      <c r="BG222" s="471">
        <f>'Per IP Marketing'!$O$14</f>
        <v>-1100</v>
      </c>
      <c r="BH222" s="471">
        <f>'Per IP Marketing'!$P$14</f>
        <v>-1100</v>
      </c>
      <c r="BI222" s="471">
        <f>'Per IP Marketing'!$Q$14</f>
        <v>-800</v>
      </c>
      <c r="BJ222" s="471">
        <f>'Per IP Marketing'!$R$14</f>
        <v>-1050</v>
      </c>
      <c r="BK222" s="468">
        <f>'Per IP Marketing'!$T$14</f>
        <v>0</v>
      </c>
      <c r="BL222" s="471">
        <f>'Per IP Marketing'!T$14</f>
        <v>0</v>
      </c>
      <c r="BM222" s="471"/>
      <c r="BN222" s="471"/>
      <c r="BO222" s="472"/>
      <c r="BP222" s="471"/>
      <c r="BQ222" s="471"/>
      <c r="BR222" s="471"/>
      <c r="BS222" s="471"/>
      <c r="BT222" s="471"/>
      <c r="BU222" s="471"/>
      <c r="BV222" s="471"/>
      <c r="BW222" s="471"/>
      <c r="BX222" s="471"/>
      <c r="BY222" s="468"/>
      <c r="BZ222" s="468"/>
      <c r="CA222" s="472"/>
      <c r="CB222" s="468"/>
      <c r="CC222" s="468"/>
      <c r="CD222" s="468"/>
      <c r="CE222" s="468"/>
      <c r="CF222" s="468"/>
      <c r="CG222" s="468"/>
      <c r="CH222" s="468"/>
      <c r="CI222" s="468"/>
      <c r="CJ222" s="471"/>
      <c r="CK222" s="471"/>
      <c r="CL222" s="471"/>
      <c r="CM222" s="472"/>
      <c r="CN222" s="471"/>
      <c r="CO222" s="471"/>
      <c r="CP222" s="471"/>
      <c r="CQ222" s="471"/>
      <c r="CR222" s="471"/>
      <c r="CS222" s="471"/>
      <c r="CT222" s="471"/>
      <c r="CU222" s="471"/>
      <c r="CV222" s="471"/>
      <c r="CW222" s="468"/>
      <c r="CX222" s="468"/>
      <c r="CY222" s="472"/>
      <c r="CZ222" s="468"/>
      <c r="DA222" s="468"/>
      <c r="DB222" s="468"/>
      <c r="DC222" s="468"/>
      <c r="DD222" s="468"/>
      <c r="DE222" s="468"/>
      <c r="DF222" s="468"/>
      <c r="DG222" s="468"/>
      <c r="DH222" s="471"/>
      <c r="DI222" s="471"/>
      <c r="DJ222" s="471"/>
      <c r="DK222" s="472"/>
      <c r="DL222" s="471"/>
      <c r="DM222" s="471"/>
      <c r="DN222" s="471"/>
      <c r="DO222" s="471"/>
      <c r="DP222" s="471"/>
      <c r="DQ222" s="471"/>
      <c r="DR222" s="471"/>
      <c r="DS222" s="471"/>
      <c r="DT222" s="471"/>
      <c r="DU222" s="468"/>
      <c r="DV222" s="468"/>
      <c r="DW222" s="472"/>
      <c r="DX222" s="468"/>
      <c r="DY222" s="468"/>
      <c r="DZ222" s="468"/>
      <c r="EA222" s="468"/>
      <c r="EB222" s="468"/>
      <c r="EC222" s="468"/>
      <c r="ED222" s="468"/>
      <c r="EE222" s="468"/>
      <c r="EF222" s="471"/>
      <c r="EG222" s="471"/>
      <c r="EH222" s="471"/>
      <c r="EI222" s="472"/>
      <c r="EJ222" s="471"/>
      <c r="EK222" s="471"/>
      <c r="EL222" s="471"/>
      <c r="EM222" s="471"/>
      <c r="EN222" s="471"/>
      <c r="EO222" s="471"/>
      <c r="EP222" s="471"/>
      <c r="EQ222" s="471"/>
      <c r="ER222" s="471"/>
      <c r="ES222" s="468"/>
      <c r="ET222" s="468"/>
      <c r="EU222" s="472"/>
      <c r="EV222" s="468"/>
      <c r="EW222" s="468"/>
      <c r="EX222" s="468"/>
      <c r="EY222" s="468"/>
      <c r="EZ222" s="468"/>
      <c r="FA222" s="468"/>
      <c r="FB222" s="468"/>
      <c r="FC222" s="468"/>
      <c r="FD222" s="471"/>
      <c r="FE222" s="471"/>
      <c r="FF222" s="471"/>
      <c r="FG222" s="472"/>
      <c r="FH222" s="471"/>
      <c r="FI222" s="471"/>
      <c r="FJ222" s="471"/>
      <c r="FK222" s="471"/>
      <c r="FL222" s="471"/>
      <c r="FM222" s="471"/>
      <c r="FN222" s="471"/>
      <c r="FO222" s="471"/>
      <c r="FP222" s="471"/>
      <c r="FQ222" s="468"/>
      <c r="FR222" s="468"/>
      <c r="FS222" s="472"/>
      <c r="FT222" s="468"/>
      <c r="FU222" s="468"/>
      <c r="FV222" s="468"/>
      <c r="FW222" s="468"/>
      <c r="FX222" s="468"/>
      <c r="FY222" s="468"/>
      <c r="FZ222" s="468"/>
      <c r="GA222" s="468"/>
      <c r="GB222" s="471"/>
      <c r="GC222" s="471"/>
      <c r="GD222" s="471"/>
      <c r="GE222" s="472"/>
      <c r="GF222" s="507"/>
    </row>
    <row r="223" spans="7:188" s="508" customFormat="1" ht="22" hidden="1" customHeight="1">
      <c r="G223" s="540">
        <f t="shared" si="869"/>
        <v>19</v>
      </c>
      <c r="H223" s="468"/>
      <c r="I223" s="468"/>
      <c r="J223" s="468"/>
      <c r="K223" s="468"/>
      <c r="L223" s="468"/>
      <c r="M223" s="468"/>
      <c r="N223" s="468"/>
      <c r="O223" s="468"/>
      <c r="P223" s="472"/>
      <c r="Q223" s="471"/>
      <c r="R223" s="471"/>
      <c r="S223" s="472"/>
      <c r="T223" s="471"/>
      <c r="U223" s="471"/>
      <c r="V223" s="471"/>
      <c r="W223" s="471"/>
      <c r="X223" s="471"/>
      <c r="Y223" s="471"/>
      <c r="Z223" s="471"/>
      <c r="AA223" s="471"/>
      <c r="AB223" s="471"/>
      <c r="AC223" s="468"/>
      <c r="AD223" s="468"/>
      <c r="AE223" s="472"/>
      <c r="AF223" s="471"/>
      <c r="AG223" s="471"/>
      <c r="AH223" s="471"/>
      <c r="AI223" s="468"/>
      <c r="AJ223" s="468"/>
      <c r="AK223" s="468"/>
      <c r="AL223" s="468"/>
      <c r="AM223" s="468"/>
      <c r="AN223" s="471"/>
      <c r="AO223" s="471"/>
      <c r="AP223" s="471"/>
      <c r="AQ223" s="472"/>
      <c r="AR223" s="471"/>
      <c r="AS223" s="471"/>
      <c r="AT223" s="471"/>
      <c r="AU223" s="471">
        <f>'Per IP Marketing'!$B$14</f>
        <v>-24000</v>
      </c>
      <c r="AV223" s="471">
        <f>'Per IP Marketing'!$C$14</f>
        <v>-24000</v>
      </c>
      <c r="AW223" s="471">
        <f>'Per IP Marketing'!$D$14</f>
        <v>-19000</v>
      </c>
      <c r="AX223" s="471">
        <f>'Per IP Marketing'!$E$14</f>
        <v>-29000</v>
      </c>
      <c r="AY223" s="471">
        <f>'Per IP Marketing'!$F$14</f>
        <v>-26500</v>
      </c>
      <c r="AZ223" s="471">
        <f>'Per IP Marketing'!$G$14</f>
        <v>-27700</v>
      </c>
      <c r="BA223" s="471">
        <f>'Per IP Marketing'!$H$14</f>
        <v>-32700</v>
      </c>
      <c r="BB223" s="471">
        <f>'Per IP Marketing'!$I$14</f>
        <v>-27000</v>
      </c>
      <c r="BC223" s="471">
        <f>'Per IP Marketing'!$J$14</f>
        <v>-12500</v>
      </c>
      <c r="BD223" s="471">
        <f>'Per IP Marketing'!$K$14</f>
        <v>-10000</v>
      </c>
      <c r="BE223" s="471">
        <f>'Per IP Marketing'!$L$14</f>
        <v>-9250</v>
      </c>
      <c r="BF223" s="471">
        <f>'Per IP Marketing'!$M$14</f>
        <v>-2700</v>
      </c>
      <c r="BG223" s="471">
        <f>'Per IP Marketing'!$N$14</f>
        <v>-1100</v>
      </c>
      <c r="BH223" s="471">
        <f>'Per IP Marketing'!$O$14</f>
        <v>-1100</v>
      </c>
      <c r="BI223" s="471">
        <f>'Per IP Marketing'!$P$14</f>
        <v>-1100</v>
      </c>
      <c r="BJ223" s="471">
        <f>'Per IP Marketing'!$Q$14</f>
        <v>-800</v>
      </c>
      <c r="BK223" s="471">
        <f>'Per IP Marketing'!$R$14</f>
        <v>-1050</v>
      </c>
      <c r="BL223" s="468">
        <f>'Per IP Marketing'!$T$14</f>
        <v>0</v>
      </c>
      <c r="BM223" s="468">
        <f>'Per IP Marketing'!$T$14</f>
        <v>0</v>
      </c>
      <c r="BN223" s="471"/>
      <c r="BO223" s="472"/>
      <c r="BP223" s="471"/>
      <c r="BQ223" s="471"/>
      <c r="BR223" s="471"/>
      <c r="BS223" s="471"/>
      <c r="BT223" s="471"/>
      <c r="BU223" s="471"/>
      <c r="BV223" s="471"/>
      <c r="BW223" s="471"/>
      <c r="BX223" s="471"/>
      <c r="BY223" s="468"/>
      <c r="BZ223" s="468"/>
      <c r="CA223" s="472"/>
      <c r="CB223" s="468"/>
      <c r="CC223" s="468"/>
      <c r="CD223" s="468"/>
      <c r="CE223" s="468"/>
      <c r="CF223" s="468"/>
      <c r="CG223" s="468"/>
      <c r="CH223" s="468"/>
      <c r="CI223" s="468"/>
      <c r="CJ223" s="471"/>
      <c r="CK223" s="471"/>
      <c r="CL223" s="471"/>
      <c r="CM223" s="472"/>
      <c r="CN223" s="471"/>
      <c r="CO223" s="471"/>
      <c r="CP223" s="471"/>
      <c r="CQ223" s="471"/>
      <c r="CR223" s="471"/>
      <c r="CS223" s="471"/>
      <c r="CT223" s="471"/>
      <c r="CU223" s="471"/>
      <c r="CV223" s="471"/>
      <c r="CW223" s="468"/>
      <c r="CX223" s="468"/>
      <c r="CY223" s="472"/>
      <c r="CZ223" s="468"/>
      <c r="DA223" s="468"/>
      <c r="DB223" s="468"/>
      <c r="DC223" s="468"/>
      <c r="DD223" s="468"/>
      <c r="DE223" s="468"/>
      <c r="DF223" s="468"/>
      <c r="DG223" s="468"/>
      <c r="DH223" s="471"/>
      <c r="DI223" s="471"/>
      <c r="DJ223" s="471"/>
      <c r="DK223" s="472"/>
      <c r="DL223" s="471"/>
      <c r="DM223" s="471"/>
      <c r="DN223" s="471"/>
      <c r="DO223" s="471"/>
      <c r="DP223" s="471"/>
      <c r="DQ223" s="471"/>
      <c r="DR223" s="471"/>
      <c r="DS223" s="471"/>
      <c r="DT223" s="471"/>
      <c r="DU223" s="468"/>
      <c r="DV223" s="468"/>
      <c r="DW223" s="472"/>
      <c r="DX223" s="468"/>
      <c r="DY223" s="468"/>
      <c r="DZ223" s="468"/>
      <c r="EA223" s="468"/>
      <c r="EB223" s="468"/>
      <c r="EC223" s="468"/>
      <c r="ED223" s="468"/>
      <c r="EE223" s="468"/>
      <c r="EF223" s="471"/>
      <c r="EG223" s="471"/>
      <c r="EH223" s="471"/>
      <c r="EI223" s="472"/>
      <c r="EJ223" s="471"/>
      <c r="EK223" s="471"/>
      <c r="EL223" s="471"/>
      <c r="EM223" s="471"/>
      <c r="EN223" s="471"/>
      <c r="EO223" s="471"/>
      <c r="EP223" s="471"/>
      <c r="EQ223" s="471"/>
      <c r="ER223" s="471"/>
      <c r="ES223" s="468"/>
      <c r="ET223" s="468"/>
      <c r="EU223" s="472"/>
      <c r="EV223" s="468"/>
      <c r="EW223" s="468"/>
      <c r="EX223" s="468"/>
      <c r="EY223" s="468"/>
      <c r="EZ223" s="468"/>
      <c r="FA223" s="468"/>
      <c r="FB223" s="468"/>
      <c r="FC223" s="468"/>
      <c r="FD223" s="471"/>
      <c r="FE223" s="471"/>
      <c r="FF223" s="471"/>
      <c r="FG223" s="472"/>
      <c r="FH223" s="471"/>
      <c r="FI223" s="471"/>
      <c r="FJ223" s="471"/>
      <c r="FK223" s="471"/>
      <c r="FL223" s="471"/>
      <c r="FM223" s="471"/>
      <c r="FN223" s="471"/>
      <c r="FO223" s="471"/>
      <c r="FP223" s="471"/>
      <c r="FQ223" s="468"/>
      <c r="FR223" s="468"/>
      <c r="FS223" s="472"/>
      <c r="FT223" s="468"/>
      <c r="FU223" s="468"/>
      <c r="FV223" s="468"/>
      <c r="FW223" s="468"/>
      <c r="FX223" s="468"/>
      <c r="FY223" s="468"/>
      <c r="FZ223" s="468"/>
      <c r="GA223" s="468"/>
      <c r="GB223" s="471"/>
      <c r="GC223" s="471"/>
      <c r="GD223" s="471"/>
      <c r="GE223" s="472"/>
      <c r="GF223" s="507"/>
    </row>
    <row r="224" spans="7:188" s="508" customFormat="1" ht="22" hidden="1" customHeight="1">
      <c r="G224" s="540">
        <f t="shared" si="869"/>
        <v>20</v>
      </c>
      <c r="H224" s="468"/>
      <c r="I224" s="468"/>
      <c r="J224" s="468"/>
      <c r="K224" s="468"/>
      <c r="L224" s="468"/>
      <c r="M224" s="468"/>
      <c r="N224" s="468"/>
      <c r="O224" s="468"/>
      <c r="P224" s="472"/>
      <c r="Q224" s="471"/>
      <c r="R224" s="471"/>
      <c r="S224" s="472"/>
      <c r="T224" s="471"/>
      <c r="U224" s="471"/>
      <c r="V224" s="471"/>
      <c r="W224" s="471"/>
      <c r="X224" s="471"/>
      <c r="Y224" s="471"/>
      <c r="Z224" s="471"/>
      <c r="AA224" s="471"/>
      <c r="AB224" s="471"/>
      <c r="AC224" s="468"/>
      <c r="AD224" s="468"/>
      <c r="AE224" s="472"/>
      <c r="AF224" s="471"/>
      <c r="AG224" s="471"/>
      <c r="AH224" s="471"/>
      <c r="AI224" s="468"/>
      <c r="AJ224" s="468"/>
      <c r="AK224" s="468"/>
      <c r="AL224" s="468"/>
      <c r="AM224" s="468"/>
      <c r="AN224" s="471"/>
      <c r="AO224" s="471"/>
      <c r="AP224" s="471"/>
      <c r="AQ224" s="472"/>
      <c r="AR224" s="471"/>
      <c r="AS224" s="471"/>
      <c r="AT224" s="471"/>
      <c r="AU224" s="471"/>
      <c r="AV224" s="471"/>
      <c r="AW224" s="471">
        <f>'Per IP Marketing'!$B$14</f>
        <v>-24000</v>
      </c>
      <c r="AX224" s="471">
        <f>'Per IP Marketing'!$C$14</f>
        <v>-24000</v>
      </c>
      <c r="AY224" s="471">
        <f>'Per IP Marketing'!$D$14</f>
        <v>-19000</v>
      </c>
      <c r="AZ224" s="471">
        <f>'Per IP Marketing'!$E$14</f>
        <v>-29000</v>
      </c>
      <c r="BA224" s="471">
        <f>'Per IP Marketing'!$F$14</f>
        <v>-26500</v>
      </c>
      <c r="BB224" s="471">
        <f>'Per IP Marketing'!$G$14</f>
        <v>-27700</v>
      </c>
      <c r="BC224" s="471">
        <f>'Per IP Marketing'!$H$14</f>
        <v>-32700</v>
      </c>
      <c r="BD224" s="471">
        <f>'Per IP Marketing'!$I$14</f>
        <v>-27000</v>
      </c>
      <c r="BE224" s="471">
        <f>'Per IP Marketing'!$J$14</f>
        <v>-12500</v>
      </c>
      <c r="BF224" s="471">
        <f>'Per IP Marketing'!$K$14</f>
        <v>-10000</v>
      </c>
      <c r="BG224" s="471">
        <f>'Per IP Marketing'!$L$14</f>
        <v>-9250</v>
      </c>
      <c r="BH224" s="471">
        <f>'Per IP Marketing'!$M$14</f>
        <v>-2700</v>
      </c>
      <c r="BI224" s="471">
        <f>'Per IP Marketing'!$N$14</f>
        <v>-1100</v>
      </c>
      <c r="BJ224" s="471">
        <f>'Per IP Marketing'!$O$14</f>
        <v>-1100</v>
      </c>
      <c r="BK224" s="471">
        <f>'Per IP Marketing'!$P$14</f>
        <v>-1100</v>
      </c>
      <c r="BL224" s="471">
        <f>'Per IP Marketing'!$Q$14</f>
        <v>-800</v>
      </c>
      <c r="BM224" s="471">
        <f>'Per IP Marketing'!$R$14</f>
        <v>-1050</v>
      </c>
      <c r="BN224" s="468">
        <f>'Per IP Marketing'!$T$14</f>
        <v>0</v>
      </c>
      <c r="BO224" s="471">
        <f>'Per IP Marketing'!T$14</f>
        <v>0</v>
      </c>
      <c r="BP224" s="471"/>
      <c r="BQ224" s="471"/>
      <c r="BR224" s="471"/>
      <c r="BS224" s="471"/>
      <c r="BT224" s="471"/>
      <c r="BU224" s="471"/>
      <c r="BV224" s="471"/>
      <c r="BW224" s="471"/>
      <c r="BX224" s="471"/>
      <c r="BY224" s="468"/>
      <c r="BZ224" s="468"/>
      <c r="CA224" s="472"/>
      <c r="CB224" s="468"/>
      <c r="CC224" s="468"/>
      <c r="CD224" s="468"/>
      <c r="CE224" s="468"/>
      <c r="CF224" s="468"/>
      <c r="CG224" s="468"/>
      <c r="CH224" s="468"/>
      <c r="CI224" s="468"/>
      <c r="CJ224" s="471"/>
      <c r="CK224" s="471"/>
      <c r="CL224" s="471"/>
      <c r="CM224" s="472"/>
      <c r="CN224" s="471"/>
      <c r="CO224" s="471"/>
      <c r="CP224" s="471"/>
      <c r="CQ224" s="471"/>
      <c r="CR224" s="471"/>
      <c r="CS224" s="471"/>
      <c r="CT224" s="471"/>
      <c r="CU224" s="471"/>
      <c r="CV224" s="471"/>
      <c r="CW224" s="468"/>
      <c r="CX224" s="468"/>
      <c r="CY224" s="472"/>
      <c r="CZ224" s="468"/>
      <c r="DA224" s="468"/>
      <c r="DB224" s="468"/>
      <c r="DC224" s="468"/>
      <c r="DD224" s="468"/>
      <c r="DE224" s="468"/>
      <c r="DF224" s="468"/>
      <c r="DG224" s="468"/>
      <c r="DH224" s="471"/>
      <c r="DI224" s="471"/>
      <c r="DJ224" s="471"/>
      <c r="DK224" s="472"/>
      <c r="DL224" s="471"/>
      <c r="DM224" s="471"/>
      <c r="DN224" s="471"/>
      <c r="DO224" s="471"/>
      <c r="DP224" s="471"/>
      <c r="DQ224" s="471"/>
      <c r="DR224" s="471"/>
      <c r="DS224" s="471"/>
      <c r="DT224" s="471"/>
      <c r="DU224" s="468"/>
      <c r="DV224" s="468"/>
      <c r="DW224" s="472"/>
      <c r="DX224" s="468"/>
      <c r="DY224" s="468"/>
      <c r="DZ224" s="468"/>
      <c r="EA224" s="468"/>
      <c r="EB224" s="468"/>
      <c r="EC224" s="468"/>
      <c r="ED224" s="468"/>
      <c r="EE224" s="468"/>
      <c r="EF224" s="471"/>
      <c r="EG224" s="471"/>
      <c r="EH224" s="471"/>
      <c r="EI224" s="472"/>
      <c r="EJ224" s="471"/>
      <c r="EK224" s="471"/>
      <c r="EL224" s="471"/>
      <c r="EM224" s="471"/>
      <c r="EN224" s="471"/>
      <c r="EO224" s="471"/>
      <c r="EP224" s="471"/>
      <c r="EQ224" s="471"/>
      <c r="ER224" s="471"/>
      <c r="ES224" s="468"/>
      <c r="ET224" s="468"/>
      <c r="EU224" s="472"/>
      <c r="EV224" s="468"/>
      <c r="EW224" s="468"/>
      <c r="EX224" s="468"/>
      <c r="EY224" s="468"/>
      <c r="EZ224" s="468"/>
      <c r="FA224" s="468"/>
      <c r="FB224" s="468"/>
      <c r="FC224" s="468"/>
      <c r="FD224" s="471"/>
      <c r="FE224" s="471"/>
      <c r="FF224" s="471"/>
      <c r="FG224" s="472"/>
      <c r="FH224" s="471"/>
      <c r="FI224" s="471"/>
      <c r="FJ224" s="471"/>
      <c r="FK224" s="471"/>
      <c r="FL224" s="471"/>
      <c r="FM224" s="471"/>
      <c r="FN224" s="471"/>
      <c r="FO224" s="471"/>
      <c r="FP224" s="471"/>
      <c r="FQ224" s="468"/>
      <c r="FR224" s="468"/>
      <c r="FS224" s="472"/>
      <c r="FT224" s="468"/>
      <c r="FU224" s="468"/>
      <c r="FV224" s="468"/>
      <c r="FW224" s="468"/>
      <c r="FX224" s="468"/>
      <c r="FY224" s="468"/>
      <c r="FZ224" s="468"/>
      <c r="GA224" s="468"/>
      <c r="GB224" s="471"/>
      <c r="GC224" s="471"/>
      <c r="GD224" s="471"/>
      <c r="GE224" s="472"/>
      <c r="GF224" s="507"/>
    </row>
    <row r="225" spans="7:188" s="508" customFormat="1" ht="22" hidden="1" customHeight="1">
      <c r="G225" s="540">
        <f t="shared" si="869"/>
        <v>21</v>
      </c>
      <c r="H225" s="468"/>
      <c r="I225" s="468"/>
      <c r="J225" s="468"/>
      <c r="K225" s="468"/>
      <c r="L225" s="468"/>
      <c r="M225" s="468"/>
      <c r="N225" s="468"/>
      <c r="O225" s="468"/>
      <c r="P225" s="472"/>
      <c r="Q225" s="471"/>
      <c r="R225" s="471"/>
      <c r="S225" s="472"/>
      <c r="T225" s="471"/>
      <c r="U225" s="471"/>
      <c r="V225" s="471"/>
      <c r="W225" s="471"/>
      <c r="X225" s="471"/>
      <c r="Y225" s="471"/>
      <c r="Z225" s="471"/>
      <c r="AA225" s="471"/>
      <c r="AB225" s="471"/>
      <c r="AC225" s="468"/>
      <c r="AD225" s="468"/>
      <c r="AE225" s="472"/>
      <c r="AF225" s="471"/>
      <c r="AG225" s="471"/>
      <c r="AH225" s="471"/>
      <c r="AI225" s="468"/>
      <c r="AJ225" s="468"/>
      <c r="AK225" s="468"/>
      <c r="AL225" s="468"/>
      <c r="AM225" s="468"/>
      <c r="AN225" s="471"/>
      <c r="AO225" s="471"/>
      <c r="AP225" s="471"/>
      <c r="AQ225" s="472"/>
      <c r="AR225" s="471"/>
      <c r="AS225" s="471"/>
      <c r="AT225" s="471"/>
      <c r="AU225" s="471"/>
      <c r="AV225" s="471"/>
      <c r="AW225" s="471"/>
      <c r="AX225" s="471">
        <f>'Per IP Marketing'!$B$14</f>
        <v>-24000</v>
      </c>
      <c r="AY225" s="471">
        <f>'Per IP Marketing'!$C$14</f>
        <v>-24000</v>
      </c>
      <c r="AZ225" s="471">
        <f>'Per IP Marketing'!$D$14</f>
        <v>-19000</v>
      </c>
      <c r="BA225" s="471">
        <f>'Per IP Marketing'!$E$14</f>
        <v>-29000</v>
      </c>
      <c r="BB225" s="471">
        <f>'Per IP Marketing'!$F$14</f>
        <v>-26500</v>
      </c>
      <c r="BC225" s="471">
        <f>'Per IP Marketing'!$G$14</f>
        <v>-27700</v>
      </c>
      <c r="BD225" s="471">
        <f>'Per IP Marketing'!$H$14</f>
        <v>-32700</v>
      </c>
      <c r="BE225" s="471">
        <f>'Per IP Marketing'!$I$14</f>
        <v>-27000</v>
      </c>
      <c r="BF225" s="471">
        <f>'Per IP Marketing'!$J$14</f>
        <v>-12500</v>
      </c>
      <c r="BG225" s="471">
        <f>'Per IP Marketing'!$K$14</f>
        <v>-10000</v>
      </c>
      <c r="BH225" s="471">
        <f>'Per IP Marketing'!$L$14</f>
        <v>-9250</v>
      </c>
      <c r="BI225" s="471">
        <f>'Per IP Marketing'!$M$14</f>
        <v>-2700</v>
      </c>
      <c r="BJ225" s="471">
        <f>'Per IP Marketing'!$N$14</f>
        <v>-1100</v>
      </c>
      <c r="BK225" s="471">
        <f>'Per IP Marketing'!$O$14</f>
        <v>-1100</v>
      </c>
      <c r="BL225" s="471">
        <f>'Per IP Marketing'!$P$14</f>
        <v>-1100</v>
      </c>
      <c r="BM225" s="471">
        <f>'Per IP Marketing'!$Q$14</f>
        <v>-800</v>
      </c>
      <c r="BN225" s="471">
        <f>'Per IP Marketing'!$R$14</f>
        <v>-1050</v>
      </c>
      <c r="BO225" s="468">
        <f>'Per IP Marketing'!$T$14</f>
        <v>0</v>
      </c>
      <c r="BP225" s="471">
        <f>'Per IP Marketing'!T$14</f>
        <v>0</v>
      </c>
      <c r="BQ225" s="471"/>
      <c r="BR225" s="471"/>
      <c r="BS225" s="471"/>
      <c r="BT225" s="471"/>
      <c r="BU225" s="471"/>
      <c r="BV225" s="471"/>
      <c r="BW225" s="471"/>
      <c r="BX225" s="471"/>
      <c r="BY225" s="468"/>
      <c r="BZ225" s="468"/>
      <c r="CA225" s="472"/>
      <c r="CB225" s="468"/>
      <c r="CC225" s="468"/>
      <c r="CD225" s="468"/>
      <c r="CE225" s="468"/>
      <c r="CF225" s="468"/>
      <c r="CG225" s="468"/>
      <c r="CH225" s="468"/>
      <c r="CI225" s="468"/>
      <c r="CJ225" s="471"/>
      <c r="CK225" s="471"/>
      <c r="CL225" s="471"/>
      <c r="CM225" s="472"/>
      <c r="CN225" s="471"/>
      <c r="CO225" s="471"/>
      <c r="CP225" s="471"/>
      <c r="CQ225" s="471"/>
      <c r="CR225" s="471"/>
      <c r="CS225" s="471"/>
      <c r="CT225" s="471"/>
      <c r="CU225" s="471"/>
      <c r="CV225" s="471"/>
      <c r="CW225" s="468"/>
      <c r="CX225" s="468"/>
      <c r="CY225" s="472"/>
      <c r="CZ225" s="468"/>
      <c r="DA225" s="468"/>
      <c r="DB225" s="468"/>
      <c r="DC225" s="468"/>
      <c r="DD225" s="468"/>
      <c r="DE225" s="468"/>
      <c r="DF225" s="468"/>
      <c r="DG225" s="468"/>
      <c r="DH225" s="471"/>
      <c r="DI225" s="471"/>
      <c r="DJ225" s="471"/>
      <c r="DK225" s="472"/>
      <c r="DL225" s="471"/>
      <c r="DM225" s="471"/>
      <c r="DN225" s="471"/>
      <c r="DO225" s="471"/>
      <c r="DP225" s="471"/>
      <c r="DQ225" s="471"/>
      <c r="DR225" s="471"/>
      <c r="DS225" s="471"/>
      <c r="DT225" s="471"/>
      <c r="DU225" s="468"/>
      <c r="DV225" s="468"/>
      <c r="DW225" s="472"/>
      <c r="DX225" s="468"/>
      <c r="DY225" s="468"/>
      <c r="DZ225" s="468"/>
      <c r="EA225" s="468"/>
      <c r="EB225" s="468"/>
      <c r="EC225" s="468"/>
      <c r="ED225" s="468"/>
      <c r="EE225" s="468"/>
      <c r="EF225" s="471"/>
      <c r="EG225" s="471"/>
      <c r="EH225" s="471"/>
      <c r="EI225" s="472"/>
      <c r="EJ225" s="471"/>
      <c r="EK225" s="471"/>
      <c r="EL225" s="471"/>
      <c r="EM225" s="471"/>
      <c r="EN225" s="471"/>
      <c r="EO225" s="471"/>
      <c r="EP225" s="471"/>
      <c r="EQ225" s="471"/>
      <c r="ER225" s="471"/>
      <c r="ES225" s="468"/>
      <c r="ET225" s="468"/>
      <c r="EU225" s="472"/>
      <c r="EV225" s="468"/>
      <c r="EW225" s="468"/>
      <c r="EX225" s="468"/>
      <c r="EY225" s="468"/>
      <c r="EZ225" s="468"/>
      <c r="FA225" s="468"/>
      <c r="FB225" s="468"/>
      <c r="FC225" s="468"/>
      <c r="FD225" s="471"/>
      <c r="FE225" s="471"/>
      <c r="FF225" s="471"/>
      <c r="FG225" s="472"/>
      <c r="FH225" s="471"/>
      <c r="FI225" s="471"/>
      <c r="FJ225" s="471"/>
      <c r="FK225" s="471"/>
      <c r="FL225" s="471"/>
      <c r="FM225" s="471"/>
      <c r="FN225" s="471"/>
      <c r="FO225" s="471"/>
      <c r="FP225" s="471"/>
      <c r="FQ225" s="468"/>
      <c r="FR225" s="468"/>
      <c r="FS225" s="472"/>
      <c r="FT225" s="468"/>
      <c r="FU225" s="468"/>
      <c r="FV225" s="468"/>
      <c r="FW225" s="468"/>
      <c r="FX225" s="468"/>
      <c r="FY225" s="468"/>
      <c r="FZ225" s="468"/>
      <c r="GA225" s="468"/>
      <c r="GB225" s="471"/>
      <c r="GC225" s="471"/>
      <c r="GD225" s="471"/>
      <c r="GE225" s="472"/>
      <c r="GF225" s="507"/>
    </row>
    <row r="226" spans="7:188" s="508" customFormat="1" ht="22" hidden="1" customHeight="1">
      <c r="G226" s="540">
        <f t="shared" si="869"/>
        <v>22</v>
      </c>
      <c r="H226" s="468"/>
      <c r="I226" s="468"/>
      <c r="J226" s="468"/>
      <c r="K226" s="468"/>
      <c r="L226" s="468"/>
      <c r="M226" s="468"/>
      <c r="N226" s="468"/>
      <c r="O226" s="468"/>
      <c r="P226" s="472"/>
      <c r="Q226" s="471"/>
      <c r="R226" s="471"/>
      <c r="S226" s="472"/>
      <c r="T226" s="471"/>
      <c r="U226" s="471"/>
      <c r="V226" s="471"/>
      <c r="W226" s="471"/>
      <c r="X226" s="471"/>
      <c r="Y226" s="471"/>
      <c r="Z226" s="471"/>
      <c r="AA226" s="471"/>
      <c r="AB226" s="471"/>
      <c r="AC226" s="468"/>
      <c r="AD226" s="468"/>
      <c r="AE226" s="472"/>
      <c r="AF226" s="471"/>
      <c r="AG226" s="471"/>
      <c r="AH226" s="471"/>
      <c r="AI226" s="468"/>
      <c r="AJ226" s="468"/>
      <c r="AK226" s="468"/>
      <c r="AL226" s="468"/>
      <c r="AM226" s="468"/>
      <c r="AN226" s="471"/>
      <c r="AO226" s="471"/>
      <c r="AP226" s="471"/>
      <c r="AQ226" s="472"/>
      <c r="AR226" s="471"/>
      <c r="AS226" s="471"/>
      <c r="AT226" s="471"/>
      <c r="AU226" s="471"/>
      <c r="AV226" s="471"/>
      <c r="AW226" s="471"/>
      <c r="AX226" s="471"/>
      <c r="AY226" s="471">
        <f>'Per IP Marketing'!$B$14</f>
        <v>-24000</v>
      </c>
      <c r="AZ226" s="471">
        <f>'Per IP Marketing'!$C$14</f>
        <v>-24000</v>
      </c>
      <c r="BA226" s="471">
        <f>'Per IP Marketing'!$D$14</f>
        <v>-19000</v>
      </c>
      <c r="BB226" s="471">
        <f>'Per IP Marketing'!$E$14</f>
        <v>-29000</v>
      </c>
      <c r="BC226" s="471">
        <f>'Per IP Marketing'!$F$14</f>
        <v>-26500</v>
      </c>
      <c r="BD226" s="471">
        <f>'Per IP Marketing'!$G$14</f>
        <v>-27700</v>
      </c>
      <c r="BE226" s="471">
        <f>'Per IP Marketing'!$H$14</f>
        <v>-32700</v>
      </c>
      <c r="BF226" s="471">
        <f>'Per IP Marketing'!$I$14</f>
        <v>-27000</v>
      </c>
      <c r="BG226" s="471">
        <f>'Per IP Marketing'!$J$14</f>
        <v>-12500</v>
      </c>
      <c r="BH226" s="471">
        <f>'Per IP Marketing'!$K$14</f>
        <v>-10000</v>
      </c>
      <c r="BI226" s="471">
        <f>'Per IP Marketing'!$L$14</f>
        <v>-9250</v>
      </c>
      <c r="BJ226" s="471">
        <f>'Per IP Marketing'!$M$14</f>
        <v>-2700</v>
      </c>
      <c r="BK226" s="471">
        <f>'Per IP Marketing'!$N$14</f>
        <v>-1100</v>
      </c>
      <c r="BL226" s="471">
        <f>'Per IP Marketing'!$O$14</f>
        <v>-1100</v>
      </c>
      <c r="BM226" s="471">
        <f>'Per IP Marketing'!$P$14</f>
        <v>-1100</v>
      </c>
      <c r="BN226" s="471">
        <f>'Per IP Marketing'!$Q$14</f>
        <v>-800</v>
      </c>
      <c r="BO226" s="471">
        <f>'Per IP Marketing'!$R$14</f>
        <v>-1050</v>
      </c>
      <c r="BP226" s="468">
        <f>'Per IP Marketing'!$T$14</f>
        <v>0</v>
      </c>
      <c r="BQ226" s="471">
        <f>'Per IP Marketing'!T$14</f>
        <v>0</v>
      </c>
      <c r="BR226" s="471"/>
      <c r="BS226" s="471"/>
      <c r="BT226" s="471"/>
      <c r="BU226" s="471"/>
      <c r="BV226" s="471"/>
      <c r="BW226" s="471"/>
      <c r="BX226" s="471"/>
      <c r="BY226" s="468"/>
      <c r="BZ226" s="468"/>
      <c r="CA226" s="472"/>
      <c r="CB226" s="468"/>
      <c r="CC226" s="468"/>
      <c r="CD226" s="468"/>
      <c r="CE226" s="468"/>
      <c r="CF226" s="468"/>
      <c r="CG226" s="468"/>
      <c r="CH226" s="468"/>
      <c r="CI226" s="468"/>
      <c r="CJ226" s="471"/>
      <c r="CK226" s="471"/>
      <c r="CL226" s="471"/>
      <c r="CM226" s="472"/>
      <c r="CN226" s="471"/>
      <c r="CO226" s="471"/>
      <c r="CP226" s="471"/>
      <c r="CQ226" s="471"/>
      <c r="CR226" s="471"/>
      <c r="CS226" s="471"/>
      <c r="CT226" s="471"/>
      <c r="CU226" s="471"/>
      <c r="CV226" s="471"/>
      <c r="CW226" s="468"/>
      <c r="CX226" s="468"/>
      <c r="CY226" s="472"/>
      <c r="CZ226" s="468"/>
      <c r="DA226" s="468"/>
      <c r="DB226" s="468"/>
      <c r="DC226" s="468"/>
      <c r="DD226" s="468"/>
      <c r="DE226" s="468"/>
      <c r="DF226" s="468"/>
      <c r="DG226" s="468"/>
      <c r="DH226" s="471"/>
      <c r="DI226" s="471"/>
      <c r="DJ226" s="471"/>
      <c r="DK226" s="472"/>
      <c r="DL226" s="471"/>
      <c r="DM226" s="471"/>
      <c r="DN226" s="471"/>
      <c r="DO226" s="471"/>
      <c r="DP226" s="471"/>
      <c r="DQ226" s="471"/>
      <c r="DR226" s="471"/>
      <c r="DS226" s="471"/>
      <c r="DT226" s="471"/>
      <c r="DU226" s="468"/>
      <c r="DV226" s="468"/>
      <c r="DW226" s="472"/>
      <c r="DX226" s="468"/>
      <c r="DY226" s="468"/>
      <c r="DZ226" s="468"/>
      <c r="EA226" s="468"/>
      <c r="EB226" s="468"/>
      <c r="EC226" s="468"/>
      <c r="ED226" s="468"/>
      <c r="EE226" s="468"/>
      <c r="EF226" s="471"/>
      <c r="EG226" s="471"/>
      <c r="EH226" s="471"/>
      <c r="EI226" s="472"/>
      <c r="EJ226" s="471"/>
      <c r="EK226" s="471"/>
      <c r="EL226" s="471"/>
      <c r="EM226" s="471"/>
      <c r="EN226" s="471"/>
      <c r="EO226" s="471"/>
      <c r="EP226" s="471"/>
      <c r="EQ226" s="471"/>
      <c r="ER226" s="471"/>
      <c r="ES226" s="468"/>
      <c r="ET226" s="468"/>
      <c r="EU226" s="472"/>
      <c r="EV226" s="468"/>
      <c r="EW226" s="468"/>
      <c r="EX226" s="468"/>
      <c r="EY226" s="468"/>
      <c r="EZ226" s="468"/>
      <c r="FA226" s="468"/>
      <c r="FB226" s="468"/>
      <c r="FC226" s="468"/>
      <c r="FD226" s="471"/>
      <c r="FE226" s="471"/>
      <c r="FF226" s="471"/>
      <c r="FG226" s="472"/>
      <c r="FH226" s="471"/>
      <c r="FI226" s="471"/>
      <c r="FJ226" s="471"/>
      <c r="FK226" s="471"/>
      <c r="FL226" s="471"/>
      <c r="FM226" s="471"/>
      <c r="FN226" s="471"/>
      <c r="FO226" s="471"/>
      <c r="FP226" s="471"/>
      <c r="FQ226" s="468"/>
      <c r="FR226" s="468"/>
      <c r="FS226" s="472"/>
      <c r="FT226" s="468"/>
      <c r="FU226" s="468"/>
      <c r="FV226" s="468"/>
      <c r="FW226" s="468"/>
      <c r="FX226" s="468"/>
      <c r="FY226" s="468"/>
      <c r="FZ226" s="468"/>
      <c r="GA226" s="468"/>
      <c r="GB226" s="471"/>
      <c r="GC226" s="471"/>
      <c r="GD226" s="471"/>
      <c r="GE226" s="472"/>
      <c r="GF226" s="507"/>
    </row>
    <row r="227" spans="7:188" s="508" customFormat="1" ht="22" hidden="1" customHeight="1">
      <c r="G227" s="540">
        <f t="shared" si="869"/>
        <v>23</v>
      </c>
      <c r="H227" s="468"/>
      <c r="I227" s="468"/>
      <c r="J227" s="468"/>
      <c r="K227" s="468"/>
      <c r="L227" s="468"/>
      <c r="M227" s="468"/>
      <c r="N227" s="468"/>
      <c r="O227" s="468"/>
      <c r="P227" s="472"/>
      <c r="Q227" s="471"/>
      <c r="R227" s="471"/>
      <c r="S227" s="472"/>
      <c r="T227" s="471"/>
      <c r="U227" s="471"/>
      <c r="V227" s="471"/>
      <c r="W227" s="471"/>
      <c r="X227" s="471"/>
      <c r="Y227" s="471"/>
      <c r="Z227" s="471"/>
      <c r="AA227" s="471"/>
      <c r="AB227" s="471"/>
      <c r="AC227" s="468"/>
      <c r="AD227" s="468"/>
      <c r="AE227" s="472"/>
      <c r="AF227" s="471"/>
      <c r="AG227" s="471"/>
      <c r="AH227" s="471"/>
      <c r="AI227" s="468"/>
      <c r="AJ227" s="468"/>
      <c r="AK227" s="468"/>
      <c r="AL227" s="468"/>
      <c r="AM227" s="468"/>
      <c r="AN227" s="471"/>
      <c r="AO227" s="471"/>
      <c r="AP227" s="471"/>
      <c r="AQ227" s="472"/>
      <c r="AR227" s="471"/>
      <c r="AS227" s="471"/>
      <c r="AT227" s="471"/>
      <c r="AU227" s="471"/>
      <c r="AV227" s="471"/>
      <c r="AW227" s="471"/>
      <c r="AX227" s="471"/>
      <c r="AY227" s="471"/>
      <c r="AZ227" s="468"/>
      <c r="BA227" s="471">
        <f>'Per IP Marketing'!$B$14</f>
        <v>-24000</v>
      </c>
      <c r="BB227" s="471">
        <f>'Per IP Marketing'!$C$14</f>
        <v>-24000</v>
      </c>
      <c r="BC227" s="471">
        <f>'Per IP Marketing'!$D$14</f>
        <v>-19000</v>
      </c>
      <c r="BD227" s="471">
        <f>'Per IP Marketing'!$E$14</f>
        <v>-29000</v>
      </c>
      <c r="BE227" s="471">
        <f>'Per IP Marketing'!$F$14</f>
        <v>-26500</v>
      </c>
      <c r="BF227" s="471">
        <f>'Per IP Marketing'!$G$14</f>
        <v>-27700</v>
      </c>
      <c r="BG227" s="471">
        <f>'Per IP Marketing'!$H$14</f>
        <v>-32700</v>
      </c>
      <c r="BH227" s="471">
        <f>'Per IP Marketing'!$I$14</f>
        <v>-27000</v>
      </c>
      <c r="BI227" s="471">
        <f>'Per IP Marketing'!$J$14</f>
        <v>-12500</v>
      </c>
      <c r="BJ227" s="471">
        <f>'Per IP Marketing'!$K$14</f>
        <v>-10000</v>
      </c>
      <c r="BK227" s="471">
        <f>'Per IP Marketing'!$L$14</f>
        <v>-9250</v>
      </c>
      <c r="BL227" s="471">
        <f>'Per IP Marketing'!$M$14</f>
        <v>-2700</v>
      </c>
      <c r="BM227" s="471">
        <f>'Per IP Marketing'!$N$14</f>
        <v>-1100</v>
      </c>
      <c r="BN227" s="471">
        <f>'Per IP Marketing'!$O$14</f>
        <v>-1100</v>
      </c>
      <c r="BO227" s="471">
        <f>'Per IP Marketing'!$P$14</f>
        <v>-1100</v>
      </c>
      <c r="BP227" s="471">
        <f>'Per IP Marketing'!$Q$14</f>
        <v>-800</v>
      </c>
      <c r="BQ227" s="471">
        <f>'Per IP Marketing'!$R$14</f>
        <v>-1050</v>
      </c>
      <c r="BR227" s="468">
        <f>'Per IP Marketing'!$T$14</f>
        <v>0</v>
      </c>
      <c r="BS227" s="468">
        <f>'Per IP Marketing'!T$14</f>
        <v>0</v>
      </c>
      <c r="BT227" s="471"/>
      <c r="BU227" s="471"/>
      <c r="BV227" s="471"/>
      <c r="BW227" s="471"/>
      <c r="BX227" s="471"/>
      <c r="BY227" s="468"/>
      <c r="BZ227" s="468"/>
      <c r="CA227" s="472"/>
      <c r="CB227" s="468"/>
      <c r="CC227" s="468"/>
      <c r="CD227" s="468"/>
      <c r="CE227" s="468"/>
      <c r="CF227" s="468"/>
      <c r="CG227" s="468"/>
      <c r="CH227" s="468"/>
      <c r="CI227" s="468"/>
      <c r="CJ227" s="471"/>
      <c r="CK227" s="471"/>
      <c r="CL227" s="471"/>
      <c r="CM227" s="472"/>
      <c r="CN227" s="471"/>
      <c r="CO227" s="471"/>
      <c r="CP227" s="471"/>
      <c r="CQ227" s="471"/>
      <c r="CR227" s="471"/>
      <c r="CS227" s="471"/>
      <c r="CT227" s="471"/>
      <c r="CU227" s="471"/>
      <c r="CV227" s="471"/>
      <c r="CW227" s="468"/>
      <c r="CX227" s="468"/>
      <c r="CY227" s="472"/>
      <c r="CZ227" s="468"/>
      <c r="DA227" s="468"/>
      <c r="DB227" s="468"/>
      <c r="DC227" s="468"/>
      <c r="DD227" s="468"/>
      <c r="DE227" s="468"/>
      <c r="DF227" s="468"/>
      <c r="DG227" s="468"/>
      <c r="DH227" s="471"/>
      <c r="DI227" s="471"/>
      <c r="DJ227" s="471"/>
      <c r="DK227" s="472"/>
      <c r="DL227" s="471"/>
      <c r="DM227" s="471"/>
      <c r="DN227" s="471"/>
      <c r="DO227" s="471"/>
      <c r="DP227" s="471"/>
      <c r="DQ227" s="471"/>
      <c r="DR227" s="471"/>
      <c r="DS227" s="471"/>
      <c r="DT227" s="471"/>
      <c r="DU227" s="468"/>
      <c r="DV227" s="468"/>
      <c r="DW227" s="472"/>
      <c r="DX227" s="468"/>
      <c r="DY227" s="468"/>
      <c r="DZ227" s="468"/>
      <c r="EA227" s="468"/>
      <c r="EB227" s="468"/>
      <c r="EC227" s="468"/>
      <c r="ED227" s="468"/>
      <c r="EE227" s="468"/>
      <c r="EF227" s="471"/>
      <c r="EG227" s="471"/>
      <c r="EH227" s="471"/>
      <c r="EI227" s="472"/>
      <c r="EJ227" s="471"/>
      <c r="EK227" s="471"/>
      <c r="EL227" s="471"/>
      <c r="EM227" s="471"/>
      <c r="EN227" s="471"/>
      <c r="EO227" s="471"/>
      <c r="EP227" s="471"/>
      <c r="EQ227" s="471"/>
      <c r="ER227" s="471"/>
      <c r="ES227" s="468"/>
      <c r="ET227" s="468"/>
      <c r="EU227" s="472"/>
      <c r="EV227" s="468"/>
      <c r="EW227" s="468"/>
      <c r="EX227" s="468"/>
      <c r="EY227" s="468"/>
      <c r="EZ227" s="468"/>
      <c r="FA227" s="468"/>
      <c r="FB227" s="468"/>
      <c r="FC227" s="468"/>
      <c r="FD227" s="471"/>
      <c r="FE227" s="471"/>
      <c r="FF227" s="471"/>
      <c r="FG227" s="472"/>
      <c r="FH227" s="471"/>
      <c r="FI227" s="471"/>
      <c r="FJ227" s="471"/>
      <c r="FK227" s="471"/>
      <c r="FL227" s="471"/>
      <c r="FM227" s="471"/>
      <c r="FN227" s="471"/>
      <c r="FO227" s="471"/>
      <c r="FP227" s="471"/>
      <c r="FQ227" s="468"/>
      <c r="FR227" s="468"/>
      <c r="FS227" s="472"/>
      <c r="FT227" s="468"/>
      <c r="FU227" s="468"/>
      <c r="FV227" s="468"/>
      <c r="FW227" s="468"/>
      <c r="FX227" s="468"/>
      <c r="FY227" s="468"/>
      <c r="FZ227" s="468"/>
      <c r="GA227" s="468"/>
      <c r="GB227" s="471"/>
      <c r="GC227" s="471"/>
      <c r="GD227" s="471"/>
      <c r="GE227" s="472"/>
      <c r="GF227" s="507"/>
    </row>
    <row r="228" spans="7:188" s="508" customFormat="1" ht="22" hidden="1" customHeight="1">
      <c r="G228" s="540">
        <f t="shared" si="869"/>
        <v>24</v>
      </c>
      <c r="H228" s="468"/>
      <c r="I228" s="468"/>
      <c r="J228" s="468"/>
      <c r="K228" s="468"/>
      <c r="L228" s="468"/>
      <c r="M228" s="468"/>
      <c r="N228" s="468"/>
      <c r="O228" s="468"/>
      <c r="P228" s="472"/>
      <c r="Q228" s="471"/>
      <c r="R228" s="471"/>
      <c r="S228" s="472"/>
      <c r="T228" s="471"/>
      <c r="U228" s="471"/>
      <c r="V228" s="471"/>
      <c r="W228" s="471"/>
      <c r="X228" s="471"/>
      <c r="Y228" s="471"/>
      <c r="Z228" s="471"/>
      <c r="AA228" s="471"/>
      <c r="AB228" s="471"/>
      <c r="AC228" s="468"/>
      <c r="AD228" s="468"/>
      <c r="AE228" s="472"/>
      <c r="AF228" s="471"/>
      <c r="AG228" s="471"/>
      <c r="AH228" s="471"/>
      <c r="AI228" s="468"/>
      <c r="AJ228" s="468"/>
      <c r="AK228" s="468"/>
      <c r="AL228" s="468"/>
      <c r="AM228" s="468"/>
      <c r="AN228" s="471"/>
      <c r="AO228" s="471"/>
      <c r="AP228" s="471"/>
      <c r="AQ228" s="472"/>
      <c r="AR228" s="471"/>
      <c r="AS228" s="471"/>
      <c r="AT228" s="471"/>
      <c r="AU228" s="471"/>
      <c r="AV228" s="471"/>
      <c r="AW228" s="471"/>
      <c r="AX228" s="471"/>
      <c r="AY228" s="471"/>
      <c r="AZ228" s="468"/>
      <c r="BA228" s="468"/>
      <c r="BB228" s="471">
        <f>'Per IP Marketing'!$B$14</f>
        <v>-24000</v>
      </c>
      <c r="BC228" s="471">
        <f>'Per IP Marketing'!$C$14</f>
        <v>-24000</v>
      </c>
      <c r="BD228" s="471">
        <f>'Per IP Marketing'!$D$14</f>
        <v>-19000</v>
      </c>
      <c r="BE228" s="471">
        <f>'Per IP Marketing'!$E$14</f>
        <v>-29000</v>
      </c>
      <c r="BF228" s="471">
        <f>'Per IP Marketing'!$F$14</f>
        <v>-26500</v>
      </c>
      <c r="BG228" s="471">
        <f>'Per IP Marketing'!$G$14</f>
        <v>-27700</v>
      </c>
      <c r="BH228" s="471">
        <f>'Per IP Marketing'!$H$14</f>
        <v>-32700</v>
      </c>
      <c r="BI228" s="471">
        <f>'Per IP Marketing'!$I$14</f>
        <v>-27000</v>
      </c>
      <c r="BJ228" s="471">
        <f>'Per IP Marketing'!$J$14</f>
        <v>-12500</v>
      </c>
      <c r="BK228" s="471">
        <f>'Per IP Marketing'!$K$14</f>
        <v>-10000</v>
      </c>
      <c r="BL228" s="471">
        <f>'Per IP Marketing'!$L$14</f>
        <v>-9250</v>
      </c>
      <c r="BM228" s="471">
        <f>'Per IP Marketing'!$M$14</f>
        <v>-2700</v>
      </c>
      <c r="BN228" s="471">
        <f>'Per IP Marketing'!$N$14</f>
        <v>-1100</v>
      </c>
      <c r="BO228" s="471">
        <f>'Per IP Marketing'!$O$14</f>
        <v>-1100</v>
      </c>
      <c r="BP228" s="471">
        <f>'Per IP Marketing'!$P$14</f>
        <v>-1100</v>
      </c>
      <c r="BQ228" s="471">
        <f>'Per IP Marketing'!$Q$14</f>
        <v>-800</v>
      </c>
      <c r="BR228" s="471">
        <f>'Per IP Marketing'!$R$14</f>
        <v>-1050</v>
      </c>
      <c r="BS228" s="468">
        <f>'Per IP Marketing'!$T$14</f>
        <v>0</v>
      </c>
      <c r="BT228" s="468">
        <f>'Per IP Marketing'!T$14</f>
        <v>0</v>
      </c>
      <c r="BU228" s="471"/>
      <c r="BV228" s="471"/>
      <c r="BW228" s="471"/>
      <c r="BX228" s="471"/>
      <c r="BY228" s="468"/>
      <c r="BZ228" s="468"/>
      <c r="CA228" s="472"/>
      <c r="CB228" s="468"/>
      <c r="CC228" s="468"/>
      <c r="CD228" s="468"/>
      <c r="CE228" s="468"/>
      <c r="CF228" s="468"/>
      <c r="CG228" s="468"/>
      <c r="CH228" s="468"/>
      <c r="CI228" s="468"/>
      <c r="CJ228" s="471"/>
      <c r="CK228" s="471"/>
      <c r="CL228" s="471"/>
      <c r="CM228" s="472"/>
      <c r="CN228" s="471"/>
      <c r="CO228" s="471"/>
      <c r="CP228" s="471"/>
      <c r="CQ228" s="471"/>
      <c r="CR228" s="471"/>
      <c r="CS228" s="471"/>
      <c r="CT228" s="471"/>
      <c r="CU228" s="471"/>
      <c r="CV228" s="471"/>
      <c r="CW228" s="468"/>
      <c r="CX228" s="468"/>
      <c r="CY228" s="472"/>
      <c r="CZ228" s="468"/>
      <c r="DA228" s="468"/>
      <c r="DB228" s="468"/>
      <c r="DC228" s="468"/>
      <c r="DD228" s="468"/>
      <c r="DE228" s="468"/>
      <c r="DF228" s="468"/>
      <c r="DG228" s="468"/>
      <c r="DH228" s="471"/>
      <c r="DI228" s="471"/>
      <c r="DJ228" s="471"/>
      <c r="DK228" s="472"/>
      <c r="DL228" s="471"/>
      <c r="DM228" s="471"/>
      <c r="DN228" s="471"/>
      <c r="DO228" s="471"/>
      <c r="DP228" s="471"/>
      <c r="DQ228" s="471"/>
      <c r="DR228" s="471"/>
      <c r="DS228" s="471"/>
      <c r="DT228" s="471"/>
      <c r="DU228" s="468"/>
      <c r="DV228" s="468"/>
      <c r="DW228" s="472"/>
      <c r="DX228" s="468"/>
      <c r="DY228" s="468"/>
      <c r="DZ228" s="468"/>
      <c r="EA228" s="468"/>
      <c r="EB228" s="468"/>
      <c r="EC228" s="468"/>
      <c r="ED228" s="468"/>
      <c r="EE228" s="468"/>
      <c r="EF228" s="471"/>
      <c r="EG228" s="471"/>
      <c r="EH228" s="471"/>
      <c r="EI228" s="472"/>
      <c r="EJ228" s="471"/>
      <c r="EK228" s="471"/>
      <c r="EL228" s="471"/>
      <c r="EM228" s="471"/>
      <c r="EN228" s="471"/>
      <c r="EO228" s="471"/>
      <c r="EP228" s="471"/>
      <c r="EQ228" s="471"/>
      <c r="ER228" s="471"/>
      <c r="ES228" s="468"/>
      <c r="ET228" s="468"/>
      <c r="EU228" s="472"/>
      <c r="EV228" s="468"/>
      <c r="EW228" s="468"/>
      <c r="EX228" s="468"/>
      <c r="EY228" s="468"/>
      <c r="EZ228" s="468"/>
      <c r="FA228" s="468"/>
      <c r="FB228" s="468"/>
      <c r="FC228" s="468"/>
      <c r="FD228" s="471"/>
      <c r="FE228" s="471"/>
      <c r="FF228" s="471"/>
      <c r="FG228" s="472"/>
      <c r="FH228" s="471"/>
      <c r="FI228" s="471"/>
      <c r="FJ228" s="471"/>
      <c r="FK228" s="471"/>
      <c r="FL228" s="471"/>
      <c r="FM228" s="471"/>
      <c r="FN228" s="471"/>
      <c r="FO228" s="471"/>
      <c r="FP228" s="471"/>
      <c r="FQ228" s="468"/>
      <c r="FR228" s="468"/>
      <c r="FS228" s="472"/>
      <c r="FT228" s="468"/>
      <c r="FU228" s="468"/>
      <c r="FV228" s="468"/>
      <c r="FW228" s="468"/>
      <c r="FX228" s="468"/>
      <c r="FY228" s="468"/>
      <c r="FZ228" s="468"/>
      <c r="GA228" s="468"/>
      <c r="GB228" s="471"/>
      <c r="GC228" s="471"/>
      <c r="GD228" s="471"/>
      <c r="GE228" s="472"/>
      <c r="GF228" s="507"/>
    </row>
    <row r="229" spans="7:188" s="508" customFormat="1" ht="22" hidden="1" customHeight="1">
      <c r="G229" s="540">
        <f t="shared" si="869"/>
        <v>25</v>
      </c>
      <c r="H229" s="468"/>
      <c r="I229" s="468"/>
      <c r="J229" s="468"/>
      <c r="K229" s="468"/>
      <c r="L229" s="468"/>
      <c r="M229" s="468"/>
      <c r="N229" s="468"/>
      <c r="O229" s="468"/>
      <c r="P229" s="472"/>
      <c r="Q229" s="471"/>
      <c r="R229" s="471"/>
      <c r="S229" s="472"/>
      <c r="T229" s="471"/>
      <c r="U229" s="471"/>
      <c r="V229" s="471"/>
      <c r="W229" s="471"/>
      <c r="X229" s="471"/>
      <c r="Y229" s="471"/>
      <c r="Z229" s="471"/>
      <c r="AA229" s="471"/>
      <c r="AB229" s="471"/>
      <c r="AC229" s="468"/>
      <c r="AD229" s="468"/>
      <c r="AE229" s="472"/>
      <c r="AF229" s="471"/>
      <c r="AG229" s="471"/>
      <c r="AH229" s="471"/>
      <c r="AI229" s="468"/>
      <c r="AJ229" s="468"/>
      <c r="AK229" s="468"/>
      <c r="AL229" s="468"/>
      <c r="AM229" s="468"/>
      <c r="AN229" s="471"/>
      <c r="AO229" s="471"/>
      <c r="AP229" s="471"/>
      <c r="AQ229" s="472"/>
      <c r="AR229" s="471"/>
      <c r="AS229" s="471"/>
      <c r="AT229" s="471"/>
      <c r="AU229" s="471"/>
      <c r="AV229" s="471"/>
      <c r="AW229" s="471"/>
      <c r="AX229" s="471"/>
      <c r="AY229" s="471"/>
      <c r="AZ229" s="468"/>
      <c r="BA229" s="468"/>
      <c r="BB229" s="468"/>
      <c r="BC229" s="471">
        <f>'Per IP Marketing'!$B$14</f>
        <v>-24000</v>
      </c>
      <c r="BD229" s="471">
        <f>'Per IP Marketing'!$C$14</f>
        <v>-24000</v>
      </c>
      <c r="BE229" s="471">
        <f>'Per IP Marketing'!$D$14</f>
        <v>-19000</v>
      </c>
      <c r="BF229" s="471">
        <f>'Per IP Marketing'!$E$14</f>
        <v>-29000</v>
      </c>
      <c r="BG229" s="471">
        <f>'Per IP Marketing'!$F$14</f>
        <v>-26500</v>
      </c>
      <c r="BH229" s="471">
        <f>'Per IP Marketing'!$G$14</f>
        <v>-27700</v>
      </c>
      <c r="BI229" s="471">
        <f>'Per IP Marketing'!$H$14</f>
        <v>-32700</v>
      </c>
      <c r="BJ229" s="471">
        <f>'Per IP Marketing'!$I$14</f>
        <v>-27000</v>
      </c>
      <c r="BK229" s="471">
        <f>'Per IP Marketing'!$J$14</f>
        <v>-12500</v>
      </c>
      <c r="BL229" s="471">
        <f>'Per IP Marketing'!$K$14</f>
        <v>-10000</v>
      </c>
      <c r="BM229" s="471">
        <f>'Per IP Marketing'!$L$14</f>
        <v>-9250</v>
      </c>
      <c r="BN229" s="471">
        <f>'Per IP Marketing'!$M$14</f>
        <v>-2700</v>
      </c>
      <c r="BO229" s="471">
        <f>'Per IP Marketing'!$N$14</f>
        <v>-1100</v>
      </c>
      <c r="BP229" s="471">
        <f>'Per IP Marketing'!$O$14</f>
        <v>-1100</v>
      </c>
      <c r="BQ229" s="471">
        <f>'Per IP Marketing'!$P$14</f>
        <v>-1100</v>
      </c>
      <c r="BR229" s="471">
        <f>'Per IP Marketing'!$Q$14</f>
        <v>-800</v>
      </c>
      <c r="BS229" s="471">
        <f>'Per IP Marketing'!$R$14</f>
        <v>-1050</v>
      </c>
      <c r="BT229" s="468">
        <f>'Per IP Marketing'!$T$14</f>
        <v>0</v>
      </c>
      <c r="BU229" s="472">
        <f>'Per IP Marketing'!T$14</f>
        <v>0</v>
      </c>
      <c r="BV229" s="471"/>
      <c r="BW229" s="471"/>
      <c r="BX229" s="471"/>
      <c r="BY229" s="468"/>
      <c r="BZ229" s="468"/>
      <c r="CA229" s="472"/>
      <c r="CB229" s="468"/>
      <c r="CC229" s="468"/>
      <c r="CD229" s="468"/>
      <c r="CE229" s="468"/>
      <c r="CF229" s="468"/>
      <c r="CG229" s="468"/>
      <c r="CH229" s="468"/>
      <c r="CI229" s="468"/>
      <c r="CJ229" s="471"/>
      <c r="CK229" s="471"/>
      <c r="CL229" s="471"/>
      <c r="CM229" s="472"/>
      <c r="CN229" s="471"/>
      <c r="CO229" s="471"/>
      <c r="CP229" s="471"/>
      <c r="CQ229" s="471"/>
      <c r="CR229" s="471"/>
      <c r="CS229" s="471"/>
      <c r="CT229" s="471"/>
      <c r="CU229" s="471"/>
      <c r="CV229" s="471"/>
      <c r="CW229" s="468"/>
      <c r="CX229" s="468"/>
      <c r="CY229" s="472"/>
      <c r="CZ229" s="468"/>
      <c r="DA229" s="468"/>
      <c r="DB229" s="468"/>
      <c r="DC229" s="468"/>
      <c r="DD229" s="468"/>
      <c r="DE229" s="468"/>
      <c r="DF229" s="468"/>
      <c r="DG229" s="468"/>
      <c r="DH229" s="471"/>
      <c r="DI229" s="471"/>
      <c r="DJ229" s="471"/>
      <c r="DK229" s="472"/>
      <c r="DL229" s="471"/>
      <c r="DM229" s="471"/>
      <c r="DN229" s="471"/>
      <c r="DO229" s="471"/>
      <c r="DP229" s="471"/>
      <c r="DQ229" s="471"/>
      <c r="DR229" s="471"/>
      <c r="DS229" s="471"/>
      <c r="DT229" s="471"/>
      <c r="DU229" s="468"/>
      <c r="DV229" s="468"/>
      <c r="DW229" s="472"/>
      <c r="DX229" s="468"/>
      <c r="DY229" s="468"/>
      <c r="DZ229" s="468"/>
      <c r="EA229" s="468"/>
      <c r="EB229" s="468"/>
      <c r="EC229" s="468"/>
      <c r="ED229" s="468"/>
      <c r="EE229" s="468"/>
      <c r="EF229" s="471"/>
      <c r="EG229" s="471"/>
      <c r="EH229" s="471"/>
      <c r="EI229" s="472"/>
      <c r="EJ229" s="471"/>
      <c r="EK229" s="471"/>
      <c r="EL229" s="471"/>
      <c r="EM229" s="471"/>
      <c r="EN229" s="471"/>
      <c r="EO229" s="471"/>
      <c r="EP229" s="471"/>
      <c r="EQ229" s="471"/>
      <c r="ER229" s="471"/>
      <c r="ES229" s="468"/>
      <c r="ET229" s="468"/>
      <c r="EU229" s="472"/>
      <c r="EV229" s="468"/>
      <c r="EW229" s="468"/>
      <c r="EX229" s="468"/>
      <c r="EY229" s="468"/>
      <c r="EZ229" s="468"/>
      <c r="FA229" s="468"/>
      <c r="FB229" s="468"/>
      <c r="FC229" s="468"/>
      <c r="FD229" s="471"/>
      <c r="FE229" s="471"/>
      <c r="FF229" s="471"/>
      <c r="FG229" s="472"/>
      <c r="FH229" s="471"/>
      <c r="FI229" s="471"/>
      <c r="FJ229" s="471"/>
      <c r="FK229" s="471"/>
      <c r="FL229" s="471"/>
      <c r="FM229" s="471"/>
      <c r="FN229" s="471"/>
      <c r="FO229" s="471"/>
      <c r="FP229" s="471"/>
      <c r="FQ229" s="468"/>
      <c r="FR229" s="468"/>
      <c r="FS229" s="472"/>
      <c r="FT229" s="468"/>
      <c r="FU229" s="468"/>
      <c r="FV229" s="468"/>
      <c r="FW229" s="468"/>
      <c r="FX229" s="468"/>
      <c r="FY229" s="468"/>
      <c r="FZ229" s="468"/>
      <c r="GA229" s="468"/>
      <c r="GB229" s="471"/>
      <c r="GC229" s="471"/>
      <c r="GD229" s="471"/>
      <c r="GE229" s="472"/>
      <c r="GF229" s="507"/>
    </row>
    <row r="230" spans="7:188" s="508" customFormat="1" ht="22" hidden="1" customHeight="1">
      <c r="G230" s="540">
        <f t="shared" si="869"/>
        <v>26</v>
      </c>
      <c r="H230" s="468"/>
      <c r="I230" s="468"/>
      <c r="J230" s="468"/>
      <c r="K230" s="468"/>
      <c r="L230" s="468"/>
      <c r="M230" s="468"/>
      <c r="N230" s="468"/>
      <c r="O230" s="468"/>
      <c r="P230" s="472"/>
      <c r="Q230" s="471"/>
      <c r="R230" s="471"/>
      <c r="S230" s="472"/>
      <c r="T230" s="471"/>
      <c r="U230" s="471"/>
      <c r="V230" s="471"/>
      <c r="W230" s="471"/>
      <c r="X230" s="471"/>
      <c r="Y230" s="471"/>
      <c r="Z230" s="471"/>
      <c r="AA230" s="471"/>
      <c r="AB230" s="471"/>
      <c r="AC230" s="468"/>
      <c r="AD230" s="468"/>
      <c r="AE230" s="472"/>
      <c r="AF230" s="471"/>
      <c r="AG230" s="471"/>
      <c r="AH230" s="471"/>
      <c r="AI230" s="468"/>
      <c r="AJ230" s="468"/>
      <c r="AK230" s="468"/>
      <c r="AL230" s="468"/>
      <c r="AM230" s="468"/>
      <c r="AN230" s="471"/>
      <c r="AO230" s="471"/>
      <c r="AP230" s="471"/>
      <c r="AQ230" s="472"/>
      <c r="AR230" s="471"/>
      <c r="AS230" s="471"/>
      <c r="AT230" s="471"/>
      <c r="AU230" s="471"/>
      <c r="AV230" s="471"/>
      <c r="AW230" s="471"/>
      <c r="AX230" s="471"/>
      <c r="AY230" s="471"/>
      <c r="AZ230" s="468"/>
      <c r="BA230" s="468"/>
      <c r="BB230" s="468"/>
      <c r="BC230" s="472"/>
      <c r="BD230" s="471"/>
      <c r="BE230" s="471"/>
      <c r="BF230" s="471">
        <f>'Per IP Marketing'!$B$14</f>
        <v>-24000</v>
      </c>
      <c r="BG230" s="471">
        <f>'Per IP Marketing'!$C$14</f>
        <v>-24000</v>
      </c>
      <c r="BH230" s="471">
        <f>'Per IP Marketing'!$D$14</f>
        <v>-19000</v>
      </c>
      <c r="BI230" s="471">
        <f>'Per IP Marketing'!$E$14</f>
        <v>-29000</v>
      </c>
      <c r="BJ230" s="471">
        <f>'Per IP Marketing'!$F$14</f>
        <v>-26500</v>
      </c>
      <c r="BK230" s="471">
        <f>'Per IP Marketing'!$G$14</f>
        <v>-27700</v>
      </c>
      <c r="BL230" s="471">
        <f>'Per IP Marketing'!$H$14</f>
        <v>-32700</v>
      </c>
      <c r="BM230" s="471">
        <f>'Per IP Marketing'!$I$14</f>
        <v>-27000</v>
      </c>
      <c r="BN230" s="471">
        <f>'Per IP Marketing'!$J$14</f>
        <v>-12500</v>
      </c>
      <c r="BO230" s="471">
        <f>'Per IP Marketing'!$K$14</f>
        <v>-10000</v>
      </c>
      <c r="BP230" s="471">
        <f>'Per IP Marketing'!$L$14</f>
        <v>-9250</v>
      </c>
      <c r="BQ230" s="471">
        <f>'Per IP Marketing'!$M$14</f>
        <v>-2700</v>
      </c>
      <c r="BR230" s="471">
        <f>'Per IP Marketing'!$N$14</f>
        <v>-1100</v>
      </c>
      <c r="BS230" s="471">
        <f>'Per IP Marketing'!$O$14</f>
        <v>-1100</v>
      </c>
      <c r="BT230" s="471">
        <f>'Per IP Marketing'!$P$14</f>
        <v>-1100</v>
      </c>
      <c r="BU230" s="471">
        <f>'Per IP Marketing'!$Q$14</f>
        <v>-800</v>
      </c>
      <c r="BV230" s="471">
        <f>'Per IP Marketing'!$R$14</f>
        <v>-1050</v>
      </c>
      <c r="BW230" s="468">
        <f>'Per IP Marketing'!$T$14</f>
        <v>0</v>
      </c>
      <c r="BX230" s="471">
        <f>'Per IP Marketing'!T$14</f>
        <v>0</v>
      </c>
      <c r="BY230" s="468"/>
      <c r="BZ230" s="468"/>
      <c r="CA230" s="472"/>
      <c r="CB230" s="468"/>
      <c r="CC230" s="468"/>
      <c r="CD230" s="468"/>
      <c r="CE230" s="468"/>
      <c r="CF230" s="468"/>
      <c r="CG230" s="468"/>
      <c r="CH230" s="468"/>
      <c r="CI230" s="468"/>
      <c r="CJ230" s="471"/>
      <c r="CK230" s="471"/>
      <c r="CL230" s="471"/>
      <c r="CM230" s="472"/>
      <c r="CN230" s="471"/>
      <c r="CO230" s="471"/>
      <c r="CP230" s="471"/>
      <c r="CQ230" s="471"/>
      <c r="CR230" s="471"/>
      <c r="CS230" s="471"/>
      <c r="CT230" s="471"/>
      <c r="CU230" s="471"/>
      <c r="CV230" s="471"/>
      <c r="CW230" s="468"/>
      <c r="CX230" s="468"/>
      <c r="CY230" s="472"/>
      <c r="CZ230" s="468"/>
      <c r="DA230" s="468"/>
      <c r="DB230" s="468"/>
      <c r="DC230" s="468"/>
      <c r="DD230" s="468"/>
      <c r="DE230" s="468"/>
      <c r="DF230" s="468"/>
      <c r="DG230" s="468"/>
      <c r="DH230" s="471"/>
      <c r="DI230" s="471"/>
      <c r="DJ230" s="471"/>
      <c r="DK230" s="472"/>
      <c r="DL230" s="471"/>
      <c r="DM230" s="471"/>
      <c r="DN230" s="471"/>
      <c r="DO230" s="471"/>
      <c r="DP230" s="471"/>
      <c r="DQ230" s="471"/>
      <c r="DR230" s="471"/>
      <c r="DS230" s="471"/>
      <c r="DT230" s="471"/>
      <c r="DU230" s="468"/>
      <c r="DV230" s="468"/>
      <c r="DW230" s="472"/>
      <c r="DX230" s="468"/>
      <c r="DY230" s="468"/>
      <c r="DZ230" s="468"/>
      <c r="EA230" s="468"/>
      <c r="EB230" s="468"/>
      <c r="EC230" s="468"/>
      <c r="ED230" s="468"/>
      <c r="EE230" s="468"/>
      <c r="EF230" s="471"/>
      <c r="EG230" s="471"/>
      <c r="EH230" s="471"/>
      <c r="EI230" s="472"/>
      <c r="EJ230" s="471"/>
      <c r="EK230" s="471"/>
      <c r="EL230" s="471"/>
      <c r="EM230" s="471"/>
      <c r="EN230" s="471"/>
      <c r="EO230" s="471"/>
      <c r="EP230" s="471"/>
      <c r="EQ230" s="471"/>
      <c r="ER230" s="471"/>
      <c r="ES230" s="468"/>
      <c r="ET230" s="468"/>
      <c r="EU230" s="472"/>
      <c r="EV230" s="468"/>
      <c r="EW230" s="468"/>
      <c r="EX230" s="468"/>
      <c r="EY230" s="468"/>
      <c r="EZ230" s="468"/>
      <c r="FA230" s="468"/>
      <c r="FB230" s="468"/>
      <c r="FC230" s="468"/>
      <c r="FD230" s="471"/>
      <c r="FE230" s="471"/>
      <c r="FF230" s="471"/>
      <c r="FG230" s="472"/>
      <c r="FH230" s="471"/>
      <c r="FI230" s="471"/>
      <c r="FJ230" s="471"/>
      <c r="FK230" s="471"/>
      <c r="FL230" s="471"/>
      <c r="FM230" s="471"/>
      <c r="FN230" s="471"/>
      <c r="FO230" s="471"/>
      <c r="FP230" s="471"/>
      <c r="FQ230" s="468"/>
      <c r="FR230" s="468"/>
      <c r="FS230" s="472"/>
      <c r="FT230" s="468"/>
      <c r="FU230" s="468"/>
      <c r="FV230" s="468"/>
      <c r="FW230" s="468"/>
      <c r="FX230" s="468"/>
      <c r="FY230" s="468"/>
      <c r="FZ230" s="468"/>
      <c r="GA230" s="468"/>
      <c r="GB230" s="471"/>
      <c r="GC230" s="471"/>
      <c r="GD230" s="471"/>
      <c r="GE230" s="472"/>
      <c r="GF230" s="507"/>
    </row>
    <row r="231" spans="7:188" s="508" customFormat="1" ht="22" hidden="1" customHeight="1">
      <c r="G231" s="540">
        <f t="shared" si="869"/>
        <v>27</v>
      </c>
      <c r="H231" s="468"/>
      <c r="I231" s="468"/>
      <c r="J231" s="468"/>
      <c r="K231" s="468"/>
      <c r="L231" s="468"/>
      <c r="M231" s="468"/>
      <c r="N231" s="468"/>
      <c r="O231" s="468"/>
      <c r="P231" s="472"/>
      <c r="Q231" s="471"/>
      <c r="R231" s="471"/>
      <c r="S231" s="472"/>
      <c r="T231" s="471"/>
      <c r="U231" s="471"/>
      <c r="V231" s="471"/>
      <c r="W231" s="471"/>
      <c r="X231" s="471"/>
      <c r="Y231" s="471"/>
      <c r="Z231" s="471"/>
      <c r="AA231" s="471"/>
      <c r="AB231" s="471"/>
      <c r="AC231" s="468"/>
      <c r="AD231" s="468"/>
      <c r="AE231" s="472"/>
      <c r="AF231" s="471"/>
      <c r="AG231" s="471"/>
      <c r="AH231" s="471"/>
      <c r="AI231" s="468"/>
      <c r="AJ231" s="468"/>
      <c r="AK231" s="468"/>
      <c r="AL231" s="468"/>
      <c r="AM231" s="468"/>
      <c r="AN231" s="471"/>
      <c r="AO231" s="471"/>
      <c r="AP231" s="471"/>
      <c r="AQ231" s="472"/>
      <c r="AR231" s="471"/>
      <c r="AS231" s="471"/>
      <c r="AT231" s="471"/>
      <c r="AU231" s="471"/>
      <c r="AV231" s="471"/>
      <c r="AW231" s="471"/>
      <c r="AX231" s="471"/>
      <c r="AY231" s="471"/>
      <c r="AZ231" s="468"/>
      <c r="BA231" s="468"/>
      <c r="BB231" s="468"/>
      <c r="BC231" s="472"/>
      <c r="BD231" s="471"/>
      <c r="BE231" s="471"/>
      <c r="BF231" s="471"/>
      <c r="BG231" s="471">
        <f>'Per IP Marketing'!$B$14</f>
        <v>-24000</v>
      </c>
      <c r="BH231" s="471">
        <f>'Per IP Marketing'!$C$14</f>
        <v>-24000</v>
      </c>
      <c r="BI231" s="471">
        <f>'Per IP Marketing'!$D$14</f>
        <v>-19000</v>
      </c>
      <c r="BJ231" s="471">
        <f>'Per IP Marketing'!$E$14</f>
        <v>-29000</v>
      </c>
      <c r="BK231" s="471">
        <f>'Per IP Marketing'!$F$14</f>
        <v>-26500</v>
      </c>
      <c r="BL231" s="471">
        <f>'Per IP Marketing'!$G$14</f>
        <v>-27700</v>
      </c>
      <c r="BM231" s="471">
        <f>'Per IP Marketing'!$H$14</f>
        <v>-32700</v>
      </c>
      <c r="BN231" s="471">
        <f>'Per IP Marketing'!$I$14</f>
        <v>-27000</v>
      </c>
      <c r="BO231" s="471">
        <f>'Per IP Marketing'!$J$14</f>
        <v>-12500</v>
      </c>
      <c r="BP231" s="471">
        <f>'Per IP Marketing'!$K$14</f>
        <v>-10000</v>
      </c>
      <c r="BQ231" s="471">
        <f>'Per IP Marketing'!$L$14</f>
        <v>-9250</v>
      </c>
      <c r="BR231" s="471">
        <f>'Per IP Marketing'!$M$14</f>
        <v>-2700</v>
      </c>
      <c r="BS231" s="471">
        <f>'Per IP Marketing'!$N$14</f>
        <v>-1100</v>
      </c>
      <c r="BT231" s="471">
        <f>'Per IP Marketing'!$O$14</f>
        <v>-1100</v>
      </c>
      <c r="BU231" s="471">
        <f>'Per IP Marketing'!$P$14</f>
        <v>-1100</v>
      </c>
      <c r="BV231" s="471">
        <f>'Per IP Marketing'!$Q$14</f>
        <v>-800</v>
      </c>
      <c r="BW231" s="471">
        <f>'Per IP Marketing'!$R$14</f>
        <v>-1050</v>
      </c>
      <c r="BX231" s="468">
        <f>'Per IP Marketing'!$T$14</f>
        <v>0</v>
      </c>
      <c r="BY231" s="468">
        <f>'Per IP Marketing'!T$14</f>
        <v>0</v>
      </c>
      <c r="BZ231" s="468"/>
      <c r="CA231" s="472"/>
      <c r="CB231" s="468"/>
      <c r="CC231" s="468"/>
      <c r="CD231" s="468"/>
      <c r="CE231" s="468"/>
      <c r="CF231" s="468"/>
      <c r="CG231" s="468"/>
      <c r="CH231" s="468"/>
      <c r="CI231" s="468"/>
      <c r="CJ231" s="471"/>
      <c r="CK231" s="471"/>
      <c r="CL231" s="471"/>
      <c r="CM231" s="472"/>
      <c r="CN231" s="471"/>
      <c r="CO231" s="471"/>
      <c r="CP231" s="471"/>
      <c r="CQ231" s="471"/>
      <c r="CR231" s="471"/>
      <c r="CS231" s="471"/>
      <c r="CT231" s="471"/>
      <c r="CU231" s="471"/>
      <c r="CV231" s="471"/>
      <c r="CW231" s="468"/>
      <c r="CX231" s="468"/>
      <c r="CY231" s="472"/>
      <c r="CZ231" s="468"/>
      <c r="DA231" s="468"/>
      <c r="DB231" s="468"/>
      <c r="DC231" s="468"/>
      <c r="DD231" s="468"/>
      <c r="DE231" s="468"/>
      <c r="DF231" s="468"/>
      <c r="DG231" s="468"/>
      <c r="DH231" s="471"/>
      <c r="DI231" s="471"/>
      <c r="DJ231" s="471"/>
      <c r="DK231" s="472"/>
      <c r="DL231" s="471"/>
      <c r="DM231" s="471"/>
      <c r="DN231" s="471"/>
      <c r="DO231" s="471"/>
      <c r="DP231" s="471"/>
      <c r="DQ231" s="471"/>
      <c r="DR231" s="471"/>
      <c r="DS231" s="471"/>
      <c r="DT231" s="471"/>
      <c r="DU231" s="468"/>
      <c r="DV231" s="468"/>
      <c r="DW231" s="472"/>
      <c r="DX231" s="468"/>
      <c r="DY231" s="468"/>
      <c r="DZ231" s="468"/>
      <c r="EA231" s="468"/>
      <c r="EB231" s="468"/>
      <c r="EC231" s="468"/>
      <c r="ED231" s="468"/>
      <c r="EE231" s="468"/>
      <c r="EF231" s="471"/>
      <c r="EG231" s="471"/>
      <c r="EH231" s="471"/>
      <c r="EI231" s="472"/>
      <c r="EJ231" s="471"/>
      <c r="EK231" s="471"/>
      <c r="EL231" s="471"/>
      <c r="EM231" s="471"/>
      <c r="EN231" s="471"/>
      <c r="EO231" s="471"/>
      <c r="EP231" s="471"/>
      <c r="EQ231" s="471"/>
      <c r="ER231" s="471"/>
      <c r="ES231" s="468"/>
      <c r="ET231" s="468"/>
      <c r="EU231" s="472"/>
      <c r="EV231" s="468"/>
      <c r="EW231" s="468"/>
      <c r="EX231" s="468"/>
      <c r="EY231" s="468"/>
      <c r="EZ231" s="468"/>
      <c r="FA231" s="468"/>
      <c r="FB231" s="468"/>
      <c r="FC231" s="468"/>
      <c r="FD231" s="471"/>
      <c r="FE231" s="471"/>
      <c r="FF231" s="471"/>
      <c r="FG231" s="472"/>
      <c r="FH231" s="471"/>
      <c r="FI231" s="471"/>
      <c r="FJ231" s="471"/>
      <c r="FK231" s="471"/>
      <c r="FL231" s="471"/>
      <c r="FM231" s="471"/>
      <c r="FN231" s="471"/>
      <c r="FO231" s="471"/>
      <c r="FP231" s="471"/>
      <c r="FQ231" s="468"/>
      <c r="FR231" s="468"/>
      <c r="FS231" s="472"/>
      <c r="FT231" s="468"/>
      <c r="FU231" s="468"/>
      <c r="FV231" s="468"/>
      <c r="FW231" s="468"/>
      <c r="FX231" s="468"/>
      <c r="FY231" s="468"/>
      <c r="FZ231" s="468"/>
      <c r="GA231" s="468"/>
      <c r="GB231" s="471"/>
      <c r="GC231" s="471"/>
      <c r="GD231" s="471"/>
      <c r="GE231" s="472"/>
      <c r="GF231" s="507"/>
    </row>
    <row r="232" spans="7:188" s="508" customFormat="1" ht="22" hidden="1" customHeight="1">
      <c r="G232" s="540">
        <f t="shared" si="869"/>
        <v>28</v>
      </c>
      <c r="H232" s="468"/>
      <c r="I232" s="468"/>
      <c r="J232" s="468"/>
      <c r="K232" s="468"/>
      <c r="L232" s="468"/>
      <c r="M232" s="468"/>
      <c r="N232" s="468"/>
      <c r="O232" s="468"/>
      <c r="P232" s="472"/>
      <c r="Q232" s="471"/>
      <c r="R232" s="471"/>
      <c r="S232" s="472"/>
      <c r="T232" s="471"/>
      <c r="U232" s="471"/>
      <c r="V232" s="471"/>
      <c r="W232" s="471"/>
      <c r="X232" s="471"/>
      <c r="Y232" s="471"/>
      <c r="Z232" s="471"/>
      <c r="AA232" s="471"/>
      <c r="AB232" s="471"/>
      <c r="AC232" s="468"/>
      <c r="AD232" s="468"/>
      <c r="AE232" s="472"/>
      <c r="AF232" s="471"/>
      <c r="AG232" s="471"/>
      <c r="AH232" s="471"/>
      <c r="AI232" s="468"/>
      <c r="AJ232" s="468"/>
      <c r="AK232" s="468"/>
      <c r="AL232" s="468"/>
      <c r="AM232" s="468"/>
      <c r="AN232" s="471"/>
      <c r="AO232" s="471"/>
      <c r="AP232" s="471"/>
      <c r="AQ232" s="472"/>
      <c r="AR232" s="471"/>
      <c r="AS232" s="471"/>
      <c r="AT232" s="471"/>
      <c r="AU232" s="471"/>
      <c r="AV232" s="471"/>
      <c r="AW232" s="471"/>
      <c r="AX232" s="471"/>
      <c r="AY232" s="471"/>
      <c r="AZ232" s="468"/>
      <c r="BA232" s="468"/>
      <c r="BB232" s="468"/>
      <c r="BC232" s="472"/>
      <c r="BD232" s="471"/>
      <c r="BE232" s="471"/>
      <c r="BF232" s="471"/>
      <c r="BG232" s="468"/>
      <c r="BH232" s="471">
        <f>'Per IP Marketing'!$B$14</f>
        <v>-24000</v>
      </c>
      <c r="BI232" s="471">
        <f>'Per IP Marketing'!$C$14</f>
        <v>-24000</v>
      </c>
      <c r="BJ232" s="471">
        <f>'Per IP Marketing'!$D$14</f>
        <v>-19000</v>
      </c>
      <c r="BK232" s="471">
        <f>'Per IP Marketing'!$E$14</f>
        <v>-29000</v>
      </c>
      <c r="BL232" s="471">
        <f>'Per IP Marketing'!$F$14</f>
        <v>-26500</v>
      </c>
      <c r="BM232" s="471">
        <f>'Per IP Marketing'!$G$14</f>
        <v>-27700</v>
      </c>
      <c r="BN232" s="471">
        <f>'Per IP Marketing'!$H$14</f>
        <v>-32700</v>
      </c>
      <c r="BO232" s="471">
        <f>'Per IP Marketing'!$I$14</f>
        <v>-27000</v>
      </c>
      <c r="BP232" s="471">
        <f>'Per IP Marketing'!$J$14</f>
        <v>-12500</v>
      </c>
      <c r="BQ232" s="471">
        <f>'Per IP Marketing'!$K$14</f>
        <v>-10000</v>
      </c>
      <c r="BR232" s="471">
        <f>'Per IP Marketing'!$L$14</f>
        <v>-9250</v>
      </c>
      <c r="BS232" s="471">
        <f>'Per IP Marketing'!$M$14</f>
        <v>-2700</v>
      </c>
      <c r="BT232" s="471">
        <f>'Per IP Marketing'!$N$14</f>
        <v>-1100</v>
      </c>
      <c r="BU232" s="471">
        <f>'Per IP Marketing'!$O$14</f>
        <v>-1100</v>
      </c>
      <c r="BV232" s="471">
        <f>'Per IP Marketing'!$P$14</f>
        <v>-1100</v>
      </c>
      <c r="BW232" s="471">
        <f>'Per IP Marketing'!$Q$14</f>
        <v>-800</v>
      </c>
      <c r="BX232" s="471">
        <f>'Per IP Marketing'!$R$14</f>
        <v>-1050</v>
      </c>
      <c r="BY232" s="468">
        <f>'Per IP Marketing'!$T$14</f>
        <v>0</v>
      </c>
      <c r="BZ232" s="468">
        <f>'Per IP Marketing'!T$14</f>
        <v>0</v>
      </c>
      <c r="CA232" s="468"/>
      <c r="CB232" s="468"/>
      <c r="CC232" s="468"/>
      <c r="CD232" s="468"/>
      <c r="CE232" s="468"/>
      <c r="CF232" s="468"/>
      <c r="CG232" s="468"/>
      <c r="CH232" s="468"/>
      <c r="CI232" s="468"/>
      <c r="CJ232" s="471"/>
      <c r="CK232" s="471"/>
      <c r="CL232" s="471"/>
      <c r="CM232" s="472"/>
      <c r="CN232" s="471"/>
      <c r="CO232" s="471"/>
      <c r="CP232" s="471"/>
      <c r="CQ232" s="471"/>
      <c r="CR232" s="471"/>
      <c r="CS232" s="471"/>
      <c r="CT232" s="471"/>
      <c r="CU232" s="471"/>
      <c r="CV232" s="471"/>
      <c r="CW232" s="468"/>
      <c r="CX232" s="468"/>
      <c r="CY232" s="472"/>
      <c r="CZ232" s="468"/>
      <c r="DA232" s="468"/>
      <c r="DB232" s="468"/>
      <c r="DC232" s="468"/>
      <c r="DD232" s="468"/>
      <c r="DE232" s="468"/>
      <c r="DF232" s="468"/>
      <c r="DG232" s="468"/>
      <c r="DH232" s="471"/>
      <c r="DI232" s="471"/>
      <c r="DJ232" s="471"/>
      <c r="DK232" s="472"/>
      <c r="DL232" s="471"/>
      <c r="DM232" s="471"/>
      <c r="DN232" s="471"/>
      <c r="DO232" s="471"/>
      <c r="DP232" s="471"/>
      <c r="DQ232" s="471"/>
      <c r="DR232" s="471"/>
      <c r="DS232" s="471"/>
      <c r="DT232" s="471"/>
      <c r="DU232" s="468"/>
      <c r="DV232" s="468"/>
      <c r="DW232" s="472"/>
      <c r="DX232" s="468"/>
      <c r="DY232" s="468"/>
      <c r="DZ232" s="468"/>
      <c r="EA232" s="468"/>
      <c r="EB232" s="468"/>
      <c r="EC232" s="468"/>
      <c r="ED232" s="468"/>
      <c r="EE232" s="468"/>
      <c r="EF232" s="471"/>
      <c r="EG232" s="471"/>
      <c r="EH232" s="471"/>
      <c r="EI232" s="472"/>
      <c r="EJ232" s="471"/>
      <c r="EK232" s="471"/>
      <c r="EL232" s="471"/>
      <c r="EM232" s="471"/>
      <c r="EN232" s="471"/>
      <c r="EO232" s="471"/>
      <c r="EP232" s="471"/>
      <c r="EQ232" s="471"/>
      <c r="ER232" s="471"/>
      <c r="ES232" s="468"/>
      <c r="ET232" s="468"/>
      <c r="EU232" s="472"/>
      <c r="EV232" s="468"/>
      <c r="EW232" s="468"/>
      <c r="EX232" s="468"/>
      <c r="EY232" s="468"/>
      <c r="EZ232" s="468"/>
      <c r="FA232" s="468"/>
      <c r="FB232" s="468"/>
      <c r="FC232" s="468"/>
      <c r="FD232" s="471"/>
      <c r="FE232" s="471"/>
      <c r="FF232" s="471"/>
      <c r="FG232" s="472"/>
      <c r="FH232" s="471"/>
      <c r="FI232" s="471"/>
      <c r="FJ232" s="471"/>
      <c r="FK232" s="471"/>
      <c r="FL232" s="471"/>
      <c r="FM232" s="471"/>
      <c r="FN232" s="471"/>
      <c r="FO232" s="471"/>
      <c r="FP232" s="471"/>
      <c r="FQ232" s="468"/>
      <c r="FR232" s="468"/>
      <c r="FS232" s="472"/>
      <c r="FT232" s="468"/>
      <c r="FU232" s="468"/>
      <c r="FV232" s="468"/>
      <c r="FW232" s="468"/>
      <c r="FX232" s="468"/>
      <c r="FY232" s="468"/>
      <c r="FZ232" s="468"/>
      <c r="GA232" s="468"/>
      <c r="GB232" s="471"/>
      <c r="GC232" s="471"/>
      <c r="GD232" s="471"/>
      <c r="GE232" s="472"/>
      <c r="GF232" s="507"/>
    </row>
    <row r="233" spans="7:188" s="508" customFormat="1" ht="22" hidden="1" customHeight="1">
      <c r="G233" s="540">
        <f t="shared" si="869"/>
        <v>29</v>
      </c>
      <c r="H233" s="468"/>
      <c r="I233" s="468"/>
      <c r="J233" s="468"/>
      <c r="K233" s="468"/>
      <c r="L233" s="468"/>
      <c r="M233" s="468"/>
      <c r="N233" s="468"/>
      <c r="O233" s="468"/>
      <c r="P233" s="472"/>
      <c r="Q233" s="471"/>
      <c r="R233" s="471"/>
      <c r="S233" s="472"/>
      <c r="T233" s="471"/>
      <c r="U233" s="471"/>
      <c r="V233" s="471"/>
      <c r="W233" s="471"/>
      <c r="X233" s="471"/>
      <c r="Y233" s="471"/>
      <c r="Z233" s="471"/>
      <c r="AA233" s="471"/>
      <c r="AB233" s="471"/>
      <c r="AC233" s="468"/>
      <c r="AD233" s="468"/>
      <c r="AE233" s="472"/>
      <c r="AF233" s="471"/>
      <c r="AG233" s="471"/>
      <c r="AH233" s="471"/>
      <c r="AI233" s="468"/>
      <c r="AJ233" s="468"/>
      <c r="AK233" s="468"/>
      <c r="AL233" s="468"/>
      <c r="AM233" s="468"/>
      <c r="AN233" s="471"/>
      <c r="AO233" s="471"/>
      <c r="AP233" s="471"/>
      <c r="AQ233" s="472"/>
      <c r="AR233" s="471"/>
      <c r="AS233" s="471"/>
      <c r="AT233" s="471"/>
      <c r="AU233" s="471"/>
      <c r="AV233" s="471"/>
      <c r="AW233" s="471"/>
      <c r="AX233" s="471"/>
      <c r="AY233" s="471"/>
      <c r="AZ233" s="468"/>
      <c r="BA233" s="468"/>
      <c r="BB233" s="468"/>
      <c r="BC233" s="472"/>
      <c r="BD233" s="471"/>
      <c r="BE233" s="471"/>
      <c r="BF233" s="471"/>
      <c r="BG233" s="468"/>
      <c r="BH233" s="468"/>
      <c r="BI233" s="468"/>
      <c r="BJ233" s="471">
        <f>'Per IP Marketing'!$B$14</f>
        <v>-24000</v>
      </c>
      <c r="BK233" s="471">
        <f>'Per IP Marketing'!$C$14</f>
        <v>-24000</v>
      </c>
      <c r="BL233" s="471">
        <f>'Per IP Marketing'!$D$14</f>
        <v>-19000</v>
      </c>
      <c r="BM233" s="471">
        <f>'Per IP Marketing'!$E$14</f>
        <v>-29000</v>
      </c>
      <c r="BN233" s="471">
        <f>'Per IP Marketing'!$F$14</f>
        <v>-26500</v>
      </c>
      <c r="BO233" s="471">
        <f>'Per IP Marketing'!$G$14</f>
        <v>-27700</v>
      </c>
      <c r="BP233" s="471">
        <f>'Per IP Marketing'!$H$14</f>
        <v>-32700</v>
      </c>
      <c r="BQ233" s="471">
        <f>'Per IP Marketing'!$I$14</f>
        <v>-27000</v>
      </c>
      <c r="BR233" s="471">
        <f>'Per IP Marketing'!$J$14</f>
        <v>-12500</v>
      </c>
      <c r="BS233" s="471">
        <f>'Per IP Marketing'!$K$14</f>
        <v>-10000</v>
      </c>
      <c r="BT233" s="471">
        <f>'Per IP Marketing'!$L$14</f>
        <v>-9250</v>
      </c>
      <c r="BU233" s="471">
        <f>'Per IP Marketing'!$M$14</f>
        <v>-2700</v>
      </c>
      <c r="BV233" s="471">
        <f>'Per IP Marketing'!$N$14</f>
        <v>-1100</v>
      </c>
      <c r="BW233" s="471">
        <f>'Per IP Marketing'!$O$14</f>
        <v>-1100</v>
      </c>
      <c r="BX233" s="471">
        <f>'Per IP Marketing'!$P$14</f>
        <v>-1100</v>
      </c>
      <c r="BY233" s="471">
        <f>'Per IP Marketing'!$Q$14</f>
        <v>-800</v>
      </c>
      <c r="BZ233" s="471">
        <f>'Per IP Marketing'!$R$14</f>
        <v>-1050</v>
      </c>
      <c r="CA233" s="468">
        <f>'Per IP Marketing'!$T$14</f>
        <v>0</v>
      </c>
      <c r="CB233" s="468">
        <f>'Per IP Marketing'!T$14</f>
        <v>0</v>
      </c>
      <c r="CC233" s="468"/>
      <c r="CD233" s="468"/>
      <c r="CE233" s="468"/>
      <c r="CF233" s="468"/>
      <c r="CG233" s="468"/>
      <c r="CH233" s="468"/>
      <c r="CI233" s="468"/>
      <c r="CJ233" s="471"/>
      <c r="CK233" s="471"/>
      <c r="CL233" s="471"/>
      <c r="CM233" s="472"/>
      <c r="CN233" s="471"/>
      <c r="CO233" s="471"/>
      <c r="CP233" s="471"/>
      <c r="CQ233" s="471"/>
      <c r="CR233" s="471"/>
      <c r="CS233" s="471"/>
      <c r="CT233" s="471"/>
      <c r="CU233" s="471"/>
      <c r="CV233" s="471"/>
      <c r="CW233" s="468"/>
      <c r="CX233" s="468"/>
      <c r="CY233" s="472"/>
      <c r="CZ233" s="468"/>
      <c r="DA233" s="468"/>
      <c r="DB233" s="468"/>
      <c r="DC233" s="468"/>
      <c r="DD233" s="468"/>
      <c r="DE233" s="468"/>
      <c r="DF233" s="468"/>
      <c r="DG233" s="468"/>
      <c r="DH233" s="471"/>
      <c r="DI233" s="471"/>
      <c r="DJ233" s="471"/>
      <c r="DK233" s="472"/>
      <c r="DL233" s="471"/>
      <c r="DM233" s="471"/>
      <c r="DN233" s="471"/>
      <c r="DO233" s="471"/>
      <c r="DP233" s="471"/>
      <c r="DQ233" s="471"/>
      <c r="DR233" s="471"/>
      <c r="DS233" s="471"/>
      <c r="DT233" s="471"/>
      <c r="DU233" s="468"/>
      <c r="DV233" s="468"/>
      <c r="DW233" s="472"/>
      <c r="DX233" s="468"/>
      <c r="DY233" s="468"/>
      <c r="DZ233" s="468"/>
      <c r="EA233" s="468"/>
      <c r="EB233" s="468"/>
      <c r="EC233" s="468"/>
      <c r="ED233" s="468"/>
      <c r="EE233" s="468"/>
      <c r="EF233" s="471"/>
      <c r="EG233" s="471"/>
      <c r="EH233" s="471"/>
      <c r="EI233" s="472"/>
      <c r="EJ233" s="471"/>
      <c r="EK233" s="471"/>
      <c r="EL233" s="471"/>
      <c r="EM233" s="471"/>
      <c r="EN233" s="471"/>
      <c r="EO233" s="471"/>
      <c r="EP233" s="471"/>
      <c r="EQ233" s="471"/>
      <c r="ER233" s="471"/>
      <c r="ES233" s="468"/>
      <c r="ET233" s="468"/>
      <c r="EU233" s="472"/>
      <c r="EV233" s="468"/>
      <c r="EW233" s="468"/>
      <c r="EX233" s="468"/>
      <c r="EY233" s="468"/>
      <c r="EZ233" s="468"/>
      <c r="FA233" s="468"/>
      <c r="FB233" s="468"/>
      <c r="FC233" s="468"/>
      <c r="FD233" s="471"/>
      <c r="FE233" s="471"/>
      <c r="FF233" s="471"/>
      <c r="FG233" s="472"/>
      <c r="FH233" s="471"/>
      <c r="FI233" s="471"/>
      <c r="FJ233" s="471"/>
      <c r="FK233" s="471"/>
      <c r="FL233" s="471"/>
      <c r="FM233" s="471"/>
      <c r="FN233" s="471"/>
      <c r="FO233" s="471"/>
      <c r="FP233" s="471"/>
      <c r="FQ233" s="468"/>
      <c r="FR233" s="468"/>
      <c r="FS233" s="472"/>
      <c r="FT233" s="468"/>
      <c r="FU233" s="468"/>
      <c r="FV233" s="468"/>
      <c r="FW233" s="468"/>
      <c r="FX233" s="468"/>
      <c r="FY233" s="468"/>
      <c r="FZ233" s="468"/>
      <c r="GA233" s="468"/>
      <c r="GB233" s="471"/>
      <c r="GC233" s="471"/>
      <c r="GD233" s="471"/>
      <c r="GE233" s="472"/>
      <c r="GF233" s="507"/>
    </row>
    <row r="234" spans="7:188" s="508" customFormat="1" ht="22" hidden="1" customHeight="1">
      <c r="G234" s="540">
        <f t="shared" si="869"/>
        <v>30</v>
      </c>
      <c r="H234" s="468"/>
      <c r="I234" s="468"/>
      <c r="J234" s="468"/>
      <c r="K234" s="468"/>
      <c r="L234" s="468"/>
      <c r="M234" s="468"/>
      <c r="N234" s="468"/>
      <c r="O234" s="468"/>
      <c r="P234" s="472"/>
      <c r="Q234" s="471"/>
      <c r="R234" s="471"/>
      <c r="S234" s="472"/>
      <c r="T234" s="471"/>
      <c r="U234" s="471"/>
      <c r="V234" s="471"/>
      <c r="W234" s="471"/>
      <c r="X234" s="471"/>
      <c r="Y234" s="471"/>
      <c r="Z234" s="471"/>
      <c r="AA234" s="471"/>
      <c r="AB234" s="471"/>
      <c r="AC234" s="468"/>
      <c r="AD234" s="468"/>
      <c r="AE234" s="472"/>
      <c r="AF234" s="471"/>
      <c r="AG234" s="471"/>
      <c r="AH234" s="471"/>
      <c r="AI234" s="468"/>
      <c r="AJ234" s="468"/>
      <c r="AK234" s="468"/>
      <c r="AL234" s="468"/>
      <c r="AM234" s="468"/>
      <c r="AN234" s="471"/>
      <c r="AO234" s="471"/>
      <c r="AP234" s="471"/>
      <c r="AQ234" s="472"/>
      <c r="AR234" s="471"/>
      <c r="AS234" s="471"/>
      <c r="AT234" s="471"/>
      <c r="AU234" s="471"/>
      <c r="AV234" s="471"/>
      <c r="AW234" s="471"/>
      <c r="AX234" s="471"/>
      <c r="AY234" s="471"/>
      <c r="AZ234" s="468"/>
      <c r="BA234" s="468"/>
      <c r="BB234" s="468"/>
      <c r="BC234" s="472"/>
      <c r="BD234" s="471"/>
      <c r="BE234" s="471"/>
      <c r="BF234" s="471"/>
      <c r="BG234" s="468"/>
      <c r="BH234" s="468"/>
      <c r="BI234" s="468"/>
      <c r="BJ234" s="468"/>
      <c r="BK234" s="471">
        <f>'Per IP Marketing'!$B$14</f>
        <v>-24000</v>
      </c>
      <c r="BL234" s="471">
        <f>'Per IP Marketing'!$C$14</f>
        <v>-24000</v>
      </c>
      <c r="BM234" s="471">
        <f>'Per IP Marketing'!$D$14</f>
        <v>-19000</v>
      </c>
      <c r="BN234" s="471">
        <f>'Per IP Marketing'!$E$14</f>
        <v>-29000</v>
      </c>
      <c r="BO234" s="471">
        <f>'Per IP Marketing'!$F$14</f>
        <v>-26500</v>
      </c>
      <c r="BP234" s="471">
        <f>'Per IP Marketing'!$G$14</f>
        <v>-27700</v>
      </c>
      <c r="BQ234" s="471">
        <f>'Per IP Marketing'!$H$14</f>
        <v>-32700</v>
      </c>
      <c r="BR234" s="471">
        <f>'Per IP Marketing'!$I$14</f>
        <v>-27000</v>
      </c>
      <c r="BS234" s="471">
        <f>'Per IP Marketing'!$J$14</f>
        <v>-12500</v>
      </c>
      <c r="BT234" s="471">
        <f>'Per IP Marketing'!$K$14</f>
        <v>-10000</v>
      </c>
      <c r="BU234" s="471">
        <f>'Per IP Marketing'!$L$14</f>
        <v>-9250</v>
      </c>
      <c r="BV234" s="471">
        <f>'Per IP Marketing'!$M$14</f>
        <v>-2700</v>
      </c>
      <c r="BW234" s="471">
        <f>'Per IP Marketing'!$N$14</f>
        <v>-1100</v>
      </c>
      <c r="BX234" s="471">
        <f>'Per IP Marketing'!$O$14</f>
        <v>-1100</v>
      </c>
      <c r="BY234" s="471">
        <f>'Per IP Marketing'!$P$14</f>
        <v>-1100</v>
      </c>
      <c r="BZ234" s="471">
        <f>'Per IP Marketing'!$Q$14</f>
        <v>-800</v>
      </c>
      <c r="CA234" s="471">
        <f>'Per IP Marketing'!$R$14</f>
        <v>-1050</v>
      </c>
      <c r="CB234" s="468">
        <f>'Per IP Marketing'!$T$14</f>
        <v>0</v>
      </c>
      <c r="CC234" s="468">
        <f>'Per IP Marketing'!$T$14</f>
        <v>0</v>
      </c>
      <c r="CD234" s="468"/>
      <c r="CE234" s="468"/>
      <c r="CF234" s="468"/>
      <c r="CG234" s="468"/>
      <c r="CH234" s="468"/>
      <c r="CI234" s="468"/>
      <c r="CJ234" s="471"/>
      <c r="CK234" s="471"/>
      <c r="CL234" s="471"/>
      <c r="CM234" s="472"/>
      <c r="CN234" s="471"/>
      <c r="CO234" s="471"/>
      <c r="CP234" s="471"/>
      <c r="CQ234" s="471"/>
      <c r="CR234" s="471"/>
      <c r="CS234" s="471"/>
      <c r="CT234" s="471"/>
      <c r="CU234" s="471"/>
      <c r="CV234" s="471"/>
      <c r="CW234" s="468"/>
      <c r="CX234" s="468"/>
      <c r="CY234" s="472"/>
      <c r="CZ234" s="468"/>
      <c r="DA234" s="468"/>
      <c r="DB234" s="468"/>
      <c r="DC234" s="468"/>
      <c r="DD234" s="468"/>
      <c r="DE234" s="468"/>
      <c r="DF234" s="468"/>
      <c r="DG234" s="468"/>
      <c r="DH234" s="471"/>
      <c r="DI234" s="471"/>
      <c r="DJ234" s="471"/>
      <c r="DK234" s="472"/>
      <c r="DL234" s="471"/>
      <c r="DM234" s="471"/>
      <c r="DN234" s="471"/>
      <c r="DO234" s="471"/>
      <c r="DP234" s="471"/>
      <c r="DQ234" s="471"/>
      <c r="DR234" s="471"/>
      <c r="DS234" s="471"/>
      <c r="DT234" s="471"/>
      <c r="DU234" s="468"/>
      <c r="DV234" s="468"/>
      <c r="DW234" s="472"/>
      <c r="DX234" s="468"/>
      <c r="DY234" s="468"/>
      <c r="DZ234" s="468"/>
      <c r="EA234" s="468"/>
      <c r="EB234" s="468"/>
      <c r="EC234" s="468"/>
      <c r="ED234" s="468"/>
      <c r="EE234" s="468"/>
      <c r="EF234" s="471"/>
      <c r="EG234" s="471"/>
      <c r="EH234" s="471"/>
      <c r="EI234" s="472"/>
      <c r="EJ234" s="471"/>
      <c r="EK234" s="471"/>
      <c r="EL234" s="471"/>
      <c r="EM234" s="471"/>
      <c r="EN234" s="471"/>
      <c r="EO234" s="471"/>
      <c r="EP234" s="471"/>
      <c r="EQ234" s="471"/>
      <c r="ER234" s="471"/>
      <c r="ES234" s="468"/>
      <c r="ET234" s="468"/>
      <c r="EU234" s="472"/>
      <c r="EV234" s="468"/>
      <c r="EW234" s="468"/>
      <c r="EX234" s="468"/>
      <c r="EY234" s="468"/>
      <c r="EZ234" s="468"/>
      <c r="FA234" s="468"/>
      <c r="FB234" s="468"/>
      <c r="FC234" s="468"/>
      <c r="FD234" s="471"/>
      <c r="FE234" s="471"/>
      <c r="FF234" s="471"/>
      <c r="FG234" s="472"/>
      <c r="FH234" s="471"/>
      <c r="FI234" s="471"/>
      <c r="FJ234" s="471"/>
      <c r="FK234" s="471"/>
      <c r="FL234" s="471"/>
      <c r="FM234" s="471"/>
      <c r="FN234" s="471"/>
      <c r="FO234" s="471"/>
      <c r="FP234" s="471"/>
      <c r="FQ234" s="468"/>
      <c r="FR234" s="468"/>
      <c r="FS234" s="472"/>
      <c r="FT234" s="468"/>
      <c r="FU234" s="468"/>
      <c r="FV234" s="468"/>
      <c r="FW234" s="468"/>
      <c r="FX234" s="468"/>
      <c r="FY234" s="468"/>
      <c r="FZ234" s="468"/>
      <c r="GA234" s="468"/>
      <c r="GB234" s="471"/>
      <c r="GC234" s="471"/>
      <c r="GD234" s="471"/>
      <c r="GE234" s="472"/>
      <c r="GF234" s="507"/>
    </row>
    <row r="235" spans="7:188" s="508" customFormat="1" ht="22" hidden="1" customHeight="1">
      <c r="G235" s="540">
        <f t="shared" si="869"/>
        <v>31</v>
      </c>
      <c r="H235" s="468"/>
      <c r="I235" s="468"/>
      <c r="J235" s="468"/>
      <c r="K235" s="468"/>
      <c r="L235" s="468"/>
      <c r="M235" s="468"/>
      <c r="N235" s="468"/>
      <c r="O235" s="468"/>
      <c r="P235" s="472"/>
      <c r="Q235" s="471"/>
      <c r="R235" s="471"/>
      <c r="S235" s="472"/>
      <c r="T235" s="471"/>
      <c r="U235" s="471"/>
      <c r="V235" s="471"/>
      <c r="W235" s="471"/>
      <c r="X235" s="471"/>
      <c r="Y235" s="471"/>
      <c r="Z235" s="471"/>
      <c r="AA235" s="471"/>
      <c r="AB235" s="471"/>
      <c r="AC235" s="468"/>
      <c r="AD235" s="468"/>
      <c r="AE235" s="472"/>
      <c r="AF235" s="471"/>
      <c r="AG235" s="471"/>
      <c r="AH235" s="471"/>
      <c r="AI235" s="468"/>
      <c r="AJ235" s="468"/>
      <c r="AK235" s="468"/>
      <c r="AL235" s="468"/>
      <c r="AM235" s="468"/>
      <c r="AN235" s="471"/>
      <c r="AO235" s="471"/>
      <c r="AP235" s="471"/>
      <c r="AQ235" s="472"/>
      <c r="AR235" s="471"/>
      <c r="AS235" s="471"/>
      <c r="AT235" s="471"/>
      <c r="AU235" s="471"/>
      <c r="AV235" s="471"/>
      <c r="AW235" s="471"/>
      <c r="AX235" s="471"/>
      <c r="AY235" s="471"/>
      <c r="AZ235" s="468"/>
      <c r="BA235" s="468"/>
      <c r="BB235" s="468"/>
      <c r="BC235" s="472"/>
      <c r="BD235" s="471"/>
      <c r="BE235" s="471"/>
      <c r="BF235" s="471"/>
      <c r="BG235" s="468"/>
      <c r="BH235" s="468"/>
      <c r="BI235" s="468"/>
      <c r="BJ235" s="468"/>
      <c r="BK235" s="468"/>
      <c r="BL235" s="471"/>
      <c r="BM235" s="471">
        <f>'Per IP Marketing'!$B$14</f>
        <v>-24000</v>
      </c>
      <c r="BN235" s="471">
        <f>'Per IP Marketing'!$C$14</f>
        <v>-24000</v>
      </c>
      <c r="BO235" s="471">
        <f>'Per IP Marketing'!$D$14</f>
        <v>-19000</v>
      </c>
      <c r="BP235" s="471">
        <f>'Per IP Marketing'!$E$14</f>
        <v>-29000</v>
      </c>
      <c r="BQ235" s="471">
        <f>'Per IP Marketing'!$F$14</f>
        <v>-26500</v>
      </c>
      <c r="BR235" s="471">
        <f>'Per IP Marketing'!$G$14</f>
        <v>-27700</v>
      </c>
      <c r="BS235" s="471">
        <f>'Per IP Marketing'!$H$14</f>
        <v>-32700</v>
      </c>
      <c r="BT235" s="471">
        <f>'Per IP Marketing'!$I$14</f>
        <v>-27000</v>
      </c>
      <c r="BU235" s="471">
        <f>'Per IP Marketing'!$J$14</f>
        <v>-12500</v>
      </c>
      <c r="BV235" s="471">
        <f>'Per IP Marketing'!$K$14</f>
        <v>-10000</v>
      </c>
      <c r="BW235" s="471">
        <f>'Per IP Marketing'!$L$14</f>
        <v>-9250</v>
      </c>
      <c r="BX235" s="471">
        <f>'Per IP Marketing'!$M$14</f>
        <v>-2700</v>
      </c>
      <c r="BY235" s="471">
        <f>'Per IP Marketing'!$N$14</f>
        <v>-1100</v>
      </c>
      <c r="BZ235" s="471">
        <f>'Per IP Marketing'!$O$14</f>
        <v>-1100</v>
      </c>
      <c r="CA235" s="471">
        <f>'Per IP Marketing'!$P$14</f>
        <v>-1100</v>
      </c>
      <c r="CB235" s="471">
        <f>'Per IP Marketing'!$Q$14</f>
        <v>-800</v>
      </c>
      <c r="CC235" s="471">
        <f>'Per IP Marketing'!$R$14</f>
        <v>-1050</v>
      </c>
      <c r="CD235" s="468">
        <f>'Per IP Marketing'!$T$14</f>
        <v>0</v>
      </c>
      <c r="CE235" s="468"/>
      <c r="CF235" s="468"/>
      <c r="CG235" s="468"/>
      <c r="CH235" s="468"/>
      <c r="CI235" s="468"/>
      <c r="CJ235" s="471"/>
      <c r="CK235" s="471"/>
      <c r="CL235" s="471"/>
      <c r="CM235" s="472"/>
      <c r="CN235" s="471"/>
      <c r="CO235" s="471"/>
      <c r="CP235" s="471"/>
      <c r="CQ235" s="471"/>
      <c r="CR235" s="471"/>
      <c r="CS235" s="471"/>
      <c r="CT235" s="471"/>
      <c r="CU235" s="471"/>
      <c r="CV235" s="471"/>
      <c r="CW235" s="468"/>
      <c r="CX235" s="468"/>
      <c r="CY235" s="472"/>
      <c r="CZ235" s="468"/>
      <c r="DA235" s="468"/>
      <c r="DB235" s="468"/>
      <c r="DC235" s="468"/>
      <c r="DD235" s="468"/>
      <c r="DE235" s="468"/>
      <c r="DF235" s="468"/>
      <c r="DG235" s="468"/>
      <c r="DH235" s="471"/>
      <c r="DI235" s="471"/>
      <c r="DJ235" s="471"/>
      <c r="DK235" s="472"/>
      <c r="DL235" s="471"/>
      <c r="DM235" s="471"/>
      <c r="DN235" s="471"/>
      <c r="DO235" s="471"/>
      <c r="DP235" s="471"/>
      <c r="DQ235" s="471"/>
      <c r="DR235" s="471"/>
      <c r="DS235" s="471"/>
      <c r="DT235" s="471"/>
      <c r="DU235" s="468"/>
      <c r="DV235" s="468"/>
      <c r="DW235" s="472"/>
      <c r="DX235" s="468"/>
      <c r="DY235" s="468"/>
      <c r="DZ235" s="468"/>
      <c r="EA235" s="468"/>
      <c r="EB235" s="468"/>
      <c r="EC235" s="468"/>
      <c r="ED235" s="468"/>
      <c r="EE235" s="468"/>
      <c r="EF235" s="471"/>
      <c r="EG235" s="471"/>
      <c r="EH235" s="471"/>
      <c r="EI235" s="472"/>
      <c r="EJ235" s="471"/>
      <c r="EK235" s="471"/>
      <c r="EL235" s="471"/>
      <c r="EM235" s="471"/>
      <c r="EN235" s="471"/>
      <c r="EO235" s="471"/>
      <c r="EP235" s="471"/>
      <c r="EQ235" s="471"/>
      <c r="ER235" s="471"/>
      <c r="ES235" s="468"/>
      <c r="ET235" s="468"/>
      <c r="EU235" s="472"/>
      <c r="EV235" s="468"/>
      <c r="EW235" s="468"/>
      <c r="EX235" s="468"/>
      <c r="EY235" s="468"/>
      <c r="EZ235" s="468"/>
      <c r="FA235" s="468"/>
      <c r="FB235" s="468"/>
      <c r="FC235" s="468"/>
      <c r="FD235" s="471"/>
      <c r="FE235" s="471"/>
      <c r="FF235" s="471"/>
      <c r="FG235" s="472"/>
      <c r="FH235" s="471"/>
      <c r="FI235" s="471"/>
      <c r="FJ235" s="471"/>
      <c r="FK235" s="471"/>
      <c r="FL235" s="471"/>
      <c r="FM235" s="471"/>
      <c r="FN235" s="471"/>
      <c r="FO235" s="471"/>
      <c r="FP235" s="471"/>
      <c r="FQ235" s="468"/>
      <c r="FR235" s="468"/>
      <c r="FS235" s="472"/>
      <c r="FT235" s="468"/>
      <c r="FU235" s="468"/>
      <c r="FV235" s="468"/>
      <c r="FW235" s="468"/>
      <c r="FX235" s="468"/>
      <c r="FY235" s="468"/>
      <c r="FZ235" s="468"/>
      <c r="GA235" s="468"/>
      <c r="GB235" s="471"/>
      <c r="GC235" s="471"/>
      <c r="GD235" s="471"/>
      <c r="GE235" s="472"/>
      <c r="GF235" s="507"/>
    </row>
    <row r="236" spans="7:188" s="508" customFormat="1" ht="22" hidden="1" customHeight="1">
      <c r="G236" s="540">
        <f t="shared" si="869"/>
        <v>32</v>
      </c>
      <c r="H236" s="468"/>
      <c r="I236" s="468"/>
      <c r="J236" s="468"/>
      <c r="K236" s="468"/>
      <c r="L236" s="468"/>
      <c r="M236" s="468"/>
      <c r="N236" s="468"/>
      <c r="O236" s="468"/>
      <c r="P236" s="472"/>
      <c r="Q236" s="471"/>
      <c r="R236" s="471"/>
      <c r="S236" s="472"/>
      <c r="T236" s="471"/>
      <c r="U236" s="471"/>
      <c r="V236" s="471"/>
      <c r="W236" s="471"/>
      <c r="X236" s="471"/>
      <c r="Y236" s="471"/>
      <c r="Z236" s="471"/>
      <c r="AA236" s="471"/>
      <c r="AB236" s="471"/>
      <c r="AC236" s="468"/>
      <c r="AD236" s="468"/>
      <c r="AE236" s="472"/>
      <c r="AF236" s="471"/>
      <c r="AG236" s="471"/>
      <c r="AH236" s="471"/>
      <c r="AI236" s="468"/>
      <c r="AJ236" s="468"/>
      <c r="AK236" s="468"/>
      <c r="AL236" s="468"/>
      <c r="AM236" s="468"/>
      <c r="AN236" s="471"/>
      <c r="AO236" s="471"/>
      <c r="AP236" s="471"/>
      <c r="AQ236" s="472"/>
      <c r="AR236" s="471"/>
      <c r="AS236" s="471"/>
      <c r="AT236" s="471"/>
      <c r="AU236" s="471"/>
      <c r="AV236" s="471"/>
      <c r="AW236" s="471"/>
      <c r="AX236" s="471"/>
      <c r="AY236" s="471"/>
      <c r="AZ236" s="468"/>
      <c r="BA236" s="468"/>
      <c r="BB236" s="468"/>
      <c r="BC236" s="472"/>
      <c r="BD236" s="471"/>
      <c r="BE236" s="471"/>
      <c r="BF236" s="471"/>
      <c r="BG236" s="468"/>
      <c r="BH236" s="468"/>
      <c r="BI236" s="468"/>
      <c r="BJ236" s="468"/>
      <c r="BK236" s="468"/>
      <c r="BL236" s="471"/>
      <c r="BM236" s="471"/>
      <c r="BN236" s="471">
        <f>'Per IP Marketing'!$B$14</f>
        <v>-24000</v>
      </c>
      <c r="BO236" s="471">
        <f>'Per IP Marketing'!$C$14</f>
        <v>-24000</v>
      </c>
      <c r="BP236" s="471">
        <f>'Per IP Marketing'!$D$14</f>
        <v>-19000</v>
      </c>
      <c r="BQ236" s="471">
        <f>'Per IP Marketing'!$E$14</f>
        <v>-29000</v>
      </c>
      <c r="BR236" s="471">
        <f>'Per IP Marketing'!$F$14</f>
        <v>-26500</v>
      </c>
      <c r="BS236" s="471">
        <f>'Per IP Marketing'!$G$14</f>
        <v>-27700</v>
      </c>
      <c r="BT236" s="471">
        <f>'Per IP Marketing'!$H$14</f>
        <v>-32700</v>
      </c>
      <c r="BU236" s="471">
        <f>'Per IP Marketing'!$I$14</f>
        <v>-27000</v>
      </c>
      <c r="BV236" s="471">
        <f>'Per IP Marketing'!$J$14</f>
        <v>-12500</v>
      </c>
      <c r="BW236" s="471">
        <f>'Per IP Marketing'!$K$14</f>
        <v>-10000</v>
      </c>
      <c r="BX236" s="471">
        <f>'Per IP Marketing'!$L$14</f>
        <v>-9250</v>
      </c>
      <c r="BY236" s="471">
        <f>'Per IP Marketing'!$M$14</f>
        <v>-2700</v>
      </c>
      <c r="BZ236" s="471">
        <f>'Per IP Marketing'!$N$14</f>
        <v>-1100</v>
      </c>
      <c r="CA236" s="471">
        <f>'Per IP Marketing'!$O$14</f>
        <v>-1100</v>
      </c>
      <c r="CB236" s="471">
        <f>'Per IP Marketing'!$P$14</f>
        <v>-1100</v>
      </c>
      <c r="CC236" s="471">
        <f>'Per IP Marketing'!$Q$14</f>
        <v>-800</v>
      </c>
      <c r="CD236" s="471">
        <f>'Per IP Marketing'!$R$14</f>
        <v>-1050</v>
      </c>
      <c r="CE236" s="468">
        <f>'Per IP Marketing'!$T$14</f>
        <v>0</v>
      </c>
      <c r="CF236" s="468"/>
      <c r="CG236" s="468"/>
      <c r="CH236" s="468"/>
      <c r="CI236" s="468"/>
      <c r="CJ236" s="471"/>
      <c r="CK236" s="471"/>
      <c r="CL236" s="471"/>
      <c r="CM236" s="472"/>
      <c r="CN236" s="471"/>
      <c r="CO236" s="471"/>
      <c r="CP236" s="471"/>
      <c r="CQ236" s="471"/>
      <c r="CR236" s="471"/>
      <c r="CS236" s="471"/>
      <c r="CT236" s="471"/>
      <c r="CU236" s="471"/>
      <c r="CV236" s="471"/>
      <c r="CW236" s="468"/>
      <c r="CX236" s="468"/>
      <c r="CY236" s="472"/>
      <c r="CZ236" s="468"/>
      <c r="DA236" s="468"/>
      <c r="DB236" s="468"/>
      <c r="DC236" s="468"/>
      <c r="DD236" s="468"/>
      <c r="DE236" s="468"/>
      <c r="DF236" s="468"/>
      <c r="DG236" s="468"/>
      <c r="DH236" s="471"/>
      <c r="DI236" s="471"/>
      <c r="DJ236" s="471"/>
      <c r="DK236" s="472"/>
      <c r="DL236" s="471"/>
      <c r="DM236" s="471"/>
      <c r="DN236" s="471"/>
      <c r="DO236" s="471"/>
      <c r="DP236" s="471"/>
      <c r="DQ236" s="471"/>
      <c r="DR236" s="471"/>
      <c r="DS236" s="471"/>
      <c r="DT236" s="471"/>
      <c r="DU236" s="468"/>
      <c r="DV236" s="468"/>
      <c r="DW236" s="472"/>
      <c r="DX236" s="468"/>
      <c r="DY236" s="468"/>
      <c r="DZ236" s="468"/>
      <c r="EA236" s="468"/>
      <c r="EB236" s="468"/>
      <c r="EC236" s="468"/>
      <c r="ED236" s="468"/>
      <c r="EE236" s="468"/>
      <c r="EF236" s="471"/>
      <c r="EG236" s="471"/>
      <c r="EH236" s="471"/>
      <c r="EI236" s="472"/>
      <c r="EJ236" s="471"/>
      <c r="EK236" s="471"/>
      <c r="EL236" s="471"/>
      <c r="EM236" s="471"/>
      <c r="EN236" s="471"/>
      <c r="EO236" s="471"/>
      <c r="EP236" s="471"/>
      <c r="EQ236" s="471"/>
      <c r="ER236" s="471"/>
      <c r="ES236" s="468"/>
      <c r="ET236" s="468"/>
      <c r="EU236" s="472"/>
      <c r="EV236" s="468"/>
      <c r="EW236" s="468"/>
      <c r="EX236" s="468"/>
      <c r="EY236" s="468"/>
      <c r="EZ236" s="468"/>
      <c r="FA236" s="468"/>
      <c r="FB236" s="468"/>
      <c r="FC236" s="468"/>
      <c r="FD236" s="471"/>
      <c r="FE236" s="471"/>
      <c r="FF236" s="471"/>
      <c r="FG236" s="472"/>
      <c r="FH236" s="471"/>
      <c r="FI236" s="471"/>
      <c r="FJ236" s="471"/>
      <c r="FK236" s="471"/>
      <c r="FL236" s="471"/>
      <c r="FM236" s="471"/>
      <c r="FN236" s="471"/>
      <c r="FO236" s="471"/>
      <c r="FP236" s="471"/>
      <c r="FQ236" s="468"/>
      <c r="FR236" s="468"/>
      <c r="FS236" s="472"/>
      <c r="FT236" s="468"/>
      <c r="FU236" s="468"/>
      <c r="FV236" s="468"/>
      <c r="FW236" s="468"/>
      <c r="FX236" s="468"/>
      <c r="FY236" s="468"/>
      <c r="FZ236" s="468"/>
      <c r="GA236" s="468"/>
      <c r="GB236" s="471"/>
      <c r="GC236" s="471"/>
      <c r="GD236" s="471"/>
      <c r="GE236" s="472"/>
      <c r="GF236" s="507"/>
    </row>
    <row r="237" spans="7:188" s="508" customFormat="1" ht="22" hidden="1" customHeight="1">
      <c r="G237" s="540">
        <f t="shared" si="869"/>
        <v>33</v>
      </c>
      <c r="H237" s="468"/>
      <c r="I237" s="468"/>
      <c r="J237" s="468"/>
      <c r="K237" s="468"/>
      <c r="L237" s="468"/>
      <c r="M237" s="468"/>
      <c r="N237" s="468"/>
      <c r="O237" s="468"/>
      <c r="P237" s="472"/>
      <c r="Q237" s="471"/>
      <c r="R237" s="471"/>
      <c r="S237" s="472"/>
      <c r="T237" s="471"/>
      <c r="U237" s="471"/>
      <c r="V237" s="471"/>
      <c r="W237" s="471"/>
      <c r="X237" s="471"/>
      <c r="Y237" s="471"/>
      <c r="Z237" s="471"/>
      <c r="AA237" s="471"/>
      <c r="AB237" s="471"/>
      <c r="AC237" s="468"/>
      <c r="AD237" s="468"/>
      <c r="AE237" s="472"/>
      <c r="AF237" s="471"/>
      <c r="AG237" s="471"/>
      <c r="AH237" s="471"/>
      <c r="AI237" s="468"/>
      <c r="AJ237" s="468"/>
      <c r="AK237" s="468"/>
      <c r="AL237" s="468"/>
      <c r="AM237" s="468"/>
      <c r="AN237" s="471"/>
      <c r="AO237" s="471"/>
      <c r="AP237" s="471"/>
      <c r="AQ237" s="472"/>
      <c r="AR237" s="471"/>
      <c r="AS237" s="471"/>
      <c r="AT237" s="471"/>
      <c r="AU237" s="471"/>
      <c r="AV237" s="471"/>
      <c r="AW237" s="471"/>
      <c r="AX237" s="471"/>
      <c r="AY237" s="471"/>
      <c r="AZ237" s="468"/>
      <c r="BA237" s="468"/>
      <c r="BB237" s="468"/>
      <c r="BC237" s="472"/>
      <c r="BD237" s="471"/>
      <c r="BE237" s="471"/>
      <c r="BF237" s="471"/>
      <c r="BG237" s="468"/>
      <c r="BH237" s="468"/>
      <c r="BI237" s="468"/>
      <c r="BJ237" s="468"/>
      <c r="BK237" s="468"/>
      <c r="BL237" s="471"/>
      <c r="BM237" s="471"/>
      <c r="BN237" s="471"/>
      <c r="BO237" s="471">
        <f>'Per IP Marketing'!$B$14</f>
        <v>-24000</v>
      </c>
      <c r="BP237" s="471">
        <f>'Per IP Marketing'!$C$14</f>
        <v>-24000</v>
      </c>
      <c r="BQ237" s="471">
        <f>'Per IP Marketing'!$D$14</f>
        <v>-19000</v>
      </c>
      <c r="BR237" s="471">
        <f>'Per IP Marketing'!$E$14</f>
        <v>-29000</v>
      </c>
      <c r="BS237" s="471">
        <f>'Per IP Marketing'!$F$14</f>
        <v>-26500</v>
      </c>
      <c r="BT237" s="471">
        <f>'Per IP Marketing'!$G$14</f>
        <v>-27700</v>
      </c>
      <c r="BU237" s="471">
        <f>'Per IP Marketing'!$H$14</f>
        <v>-32700</v>
      </c>
      <c r="BV237" s="471">
        <f>'Per IP Marketing'!$I$14</f>
        <v>-27000</v>
      </c>
      <c r="BW237" s="471">
        <f>'Per IP Marketing'!$J$14</f>
        <v>-12500</v>
      </c>
      <c r="BX237" s="471">
        <f>'Per IP Marketing'!$K$14</f>
        <v>-10000</v>
      </c>
      <c r="BY237" s="471">
        <f>'Per IP Marketing'!$L$14</f>
        <v>-9250</v>
      </c>
      <c r="BZ237" s="471">
        <f>'Per IP Marketing'!$M$14</f>
        <v>-2700</v>
      </c>
      <c r="CA237" s="471">
        <f>'Per IP Marketing'!$N$14</f>
        <v>-1100</v>
      </c>
      <c r="CB237" s="471">
        <f>'Per IP Marketing'!$O$14</f>
        <v>-1100</v>
      </c>
      <c r="CC237" s="471">
        <f>'Per IP Marketing'!$P$14</f>
        <v>-1100</v>
      </c>
      <c r="CD237" s="471">
        <f>'Per IP Marketing'!$Q$14</f>
        <v>-800</v>
      </c>
      <c r="CE237" s="471">
        <f>'Per IP Marketing'!$R$14</f>
        <v>-1050</v>
      </c>
      <c r="CF237" s="468">
        <f>'Per IP Marketing'!$T$14</f>
        <v>0</v>
      </c>
      <c r="CG237" s="468"/>
      <c r="CH237" s="468"/>
      <c r="CI237" s="468"/>
      <c r="CJ237" s="471"/>
      <c r="CK237" s="471"/>
      <c r="CL237" s="471"/>
      <c r="CM237" s="472"/>
      <c r="CN237" s="471"/>
      <c r="CO237" s="471"/>
      <c r="CP237" s="471"/>
      <c r="CQ237" s="471"/>
      <c r="CR237" s="471"/>
      <c r="CS237" s="471"/>
      <c r="CT237" s="471"/>
      <c r="CU237" s="471"/>
      <c r="CV237" s="471"/>
      <c r="CW237" s="468"/>
      <c r="CX237" s="468"/>
      <c r="CY237" s="472"/>
      <c r="CZ237" s="468"/>
      <c r="DA237" s="468"/>
      <c r="DB237" s="468"/>
      <c r="DC237" s="468"/>
      <c r="DD237" s="468"/>
      <c r="DE237" s="468"/>
      <c r="DF237" s="468"/>
      <c r="DG237" s="468"/>
      <c r="DH237" s="471"/>
      <c r="DI237" s="471"/>
      <c r="DJ237" s="471"/>
      <c r="DK237" s="472"/>
      <c r="DL237" s="471"/>
      <c r="DM237" s="471"/>
      <c r="DN237" s="471"/>
      <c r="DO237" s="471"/>
      <c r="DP237" s="471"/>
      <c r="DQ237" s="471"/>
      <c r="DR237" s="471"/>
      <c r="DS237" s="471"/>
      <c r="DT237" s="471"/>
      <c r="DU237" s="468"/>
      <c r="DV237" s="468"/>
      <c r="DW237" s="472"/>
      <c r="DX237" s="468"/>
      <c r="DY237" s="468"/>
      <c r="DZ237" s="468"/>
      <c r="EA237" s="468"/>
      <c r="EB237" s="468"/>
      <c r="EC237" s="468"/>
      <c r="ED237" s="468"/>
      <c r="EE237" s="468"/>
      <c r="EF237" s="471"/>
      <c r="EG237" s="471"/>
      <c r="EH237" s="471"/>
      <c r="EI237" s="472"/>
      <c r="EJ237" s="471"/>
      <c r="EK237" s="471"/>
      <c r="EL237" s="471"/>
      <c r="EM237" s="471"/>
      <c r="EN237" s="471"/>
      <c r="EO237" s="471"/>
      <c r="EP237" s="471"/>
      <c r="EQ237" s="471"/>
      <c r="ER237" s="471"/>
      <c r="ES237" s="468"/>
      <c r="ET237" s="468"/>
      <c r="EU237" s="472"/>
      <c r="EV237" s="468"/>
      <c r="EW237" s="468"/>
      <c r="EX237" s="468"/>
      <c r="EY237" s="468"/>
      <c r="EZ237" s="468"/>
      <c r="FA237" s="468"/>
      <c r="FB237" s="468"/>
      <c r="FC237" s="468"/>
      <c r="FD237" s="471"/>
      <c r="FE237" s="471"/>
      <c r="FF237" s="471"/>
      <c r="FG237" s="472"/>
      <c r="FH237" s="471"/>
      <c r="FI237" s="471"/>
      <c r="FJ237" s="471"/>
      <c r="FK237" s="471"/>
      <c r="FL237" s="471"/>
      <c r="FM237" s="471"/>
      <c r="FN237" s="471"/>
      <c r="FO237" s="471"/>
      <c r="FP237" s="471"/>
      <c r="FQ237" s="468"/>
      <c r="FR237" s="468"/>
      <c r="FS237" s="472"/>
      <c r="FT237" s="468"/>
      <c r="FU237" s="468"/>
      <c r="FV237" s="468"/>
      <c r="FW237" s="468"/>
      <c r="FX237" s="468"/>
      <c r="FY237" s="468"/>
      <c r="FZ237" s="468"/>
      <c r="GA237" s="468"/>
      <c r="GB237" s="471"/>
      <c r="GC237" s="471"/>
      <c r="GD237" s="471"/>
      <c r="GE237" s="472"/>
      <c r="GF237" s="507"/>
    </row>
    <row r="238" spans="7:188" s="508" customFormat="1" ht="22" hidden="1" customHeight="1">
      <c r="G238" s="540">
        <f t="shared" si="869"/>
        <v>34</v>
      </c>
      <c r="H238" s="468"/>
      <c r="I238" s="468"/>
      <c r="J238" s="468"/>
      <c r="K238" s="468"/>
      <c r="L238" s="468"/>
      <c r="M238" s="468"/>
      <c r="N238" s="468"/>
      <c r="O238" s="468"/>
      <c r="P238" s="472"/>
      <c r="Q238" s="471"/>
      <c r="R238" s="471"/>
      <c r="S238" s="472"/>
      <c r="T238" s="471"/>
      <c r="U238" s="471"/>
      <c r="V238" s="471"/>
      <c r="W238" s="471"/>
      <c r="X238" s="471"/>
      <c r="Y238" s="471"/>
      <c r="Z238" s="471"/>
      <c r="AA238" s="471"/>
      <c r="AB238" s="471"/>
      <c r="AC238" s="468"/>
      <c r="AD238" s="468"/>
      <c r="AE238" s="472"/>
      <c r="AF238" s="471"/>
      <c r="AG238" s="471"/>
      <c r="AH238" s="471"/>
      <c r="AI238" s="468"/>
      <c r="AJ238" s="468"/>
      <c r="AK238" s="468"/>
      <c r="AL238" s="468"/>
      <c r="AM238" s="468"/>
      <c r="AN238" s="471"/>
      <c r="AO238" s="471"/>
      <c r="AP238" s="471"/>
      <c r="AQ238" s="472"/>
      <c r="AR238" s="471"/>
      <c r="AS238" s="471"/>
      <c r="AT238" s="471"/>
      <c r="AU238" s="471"/>
      <c r="AV238" s="471"/>
      <c r="AW238" s="471"/>
      <c r="AX238" s="471"/>
      <c r="AY238" s="471"/>
      <c r="AZ238" s="468"/>
      <c r="BA238" s="468"/>
      <c r="BB238" s="468"/>
      <c r="BC238" s="472"/>
      <c r="BD238" s="471"/>
      <c r="BE238" s="471"/>
      <c r="BF238" s="471"/>
      <c r="BG238" s="468"/>
      <c r="BH238" s="468"/>
      <c r="BI238" s="468"/>
      <c r="BJ238" s="468"/>
      <c r="BK238" s="468"/>
      <c r="BL238" s="471"/>
      <c r="BM238" s="471"/>
      <c r="BN238" s="471"/>
      <c r="BO238" s="472"/>
      <c r="BP238" s="471">
        <f>'Per IP Marketing'!$B$14</f>
        <v>-24000</v>
      </c>
      <c r="BQ238" s="471">
        <f>'Per IP Marketing'!$C$14</f>
        <v>-24000</v>
      </c>
      <c r="BR238" s="471">
        <f>'Per IP Marketing'!$D$14</f>
        <v>-19000</v>
      </c>
      <c r="BS238" s="471">
        <f>'Per IP Marketing'!$E$14</f>
        <v>-29000</v>
      </c>
      <c r="BT238" s="471">
        <f>'Per IP Marketing'!$F$14</f>
        <v>-26500</v>
      </c>
      <c r="BU238" s="471">
        <f>'Per IP Marketing'!$G$14</f>
        <v>-27700</v>
      </c>
      <c r="BV238" s="471">
        <f>'Per IP Marketing'!$H$14</f>
        <v>-32700</v>
      </c>
      <c r="BW238" s="471">
        <f>'Per IP Marketing'!$I$14</f>
        <v>-27000</v>
      </c>
      <c r="BX238" s="471">
        <f>'Per IP Marketing'!$J$14</f>
        <v>-12500</v>
      </c>
      <c r="BY238" s="471">
        <f>'Per IP Marketing'!$K$14</f>
        <v>-10000</v>
      </c>
      <c r="BZ238" s="471">
        <f>'Per IP Marketing'!$L$14</f>
        <v>-9250</v>
      </c>
      <c r="CA238" s="471">
        <f>'Per IP Marketing'!$M$14</f>
        <v>-2700</v>
      </c>
      <c r="CB238" s="471">
        <f>'Per IP Marketing'!$N$14</f>
        <v>-1100</v>
      </c>
      <c r="CC238" s="471">
        <f>'Per IP Marketing'!$O$14</f>
        <v>-1100</v>
      </c>
      <c r="CD238" s="471">
        <f>'Per IP Marketing'!$P$14</f>
        <v>-1100</v>
      </c>
      <c r="CE238" s="471">
        <f>'Per IP Marketing'!$Q$14</f>
        <v>-800</v>
      </c>
      <c r="CF238" s="471">
        <f>'Per IP Marketing'!$R$14</f>
        <v>-1050</v>
      </c>
      <c r="CG238" s="468">
        <f>'Per IP Marketing'!$T$14</f>
        <v>0</v>
      </c>
      <c r="CH238" s="468"/>
      <c r="CI238" s="468"/>
      <c r="CJ238" s="471"/>
      <c r="CK238" s="471"/>
      <c r="CL238" s="471"/>
      <c r="CM238" s="472"/>
      <c r="CN238" s="471"/>
      <c r="CO238" s="471"/>
      <c r="CP238" s="471"/>
      <c r="CQ238" s="471"/>
      <c r="CR238" s="471"/>
      <c r="CS238" s="471"/>
      <c r="CT238" s="471"/>
      <c r="CU238" s="471"/>
      <c r="CV238" s="471"/>
      <c r="CW238" s="468"/>
      <c r="CX238" s="468"/>
      <c r="CY238" s="472"/>
      <c r="CZ238" s="468"/>
      <c r="DA238" s="468"/>
      <c r="DB238" s="468"/>
      <c r="DC238" s="468"/>
      <c r="DD238" s="468"/>
      <c r="DE238" s="468"/>
      <c r="DF238" s="468"/>
      <c r="DG238" s="468"/>
      <c r="DH238" s="471"/>
      <c r="DI238" s="471"/>
      <c r="DJ238" s="471"/>
      <c r="DK238" s="472"/>
      <c r="DL238" s="471"/>
      <c r="DM238" s="471"/>
      <c r="DN238" s="471"/>
      <c r="DO238" s="471"/>
      <c r="DP238" s="471"/>
      <c r="DQ238" s="471"/>
      <c r="DR238" s="471"/>
      <c r="DS238" s="471"/>
      <c r="DT238" s="471"/>
      <c r="DU238" s="468"/>
      <c r="DV238" s="468"/>
      <c r="DW238" s="472"/>
      <c r="DX238" s="468"/>
      <c r="DY238" s="468"/>
      <c r="DZ238" s="468"/>
      <c r="EA238" s="468"/>
      <c r="EB238" s="468"/>
      <c r="EC238" s="468"/>
      <c r="ED238" s="468"/>
      <c r="EE238" s="468"/>
      <c r="EF238" s="471"/>
      <c r="EG238" s="471"/>
      <c r="EH238" s="471"/>
      <c r="EI238" s="472"/>
      <c r="EJ238" s="471"/>
      <c r="EK238" s="471"/>
      <c r="EL238" s="471"/>
      <c r="EM238" s="471"/>
      <c r="EN238" s="471"/>
      <c r="EO238" s="471"/>
      <c r="EP238" s="471"/>
      <c r="EQ238" s="471"/>
      <c r="ER238" s="471"/>
      <c r="ES238" s="468"/>
      <c r="ET238" s="468"/>
      <c r="EU238" s="472"/>
      <c r="EV238" s="468"/>
      <c r="EW238" s="468"/>
      <c r="EX238" s="468"/>
      <c r="EY238" s="468"/>
      <c r="EZ238" s="468"/>
      <c r="FA238" s="468"/>
      <c r="FB238" s="468"/>
      <c r="FC238" s="468"/>
      <c r="FD238" s="471"/>
      <c r="FE238" s="471"/>
      <c r="FF238" s="471"/>
      <c r="FG238" s="472"/>
      <c r="FH238" s="471"/>
      <c r="FI238" s="471"/>
      <c r="FJ238" s="471"/>
      <c r="FK238" s="471"/>
      <c r="FL238" s="471"/>
      <c r="FM238" s="471"/>
      <c r="FN238" s="471"/>
      <c r="FO238" s="471"/>
      <c r="FP238" s="471"/>
      <c r="FQ238" s="468"/>
      <c r="FR238" s="468"/>
      <c r="FS238" s="472"/>
      <c r="FT238" s="468"/>
      <c r="FU238" s="468"/>
      <c r="FV238" s="468"/>
      <c r="FW238" s="468"/>
      <c r="FX238" s="468"/>
      <c r="FY238" s="468"/>
      <c r="FZ238" s="468"/>
      <c r="GA238" s="468"/>
      <c r="GB238" s="471"/>
      <c r="GC238" s="471"/>
      <c r="GD238" s="471"/>
      <c r="GE238" s="472"/>
      <c r="GF238" s="507"/>
    </row>
    <row r="239" spans="7:188" s="508" customFormat="1" ht="22" hidden="1" customHeight="1">
      <c r="G239" s="540">
        <f t="shared" si="869"/>
        <v>35</v>
      </c>
      <c r="H239" s="468"/>
      <c r="I239" s="468"/>
      <c r="J239" s="468"/>
      <c r="K239" s="468"/>
      <c r="L239" s="468"/>
      <c r="M239" s="468"/>
      <c r="N239" s="468"/>
      <c r="O239" s="468"/>
      <c r="P239" s="472"/>
      <c r="Q239" s="471"/>
      <c r="R239" s="471"/>
      <c r="S239" s="472"/>
      <c r="T239" s="471"/>
      <c r="U239" s="471"/>
      <c r="V239" s="471"/>
      <c r="W239" s="471"/>
      <c r="X239" s="471"/>
      <c r="Y239" s="471"/>
      <c r="Z239" s="471"/>
      <c r="AA239" s="471"/>
      <c r="AB239" s="471"/>
      <c r="AC239" s="468"/>
      <c r="AD239" s="468"/>
      <c r="AE239" s="472"/>
      <c r="AF239" s="471"/>
      <c r="AG239" s="471"/>
      <c r="AH239" s="471"/>
      <c r="AI239" s="468"/>
      <c r="AJ239" s="468"/>
      <c r="AK239" s="468"/>
      <c r="AL239" s="468"/>
      <c r="AM239" s="468"/>
      <c r="AN239" s="471"/>
      <c r="AO239" s="471"/>
      <c r="AP239" s="471"/>
      <c r="AQ239" s="472"/>
      <c r="AR239" s="471"/>
      <c r="AS239" s="471"/>
      <c r="AT239" s="471"/>
      <c r="AU239" s="471"/>
      <c r="AV239" s="471"/>
      <c r="AW239" s="471"/>
      <c r="AX239" s="471"/>
      <c r="AY239" s="471"/>
      <c r="AZ239" s="468"/>
      <c r="BA239" s="468"/>
      <c r="BB239" s="468"/>
      <c r="BC239" s="472"/>
      <c r="BD239" s="471"/>
      <c r="BE239" s="471"/>
      <c r="BF239" s="471"/>
      <c r="BG239" s="468"/>
      <c r="BH239" s="468"/>
      <c r="BI239" s="468"/>
      <c r="BJ239" s="468"/>
      <c r="BK239" s="468"/>
      <c r="BL239" s="471"/>
      <c r="BM239" s="471"/>
      <c r="BN239" s="471"/>
      <c r="BO239" s="472"/>
      <c r="BP239" s="471"/>
      <c r="BQ239" s="471"/>
      <c r="BR239" s="471">
        <f>'Per IP Marketing'!$B$14</f>
        <v>-24000</v>
      </c>
      <c r="BS239" s="471">
        <f>'Per IP Marketing'!$C$14</f>
        <v>-24000</v>
      </c>
      <c r="BT239" s="471">
        <f>'Per IP Marketing'!$D$14</f>
        <v>-19000</v>
      </c>
      <c r="BU239" s="471">
        <f>'Per IP Marketing'!$E$14</f>
        <v>-29000</v>
      </c>
      <c r="BV239" s="471">
        <f>'Per IP Marketing'!$F$14</f>
        <v>-26500</v>
      </c>
      <c r="BW239" s="471">
        <f>'Per IP Marketing'!$G$14</f>
        <v>-27700</v>
      </c>
      <c r="BX239" s="471">
        <f>'Per IP Marketing'!$H$14</f>
        <v>-32700</v>
      </c>
      <c r="BY239" s="471">
        <f>'Per IP Marketing'!$I$14</f>
        <v>-27000</v>
      </c>
      <c r="BZ239" s="471">
        <f>'Per IP Marketing'!$J$14</f>
        <v>-12500</v>
      </c>
      <c r="CA239" s="471">
        <f>'Per IP Marketing'!$K$14</f>
        <v>-10000</v>
      </c>
      <c r="CB239" s="471">
        <f>'Per IP Marketing'!$L$14</f>
        <v>-9250</v>
      </c>
      <c r="CC239" s="471">
        <f>'Per IP Marketing'!$M$14</f>
        <v>-2700</v>
      </c>
      <c r="CD239" s="471">
        <f>'Per IP Marketing'!$N$14</f>
        <v>-1100</v>
      </c>
      <c r="CE239" s="471">
        <f>'Per IP Marketing'!$O$14</f>
        <v>-1100</v>
      </c>
      <c r="CF239" s="471">
        <f>'Per IP Marketing'!$P$14</f>
        <v>-1100</v>
      </c>
      <c r="CG239" s="471">
        <f>'Per IP Marketing'!$Q$14</f>
        <v>-800</v>
      </c>
      <c r="CH239" s="471">
        <f>'Per IP Marketing'!$R$14</f>
        <v>-1050</v>
      </c>
      <c r="CI239" s="468">
        <f>'Per IP Marketing'!$T$14</f>
        <v>0</v>
      </c>
      <c r="CJ239" s="471"/>
      <c r="CK239" s="471"/>
      <c r="CL239" s="471"/>
      <c r="CM239" s="472"/>
      <c r="CN239" s="471"/>
      <c r="CO239" s="471"/>
      <c r="CP239" s="471"/>
      <c r="CQ239" s="471"/>
      <c r="CR239" s="471"/>
      <c r="CS239" s="471"/>
      <c r="CT239" s="471"/>
      <c r="CU239" s="471"/>
      <c r="CV239" s="471"/>
      <c r="CW239" s="468"/>
      <c r="CX239" s="468"/>
      <c r="CY239" s="472"/>
      <c r="CZ239" s="468"/>
      <c r="DA239" s="468"/>
      <c r="DB239" s="468"/>
      <c r="DC239" s="468"/>
      <c r="DD239" s="468"/>
      <c r="DE239" s="468"/>
      <c r="DF239" s="468"/>
      <c r="DG239" s="468"/>
      <c r="DH239" s="471"/>
      <c r="DI239" s="471"/>
      <c r="DJ239" s="471"/>
      <c r="DK239" s="472"/>
      <c r="DL239" s="471"/>
      <c r="DM239" s="471"/>
      <c r="DN239" s="471"/>
      <c r="DO239" s="471"/>
      <c r="DP239" s="471"/>
      <c r="DQ239" s="471"/>
      <c r="DR239" s="471"/>
      <c r="DS239" s="471"/>
      <c r="DT239" s="471"/>
      <c r="DU239" s="468"/>
      <c r="DV239" s="468"/>
      <c r="DW239" s="472"/>
      <c r="DX239" s="468"/>
      <c r="DY239" s="468"/>
      <c r="DZ239" s="468"/>
      <c r="EA239" s="468"/>
      <c r="EB239" s="468"/>
      <c r="EC239" s="468"/>
      <c r="ED239" s="468"/>
      <c r="EE239" s="468"/>
      <c r="EF239" s="471"/>
      <c r="EG239" s="471"/>
      <c r="EH239" s="471"/>
      <c r="EI239" s="472"/>
      <c r="EJ239" s="471"/>
      <c r="EK239" s="471"/>
      <c r="EL239" s="471"/>
      <c r="EM239" s="471"/>
      <c r="EN239" s="471"/>
      <c r="EO239" s="471"/>
      <c r="EP239" s="471"/>
      <c r="EQ239" s="471"/>
      <c r="ER239" s="471"/>
      <c r="ES239" s="468"/>
      <c r="ET239" s="468"/>
      <c r="EU239" s="472"/>
      <c r="EV239" s="468"/>
      <c r="EW239" s="468"/>
      <c r="EX239" s="468"/>
      <c r="EY239" s="468"/>
      <c r="EZ239" s="468"/>
      <c r="FA239" s="468"/>
      <c r="FB239" s="468"/>
      <c r="FC239" s="468"/>
      <c r="FD239" s="471"/>
      <c r="FE239" s="471"/>
      <c r="FF239" s="471"/>
      <c r="FG239" s="472"/>
      <c r="FH239" s="471"/>
      <c r="FI239" s="471"/>
      <c r="FJ239" s="471"/>
      <c r="FK239" s="471"/>
      <c r="FL239" s="471"/>
      <c r="FM239" s="471"/>
      <c r="FN239" s="471"/>
      <c r="FO239" s="471"/>
      <c r="FP239" s="471"/>
      <c r="FQ239" s="468"/>
      <c r="FR239" s="468"/>
      <c r="FS239" s="472"/>
      <c r="FT239" s="468"/>
      <c r="FU239" s="468"/>
      <c r="FV239" s="468"/>
      <c r="FW239" s="468"/>
      <c r="FX239" s="468"/>
      <c r="FY239" s="468"/>
      <c r="FZ239" s="468"/>
      <c r="GA239" s="468"/>
      <c r="GB239" s="471"/>
      <c r="GC239" s="471"/>
      <c r="GD239" s="471"/>
      <c r="GE239" s="472"/>
      <c r="GF239" s="507"/>
    </row>
    <row r="240" spans="7:188" s="508" customFormat="1" ht="22" hidden="1" customHeight="1">
      <c r="G240" s="540">
        <f t="shared" si="869"/>
        <v>36</v>
      </c>
      <c r="H240" s="468"/>
      <c r="I240" s="468"/>
      <c r="J240" s="468"/>
      <c r="K240" s="468"/>
      <c r="L240" s="468"/>
      <c r="M240" s="468"/>
      <c r="N240" s="468"/>
      <c r="O240" s="468"/>
      <c r="P240" s="472"/>
      <c r="Q240" s="471"/>
      <c r="R240" s="471"/>
      <c r="S240" s="472"/>
      <c r="T240" s="471"/>
      <c r="U240" s="471"/>
      <c r="V240" s="471"/>
      <c r="W240" s="471"/>
      <c r="X240" s="471"/>
      <c r="Y240" s="471"/>
      <c r="Z240" s="471"/>
      <c r="AA240" s="471"/>
      <c r="AB240" s="471"/>
      <c r="AC240" s="468"/>
      <c r="AD240" s="468"/>
      <c r="AE240" s="472"/>
      <c r="AF240" s="471"/>
      <c r="AG240" s="471"/>
      <c r="AH240" s="471"/>
      <c r="AI240" s="468"/>
      <c r="AJ240" s="468"/>
      <c r="AK240" s="468"/>
      <c r="AL240" s="468"/>
      <c r="AM240" s="468"/>
      <c r="AN240" s="471"/>
      <c r="AO240" s="471"/>
      <c r="AP240" s="471"/>
      <c r="AQ240" s="472"/>
      <c r="AR240" s="471"/>
      <c r="AS240" s="471"/>
      <c r="AT240" s="471"/>
      <c r="AU240" s="471"/>
      <c r="AV240" s="471"/>
      <c r="AW240" s="471"/>
      <c r="AX240" s="471"/>
      <c r="AY240" s="471"/>
      <c r="AZ240" s="468"/>
      <c r="BA240" s="468"/>
      <c r="BB240" s="468"/>
      <c r="BC240" s="472"/>
      <c r="BD240" s="471"/>
      <c r="BE240" s="471"/>
      <c r="BF240" s="471"/>
      <c r="BG240" s="468"/>
      <c r="BH240" s="468"/>
      <c r="BI240" s="468"/>
      <c r="BJ240" s="468"/>
      <c r="BK240" s="468"/>
      <c r="BL240" s="471"/>
      <c r="BM240" s="471"/>
      <c r="BN240" s="471"/>
      <c r="BO240" s="472"/>
      <c r="BP240" s="471"/>
      <c r="BQ240" s="471"/>
      <c r="BR240" s="471"/>
      <c r="BS240" s="471"/>
      <c r="BT240" s="471">
        <f>'Per IP Marketing'!$B$14</f>
        <v>-24000</v>
      </c>
      <c r="BU240" s="471">
        <f>'Per IP Marketing'!$C$14</f>
        <v>-24000</v>
      </c>
      <c r="BV240" s="471">
        <f>'Per IP Marketing'!$D$14</f>
        <v>-19000</v>
      </c>
      <c r="BW240" s="471">
        <f>'Per IP Marketing'!$E$14</f>
        <v>-29000</v>
      </c>
      <c r="BX240" s="471">
        <f>'Per IP Marketing'!$F$14</f>
        <v>-26500</v>
      </c>
      <c r="BY240" s="471">
        <f>'Per IP Marketing'!$G$14</f>
        <v>-27700</v>
      </c>
      <c r="BZ240" s="471">
        <f>'Per IP Marketing'!$H$14</f>
        <v>-32700</v>
      </c>
      <c r="CA240" s="471">
        <f>'Per IP Marketing'!$I$14</f>
        <v>-27000</v>
      </c>
      <c r="CB240" s="471">
        <f>'Per IP Marketing'!$J$14</f>
        <v>-12500</v>
      </c>
      <c r="CC240" s="471">
        <f>'Per IP Marketing'!$K$14</f>
        <v>-10000</v>
      </c>
      <c r="CD240" s="471">
        <f>'Per IP Marketing'!$L$14</f>
        <v>-9250</v>
      </c>
      <c r="CE240" s="471">
        <f>'Per IP Marketing'!$M$14</f>
        <v>-2700</v>
      </c>
      <c r="CF240" s="471">
        <f>'Per IP Marketing'!$N$14</f>
        <v>-1100</v>
      </c>
      <c r="CG240" s="471">
        <f>'Per IP Marketing'!$O$14</f>
        <v>-1100</v>
      </c>
      <c r="CH240" s="471">
        <f>'Per IP Marketing'!$P$14</f>
        <v>-1100</v>
      </c>
      <c r="CI240" s="471">
        <f>'Per IP Marketing'!$Q$14</f>
        <v>-800</v>
      </c>
      <c r="CJ240" s="471">
        <f>'Per IP Marketing'!$R$14</f>
        <v>-1050</v>
      </c>
      <c r="CK240" s="468">
        <f>'Per IP Marketing'!$T$14</f>
        <v>0</v>
      </c>
      <c r="CL240" s="471"/>
      <c r="CM240" s="472"/>
      <c r="CN240" s="471"/>
      <c r="CO240" s="471"/>
      <c r="CP240" s="471"/>
      <c r="CQ240" s="471"/>
      <c r="CR240" s="471"/>
      <c r="CS240" s="471"/>
      <c r="CT240" s="471"/>
      <c r="CU240" s="471"/>
      <c r="CV240" s="471"/>
      <c r="CW240" s="468"/>
      <c r="CX240" s="468"/>
      <c r="CY240" s="472"/>
      <c r="CZ240" s="468"/>
      <c r="DA240" s="468"/>
      <c r="DB240" s="468"/>
      <c r="DC240" s="468"/>
      <c r="DD240" s="468"/>
      <c r="DE240" s="468"/>
      <c r="DF240" s="468"/>
      <c r="DG240" s="468"/>
      <c r="DH240" s="471"/>
      <c r="DI240" s="471"/>
      <c r="DJ240" s="471"/>
      <c r="DK240" s="472"/>
      <c r="DL240" s="471"/>
      <c r="DM240" s="471"/>
      <c r="DN240" s="471"/>
      <c r="DO240" s="471"/>
      <c r="DP240" s="471"/>
      <c r="DQ240" s="471"/>
      <c r="DR240" s="471"/>
      <c r="DS240" s="471"/>
      <c r="DT240" s="471"/>
      <c r="DU240" s="468"/>
      <c r="DV240" s="468"/>
      <c r="DW240" s="472"/>
      <c r="DX240" s="468"/>
      <c r="DY240" s="468"/>
      <c r="DZ240" s="468"/>
      <c r="EA240" s="468"/>
      <c r="EB240" s="468"/>
      <c r="EC240" s="468"/>
      <c r="ED240" s="468"/>
      <c r="EE240" s="468"/>
      <c r="EF240" s="471"/>
      <c r="EG240" s="471"/>
      <c r="EH240" s="471"/>
      <c r="EI240" s="472"/>
      <c r="EJ240" s="471"/>
      <c r="EK240" s="471"/>
      <c r="EL240" s="471"/>
      <c r="EM240" s="471"/>
      <c r="EN240" s="471"/>
      <c r="EO240" s="471"/>
      <c r="EP240" s="471"/>
      <c r="EQ240" s="471"/>
      <c r="ER240" s="471"/>
      <c r="ES240" s="468"/>
      <c r="ET240" s="468"/>
      <c r="EU240" s="472"/>
      <c r="EV240" s="468"/>
      <c r="EW240" s="468"/>
      <c r="EX240" s="468"/>
      <c r="EY240" s="468"/>
      <c r="EZ240" s="468"/>
      <c r="FA240" s="468"/>
      <c r="FB240" s="468"/>
      <c r="FC240" s="468"/>
      <c r="FD240" s="471"/>
      <c r="FE240" s="471"/>
      <c r="FF240" s="471"/>
      <c r="FG240" s="472"/>
      <c r="FH240" s="471"/>
      <c r="FI240" s="471"/>
      <c r="FJ240" s="471"/>
      <c r="FK240" s="471"/>
      <c r="FL240" s="471"/>
      <c r="FM240" s="471"/>
      <c r="FN240" s="471"/>
      <c r="FO240" s="471"/>
      <c r="FP240" s="471"/>
      <c r="FQ240" s="468"/>
      <c r="FR240" s="468"/>
      <c r="FS240" s="472"/>
      <c r="FT240" s="468"/>
      <c r="FU240" s="468"/>
      <c r="FV240" s="468"/>
      <c r="FW240" s="468"/>
      <c r="FX240" s="468"/>
      <c r="FY240" s="468"/>
      <c r="FZ240" s="468"/>
      <c r="GA240" s="468"/>
      <c r="GB240" s="471"/>
      <c r="GC240" s="471"/>
      <c r="GD240" s="471"/>
      <c r="GE240" s="472"/>
      <c r="GF240" s="507"/>
    </row>
    <row r="241" spans="7:188" s="508" customFormat="1" ht="22" hidden="1" customHeight="1">
      <c r="G241" s="540">
        <f t="shared" si="869"/>
        <v>37</v>
      </c>
      <c r="H241" s="468"/>
      <c r="I241" s="468"/>
      <c r="J241" s="468"/>
      <c r="K241" s="468"/>
      <c r="L241" s="468"/>
      <c r="M241" s="468"/>
      <c r="N241" s="468"/>
      <c r="O241" s="468"/>
      <c r="P241" s="472"/>
      <c r="Q241" s="471"/>
      <c r="R241" s="471"/>
      <c r="S241" s="472"/>
      <c r="T241" s="471"/>
      <c r="U241" s="471"/>
      <c r="V241" s="471"/>
      <c r="W241" s="471"/>
      <c r="X241" s="471"/>
      <c r="Y241" s="471"/>
      <c r="Z241" s="471"/>
      <c r="AA241" s="471"/>
      <c r="AB241" s="471"/>
      <c r="AC241" s="468"/>
      <c r="AD241" s="468"/>
      <c r="AE241" s="472"/>
      <c r="AF241" s="471"/>
      <c r="AG241" s="471"/>
      <c r="AH241" s="471"/>
      <c r="AI241" s="468"/>
      <c r="AJ241" s="468"/>
      <c r="AK241" s="468"/>
      <c r="AL241" s="468"/>
      <c r="AM241" s="468"/>
      <c r="AN241" s="471"/>
      <c r="AO241" s="471"/>
      <c r="AP241" s="471"/>
      <c r="AQ241" s="472"/>
      <c r="AR241" s="471"/>
      <c r="AS241" s="471"/>
      <c r="AT241" s="471"/>
      <c r="AU241" s="471"/>
      <c r="AV241" s="471"/>
      <c r="AW241" s="471"/>
      <c r="AX241" s="471"/>
      <c r="AY241" s="471"/>
      <c r="AZ241" s="468"/>
      <c r="BA241" s="468"/>
      <c r="BB241" s="468"/>
      <c r="BC241" s="472"/>
      <c r="BD241" s="471"/>
      <c r="BE241" s="471"/>
      <c r="BF241" s="471"/>
      <c r="BG241" s="468"/>
      <c r="BH241" s="468"/>
      <c r="BI241" s="468"/>
      <c r="BJ241" s="468"/>
      <c r="BK241" s="468"/>
      <c r="BL241" s="471"/>
      <c r="BM241" s="471"/>
      <c r="BN241" s="471"/>
      <c r="BO241" s="472"/>
      <c r="BP241" s="471"/>
      <c r="BQ241" s="471"/>
      <c r="BR241" s="471"/>
      <c r="BS241" s="471"/>
      <c r="BT241" s="471"/>
      <c r="BU241" s="471">
        <f>'Per IP Marketing'!$B$14</f>
        <v>-24000</v>
      </c>
      <c r="BV241" s="471">
        <f>'Per IP Marketing'!$C$14</f>
        <v>-24000</v>
      </c>
      <c r="BW241" s="471">
        <f>'Per IP Marketing'!$D$14</f>
        <v>-19000</v>
      </c>
      <c r="BX241" s="471">
        <f>'Per IP Marketing'!$E$14</f>
        <v>-29000</v>
      </c>
      <c r="BY241" s="471">
        <f>'Per IP Marketing'!$F$14</f>
        <v>-26500</v>
      </c>
      <c r="BZ241" s="471">
        <f>'Per IP Marketing'!$G$14</f>
        <v>-27700</v>
      </c>
      <c r="CA241" s="471">
        <f>'Per IP Marketing'!$H$14</f>
        <v>-32700</v>
      </c>
      <c r="CB241" s="471">
        <f>'Per IP Marketing'!$I$14</f>
        <v>-27000</v>
      </c>
      <c r="CC241" s="471">
        <f>'Per IP Marketing'!$J$14</f>
        <v>-12500</v>
      </c>
      <c r="CD241" s="471">
        <f>'Per IP Marketing'!$K$14</f>
        <v>-10000</v>
      </c>
      <c r="CE241" s="471">
        <f>'Per IP Marketing'!$L$14</f>
        <v>-9250</v>
      </c>
      <c r="CF241" s="471">
        <f>'Per IP Marketing'!$M$14</f>
        <v>-2700</v>
      </c>
      <c r="CG241" s="471">
        <f>'Per IP Marketing'!$N$14</f>
        <v>-1100</v>
      </c>
      <c r="CH241" s="471">
        <f>'Per IP Marketing'!$O$14</f>
        <v>-1100</v>
      </c>
      <c r="CI241" s="471">
        <f>'Per IP Marketing'!$P$14</f>
        <v>-1100</v>
      </c>
      <c r="CJ241" s="471">
        <f>'Per IP Marketing'!$Q$14</f>
        <v>-800</v>
      </c>
      <c r="CK241" s="471">
        <f>'Per IP Marketing'!$R$14</f>
        <v>-1050</v>
      </c>
      <c r="CL241" s="468">
        <f>'Per IP Marketing'!$T$14</f>
        <v>0</v>
      </c>
      <c r="CM241" s="472"/>
      <c r="CN241" s="471"/>
      <c r="CO241" s="471"/>
      <c r="CP241" s="471"/>
      <c r="CQ241" s="471"/>
      <c r="CR241" s="471"/>
      <c r="CS241" s="471"/>
      <c r="CT241" s="471"/>
      <c r="CU241" s="471"/>
      <c r="CV241" s="471"/>
      <c r="CW241" s="468"/>
      <c r="CX241" s="468"/>
      <c r="CY241" s="472"/>
      <c r="CZ241" s="468"/>
      <c r="DA241" s="468"/>
      <c r="DB241" s="468"/>
      <c r="DC241" s="468"/>
      <c r="DD241" s="468"/>
      <c r="DE241" s="468"/>
      <c r="DF241" s="468"/>
      <c r="DG241" s="468"/>
      <c r="DH241" s="471"/>
      <c r="DI241" s="471"/>
      <c r="DJ241" s="471"/>
      <c r="DK241" s="472"/>
      <c r="DL241" s="471"/>
      <c r="DM241" s="471"/>
      <c r="DN241" s="471"/>
      <c r="DO241" s="471"/>
      <c r="DP241" s="471"/>
      <c r="DQ241" s="471"/>
      <c r="DR241" s="471"/>
      <c r="DS241" s="471"/>
      <c r="DT241" s="471"/>
      <c r="DU241" s="468"/>
      <c r="DV241" s="468"/>
      <c r="DW241" s="472"/>
      <c r="DX241" s="468"/>
      <c r="DY241" s="468"/>
      <c r="DZ241" s="468"/>
      <c r="EA241" s="468"/>
      <c r="EB241" s="468"/>
      <c r="EC241" s="468"/>
      <c r="ED241" s="468"/>
      <c r="EE241" s="468"/>
      <c r="EF241" s="471"/>
      <c r="EG241" s="471"/>
      <c r="EH241" s="471"/>
      <c r="EI241" s="472"/>
      <c r="EJ241" s="471"/>
      <c r="EK241" s="471"/>
      <c r="EL241" s="471"/>
      <c r="EM241" s="471"/>
      <c r="EN241" s="471"/>
      <c r="EO241" s="471"/>
      <c r="EP241" s="471"/>
      <c r="EQ241" s="471"/>
      <c r="ER241" s="471"/>
      <c r="ES241" s="468"/>
      <c r="ET241" s="468"/>
      <c r="EU241" s="472"/>
      <c r="EV241" s="468"/>
      <c r="EW241" s="468"/>
      <c r="EX241" s="468"/>
      <c r="EY241" s="468"/>
      <c r="EZ241" s="468"/>
      <c r="FA241" s="468"/>
      <c r="FB241" s="468"/>
      <c r="FC241" s="468"/>
      <c r="FD241" s="471"/>
      <c r="FE241" s="471"/>
      <c r="FF241" s="471"/>
      <c r="FG241" s="472"/>
      <c r="FH241" s="471"/>
      <c r="FI241" s="471"/>
      <c r="FJ241" s="471"/>
      <c r="FK241" s="471"/>
      <c r="FL241" s="471"/>
      <c r="FM241" s="471"/>
      <c r="FN241" s="471"/>
      <c r="FO241" s="471"/>
      <c r="FP241" s="471"/>
      <c r="FQ241" s="468"/>
      <c r="FR241" s="468"/>
      <c r="FS241" s="472"/>
      <c r="FT241" s="468"/>
      <c r="FU241" s="468"/>
      <c r="FV241" s="468"/>
      <c r="FW241" s="468"/>
      <c r="FX241" s="468"/>
      <c r="FY241" s="468"/>
      <c r="FZ241" s="468"/>
      <c r="GA241" s="468"/>
      <c r="GB241" s="471"/>
      <c r="GC241" s="471"/>
      <c r="GD241" s="471"/>
      <c r="GE241" s="472"/>
      <c r="GF241" s="507"/>
    </row>
    <row r="242" spans="7:188" s="508" customFormat="1" ht="22" hidden="1" customHeight="1">
      <c r="G242" s="540">
        <f t="shared" si="869"/>
        <v>38</v>
      </c>
      <c r="H242" s="468"/>
      <c r="I242" s="468"/>
      <c r="J242" s="468"/>
      <c r="K242" s="468"/>
      <c r="L242" s="468"/>
      <c r="M242" s="468"/>
      <c r="N242" s="468"/>
      <c r="O242" s="468"/>
      <c r="P242" s="472"/>
      <c r="Q242" s="471"/>
      <c r="R242" s="471"/>
      <c r="S242" s="472"/>
      <c r="T242" s="471"/>
      <c r="U242" s="471"/>
      <c r="V242" s="471"/>
      <c r="W242" s="471"/>
      <c r="X242" s="471"/>
      <c r="Y242" s="471"/>
      <c r="Z242" s="471"/>
      <c r="AA242" s="471"/>
      <c r="AB242" s="471"/>
      <c r="AC242" s="468"/>
      <c r="AD242" s="468"/>
      <c r="AE242" s="472"/>
      <c r="AF242" s="471"/>
      <c r="AG242" s="471"/>
      <c r="AH242" s="471"/>
      <c r="AI242" s="468"/>
      <c r="AJ242" s="468"/>
      <c r="AK242" s="468"/>
      <c r="AL242" s="468"/>
      <c r="AM242" s="468"/>
      <c r="AN242" s="471"/>
      <c r="AO242" s="471"/>
      <c r="AP242" s="471"/>
      <c r="AQ242" s="472"/>
      <c r="AR242" s="471"/>
      <c r="AS242" s="471"/>
      <c r="AT242" s="471"/>
      <c r="AU242" s="471"/>
      <c r="AV242" s="471"/>
      <c r="AW242" s="471"/>
      <c r="AX242" s="471"/>
      <c r="AY242" s="471"/>
      <c r="AZ242" s="468"/>
      <c r="BA242" s="468"/>
      <c r="BB242" s="468"/>
      <c r="BC242" s="472"/>
      <c r="BD242" s="471"/>
      <c r="BE242" s="471"/>
      <c r="BF242" s="471"/>
      <c r="BG242" s="468"/>
      <c r="BH242" s="468"/>
      <c r="BI242" s="468"/>
      <c r="BJ242" s="468"/>
      <c r="BK242" s="468"/>
      <c r="BL242" s="471"/>
      <c r="BM242" s="471"/>
      <c r="BN242" s="471"/>
      <c r="BO242" s="472"/>
      <c r="BP242" s="471"/>
      <c r="BQ242" s="471"/>
      <c r="BR242" s="471"/>
      <c r="BS242" s="471"/>
      <c r="BT242" s="471"/>
      <c r="BU242" s="471"/>
      <c r="BV242" s="471">
        <f>'Per IP Marketing'!$B$14</f>
        <v>-24000</v>
      </c>
      <c r="BW242" s="471">
        <f>'Per IP Marketing'!$C$14</f>
        <v>-24000</v>
      </c>
      <c r="BX242" s="471">
        <f>'Per IP Marketing'!$D$14</f>
        <v>-19000</v>
      </c>
      <c r="BY242" s="471">
        <f>'Per IP Marketing'!$E$14</f>
        <v>-29000</v>
      </c>
      <c r="BZ242" s="471">
        <f>'Per IP Marketing'!$F$14</f>
        <v>-26500</v>
      </c>
      <c r="CA242" s="471">
        <f>'Per IP Marketing'!$G$14</f>
        <v>-27700</v>
      </c>
      <c r="CB242" s="471">
        <f>'Per IP Marketing'!$H$14</f>
        <v>-32700</v>
      </c>
      <c r="CC242" s="471">
        <f>'Per IP Marketing'!$I$14</f>
        <v>-27000</v>
      </c>
      <c r="CD242" s="471">
        <f>'Per IP Marketing'!$J$14</f>
        <v>-12500</v>
      </c>
      <c r="CE242" s="471">
        <f>'Per IP Marketing'!$K$14</f>
        <v>-10000</v>
      </c>
      <c r="CF242" s="471">
        <f>'Per IP Marketing'!$L$14</f>
        <v>-9250</v>
      </c>
      <c r="CG242" s="471">
        <f>'Per IP Marketing'!$M$14</f>
        <v>-2700</v>
      </c>
      <c r="CH242" s="471">
        <f>'Per IP Marketing'!$N$14</f>
        <v>-1100</v>
      </c>
      <c r="CI242" s="471">
        <f>'Per IP Marketing'!$O$14</f>
        <v>-1100</v>
      </c>
      <c r="CJ242" s="471">
        <f>'Per IP Marketing'!$P$14</f>
        <v>-1100</v>
      </c>
      <c r="CK242" s="471">
        <f>'Per IP Marketing'!$Q$14</f>
        <v>-800</v>
      </c>
      <c r="CL242" s="471">
        <f>'Per IP Marketing'!$R$14</f>
        <v>-1050</v>
      </c>
      <c r="CM242" s="468">
        <f>'Per IP Marketing'!$T$14</f>
        <v>0</v>
      </c>
      <c r="CN242" s="471"/>
      <c r="CO242" s="471"/>
      <c r="CP242" s="471"/>
      <c r="CQ242" s="471"/>
      <c r="CR242" s="471"/>
      <c r="CS242" s="471"/>
      <c r="CT242" s="471"/>
      <c r="CU242" s="471"/>
      <c r="CV242" s="471"/>
      <c r="CW242" s="468"/>
      <c r="CX242" s="468"/>
      <c r="CY242" s="472"/>
      <c r="CZ242" s="468"/>
      <c r="DA242" s="468"/>
      <c r="DB242" s="468"/>
      <c r="DC242" s="468"/>
      <c r="DD242" s="468"/>
      <c r="DE242" s="468"/>
      <c r="DF242" s="468"/>
      <c r="DG242" s="468"/>
      <c r="DH242" s="471"/>
      <c r="DI242" s="471"/>
      <c r="DJ242" s="471"/>
      <c r="DK242" s="472"/>
      <c r="DL242" s="471"/>
      <c r="DM242" s="471"/>
      <c r="DN242" s="471"/>
      <c r="DO242" s="471"/>
      <c r="DP242" s="471"/>
      <c r="DQ242" s="471"/>
      <c r="DR242" s="471"/>
      <c r="DS242" s="471"/>
      <c r="DT242" s="471"/>
      <c r="DU242" s="468"/>
      <c r="DV242" s="468"/>
      <c r="DW242" s="472"/>
      <c r="DX242" s="468"/>
      <c r="DY242" s="468"/>
      <c r="DZ242" s="468"/>
      <c r="EA242" s="468"/>
      <c r="EB242" s="468"/>
      <c r="EC242" s="468"/>
      <c r="ED242" s="468"/>
      <c r="EE242" s="468"/>
      <c r="EF242" s="471"/>
      <c r="EG242" s="471"/>
      <c r="EH242" s="471"/>
      <c r="EI242" s="472"/>
      <c r="EJ242" s="471"/>
      <c r="EK242" s="471"/>
      <c r="EL242" s="471"/>
      <c r="EM242" s="471"/>
      <c r="EN242" s="471"/>
      <c r="EO242" s="471"/>
      <c r="EP242" s="471"/>
      <c r="EQ242" s="471"/>
      <c r="ER242" s="471"/>
      <c r="ES242" s="468"/>
      <c r="ET242" s="468"/>
      <c r="EU242" s="472"/>
      <c r="EV242" s="468"/>
      <c r="EW242" s="468"/>
      <c r="EX242" s="468"/>
      <c r="EY242" s="468"/>
      <c r="EZ242" s="468"/>
      <c r="FA242" s="468"/>
      <c r="FB242" s="468"/>
      <c r="FC242" s="468"/>
      <c r="FD242" s="471"/>
      <c r="FE242" s="471"/>
      <c r="FF242" s="471"/>
      <c r="FG242" s="472"/>
      <c r="FH242" s="471"/>
      <c r="FI242" s="471"/>
      <c r="FJ242" s="471"/>
      <c r="FK242" s="471"/>
      <c r="FL242" s="471"/>
      <c r="FM242" s="471"/>
      <c r="FN242" s="471"/>
      <c r="FO242" s="471"/>
      <c r="FP242" s="471"/>
      <c r="FQ242" s="468"/>
      <c r="FR242" s="468"/>
      <c r="FS242" s="472"/>
      <c r="FT242" s="468"/>
      <c r="FU242" s="468"/>
      <c r="FV242" s="468"/>
      <c r="FW242" s="468"/>
      <c r="FX242" s="468"/>
      <c r="FY242" s="468"/>
      <c r="FZ242" s="468"/>
      <c r="GA242" s="468"/>
      <c r="GB242" s="471"/>
      <c r="GC242" s="471"/>
      <c r="GD242" s="471"/>
      <c r="GE242" s="472"/>
      <c r="GF242" s="507"/>
    </row>
    <row r="243" spans="7:188" s="508" customFormat="1" ht="22" hidden="1" customHeight="1">
      <c r="G243" s="540">
        <f t="shared" si="869"/>
        <v>39</v>
      </c>
      <c r="H243" s="468"/>
      <c r="I243" s="468"/>
      <c r="J243" s="468"/>
      <c r="K243" s="468"/>
      <c r="L243" s="468"/>
      <c r="M243" s="468"/>
      <c r="N243" s="468"/>
      <c r="O243" s="468"/>
      <c r="P243" s="472"/>
      <c r="Q243" s="471"/>
      <c r="R243" s="471"/>
      <c r="S243" s="472"/>
      <c r="T243" s="471"/>
      <c r="U243" s="471"/>
      <c r="V243" s="471"/>
      <c r="W243" s="471"/>
      <c r="X243" s="471"/>
      <c r="Y243" s="471"/>
      <c r="Z243" s="471"/>
      <c r="AA243" s="471"/>
      <c r="AB243" s="471"/>
      <c r="AC243" s="468"/>
      <c r="AD243" s="468"/>
      <c r="AE243" s="472"/>
      <c r="AF243" s="471"/>
      <c r="AG243" s="471"/>
      <c r="AH243" s="471"/>
      <c r="AI243" s="468"/>
      <c r="AJ243" s="468"/>
      <c r="AK243" s="468"/>
      <c r="AL243" s="468"/>
      <c r="AM243" s="468"/>
      <c r="AN243" s="471"/>
      <c r="AO243" s="471"/>
      <c r="AP243" s="471"/>
      <c r="AQ243" s="472"/>
      <c r="AR243" s="471"/>
      <c r="AS243" s="471"/>
      <c r="AT243" s="471"/>
      <c r="AU243" s="471"/>
      <c r="AV243" s="471"/>
      <c r="AW243" s="471"/>
      <c r="AX243" s="471"/>
      <c r="AY243" s="471"/>
      <c r="AZ243" s="468"/>
      <c r="BA243" s="468"/>
      <c r="BB243" s="468"/>
      <c r="BC243" s="472"/>
      <c r="BD243" s="471"/>
      <c r="BE243" s="471"/>
      <c r="BF243" s="471"/>
      <c r="BG243" s="468"/>
      <c r="BH243" s="468"/>
      <c r="BI243" s="468"/>
      <c r="BJ243" s="468"/>
      <c r="BK243" s="468"/>
      <c r="BL243" s="471"/>
      <c r="BM243" s="471"/>
      <c r="BN243" s="471"/>
      <c r="BO243" s="472"/>
      <c r="BP243" s="471"/>
      <c r="BQ243" s="471"/>
      <c r="BR243" s="471"/>
      <c r="BS243" s="471"/>
      <c r="BT243" s="471"/>
      <c r="BU243" s="471"/>
      <c r="BV243" s="471">
        <f>'Per IP Marketing'!$B$14</f>
        <v>-24000</v>
      </c>
      <c r="BW243" s="471">
        <f>'Per IP Marketing'!$C$14</f>
        <v>-24000</v>
      </c>
      <c r="BX243" s="471">
        <f>'Per IP Marketing'!$D$14</f>
        <v>-19000</v>
      </c>
      <c r="BY243" s="471">
        <f>'Per IP Marketing'!$E$14</f>
        <v>-29000</v>
      </c>
      <c r="BZ243" s="471">
        <f>'Per IP Marketing'!$F$14</f>
        <v>-26500</v>
      </c>
      <c r="CA243" s="471">
        <f>'Per IP Marketing'!$G$14</f>
        <v>-27700</v>
      </c>
      <c r="CB243" s="471">
        <f>'Per IP Marketing'!$H$14</f>
        <v>-32700</v>
      </c>
      <c r="CC243" s="471">
        <f>'Per IP Marketing'!$I$14</f>
        <v>-27000</v>
      </c>
      <c r="CD243" s="471">
        <f>'Per IP Marketing'!$J$14</f>
        <v>-12500</v>
      </c>
      <c r="CE243" s="471">
        <f>'Per IP Marketing'!$K$14</f>
        <v>-10000</v>
      </c>
      <c r="CF243" s="471">
        <f>'Per IP Marketing'!$L$14</f>
        <v>-9250</v>
      </c>
      <c r="CG243" s="471">
        <f>'Per IP Marketing'!$M$14</f>
        <v>-2700</v>
      </c>
      <c r="CH243" s="471">
        <f>'Per IP Marketing'!$N$14</f>
        <v>-1100</v>
      </c>
      <c r="CI243" s="471">
        <f>'Per IP Marketing'!$O$14</f>
        <v>-1100</v>
      </c>
      <c r="CJ243" s="471">
        <f>'Per IP Marketing'!$P$14</f>
        <v>-1100</v>
      </c>
      <c r="CK243" s="471">
        <f>'Per IP Marketing'!$Q$14</f>
        <v>-800</v>
      </c>
      <c r="CL243" s="471">
        <f>'Per IP Marketing'!$R$14</f>
        <v>-1050</v>
      </c>
      <c r="CM243" s="468">
        <f>'Per IP Marketing'!$T$14</f>
        <v>0</v>
      </c>
      <c r="CN243" s="471"/>
      <c r="CO243" s="471"/>
      <c r="CP243" s="471"/>
      <c r="CQ243" s="471"/>
      <c r="CR243" s="471"/>
      <c r="CS243" s="471"/>
      <c r="CT243" s="471"/>
      <c r="CU243" s="471"/>
      <c r="CV243" s="471"/>
      <c r="CW243" s="468"/>
      <c r="CX243" s="468"/>
      <c r="CY243" s="472"/>
      <c r="CZ243" s="468"/>
      <c r="DA243" s="468"/>
      <c r="DB243" s="468"/>
      <c r="DC243" s="468"/>
      <c r="DD243" s="468"/>
      <c r="DE243" s="468"/>
      <c r="DF243" s="468"/>
      <c r="DG243" s="468"/>
      <c r="DH243" s="471"/>
      <c r="DI243" s="471"/>
      <c r="DJ243" s="471"/>
      <c r="DK243" s="472"/>
      <c r="DL243" s="471"/>
      <c r="DM243" s="471"/>
      <c r="DN243" s="471"/>
      <c r="DO243" s="471"/>
      <c r="DP243" s="471"/>
      <c r="DQ243" s="471"/>
      <c r="DR243" s="471"/>
      <c r="DS243" s="471"/>
      <c r="DT243" s="471"/>
      <c r="DU243" s="468"/>
      <c r="DV243" s="468"/>
      <c r="DW243" s="472"/>
      <c r="DX243" s="468"/>
      <c r="DY243" s="468"/>
      <c r="DZ243" s="468"/>
      <c r="EA243" s="468"/>
      <c r="EB243" s="468"/>
      <c r="EC243" s="468"/>
      <c r="ED243" s="468"/>
      <c r="EE243" s="468"/>
      <c r="EF243" s="471"/>
      <c r="EG243" s="471"/>
      <c r="EH243" s="471"/>
      <c r="EI243" s="472"/>
      <c r="EJ243" s="471"/>
      <c r="EK243" s="471"/>
      <c r="EL243" s="471"/>
      <c r="EM243" s="471"/>
      <c r="EN243" s="471"/>
      <c r="EO243" s="471"/>
      <c r="EP243" s="471"/>
      <c r="EQ243" s="471"/>
      <c r="ER243" s="471"/>
      <c r="ES243" s="468"/>
      <c r="ET243" s="468"/>
      <c r="EU243" s="472"/>
      <c r="EV243" s="468"/>
      <c r="EW243" s="468"/>
      <c r="EX243" s="468"/>
      <c r="EY243" s="468"/>
      <c r="EZ243" s="468"/>
      <c r="FA243" s="468"/>
      <c r="FB243" s="468"/>
      <c r="FC243" s="468"/>
      <c r="FD243" s="471"/>
      <c r="FE243" s="471"/>
      <c r="FF243" s="471"/>
      <c r="FG243" s="472"/>
      <c r="FH243" s="471"/>
      <c r="FI243" s="471"/>
      <c r="FJ243" s="471"/>
      <c r="FK243" s="471"/>
      <c r="FL243" s="471"/>
      <c r="FM243" s="471"/>
      <c r="FN243" s="471"/>
      <c r="FO243" s="471"/>
      <c r="FP243" s="471"/>
      <c r="FQ243" s="468"/>
      <c r="FR243" s="468"/>
      <c r="FS243" s="472"/>
      <c r="FT243" s="468"/>
      <c r="FU243" s="468"/>
      <c r="FV243" s="468"/>
      <c r="FW243" s="468"/>
      <c r="FX243" s="468"/>
      <c r="FY243" s="468"/>
      <c r="FZ243" s="468"/>
      <c r="GA243" s="468"/>
      <c r="GB243" s="471"/>
      <c r="GC243" s="471"/>
      <c r="GD243" s="471"/>
      <c r="GE243" s="472"/>
      <c r="GF243" s="507"/>
    </row>
    <row r="244" spans="7:188" s="508" customFormat="1" ht="22" hidden="1" customHeight="1">
      <c r="G244" s="540">
        <f t="shared" si="869"/>
        <v>40</v>
      </c>
      <c r="H244" s="468"/>
      <c r="I244" s="468"/>
      <c r="J244" s="468"/>
      <c r="K244" s="468"/>
      <c r="L244" s="468"/>
      <c r="M244" s="468"/>
      <c r="N244" s="468"/>
      <c r="O244" s="468"/>
      <c r="P244" s="472"/>
      <c r="Q244" s="471"/>
      <c r="R244" s="471"/>
      <c r="S244" s="472"/>
      <c r="T244" s="471"/>
      <c r="U244" s="471"/>
      <c r="V244" s="471"/>
      <c r="W244" s="471"/>
      <c r="X244" s="471"/>
      <c r="Y244" s="471"/>
      <c r="Z244" s="471"/>
      <c r="AA244" s="471"/>
      <c r="AB244" s="471"/>
      <c r="AC244" s="468"/>
      <c r="AD244" s="468"/>
      <c r="AE244" s="472"/>
      <c r="AF244" s="471"/>
      <c r="AG244" s="471"/>
      <c r="AH244" s="471"/>
      <c r="AI244" s="468"/>
      <c r="AJ244" s="468"/>
      <c r="AK244" s="468"/>
      <c r="AL244" s="468"/>
      <c r="AM244" s="468"/>
      <c r="AN244" s="471"/>
      <c r="AO244" s="471"/>
      <c r="AP244" s="471"/>
      <c r="AQ244" s="472"/>
      <c r="AR244" s="471"/>
      <c r="AS244" s="471"/>
      <c r="AT244" s="471"/>
      <c r="AU244" s="471"/>
      <c r="AV244" s="471"/>
      <c r="AW244" s="471"/>
      <c r="AX244" s="471"/>
      <c r="AY244" s="471"/>
      <c r="AZ244" s="468"/>
      <c r="BA244" s="468"/>
      <c r="BB244" s="468"/>
      <c r="BC244" s="472"/>
      <c r="BD244" s="471"/>
      <c r="BE244" s="471"/>
      <c r="BF244" s="471"/>
      <c r="BG244" s="468"/>
      <c r="BH244" s="468"/>
      <c r="BI244" s="468"/>
      <c r="BJ244" s="468"/>
      <c r="BK244" s="468"/>
      <c r="BL244" s="471"/>
      <c r="BM244" s="471"/>
      <c r="BN244" s="471"/>
      <c r="BO244" s="472"/>
      <c r="BP244" s="471"/>
      <c r="BQ244" s="471"/>
      <c r="BR244" s="471"/>
      <c r="BS244" s="471"/>
      <c r="BT244" s="471"/>
      <c r="BU244" s="471"/>
      <c r="BV244" s="471"/>
      <c r="BW244" s="471">
        <f>'Per IP Marketing'!$B$14</f>
        <v>-24000</v>
      </c>
      <c r="BX244" s="471">
        <f>'Per IP Marketing'!$C$14</f>
        <v>-24000</v>
      </c>
      <c r="BY244" s="471">
        <f>'Per IP Marketing'!$D$14</f>
        <v>-19000</v>
      </c>
      <c r="BZ244" s="471">
        <f>'Per IP Marketing'!$E$14</f>
        <v>-29000</v>
      </c>
      <c r="CA244" s="471">
        <f>'Per IP Marketing'!$F$14</f>
        <v>-26500</v>
      </c>
      <c r="CB244" s="471">
        <f>'Per IP Marketing'!$G$14</f>
        <v>-27700</v>
      </c>
      <c r="CC244" s="471">
        <f>'Per IP Marketing'!$H$14</f>
        <v>-32700</v>
      </c>
      <c r="CD244" s="471">
        <f>'Per IP Marketing'!$I$14</f>
        <v>-27000</v>
      </c>
      <c r="CE244" s="471">
        <f>'Per IP Marketing'!$J$14</f>
        <v>-12500</v>
      </c>
      <c r="CF244" s="471">
        <f>'Per IP Marketing'!$K$14</f>
        <v>-10000</v>
      </c>
      <c r="CG244" s="471">
        <f>'Per IP Marketing'!$L$14</f>
        <v>-9250</v>
      </c>
      <c r="CH244" s="471">
        <f>'Per IP Marketing'!$M$14</f>
        <v>-2700</v>
      </c>
      <c r="CI244" s="471">
        <f>'Per IP Marketing'!$N$14</f>
        <v>-1100</v>
      </c>
      <c r="CJ244" s="471">
        <f>'Per IP Marketing'!$O$14</f>
        <v>-1100</v>
      </c>
      <c r="CK244" s="471">
        <f>'Per IP Marketing'!$P$14</f>
        <v>-1100</v>
      </c>
      <c r="CL244" s="471">
        <f>'Per IP Marketing'!$Q$14</f>
        <v>-800</v>
      </c>
      <c r="CM244" s="471">
        <f>'Per IP Marketing'!$R$14</f>
        <v>-1050</v>
      </c>
      <c r="CN244" s="468">
        <f>'Per IP Marketing'!$T$14</f>
        <v>0</v>
      </c>
      <c r="CO244" s="471"/>
      <c r="CP244" s="471"/>
      <c r="CQ244" s="471"/>
      <c r="CR244" s="471"/>
      <c r="CS244" s="471"/>
      <c r="CT244" s="471"/>
      <c r="CU244" s="471"/>
      <c r="CV244" s="471"/>
      <c r="CW244" s="468"/>
      <c r="CX244" s="468"/>
      <c r="CY244" s="472"/>
      <c r="CZ244" s="468"/>
      <c r="DA244" s="468"/>
      <c r="DB244" s="468"/>
      <c r="DC244" s="468"/>
      <c r="DD244" s="468"/>
      <c r="DE244" s="468"/>
      <c r="DF244" s="468"/>
      <c r="DG244" s="468"/>
      <c r="DH244" s="471"/>
      <c r="DI244" s="471"/>
      <c r="DJ244" s="471"/>
      <c r="DK244" s="472"/>
      <c r="DL244" s="471"/>
      <c r="DM244" s="471"/>
      <c r="DN244" s="471"/>
      <c r="DO244" s="471"/>
      <c r="DP244" s="471"/>
      <c r="DQ244" s="471"/>
      <c r="DR244" s="471"/>
      <c r="DS244" s="471"/>
      <c r="DT244" s="471"/>
      <c r="DU244" s="468"/>
      <c r="DV244" s="468"/>
      <c r="DW244" s="472"/>
      <c r="DX244" s="468"/>
      <c r="DY244" s="468"/>
      <c r="DZ244" s="468"/>
      <c r="EA244" s="468"/>
      <c r="EB244" s="468"/>
      <c r="EC244" s="468"/>
      <c r="ED244" s="468"/>
      <c r="EE244" s="468"/>
      <c r="EF244" s="471"/>
      <c r="EG244" s="471"/>
      <c r="EH244" s="471"/>
      <c r="EI244" s="472"/>
      <c r="EJ244" s="471"/>
      <c r="EK244" s="471"/>
      <c r="EL244" s="471"/>
      <c r="EM244" s="471"/>
      <c r="EN244" s="471"/>
      <c r="EO244" s="471"/>
      <c r="EP244" s="471"/>
      <c r="EQ244" s="471"/>
      <c r="ER244" s="471"/>
      <c r="ES244" s="468"/>
      <c r="ET244" s="468"/>
      <c r="EU244" s="472"/>
      <c r="EV244" s="468"/>
      <c r="EW244" s="468"/>
      <c r="EX244" s="468"/>
      <c r="EY244" s="468"/>
      <c r="EZ244" s="468"/>
      <c r="FA244" s="468"/>
      <c r="FB244" s="468"/>
      <c r="FC244" s="468"/>
      <c r="FD244" s="471"/>
      <c r="FE244" s="471"/>
      <c r="FF244" s="471"/>
      <c r="FG244" s="472"/>
      <c r="FH244" s="471"/>
      <c r="FI244" s="471"/>
      <c r="FJ244" s="471"/>
      <c r="FK244" s="471"/>
      <c r="FL244" s="471"/>
      <c r="FM244" s="471"/>
      <c r="FN244" s="471"/>
      <c r="FO244" s="471"/>
      <c r="FP244" s="471"/>
      <c r="FQ244" s="468"/>
      <c r="FR244" s="468"/>
      <c r="FS244" s="472"/>
      <c r="FT244" s="468"/>
      <c r="FU244" s="468"/>
      <c r="FV244" s="468"/>
      <c r="FW244" s="468"/>
      <c r="FX244" s="468"/>
      <c r="FY244" s="468"/>
      <c r="FZ244" s="468"/>
      <c r="GA244" s="468"/>
      <c r="GB244" s="471"/>
      <c r="GC244" s="471"/>
      <c r="GD244" s="471"/>
      <c r="GE244" s="472"/>
      <c r="GF244" s="507"/>
    </row>
    <row r="245" spans="7:188" s="508" customFormat="1" ht="22" hidden="1" customHeight="1">
      <c r="G245" s="540">
        <f t="shared" si="869"/>
        <v>41</v>
      </c>
      <c r="H245" s="468"/>
      <c r="I245" s="468"/>
      <c r="J245" s="468"/>
      <c r="K245" s="468"/>
      <c r="L245" s="468"/>
      <c r="M245" s="468"/>
      <c r="N245" s="468"/>
      <c r="O245" s="468"/>
      <c r="P245" s="472"/>
      <c r="Q245" s="471"/>
      <c r="R245" s="471"/>
      <c r="S245" s="472"/>
      <c r="T245" s="471"/>
      <c r="U245" s="471"/>
      <c r="V245" s="471"/>
      <c r="W245" s="471"/>
      <c r="X245" s="471"/>
      <c r="Y245" s="471"/>
      <c r="Z245" s="471"/>
      <c r="AA245" s="471"/>
      <c r="AB245" s="471"/>
      <c r="AC245" s="468"/>
      <c r="AD245" s="468"/>
      <c r="AE245" s="472"/>
      <c r="AF245" s="471"/>
      <c r="AG245" s="471"/>
      <c r="AH245" s="471"/>
      <c r="AI245" s="468"/>
      <c r="AJ245" s="468"/>
      <c r="AK245" s="468"/>
      <c r="AL245" s="468"/>
      <c r="AM245" s="468"/>
      <c r="AN245" s="471"/>
      <c r="AO245" s="471"/>
      <c r="AP245" s="471"/>
      <c r="AQ245" s="472"/>
      <c r="AR245" s="471"/>
      <c r="AS245" s="471"/>
      <c r="AT245" s="471"/>
      <c r="AU245" s="471"/>
      <c r="AV245" s="471"/>
      <c r="AW245" s="471"/>
      <c r="AX245" s="471"/>
      <c r="AY245" s="471"/>
      <c r="AZ245" s="468"/>
      <c r="BA245" s="468"/>
      <c r="BB245" s="468"/>
      <c r="BC245" s="472"/>
      <c r="BD245" s="471"/>
      <c r="BE245" s="471"/>
      <c r="BF245" s="471"/>
      <c r="BG245" s="468"/>
      <c r="BH245" s="468"/>
      <c r="BI245" s="468"/>
      <c r="BJ245" s="468"/>
      <c r="BK245" s="468"/>
      <c r="BL245" s="471"/>
      <c r="BM245" s="471"/>
      <c r="BN245" s="471"/>
      <c r="BO245" s="472"/>
      <c r="BP245" s="471"/>
      <c r="BQ245" s="471"/>
      <c r="BR245" s="471"/>
      <c r="BS245" s="471"/>
      <c r="BT245" s="471"/>
      <c r="BU245" s="471"/>
      <c r="BV245" s="471"/>
      <c r="BW245" s="471">
        <f>'Per IP Marketing'!$B$14</f>
        <v>-24000</v>
      </c>
      <c r="BX245" s="471">
        <f>'Per IP Marketing'!$C$14</f>
        <v>-24000</v>
      </c>
      <c r="BY245" s="471">
        <f>'Per IP Marketing'!$D$14</f>
        <v>-19000</v>
      </c>
      <c r="BZ245" s="471">
        <f>'Per IP Marketing'!$E$14</f>
        <v>-29000</v>
      </c>
      <c r="CA245" s="471">
        <f>'Per IP Marketing'!$F$14</f>
        <v>-26500</v>
      </c>
      <c r="CB245" s="471">
        <f>'Per IP Marketing'!$G$14</f>
        <v>-27700</v>
      </c>
      <c r="CC245" s="471">
        <f>'Per IP Marketing'!$H$14</f>
        <v>-32700</v>
      </c>
      <c r="CD245" s="471">
        <f>'Per IP Marketing'!$I$14</f>
        <v>-27000</v>
      </c>
      <c r="CE245" s="471">
        <f>'Per IP Marketing'!$J$14</f>
        <v>-12500</v>
      </c>
      <c r="CF245" s="471">
        <f>'Per IP Marketing'!$K$14</f>
        <v>-10000</v>
      </c>
      <c r="CG245" s="471">
        <f>'Per IP Marketing'!$L$14</f>
        <v>-9250</v>
      </c>
      <c r="CH245" s="471">
        <f>'Per IP Marketing'!$M$14</f>
        <v>-2700</v>
      </c>
      <c r="CI245" s="471">
        <f>'Per IP Marketing'!$N$14</f>
        <v>-1100</v>
      </c>
      <c r="CJ245" s="471">
        <f>'Per IP Marketing'!$O$14</f>
        <v>-1100</v>
      </c>
      <c r="CK245" s="471">
        <f>'Per IP Marketing'!$P$14</f>
        <v>-1100</v>
      </c>
      <c r="CL245" s="471">
        <f>'Per IP Marketing'!$Q$14</f>
        <v>-800</v>
      </c>
      <c r="CM245" s="471">
        <f>'Per IP Marketing'!$R$14</f>
        <v>-1050</v>
      </c>
      <c r="CN245" s="468">
        <f>'Per IP Marketing'!$T$14</f>
        <v>0</v>
      </c>
      <c r="CO245" s="471"/>
      <c r="CP245" s="471"/>
      <c r="CQ245" s="471"/>
      <c r="CR245" s="471"/>
      <c r="CS245" s="471"/>
      <c r="CT245" s="471"/>
      <c r="CU245" s="471"/>
      <c r="CV245" s="471"/>
      <c r="CW245" s="468"/>
      <c r="CX245" s="468"/>
      <c r="CY245" s="472"/>
      <c r="CZ245" s="468"/>
      <c r="DA245" s="468"/>
      <c r="DB245" s="468"/>
      <c r="DC245" s="468"/>
      <c r="DD245" s="468"/>
      <c r="DE245" s="468"/>
      <c r="DF245" s="468"/>
      <c r="DG245" s="468"/>
      <c r="DH245" s="471"/>
      <c r="DI245" s="471"/>
      <c r="DJ245" s="471"/>
      <c r="DK245" s="472"/>
      <c r="DL245" s="471"/>
      <c r="DM245" s="471"/>
      <c r="DN245" s="471"/>
      <c r="DO245" s="471"/>
      <c r="DP245" s="471"/>
      <c r="DQ245" s="471"/>
      <c r="DR245" s="471"/>
      <c r="DS245" s="471"/>
      <c r="DT245" s="471"/>
      <c r="DU245" s="468"/>
      <c r="DV245" s="468"/>
      <c r="DW245" s="472"/>
      <c r="DX245" s="468"/>
      <c r="DY245" s="468"/>
      <c r="DZ245" s="468"/>
      <c r="EA245" s="468"/>
      <c r="EB245" s="468"/>
      <c r="EC245" s="468"/>
      <c r="ED245" s="468"/>
      <c r="EE245" s="468"/>
      <c r="EF245" s="471"/>
      <c r="EG245" s="471"/>
      <c r="EH245" s="471"/>
      <c r="EI245" s="472"/>
      <c r="EJ245" s="471"/>
      <c r="EK245" s="471"/>
      <c r="EL245" s="471"/>
      <c r="EM245" s="471"/>
      <c r="EN245" s="471"/>
      <c r="EO245" s="471"/>
      <c r="EP245" s="471"/>
      <c r="EQ245" s="471"/>
      <c r="ER245" s="471"/>
      <c r="ES245" s="468"/>
      <c r="ET245" s="468"/>
      <c r="EU245" s="472"/>
      <c r="EV245" s="468"/>
      <c r="EW245" s="468"/>
      <c r="EX245" s="468"/>
      <c r="EY245" s="468"/>
      <c r="EZ245" s="468"/>
      <c r="FA245" s="468"/>
      <c r="FB245" s="468"/>
      <c r="FC245" s="468"/>
      <c r="FD245" s="471"/>
      <c r="FE245" s="471"/>
      <c r="FF245" s="471"/>
      <c r="FG245" s="472"/>
      <c r="FH245" s="471"/>
      <c r="FI245" s="471"/>
      <c r="FJ245" s="471"/>
      <c r="FK245" s="471"/>
      <c r="FL245" s="471"/>
      <c r="FM245" s="471"/>
      <c r="FN245" s="471"/>
      <c r="FO245" s="471"/>
      <c r="FP245" s="471"/>
      <c r="FQ245" s="468"/>
      <c r="FR245" s="468"/>
      <c r="FS245" s="472"/>
      <c r="FT245" s="468"/>
      <c r="FU245" s="468"/>
      <c r="FV245" s="468"/>
      <c r="FW245" s="468"/>
      <c r="FX245" s="468"/>
      <c r="FY245" s="468"/>
      <c r="FZ245" s="468"/>
      <c r="GA245" s="468"/>
      <c r="GB245" s="471"/>
      <c r="GC245" s="471"/>
      <c r="GD245" s="471"/>
      <c r="GE245" s="472"/>
      <c r="GF245" s="507"/>
    </row>
    <row r="246" spans="7:188" s="508" customFormat="1" ht="22" hidden="1" customHeight="1">
      <c r="G246" s="540">
        <f t="shared" si="869"/>
        <v>42</v>
      </c>
      <c r="H246" s="468"/>
      <c r="I246" s="468"/>
      <c r="J246" s="468"/>
      <c r="K246" s="468"/>
      <c r="L246" s="468"/>
      <c r="M246" s="468"/>
      <c r="N246" s="468"/>
      <c r="O246" s="468"/>
      <c r="P246" s="472"/>
      <c r="Q246" s="471"/>
      <c r="R246" s="471"/>
      <c r="S246" s="472"/>
      <c r="T246" s="471"/>
      <c r="U246" s="471"/>
      <c r="V246" s="471"/>
      <c r="W246" s="471"/>
      <c r="X246" s="471"/>
      <c r="Y246" s="471"/>
      <c r="Z246" s="471"/>
      <c r="AA246" s="471"/>
      <c r="AB246" s="471"/>
      <c r="AC246" s="468"/>
      <c r="AD246" s="468"/>
      <c r="AE246" s="472"/>
      <c r="AF246" s="471"/>
      <c r="AG246" s="471"/>
      <c r="AH246" s="471"/>
      <c r="AI246" s="468"/>
      <c r="AJ246" s="468"/>
      <c r="AK246" s="468"/>
      <c r="AL246" s="468"/>
      <c r="AM246" s="468"/>
      <c r="AN246" s="471"/>
      <c r="AO246" s="471"/>
      <c r="AP246" s="471"/>
      <c r="AQ246" s="472"/>
      <c r="AR246" s="471"/>
      <c r="AS246" s="471"/>
      <c r="AT246" s="471"/>
      <c r="AU246" s="471"/>
      <c r="AV246" s="471"/>
      <c r="AW246" s="471"/>
      <c r="AX246" s="471"/>
      <c r="AY246" s="471"/>
      <c r="AZ246" s="468"/>
      <c r="BA246" s="468"/>
      <c r="BB246" s="468"/>
      <c r="BC246" s="472"/>
      <c r="BD246" s="471"/>
      <c r="BE246" s="471"/>
      <c r="BF246" s="471"/>
      <c r="BG246" s="468"/>
      <c r="BH246" s="468"/>
      <c r="BI246" s="468"/>
      <c r="BJ246" s="468"/>
      <c r="BK246" s="468"/>
      <c r="BL246" s="471"/>
      <c r="BM246" s="471"/>
      <c r="BN246" s="471"/>
      <c r="BO246" s="472"/>
      <c r="BP246" s="471"/>
      <c r="BQ246" s="471"/>
      <c r="BR246" s="471"/>
      <c r="BS246" s="471"/>
      <c r="BT246" s="471"/>
      <c r="BU246" s="471"/>
      <c r="BV246" s="471"/>
      <c r="BW246" s="471"/>
      <c r="BX246" s="471"/>
      <c r="BY246" s="471">
        <f>'Per IP Marketing'!$B$14</f>
        <v>-24000</v>
      </c>
      <c r="BZ246" s="471">
        <f>'Per IP Marketing'!$C$14</f>
        <v>-24000</v>
      </c>
      <c r="CA246" s="471">
        <f>'Per IP Marketing'!$D$14</f>
        <v>-19000</v>
      </c>
      <c r="CB246" s="471">
        <f>'Per IP Marketing'!$E$14</f>
        <v>-29000</v>
      </c>
      <c r="CC246" s="471">
        <f>'Per IP Marketing'!$F$14</f>
        <v>-26500</v>
      </c>
      <c r="CD246" s="471">
        <f>'Per IP Marketing'!$G$14</f>
        <v>-27700</v>
      </c>
      <c r="CE246" s="471">
        <f>'Per IP Marketing'!$H$14</f>
        <v>-32700</v>
      </c>
      <c r="CF246" s="471">
        <f>'Per IP Marketing'!$I$14</f>
        <v>-27000</v>
      </c>
      <c r="CG246" s="471">
        <f>'Per IP Marketing'!$J$14</f>
        <v>-12500</v>
      </c>
      <c r="CH246" s="471">
        <f>'Per IP Marketing'!$K$14</f>
        <v>-10000</v>
      </c>
      <c r="CI246" s="471">
        <f>'Per IP Marketing'!$L$14</f>
        <v>-9250</v>
      </c>
      <c r="CJ246" s="471">
        <f>'Per IP Marketing'!$M$14</f>
        <v>-2700</v>
      </c>
      <c r="CK246" s="471">
        <f>'Per IP Marketing'!$N$14</f>
        <v>-1100</v>
      </c>
      <c r="CL246" s="471">
        <f>'Per IP Marketing'!$O$14</f>
        <v>-1100</v>
      </c>
      <c r="CM246" s="471">
        <f>'Per IP Marketing'!$P$14</f>
        <v>-1100</v>
      </c>
      <c r="CN246" s="471">
        <f>'Per IP Marketing'!$Q$14</f>
        <v>-800</v>
      </c>
      <c r="CO246" s="471">
        <f>'Per IP Marketing'!$R$14</f>
        <v>-1050</v>
      </c>
      <c r="CP246" s="468">
        <f>'Per IP Marketing'!$T$14</f>
        <v>0</v>
      </c>
      <c r="CQ246" s="471"/>
      <c r="CR246" s="471"/>
      <c r="CS246" s="471"/>
      <c r="CT246" s="471"/>
      <c r="CU246" s="471"/>
      <c r="CV246" s="471"/>
      <c r="CW246" s="468"/>
      <c r="CX246" s="468"/>
      <c r="CY246" s="472"/>
      <c r="CZ246" s="468"/>
      <c r="DA246" s="468"/>
      <c r="DB246" s="468"/>
      <c r="DC246" s="468"/>
      <c r="DD246" s="468"/>
      <c r="DE246" s="468"/>
      <c r="DF246" s="468"/>
      <c r="DG246" s="468"/>
      <c r="DH246" s="471"/>
      <c r="DI246" s="471"/>
      <c r="DJ246" s="471"/>
      <c r="DK246" s="472"/>
      <c r="DL246" s="471"/>
      <c r="DM246" s="471"/>
      <c r="DN246" s="471"/>
      <c r="DO246" s="471"/>
      <c r="DP246" s="471"/>
      <c r="DQ246" s="471"/>
      <c r="DR246" s="471"/>
      <c r="DS246" s="471"/>
      <c r="DT246" s="471"/>
      <c r="DU246" s="468"/>
      <c r="DV246" s="468"/>
      <c r="DW246" s="472"/>
      <c r="DX246" s="468"/>
      <c r="DY246" s="468"/>
      <c r="DZ246" s="468"/>
      <c r="EA246" s="468"/>
      <c r="EB246" s="468"/>
      <c r="EC246" s="468"/>
      <c r="ED246" s="468"/>
      <c r="EE246" s="468"/>
      <c r="EF246" s="471"/>
      <c r="EG246" s="471"/>
      <c r="EH246" s="471"/>
      <c r="EI246" s="472"/>
      <c r="EJ246" s="471"/>
      <c r="EK246" s="471"/>
      <c r="EL246" s="471"/>
      <c r="EM246" s="471"/>
      <c r="EN246" s="471"/>
      <c r="EO246" s="471"/>
      <c r="EP246" s="471"/>
      <c r="EQ246" s="471"/>
      <c r="ER246" s="471"/>
      <c r="ES246" s="468"/>
      <c r="ET246" s="468"/>
      <c r="EU246" s="472"/>
      <c r="EV246" s="468"/>
      <c r="EW246" s="468"/>
      <c r="EX246" s="468"/>
      <c r="EY246" s="468"/>
      <c r="EZ246" s="468"/>
      <c r="FA246" s="468"/>
      <c r="FB246" s="468"/>
      <c r="FC246" s="468"/>
      <c r="FD246" s="471"/>
      <c r="FE246" s="471"/>
      <c r="FF246" s="471"/>
      <c r="FG246" s="472"/>
      <c r="FH246" s="471"/>
      <c r="FI246" s="471"/>
      <c r="FJ246" s="471"/>
      <c r="FK246" s="471"/>
      <c r="FL246" s="471"/>
      <c r="FM246" s="471"/>
      <c r="FN246" s="471"/>
      <c r="FO246" s="471"/>
      <c r="FP246" s="471"/>
      <c r="FQ246" s="468"/>
      <c r="FR246" s="468"/>
      <c r="FS246" s="472"/>
      <c r="FT246" s="468"/>
      <c r="FU246" s="468"/>
      <c r="FV246" s="468"/>
      <c r="FW246" s="468"/>
      <c r="FX246" s="468"/>
      <c r="FY246" s="468"/>
      <c r="FZ246" s="468"/>
      <c r="GA246" s="468"/>
      <c r="GB246" s="471"/>
      <c r="GC246" s="471"/>
      <c r="GD246" s="471"/>
      <c r="GE246" s="472"/>
      <c r="GF246" s="507"/>
    </row>
    <row r="247" spans="7:188" s="508" customFormat="1" ht="22" hidden="1" customHeight="1">
      <c r="G247" s="540">
        <f t="shared" si="869"/>
        <v>43</v>
      </c>
      <c r="H247" s="468"/>
      <c r="I247" s="468"/>
      <c r="J247" s="468"/>
      <c r="K247" s="468"/>
      <c r="L247" s="468"/>
      <c r="M247" s="468"/>
      <c r="N247" s="468"/>
      <c r="O247" s="468"/>
      <c r="P247" s="472"/>
      <c r="Q247" s="471"/>
      <c r="R247" s="471"/>
      <c r="S247" s="472"/>
      <c r="T247" s="471"/>
      <c r="U247" s="471"/>
      <c r="V247" s="471"/>
      <c r="W247" s="471"/>
      <c r="X247" s="471"/>
      <c r="Y247" s="471"/>
      <c r="Z247" s="471"/>
      <c r="AA247" s="471"/>
      <c r="AB247" s="471"/>
      <c r="AC247" s="468"/>
      <c r="AD247" s="468"/>
      <c r="AE247" s="472"/>
      <c r="AF247" s="471"/>
      <c r="AG247" s="471"/>
      <c r="AH247" s="471"/>
      <c r="AI247" s="468"/>
      <c r="AJ247" s="468"/>
      <c r="AK247" s="468"/>
      <c r="AL247" s="468"/>
      <c r="AM247" s="468"/>
      <c r="AN247" s="471"/>
      <c r="AO247" s="471"/>
      <c r="AP247" s="471"/>
      <c r="AQ247" s="472"/>
      <c r="AR247" s="471"/>
      <c r="AS247" s="471"/>
      <c r="AT247" s="471"/>
      <c r="AU247" s="471"/>
      <c r="AV247" s="471"/>
      <c r="AW247" s="471"/>
      <c r="AX247" s="471"/>
      <c r="AY247" s="471"/>
      <c r="AZ247" s="468"/>
      <c r="BA247" s="468"/>
      <c r="BB247" s="468"/>
      <c r="BC247" s="472"/>
      <c r="BD247" s="471"/>
      <c r="BE247" s="471"/>
      <c r="BF247" s="471"/>
      <c r="BG247" s="468"/>
      <c r="BH247" s="468"/>
      <c r="BI247" s="468"/>
      <c r="BJ247" s="468"/>
      <c r="BK247" s="468"/>
      <c r="BL247" s="471"/>
      <c r="BM247" s="471"/>
      <c r="BN247" s="471"/>
      <c r="BO247" s="472"/>
      <c r="BP247" s="471"/>
      <c r="BQ247" s="471"/>
      <c r="BR247" s="471"/>
      <c r="BS247" s="471"/>
      <c r="BT247" s="471"/>
      <c r="BU247" s="471"/>
      <c r="BV247" s="471"/>
      <c r="BW247" s="471"/>
      <c r="BX247" s="471"/>
      <c r="BY247" s="468"/>
      <c r="BZ247" s="471">
        <f>'Per IP Marketing'!$B$14</f>
        <v>-24000</v>
      </c>
      <c r="CA247" s="471">
        <f>'Per IP Marketing'!$C$14</f>
        <v>-24000</v>
      </c>
      <c r="CB247" s="471">
        <f>'Per IP Marketing'!$D$14</f>
        <v>-19000</v>
      </c>
      <c r="CC247" s="471">
        <f>'Per IP Marketing'!$E$14</f>
        <v>-29000</v>
      </c>
      <c r="CD247" s="471">
        <f>'Per IP Marketing'!$F$14</f>
        <v>-26500</v>
      </c>
      <c r="CE247" s="471">
        <f>'Per IP Marketing'!$G$14</f>
        <v>-27700</v>
      </c>
      <c r="CF247" s="471">
        <f>'Per IP Marketing'!$H$14</f>
        <v>-32700</v>
      </c>
      <c r="CG247" s="471">
        <f>'Per IP Marketing'!$I$14</f>
        <v>-27000</v>
      </c>
      <c r="CH247" s="471">
        <f>'Per IP Marketing'!$J$14</f>
        <v>-12500</v>
      </c>
      <c r="CI247" s="471">
        <f>'Per IP Marketing'!$K$14</f>
        <v>-10000</v>
      </c>
      <c r="CJ247" s="471">
        <f>'Per IP Marketing'!$L$14</f>
        <v>-9250</v>
      </c>
      <c r="CK247" s="471">
        <f>'Per IP Marketing'!$M$14</f>
        <v>-2700</v>
      </c>
      <c r="CL247" s="471">
        <f>'Per IP Marketing'!$N$14</f>
        <v>-1100</v>
      </c>
      <c r="CM247" s="471">
        <f>'Per IP Marketing'!$O$14</f>
        <v>-1100</v>
      </c>
      <c r="CN247" s="471">
        <f>'Per IP Marketing'!$P$14</f>
        <v>-1100</v>
      </c>
      <c r="CO247" s="471">
        <f>'Per IP Marketing'!$Q$14</f>
        <v>-800</v>
      </c>
      <c r="CP247" s="471">
        <f>'Per IP Marketing'!$R$14</f>
        <v>-1050</v>
      </c>
      <c r="CQ247" s="468">
        <f>'Per IP Marketing'!$T$14</f>
        <v>0</v>
      </c>
      <c r="CR247" s="471"/>
      <c r="CS247" s="471"/>
      <c r="CT247" s="471"/>
      <c r="CU247" s="471"/>
      <c r="CV247" s="471"/>
      <c r="CW247" s="468"/>
      <c r="CX247" s="468"/>
      <c r="CY247" s="472"/>
      <c r="CZ247" s="468"/>
      <c r="DA247" s="468"/>
      <c r="DB247" s="468"/>
      <c r="DC247" s="468"/>
      <c r="DD247" s="468"/>
      <c r="DE247" s="468"/>
      <c r="DF247" s="468"/>
      <c r="DG247" s="468"/>
      <c r="DH247" s="471"/>
      <c r="DI247" s="471"/>
      <c r="DJ247" s="471"/>
      <c r="DK247" s="472"/>
      <c r="DL247" s="471"/>
      <c r="DM247" s="471"/>
      <c r="DN247" s="471"/>
      <c r="DO247" s="471"/>
      <c r="DP247" s="471"/>
      <c r="DQ247" s="471"/>
      <c r="DR247" s="471"/>
      <c r="DS247" s="471"/>
      <c r="DT247" s="471"/>
      <c r="DU247" s="468"/>
      <c r="DV247" s="468"/>
      <c r="DW247" s="472"/>
      <c r="DX247" s="468"/>
      <c r="DY247" s="468"/>
      <c r="DZ247" s="468"/>
      <c r="EA247" s="468"/>
      <c r="EB247" s="468"/>
      <c r="EC247" s="468"/>
      <c r="ED247" s="468"/>
      <c r="EE247" s="468"/>
      <c r="EF247" s="471"/>
      <c r="EG247" s="471"/>
      <c r="EH247" s="471"/>
      <c r="EI247" s="472"/>
      <c r="EJ247" s="471"/>
      <c r="EK247" s="471"/>
      <c r="EL247" s="471"/>
      <c r="EM247" s="471"/>
      <c r="EN247" s="471"/>
      <c r="EO247" s="471"/>
      <c r="EP247" s="471"/>
      <c r="EQ247" s="471"/>
      <c r="ER247" s="471"/>
      <c r="ES247" s="468"/>
      <c r="ET247" s="468"/>
      <c r="EU247" s="472"/>
      <c r="EV247" s="468"/>
      <c r="EW247" s="468"/>
      <c r="EX247" s="468"/>
      <c r="EY247" s="468"/>
      <c r="EZ247" s="468"/>
      <c r="FA247" s="468"/>
      <c r="FB247" s="468"/>
      <c r="FC247" s="468"/>
      <c r="FD247" s="471"/>
      <c r="FE247" s="471"/>
      <c r="FF247" s="471"/>
      <c r="FG247" s="472"/>
      <c r="FH247" s="471"/>
      <c r="FI247" s="471"/>
      <c r="FJ247" s="471"/>
      <c r="FK247" s="471"/>
      <c r="FL247" s="471"/>
      <c r="FM247" s="471"/>
      <c r="FN247" s="471"/>
      <c r="FO247" s="471"/>
      <c r="FP247" s="471"/>
      <c r="FQ247" s="468"/>
      <c r="FR247" s="468"/>
      <c r="FS247" s="472"/>
      <c r="FT247" s="468"/>
      <c r="FU247" s="468"/>
      <c r="FV247" s="468"/>
      <c r="FW247" s="468"/>
      <c r="FX247" s="468"/>
      <c r="FY247" s="468"/>
      <c r="FZ247" s="468"/>
      <c r="GA247" s="468"/>
      <c r="GB247" s="471"/>
      <c r="GC247" s="471"/>
      <c r="GD247" s="471"/>
      <c r="GE247" s="472"/>
      <c r="GF247" s="507"/>
    </row>
    <row r="248" spans="7:188" s="508" customFormat="1" ht="22" hidden="1" customHeight="1">
      <c r="G248" s="540">
        <f t="shared" si="869"/>
        <v>44</v>
      </c>
      <c r="H248" s="468"/>
      <c r="I248" s="468"/>
      <c r="J248" s="468"/>
      <c r="K248" s="468"/>
      <c r="L248" s="468"/>
      <c r="M248" s="468"/>
      <c r="N248" s="468"/>
      <c r="O248" s="468"/>
      <c r="P248" s="472"/>
      <c r="Q248" s="471"/>
      <c r="R248" s="471"/>
      <c r="S248" s="472"/>
      <c r="T248" s="471"/>
      <c r="U248" s="471"/>
      <c r="V248" s="471"/>
      <c r="W248" s="471"/>
      <c r="X248" s="471"/>
      <c r="Y248" s="471"/>
      <c r="Z248" s="471"/>
      <c r="AA248" s="471"/>
      <c r="AB248" s="471"/>
      <c r="AC248" s="468"/>
      <c r="AD248" s="468"/>
      <c r="AE248" s="472"/>
      <c r="AF248" s="471"/>
      <c r="AG248" s="471"/>
      <c r="AH248" s="471"/>
      <c r="AI248" s="468"/>
      <c r="AJ248" s="468"/>
      <c r="AK248" s="468"/>
      <c r="AL248" s="468"/>
      <c r="AM248" s="468"/>
      <c r="AN248" s="471"/>
      <c r="AO248" s="471"/>
      <c r="AP248" s="471"/>
      <c r="AQ248" s="472"/>
      <c r="AR248" s="471"/>
      <c r="AS248" s="471"/>
      <c r="AT248" s="471"/>
      <c r="AU248" s="471"/>
      <c r="AV248" s="471"/>
      <c r="AW248" s="471"/>
      <c r="AX248" s="471"/>
      <c r="AY248" s="471"/>
      <c r="AZ248" s="468"/>
      <c r="BA248" s="468"/>
      <c r="BB248" s="468"/>
      <c r="BC248" s="472"/>
      <c r="BD248" s="471"/>
      <c r="BE248" s="471"/>
      <c r="BF248" s="471"/>
      <c r="BG248" s="468"/>
      <c r="BH248" s="468"/>
      <c r="BI248" s="468"/>
      <c r="BJ248" s="468"/>
      <c r="BK248" s="468"/>
      <c r="BL248" s="471"/>
      <c r="BM248" s="471"/>
      <c r="BN248" s="471"/>
      <c r="BO248" s="472"/>
      <c r="BP248" s="471"/>
      <c r="BQ248" s="471"/>
      <c r="BR248" s="471"/>
      <c r="BS248" s="471"/>
      <c r="BT248" s="471"/>
      <c r="BU248" s="471"/>
      <c r="BV248" s="471"/>
      <c r="BW248" s="471"/>
      <c r="BX248" s="471"/>
      <c r="BY248" s="468"/>
      <c r="BZ248" s="468"/>
      <c r="CA248" s="471">
        <f>'Per IP Marketing'!$B$14</f>
        <v>-24000</v>
      </c>
      <c r="CB248" s="471">
        <f>'Per IP Marketing'!$C$14</f>
        <v>-24000</v>
      </c>
      <c r="CC248" s="471">
        <f>'Per IP Marketing'!$D$14</f>
        <v>-19000</v>
      </c>
      <c r="CD248" s="471">
        <f>'Per IP Marketing'!$E$14</f>
        <v>-29000</v>
      </c>
      <c r="CE248" s="471">
        <f>'Per IP Marketing'!$F$14</f>
        <v>-26500</v>
      </c>
      <c r="CF248" s="471">
        <f>'Per IP Marketing'!$G$14</f>
        <v>-27700</v>
      </c>
      <c r="CG248" s="471">
        <f>'Per IP Marketing'!$H$14</f>
        <v>-32700</v>
      </c>
      <c r="CH248" s="471">
        <f>'Per IP Marketing'!$I$14</f>
        <v>-27000</v>
      </c>
      <c r="CI248" s="471">
        <f>'Per IP Marketing'!$J$14</f>
        <v>-12500</v>
      </c>
      <c r="CJ248" s="471">
        <f>'Per IP Marketing'!$K$14</f>
        <v>-10000</v>
      </c>
      <c r="CK248" s="471">
        <f>'Per IP Marketing'!$L$14</f>
        <v>-9250</v>
      </c>
      <c r="CL248" s="471">
        <f>'Per IP Marketing'!$M$14</f>
        <v>-2700</v>
      </c>
      <c r="CM248" s="471">
        <f>'Per IP Marketing'!$N$14</f>
        <v>-1100</v>
      </c>
      <c r="CN248" s="471">
        <f>'Per IP Marketing'!$O$14</f>
        <v>-1100</v>
      </c>
      <c r="CO248" s="471">
        <f>'Per IP Marketing'!$P$14</f>
        <v>-1100</v>
      </c>
      <c r="CP248" s="471">
        <f>'Per IP Marketing'!$Q$14</f>
        <v>-800</v>
      </c>
      <c r="CQ248" s="471">
        <f>'Per IP Marketing'!$R$14</f>
        <v>-1050</v>
      </c>
      <c r="CR248" s="468">
        <f>'Per IP Marketing'!$T$14</f>
        <v>0</v>
      </c>
      <c r="CS248" s="471"/>
      <c r="CT248" s="471"/>
      <c r="CU248" s="471"/>
      <c r="CV248" s="471"/>
      <c r="CW248" s="468"/>
      <c r="CX248" s="468"/>
      <c r="CY248" s="472"/>
      <c r="CZ248" s="468"/>
      <c r="DA248" s="468"/>
      <c r="DB248" s="468"/>
      <c r="DC248" s="468"/>
      <c r="DD248" s="468"/>
      <c r="DE248" s="468"/>
      <c r="DF248" s="468"/>
      <c r="DG248" s="468"/>
      <c r="DH248" s="471"/>
      <c r="DI248" s="471"/>
      <c r="DJ248" s="471"/>
      <c r="DK248" s="472"/>
      <c r="DL248" s="471"/>
      <c r="DM248" s="471"/>
      <c r="DN248" s="471"/>
      <c r="DO248" s="471"/>
      <c r="DP248" s="471"/>
      <c r="DQ248" s="471"/>
      <c r="DR248" s="471"/>
      <c r="DS248" s="471"/>
      <c r="DT248" s="471"/>
      <c r="DU248" s="468"/>
      <c r="DV248" s="468"/>
      <c r="DW248" s="472"/>
      <c r="DX248" s="468"/>
      <c r="DY248" s="468"/>
      <c r="DZ248" s="468"/>
      <c r="EA248" s="468"/>
      <c r="EB248" s="468"/>
      <c r="EC248" s="468"/>
      <c r="ED248" s="468"/>
      <c r="EE248" s="468"/>
      <c r="EF248" s="471"/>
      <c r="EG248" s="471"/>
      <c r="EH248" s="471"/>
      <c r="EI248" s="472"/>
      <c r="EJ248" s="471"/>
      <c r="EK248" s="471"/>
      <c r="EL248" s="471"/>
      <c r="EM248" s="471"/>
      <c r="EN248" s="471"/>
      <c r="EO248" s="471"/>
      <c r="EP248" s="471"/>
      <c r="EQ248" s="471"/>
      <c r="ER248" s="471"/>
      <c r="ES248" s="468"/>
      <c r="ET248" s="468"/>
      <c r="EU248" s="472"/>
      <c r="EV248" s="468"/>
      <c r="EW248" s="468"/>
      <c r="EX248" s="468"/>
      <c r="EY248" s="468"/>
      <c r="EZ248" s="468"/>
      <c r="FA248" s="468"/>
      <c r="FB248" s="468"/>
      <c r="FC248" s="468"/>
      <c r="FD248" s="471"/>
      <c r="FE248" s="471"/>
      <c r="FF248" s="471"/>
      <c r="FG248" s="472"/>
      <c r="FH248" s="471"/>
      <c r="FI248" s="471"/>
      <c r="FJ248" s="471"/>
      <c r="FK248" s="471"/>
      <c r="FL248" s="471"/>
      <c r="FM248" s="471"/>
      <c r="FN248" s="471"/>
      <c r="FO248" s="471"/>
      <c r="FP248" s="471"/>
      <c r="FQ248" s="468"/>
      <c r="FR248" s="468"/>
      <c r="FS248" s="472"/>
      <c r="FT248" s="468"/>
      <c r="FU248" s="468"/>
      <c r="FV248" s="468"/>
      <c r="FW248" s="468"/>
      <c r="FX248" s="468"/>
      <c r="FY248" s="468"/>
      <c r="FZ248" s="468"/>
      <c r="GA248" s="468"/>
      <c r="GB248" s="471"/>
      <c r="GC248" s="471"/>
      <c r="GD248" s="471"/>
      <c r="GE248" s="472"/>
      <c r="GF248" s="507"/>
    </row>
    <row r="249" spans="7:188" s="508" customFormat="1" ht="22" hidden="1" customHeight="1">
      <c r="G249" s="540">
        <f t="shared" si="869"/>
        <v>45</v>
      </c>
      <c r="H249" s="468"/>
      <c r="I249" s="468"/>
      <c r="J249" s="468"/>
      <c r="K249" s="468"/>
      <c r="L249" s="468"/>
      <c r="M249" s="468"/>
      <c r="N249" s="468"/>
      <c r="O249" s="468"/>
      <c r="P249" s="472"/>
      <c r="Q249" s="471"/>
      <c r="R249" s="471"/>
      <c r="S249" s="472"/>
      <c r="T249" s="471"/>
      <c r="U249" s="471"/>
      <c r="V249" s="471"/>
      <c r="W249" s="471"/>
      <c r="X249" s="471"/>
      <c r="Y249" s="471"/>
      <c r="Z249" s="471"/>
      <c r="AA249" s="471"/>
      <c r="AB249" s="471"/>
      <c r="AC249" s="468"/>
      <c r="AD249" s="468"/>
      <c r="AE249" s="472"/>
      <c r="AF249" s="471"/>
      <c r="AG249" s="471"/>
      <c r="AH249" s="471"/>
      <c r="AI249" s="468"/>
      <c r="AJ249" s="468"/>
      <c r="AK249" s="468"/>
      <c r="AL249" s="468"/>
      <c r="AM249" s="468"/>
      <c r="AN249" s="471"/>
      <c r="AO249" s="471"/>
      <c r="AP249" s="471"/>
      <c r="AQ249" s="472"/>
      <c r="AR249" s="471"/>
      <c r="AS249" s="471"/>
      <c r="AT249" s="471"/>
      <c r="AU249" s="471"/>
      <c r="AV249" s="471"/>
      <c r="AW249" s="471"/>
      <c r="AX249" s="471"/>
      <c r="AY249" s="471"/>
      <c r="AZ249" s="468"/>
      <c r="BA249" s="468"/>
      <c r="BB249" s="468"/>
      <c r="BC249" s="472"/>
      <c r="BD249" s="471"/>
      <c r="BE249" s="471"/>
      <c r="BF249" s="471"/>
      <c r="BG249" s="468"/>
      <c r="BH249" s="468"/>
      <c r="BI249" s="468"/>
      <c r="BJ249" s="468"/>
      <c r="BK249" s="468"/>
      <c r="BL249" s="471"/>
      <c r="BM249" s="471"/>
      <c r="BN249" s="471"/>
      <c r="BO249" s="472"/>
      <c r="BP249" s="471"/>
      <c r="BQ249" s="471"/>
      <c r="BR249" s="471"/>
      <c r="BS249" s="471"/>
      <c r="BT249" s="471"/>
      <c r="BU249" s="471"/>
      <c r="BV249" s="471"/>
      <c r="BW249" s="471"/>
      <c r="BX249" s="471"/>
      <c r="BY249" s="468"/>
      <c r="BZ249" s="468"/>
      <c r="CA249" s="472"/>
      <c r="CB249" s="468"/>
      <c r="CC249" s="471">
        <f>'Per IP Marketing'!$B$14</f>
        <v>-24000</v>
      </c>
      <c r="CD249" s="471">
        <f>'Per IP Marketing'!$C$14</f>
        <v>-24000</v>
      </c>
      <c r="CE249" s="471">
        <f>'Per IP Marketing'!$D$14</f>
        <v>-19000</v>
      </c>
      <c r="CF249" s="471">
        <f>'Per IP Marketing'!$E$14</f>
        <v>-29000</v>
      </c>
      <c r="CG249" s="471">
        <f>'Per IP Marketing'!$F$14</f>
        <v>-26500</v>
      </c>
      <c r="CH249" s="471">
        <f>'Per IP Marketing'!$G$14</f>
        <v>-27700</v>
      </c>
      <c r="CI249" s="471">
        <f>'Per IP Marketing'!$H$14</f>
        <v>-32700</v>
      </c>
      <c r="CJ249" s="471">
        <f>'Per IP Marketing'!$I$14</f>
        <v>-27000</v>
      </c>
      <c r="CK249" s="471">
        <f>'Per IP Marketing'!$J$14</f>
        <v>-12500</v>
      </c>
      <c r="CL249" s="471">
        <f>'Per IP Marketing'!$K$14</f>
        <v>-10000</v>
      </c>
      <c r="CM249" s="471">
        <f>'Per IP Marketing'!$L$14</f>
        <v>-9250</v>
      </c>
      <c r="CN249" s="471">
        <f>'Per IP Marketing'!$M$14</f>
        <v>-2700</v>
      </c>
      <c r="CO249" s="471">
        <f>'Per IP Marketing'!$N$14</f>
        <v>-1100</v>
      </c>
      <c r="CP249" s="471">
        <f>'Per IP Marketing'!$O$14</f>
        <v>-1100</v>
      </c>
      <c r="CQ249" s="471">
        <f>'Per IP Marketing'!$P$14</f>
        <v>-1100</v>
      </c>
      <c r="CR249" s="471">
        <f>'Per IP Marketing'!$Q$14</f>
        <v>-800</v>
      </c>
      <c r="CS249" s="471">
        <f>'Per IP Marketing'!$R$14</f>
        <v>-1050</v>
      </c>
      <c r="CT249" s="468">
        <f>'Per IP Marketing'!$T$14</f>
        <v>0</v>
      </c>
      <c r="CU249" s="471"/>
      <c r="CV249" s="471"/>
      <c r="CW249" s="468"/>
      <c r="CX249" s="468"/>
      <c r="CY249" s="472"/>
      <c r="CZ249" s="468"/>
      <c r="DA249" s="468"/>
      <c r="DB249" s="468"/>
      <c r="DC249" s="468"/>
      <c r="DD249" s="468"/>
      <c r="DE249" s="468"/>
      <c r="DF249" s="468"/>
      <c r="DG249" s="468"/>
      <c r="DH249" s="471"/>
      <c r="DI249" s="471"/>
      <c r="DJ249" s="471"/>
      <c r="DK249" s="472"/>
      <c r="DL249" s="471"/>
      <c r="DM249" s="471"/>
      <c r="DN249" s="471"/>
      <c r="DO249" s="471"/>
      <c r="DP249" s="471"/>
      <c r="DQ249" s="471"/>
      <c r="DR249" s="471"/>
      <c r="DS249" s="471"/>
      <c r="DT249" s="471"/>
      <c r="DU249" s="468"/>
      <c r="DV249" s="468"/>
      <c r="DW249" s="472"/>
      <c r="DX249" s="468"/>
      <c r="DY249" s="468"/>
      <c r="DZ249" s="468"/>
      <c r="EA249" s="468"/>
      <c r="EB249" s="468"/>
      <c r="EC249" s="468"/>
      <c r="ED249" s="468"/>
      <c r="EE249" s="468"/>
      <c r="EF249" s="471"/>
      <c r="EG249" s="471"/>
      <c r="EH249" s="471"/>
      <c r="EI249" s="472"/>
      <c r="EJ249" s="471"/>
      <c r="EK249" s="471"/>
      <c r="EL249" s="471"/>
      <c r="EM249" s="471"/>
      <c r="EN249" s="471"/>
      <c r="EO249" s="471"/>
      <c r="EP249" s="471"/>
      <c r="EQ249" s="471"/>
      <c r="ER249" s="471"/>
      <c r="ES249" s="468"/>
      <c r="ET249" s="468"/>
      <c r="EU249" s="472"/>
      <c r="EV249" s="468"/>
      <c r="EW249" s="468"/>
      <c r="EX249" s="468"/>
      <c r="EY249" s="468"/>
      <c r="EZ249" s="468"/>
      <c r="FA249" s="468"/>
      <c r="FB249" s="468"/>
      <c r="FC249" s="468"/>
      <c r="FD249" s="471"/>
      <c r="FE249" s="471"/>
      <c r="FF249" s="471"/>
      <c r="FG249" s="472"/>
      <c r="FH249" s="471"/>
      <c r="FI249" s="471"/>
      <c r="FJ249" s="471"/>
      <c r="FK249" s="471"/>
      <c r="FL249" s="471"/>
      <c r="FM249" s="471"/>
      <c r="FN249" s="471"/>
      <c r="FO249" s="471"/>
      <c r="FP249" s="471"/>
      <c r="FQ249" s="468"/>
      <c r="FR249" s="468"/>
      <c r="FS249" s="472"/>
      <c r="FT249" s="468"/>
      <c r="FU249" s="468"/>
      <c r="FV249" s="468"/>
      <c r="FW249" s="468"/>
      <c r="FX249" s="468"/>
      <c r="FY249" s="468"/>
      <c r="FZ249" s="468"/>
      <c r="GA249" s="468"/>
      <c r="GB249" s="471"/>
      <c r="GC249" s="471"/>
      <c r="GD249" s="471"/>
      <c r="GE249" s="472"/>
      <c r="GF249" s="507"/>
    </row>
    <row r="250" spans="7:188" s="508" customFormat="1" ht="22" hidden="1" customHeight="1">
      <c r="G250" s="540">
        <f t="shared" si="869"/>
        <v>46</v>
      </c>
      <c r="H250" s="468"/>
      <c r="I250" s="468"/>
      <c r="J250" s="468"/>
      <c r="K250" s="468"/>
      <c r="L250" s="468"/>
      <c r="M250" s="468"/>
      <c r="N250" s="468"/>
      <c r="O250" s="468"/>
      <c r="P250" s="472"/>
      <c r="Q250" s="471"/>
      <c r="R250" s="471"/>
      <c r="S250" s="472"/>
      <c r="T250" s="471"/>
      <c r="U250" s="471"/>
      <c r="V250" s="471"/>
      <c r="W250" s="471"/>
      <c r="X250" s="471"/>
      <c r="Y250" s="471"/>
      <c r="Z250" s="471"/>
      <c r="AA250" s="471"/>
      <c r="AB250" s="471"/>
      <c r="AC250" s="468"/>
      <c r="AD250" s="468"/>
      <c r="AE250" s="472"/>
      <c r="AF250" s="471"/>
      <c r="AG250" s="471"/>
      <c r="AH250" s="471"/>
      <c r="AI250" s="468"/>
      <c r="AJ250" s="468"/>
      <c r="AK250" s="468"/>
      <c r="AL250" s="468"/>
      <c r="AM250" s="468"/>
      <c r="AN250" s="471"/>
      <c r="AO250" s="471"/>
      <c r="AP250" s="471"/>
      <c r="AQ250" s="472"/>
      <c r="AR250" s="471"/>
      <c r="AS250" s="471"/>
      <c r="AT250" s="471"/>
      <c r="AU250" s="471"/>
      <c r="AV250" s="471"/>
      <c r="AW250" s="471"/>
      <c r="AX250" s="471"/>
      <c r="AY250" s="471"/>
      <c r="AZ250" s="468"/>
      <c r="BA250" s="468"/>
      <c r="BB250" s="468"/>
      <c r="BC250" s="472"/>
      <c r="BD250" s="471"/>
      <c r="BE250" s="471"/>
      <c r="BF250" s="471"/>
      <c r="BG250" s="468"/>
      <c r="BH250" s="468"/>
      <c r="BI250" s="468"/>
      <c r="BJ250" s="468"/>
      <c r="BK250" s="468"/>
      <c r="BL250" s="471"/>
      <c r="BM250" s="471"/>
      <c r="BN250" s="471"/>
      <c r="BO250" s="472"/>
      <c r="BP250" s="471"/>
      <c r="BQ250" s="471"/>
      <c r="BR250" s="471"/>
      <c r="BS250" s="471"/>
      <c r="BT250" s="471"/>
      <c r="BU250" s="471"/>
      <c r="BV250" s="471"/>
      <c r="BW250" s="471"/>
      <c r="BX250" s="471"/>
      <c r="BY250" s="468"/>
      <c r="BZ250" s="468"/>
      <c r="CA250" s="472"/>
      <c r="CB250" s="468"/>
      <c r="CC250" s="468"/>
      <c r="CD250" s="471">
        <f>'Per IP Marketing'!$B$14</f>
        <v>-24000</v>
      </c>
      <c r="CE250" s="471">
        <f>'Per IP Marketing'!$C$14</f>
        <v>-24000</v>
      </c>
      <c r="CF250" s="471">
        <f>'Per IP Marketing'!$D$14</f>
        <v>-19000</v>
      </c>
      <c r="CG250" s="471">
        <f>'Per IP Marketing'!$E$14</f>
        <v>-29000</v>
      </c>
      <c r="CH250" s="471">
        <f>'Per IP Marketing'!$F$14</f>
        <v>-26500</v>
      </c>
      <c r="CI250" s="471">
        <f>'Per IP Marketing'!$G$14</f>
        <v>-27700</v>
      </c>
      <c r="CJ250" s="471">
        <f>'Per IP Marketing'!$H$14</f>
        <v>-32700</v>
      </c>
      <c r="CK250" s="471">
        <f>'Per IP Marketing'!$I$14</f>
        <v>-27000</v>
      </c>
      <c r="CL250" s="471">
        <f>'Per IP Marketing'!$J$14</f>
        <v>-12500</v>
      </c>
      <c r="CM250" s="471">
        <f>'Per IP Marketing'!$K$14</f>
        <v>-10000</v>
      </c>
      <c r="CN250" s="471">
        <f>'Per IP Marketing'!$L$14</f>
        <v>-9250</v>
      </c>
      <c r="CO250" s="471">
        <f>'Per IP Marketing'!$M$14</f>
        <v>-2700</v>
      </c>
      <c r="CP250" s="471">
        <f>'Per IP Marketing'!$N$14</f>
        <v>-1100</v>
      </c>
      <c r="CQ250" s="471">
        <f>'Per IP Marketing'!$O$14</f>
        <v>-1100</v>
      </c>
      <c r="CR250" s="471">
        <f>'Per IP Marketing'!$P$14</f>
        <v>-1100</v>
      </c>
      <c r="CS250" s="471">
        <f>'Per IP Marketing'!$Q$14</f>
        <v>-800</v>
      </c>
      <c r="CT250" s="471">
        <f>'Per IP Marketing'!$R$14</f>
        <v>-1050</v>
      </c>
      <c r="CU250" s="468">
        <f>'Per IP Marketing'!$T$14</f>
        <v>0</v>
      </c>
      <c r="CV250" s="471"/>
      <c r="CW250" s="468"/>
      <c r="CX250" s="468"/>
      <c r="CY250" s="472"/>
      <c r="CZ250" s="468"/>
      <c r="DA250" s="468"/>
      <c r="DB250" s="468"/>
      <c r="DC250" s="468"/>
      <c r="DD250" s="468"/>
      <c r="DE250" s="468"/>
      <c r="DF250" s="468"/>
      <c r="DG250" s="468"/>
      <c r="DH250" s="471"/>
      <c r="DI250" s="471"/>
      <c r="DJ250" s="471"/>
      <c r="DK250" s="472"/>
      <c r="DL250" s="471"/>
      <c r="DM250" s="471"/>
      <c r="DN250" s="471"/>
      <c r="DO250" s="471"/>
      <c r="DP250" s="471"/>
      <c r="DQ250" s="471"/>
      <c r="DR250" s="471"/>
      <c r="DS250" s="471"/>
      <c r="DT250" s="471"/>
      <c r="DU250" s="468"/>
      <c r="DV250" s="468"/>
      <c r="DW250" s="472"/>
      <c r="DX250" s="468"/>
      <c r="DY250" s="468"/>
      <c r="DZ250" s="468"/>
      <c r="EA250" s="468"/>
      <c r="EB250" s="468"/>
      <c r="EC250" s="468"/>
      <c r="ED250" s="468"/>
      <c r="EE250" s="468"/>
      <c r="EF250" s="471"/>
      <c r="EG250" s="471"/>
      <c r="EH250" s="471"/>
      <c r="EI250" s="472"/>
      <c r="EJ250" s="471"/>
      <c r="EK250" s="471"/>
      <c r="EL250" s="471"/>
      <c r="EM250" s="471"/>
      <c r="EN250" s="471"/>
      <c r="EO250" s="471"/>
      <c r="EP250" s="471"/>
      <c r="EQ250" s="471"/>
      <c r="ER250" s="471"/>
      <c r="ES250" s="468"/>
      <c r="ET250" s="468"/>
      <c r="EU250" s="472"/>
      <c r="EV250" s="468"/>
      <c r="EW250" s="468"/>
      <c r="EX250" s="468"/>
      <c r="EY250" s="468"/>
      <c r="EZ250" s="468"/>
      <c r="FA250" s="468"/>
      <c r="FB250" s="468"/>
      <c r="FC250" s="468"/>
      <c r="FD250" s="471"/>
      <c r="FE250" s="471"/>
      <c r="FF250" s="471"/>
      <c r="FG250" s="472"/>
      <c r="FH250" s="471"/>
      <c r="FI250" s="471"/>
      <c r="FJ250" s="471"/>
      <c r="FK250" s="471"/>
      <c r="FL250" s="471"/>
      <c r="FM250" s="471"/>
      <c r="FN250" s="471"/>
      <c r="FO250" s="471"/>
      <c r="FP250" s="471"/>
      <c r="FQ250" s="468"/>
      <c r="FR250" s="468"/>
      <c r="FS250" s="472"/>
      <c r="FT250" s="468"/>
      <c r="FU250" s="468"/>
      <c r="FV250" s="468"/>
      <c r="FW250" s="468"/>
      <c r="FX250" s="468"/>
      <c r="FY250" s="468"/>
      <c r="FZ250" s="468"/>
      <c r="GA250" s="468"/>
      <c r="GB250" s="471"/>
      <c r="GC250" s="471"/>
      <c r="GD250" s="471"/>
      <c r="GE250" s="472"/>
      <c r="GF250" s="507"/>
    </row>
    <row r="251" spans="7:188" s="508" customFormat="1" ht="22" hidden="1" customHeight="1">
      <c r="G251" s="540">
        <f t="shared" si="869"/>
        <v>47</v>
      </c>
      <c r="H251" s="468"/>
      <c r="I251" s="468"/>
      <c r="J251" s="468"/>
      <c r="K251" s="468"/>
      <c r="L251" s="468"/>
      <c r="M251" s="468"/>
      <c r="N251" s="468"/>
      <c r="O251" s="468"/>
      <c r="P251" s="472"/>
      <c r="Q251" s="471"/>
      <c r="R251" s="471"/>
      <c r="S251" s="472"/>
      <c r="T251" s="471"/>
      <c r="U251" s="471"/>
      <c r="V251" s="471"/>
      <c r="W251" s="471"/>
      <c r="X251" s="471"/>
      <c r="Y251" s="471"/>
      <c r="Z251" s="471"/>
      <c r="AA251" s="471"/>
      <c r="AB251" s="471"/>
      <c r="AC251" s="468"/>
      <c r="AD251" s="468"/>
      <c r="AE251" s="472"/>
      <c r="AF251" s="471"/>
      <c r="AG251" s="471"/>
      <c r="AH251" s="471"/>
      <c r="AI251" s="468"/>
      <c r="AJ251" s="468"/>
      <c r="AK251" s="468"/>
      <c r="AL251" s="468"/>
      <c r="AM251" s="468"/>
      <c r="AN251" s="471"/>
      <c r="AO251" s="471"/>
      <c r="AP251" s="471"/>
      <c r="AQ251" s="472"/>
      <c r="AR251" s="471"/>
      <c r="AS251" s="471"/>
      <c r="AT251" s="471"/>
      <c r="AU251" s="471"/>
      <c r="AV251" s="471"/>
      <c r="AW251" s="471"/>
      <c r="AX251" s="471"/>
      <c r="AY251" s="471"/>
      <c r="AZ251" s="468"/>
      <c r="BA251" s="468"/>
      <c r="BB251" s="468"/>
      <c r="BC251" s="472"/>
      <c r="BD251" s="471"/>
      <c r="BE251" s="471"/>
      <c r="BF251" s="471"/>
      <c r="BG251" s="468"/>
      <c r="BH251" s="468"/>
      <c r="BI251" s="468"/>
      <c r="BJ251" s="468"/>
      <c r="BK251" s="468"/>
      <c r="BL251" s="471"/>
      <c r="BM251" s="471"/>
      <c r="BN251" s="471"/>
      <c r="BO251" s="472"/>
      <c r="BP251" s="471"/>
      <c r="BQ251" s="471"/>
      <c r="BR251" s="471"/>
      <c r="BS251" s="471"/>
      <c r="BT251" s="471"/>
      <c r="BU251" s="471"/>
      <c r="BV251" s="471"/>
      <c r="BW251" s="471"/>
      <c r="BX251" s="471"/>
      <c r="BY251" s="468"/>
      <c r="BZ251" s="468"/>
      <c r="CA251" s="472"/>
      <c r="CB251" s="468"/>
      <c r="CC251" s="468"/>
      <c r="CD251" s="468"/>
      <c r="CE251" s="471">
        <f>'Per IP Marketing'!$B$14</f>
        <v>-24000</v>
      </c>
      <c r="CF251" s="471">
        <f>'Per IP Marketing'!$C$14</f>
        <v>-24000</v>
      </c>
      <c r="CG251" s="471">
        <f>'Per IP Marketing'!$D$14</f>
        <v>-19000</v>
      </c>
      <c r="CH251" s="471">
        <f>'Per IP Marketing'!$E$14</f>
        <v>-29000</v>
      </c>
      <c r="CI251" s="471">
        <f>'Per IP Marketing'!$F$14</f>
        <v>-26500</v>
      </c>
      <c r="CJ251" s="471">
        <f>'Per IP Marketing'!$G$14</f>
        <v>-27700</v>
      </c>
      <c r="CK251" s="471">
        <f>'Per IP Marketing'!$H$14</f>
        <v>-32700</v>
      </c>
      <c r="CL251" s="471">
        <f>'Per IP Marketing'!$I$14</f>
        <v>-27000</v>
      </c>
      <c r="CM251" s="471">
        <f>'Per IP Marketing'!$J$14</f>
        <v>-12500</v>
      </c>
      <c r="CN251" s="471">
        <f>'Per IP Marketing'!$K$14</f>
        <v>-10000</v>
      </c>
      <c r="CO251" s="471">
        <f>'Per IP Marketing'!$L$14</f>
        <v>-9250</v>
      </c>
      <c r="CP251" s="471">
        <f>'Per IP Marketing'!$M$14</f>
        <v>-2700</v>
      </c>
      <c r="CQ251" s="471">
        <f>'Per IP Marketing'!$N$14</f>
        <v>-1100</v>
      </c>
      <c r="CR251" s="471">
        <f>'Per IP Marketing'!$O$14</f>
        <v>-1100</v>
      </c>
      <c r="CS251" s="471">
        <f>'Per IP Marketing'!$P$14</f>
        <v>-1100</v>
      </c>
      <c r="CT251" s="471">
        <f>'Per IP Marketing'!$Q$14</f>
        <v>-800</v>
      </c>
      <c r="CU251" s="471">
        <f>'Per IP Marketing'!$R$14</f>
        <v>-1050</v>
      </c>
      <c r="CV251" s="468">
        <f>'Per IP Marketing'!$T$14</f>
        <v>0</v>
      </c>
      <c r="CW251" s="468"/>
      <c r="CX251" s="468"/>
      <c r="CY251" s="472"/>
      <c r="CZ251" s="468"/>
      <c r="DA251" s="468"/>
      <c r="DB251" s="468"/>
      <c r="DC251" s="468"/>
      <c r="DD251" s="468"/>
      <c r="DE251" s="468"/>
      <c r="DF251" s="468"/>
      <c r="DG251" s="468"/>
      <c r="DH251" s="471"/>
      <c r="DI251" s="471"/>
      <c r="DJ251" s="471"/>
      <c r="DK251" s="472"/>
      <c r="DL251" s="471"/>
      <c r="DM251" s="471"/>
      <c r="DN251" s="471"/>
      <c r="DO251" s="471"/>
      <c r="DP251" s="471"/>
      <c r="DQ251" s="471"/>
      <c r="DR251" s="471"/>
      <c r="DS251" s="471"/>
      <c r="DT251" s="471"/>
      <c r="DU251" s="468"/>
      <c r="DV251" s="468"/>
      <c r="DW251" s="472"/>
      <c r="DX251" s="468"/>
      <c r="DY251" s="468"/>
      <c r="DZ251" s="468"/>
      <c r="EA251" s="468"/>
      <c r="EB251" s="468"/>
      <c r="EC251" s="468"/>
      <c r="ED251" s="468"/>
      <c r="EE251" s="468"/>
      <c r="EF251" s="471"/>
      <c r="EG251" s="471"/>
      <c r="EH251" s="471"/>
      <c r="EI251" s="472"/>
      <c r="EJ251" s="471"/>
      <c r="EK251" s="471"/>
      <c r="EL251" s="471"/>
      <c r="EM251" s="471"/>
      <c r="EN251" s="471"/>
      <c r="EO251" s="471"/>
      <c r="EP251" s="471"/>
      <c r="EQ251" s="471"/>
      <c r="ER251" s="471"/>
      <c r="ES251" s="468"/>
      <c r="ET251" s="468"/>
      <c r="EU251" s="472"/>
      <c r="EV251" s="468"/>
      <c r="EW251" s="468"/>
      <c r="EX251" s="468"/>
      <c r="EY251" s="468"/>
      <c r="EZ251" s="468"/>
      <c r="FA251" s="468"/>
      <c r="FB251" s="468"/>
      <c r="FC251" s="468"/>
      <c r="FD251" s="471"/>
      <c r="FE251" s="471"/>
      <c r="FF251" s="471"/>
      <c r="FG251" s="472"/>
      <c r="FH251" s="471"/>
      <c r="FI251" s="471"/>
      <c r="FJ251" s="471"/>
      <c r="FK251" s="471"/>
      <c r="FL251" s="471"/>
      <c r="FM251" s="471"/>
      <c r="FN251" s="471"/>
      <c r="FO251" s="471"/>
      <c r="FP251" s="471"/>
      <c r="FQ251" s="468"/>
      <c r="FR251" s="468"/>
      <c r="FS251" s="472"/>
      <c r="FT251" s="468"/>
      <c r="FU251" s="468"/>
      <c r="FV251" s="468"/>
      <c r="FW251" s="468"/>
      <c r="FX251" s="468"/>
      <c r="FY251" s="468"/>
      <c r="FZ251" s="468"/>
      <c r="GA251" s="468"/>
      <c r="GB251" s="471"/>
      <c r="GC251" s="471"/>
      <c r="GD251" s="471"/>
      <c r="GE251" s="472"/>
      <c r="GF251" s="507"/>
    </row>
    <row r="252" spans="7:188" s="508" customFormat="1" ht="22" hidden="1" customHeight="1">
      <c r="G252" s="540">
        <f t="shared" si="869"/>
        <v>48</v>
      </c>
      <c r="H252" s="468"/>
      <c r="I252" s="468"/>
      <c r="J252" s="468"/>
      <c r="K252" s="468"/>
      <c r="L252" s="468"/>
      <c r="M252" s="468"/>
      <c r="N252" s="468"/>
      <c r="O252" s="468"/>
      <c r="P252" s="472"/>
      <c r="Q252" s="471"/>
      <c r="R252" s="471"/>
      <c r="S252" s="472"/>
      <c r="T252" s="471"/>
      <c r="U252" s="471"/>
      <c r="V252" s="471"/>
      <c r="W252" s="471"/>
      <c r="X252" s="471"/>
      <c r="Y252" s="471"/>
      <c r="Z252" s="471"/>
      <c r="AA252" s="471"/>
      <c r="AB252" s="471"/>
      <c r="AC252" s="468"/>
      <c r="AD252" s="468"/>
      <c r="AE252" s="472"/>
      <c r="AF252" s="471"/>
      <c r="AG252" s="471"/>
      <c r="AH252" s="471"/>
      <c r="AI252" s="468"/>
      <c r="AJ252" s="468"/>
      <c r="AK252" s="468"/>
      <c r="AL252" s="468"/>
      <c r="AM252" s="468"/>
      <c r="AN252" s="471"/>
      <c r="AO252" s="471"/>
      <c r="AP252" s="471"/>
      <c r="AQ252" s="472"/>
      <c r="AR252" s="471"/>
      <c r="AS252" s="471"/>
      <c r="AT252" s="471"/>
      <c r="AU252" s="471"/>
      <c r="AV252" s="471"/>
      <c r="AW252" s="471"/>
      <c r="AX252" s="471"/>
      <c r="AY252" s="471"/>
      <c r="AZ252" s="468"/>
      <c r="BA252" s="468"/>
      <c r="BB252" s="468"/>
      <c r="BC252" s="472"/>
      <c r="BD252" s="471"/>
      <c r="BE252" s="471"/>
      <c r="BF252" s="471"/>
      <c r="BG252" s="468"/>
      <c r="BH252" s="468"/>
      <c r="BI252" s="468"/>
      <c r="BJ252" s="468"/>
      <c r="BK252" s="468"/>
      <c r="BL252" s="471"/>
      <c r="BM252" s="471"/>
      <c r="BN252" s="471"/>
      <c r="BO252" s="472"/>
      <c r="BP252" s="471"/>
      <c r="BQ252" s="471"/>
      <c r="BR252" s="471"/>
      <c r="BS252" s="471"/>
      <c r="BT252" s="471"/>
      <c r="BU252" s="471"/>
      <c r="BV252" s="471"/>
      <c r="BW252" s="471"/>
      <c r="BX252" s="471"/>
      <c r="BY252" s="468"/>
      <c r="BZ252" s="468"/>
      <c r="CA252" s="472"/>
      <c r="CB252" s="468"/>
      <c r="CC252" s="468"/>
      <c r="CD252" s="468"/>
      <c r="CE252" s="468"/>
      <c r="CF252" s="471">
        <f>'Per IP Marketing'!$B$14</f>
        <v>-24000</v>
      </c>
      <c r="CG252" s="471">
        <f>'Per IP Marketing'!$C$14</f>
        <v>-24000</v>
      </c>
      <c r="CH252" s="471">
        <f>'Per IP Marketing'!$D$14</f>
        <v>-19000</v>
      </c>
      <c r="CI252" s="471">
        <f>'Per IP Marketing'!$E$14</f>
        <v>-29000</v>
      </c>
      <c r="CJ252" s="471">
        <f>'Per IP Marketing'!$F$14</f>
        <v>-26500</v>
      </c>
      <c r="CK252" s="471">
        <f>'Per IP Marketing'!$G$14</f>
        <v>-27700</v>
      </c>
      <c r="CL252" s="471">
        <f>'Per IP Marketing'!$H$14</f>
        <v>-32700</v>
      </c>
      <c r="CM252" s="471">
        <f>'Per IP Marketing'!$I$14</f>
        <v>-27000</v>
      </c>
      <c r="CN252" s="471">
        <f>'Per IP Marketing'!$J$14</f>
        <v>-12500</v>
      </c>
      <c r="CO252" s="471">
        <f>'Per IP Marketing'!$K$14</f>
        <v>-10000</v>
      </c>
      <c r="CP252" s="471">
        <f>'Per IP Marketing'!$L$14</f>
        <v>-9250</v>
      </c>
      <c r="CQ252" s="471">
        <f>'Per IP Marketing'!$M$14</f>
        <v>-2700</v>
      </c>
      <c r="CR252" s="471">
        <f>'Per IP Marketing'!$N$14</f>
        <v>-1100</v>
      </c>
      <c r="CS252" s="471">
        <f>'Per IP Marketing'!$O$14</f>
        <v>-1100</v>
      </c>
      <c r="CT252" s="471">
        <f>'Per IP Marketing'!$P$14</f>
        <v>-1100</v>
      </c>
      <c r="CU252" s="471">
        <f>'Per IP Marketing'!$Q$14</f>
        <v>-800</v>
      </c>
      <c r="CV252" s="471">
        <f>'Per IP Marketing'!$R$14</f>
        <v>-1050</v>
      </c>
      <c r="CW252" s="468">
        <f>'Per IP Marketing'!$T$14</f>
        <v>0</v>
      </c>
      <c r="CX252" s="468"/>
      <c r="CY252" s="472"/>
      <c r="CZ252" s="468"/>
      <c r="DA252" s="468"/>
      <c r="DB252" s="468"/>
      <c r="DC252" s="468"/>
      <c r="DD252" s="468"/>
      <c r="DE252" s="468"/>
      <c r="DF252" s="468"/>
      <c r="DG252" s="468"/>
      <c r="DH252" s="471"/>
      <c r="DI252" s="471"/>
      <c r="DJ252" s="471"/>
      <c r="DK252" s="472"/>
      <c r="DL252" s="471"/>
      <c r="DM252" s="471"/>
      <c r="DN252" s="471"/>
      <c r="DO252" s="471"/>
      <c r="DP252" s="471"/>
      <c r="DQ252" s="471"/>
      <c r="DR252" s="471"/>
      <c r="DS252" s="471"/>
      <c r="DT252" s="471"/>
      <c r="DU252" s="468"/>
      <c r="DV252" s="468"/>
      <c r="DW252" s="472"/>
      <c r="DX252" s="468"/>
      <c r="DY252" s="468"/>
      <c r="DZ252" s="468"/>
      <c r="EA252" s="468"/>
      <c r="EB252" s="468"/>
      <c r="EC252" s="468"/>
      <c r="ED252" s="468"/>
      <c r="EE252" s="468"/>
      <c r="EF252" s="471"/>
      <c r="EG252" s="471"/>
      <c r="EH252" s="471"/>
      <c r="EI252" s="472"/>
      <c r="EJ252" s="471"/>
      <c r="EK252" s="471"/>
      <c r="EL252" s="471"/>
      <c r="EM252" s="471"/>
      <c r="EN252" s="471"/>
      <c r="EO252" s="471"/>
      <c r="EP252" s="471"/>
      <c r="EQ252" s="471"/>
      <c r="ER252" s="471"/>
      <c r="ES252" s="468"/>
      <c r="ET252" s="468"/>
      <c r="EU252" s="472"/>
      <c r="EV252" s="468"/>
      <c r="EW252" s="468"/>
      <c r="EX252" s="468"/>
      <c r="EY252" s="468"/>
      <c r="EZ252" s="468"/>
      <c r="FA252" s="468"/>
      <c r="FB252" s="468"/>
      <c r="FC252" s="468"/>
      <c r="FD252" s="471"/>
      <c r="FE252" s="471"/>
      <c r="FF252" s="471"/>
      <c r="FG252" s="472"/>
      <c r="FH252" s="471"/>
      <c r="FI252" s="471"/>
      <c r="FJ252" s="471"/>
      <c r="FK252" s="471"/>
      <c r="FL252" s="471"/>
      <c r="FM252" s="471"/>
      <c r="FN252" s="471"/>
      <c r="FO252" s="471"/>
      <c r="FP252" s="471"/>
      <c r="FQ252" s="468"/>
      <c r="FR252" s="468"/>
      <c r="FS252" s="472"/>
      <c r="FT252" s="468"/>
      <c r="FU252" s="468"/>
      <c r="FV252" s="468"/>
      <c r="FW252" s="468"/>
      <c r="FX252" s="468"/>
      <c r="FY252" s="468"/>
      <c r="FZ252" s="468"/>
      <c r="GA252" s="468"/>
      <c r="GB252" s="471"/>
      <c r="GC252" s="471"/>
      <c r="GD252" s="471"/>
      <c r="GE252" s="472"/>
      <c r="GF252" s="507"/>
    </row>
    <row r="253" spans="7:188" s="508" customFormat="1" ht="22" hidden="1" customHeight="1">
      <c r="G253" s="540">
        <f t="shared" si="869"/>
        <v>49</v>
      </c>
      <c r="H253" s="468"/>
      <c r="I253" s="468"/>
      <c r="J253" s="468"/>
      <c r="K253" s="468"/>
      <c r="L253" s="468"/>
      <c r="M253" s="468"/>
      <c r="N253" s="468"/>
      <c r="O253" s="468"/>
      <c r="P253" s="472"/>
      <c r="Q253" s="471"/>
      <c r="R253" s="471"/>
      <c r="S253" s="472"/>
      <c r="T253" s="471"/>
      <c r="U253" s="471"/>
      <c r="V253" s="471"/>
      <c r="W253" s="471"/>
      <c r="X253" s="471"/>
      <c r="Y253" s="471"/>
      <c r="Z253" s="471"/>
      <c r="AA253" s="471"/>
      <c r="AB253" s="471"/>
      <c r="AC253" s="468"/>
      <c r="AD253" s="468"/>
      <c r="AE253" s="472"/>
      <c r="AF253" s="471"/>
      <c r="AG253" s="471"/>
      <c r="AH253" s="471"/>
      <c r="AI253" s="468"/>
      <c r="AJ253" s="468"/>
      <c r="AK253" s="468"/>
      <c r="AL253" s="468"/>
      <c r="AM253" s="468"/>
      <c r="AN253" s="471"/>
      <c r="AO253" s="471"/>
      <c r="AP253" s="471"/>
      <c r="AQ253" s="472"/>
      <c r="AR253" s="471"/>
      <c r="AS253" s="471"/>
      <c r="AT253" s="471"/>
      <c r="AU253" s="471"/>
      <c r="AV253" s="471"/>
      <c r="AW253" s="471"/>
      <c r="AX253" s="471"/>
      <c r="AY253" s="471"/>
      <c r="AZ253" s="468"/>
      <c r="BA253" s="468"/>
      <c r="BB253" s="468"/>
      <c r="BC253" s="472"/>
      <c r="BD253" s="471"/>
      <c r="BE253" s="471"/>
      <c r="BF253" s="471"/>
      <c r="BG253" s="468"/>
      <c r="BH253" s="468"/>
      <c r="BI253" s="468"/>
      <c r="BJ253" s="468"/>
      <c r="BK253" s="468"/>
      <c r="BL253" s="471"/>
      <c r="BM253" s="471"/>
      <c r="BN253" s="471"/>
      <c r="BO253" s="472"/>
      <c r="BP253" s="471"/>
      <c r="BQ253" s="471"/>
      <c r="BR253" s="471"/>
      <c r="BS253" s="471"/>
      <c r="BT253" s="471"/>
      <c r="BU253" s="471"/>
      <c r="BV253" s="471"/>
      <c r="BW253" s="471"/>
      <c r="BX253" s="471"/>
      <c r="BY253" s="468"/>
      <c r="BZ253" s="468"/>
      <c r="CA253" s="472"/>
      <c r="CB253" s="468"/>
      <c r="CC253" s="468"/>
      <c r="CD253" s="468"/>
      <c r="CE253" s="468"/>
      <c r="CF253" s="468"/>
      <c r="CG253" s="468"/>
      <c r="CH253" s="471">
        <f>'Per IP Marketing'!$B$14</f>
        <v>-24000</v>
      </c>
      <c r="CI253" s="471">
        <f>'Per IP Marketing'!$C$14</f>
        <v>-24000</v>
      </c>
      <c r="CJ253" s="471">
        <f>'Per IP Marketing'!$D$14</f>
        <v>-19000</v>
      </c>
      <c r="CK253" s="471">
        <f>'Per IP Marketing'!$E$14</f>
        <v>-29000</v>
      </c>
      <c r="CL253" s="471">
        <f>'Per IP Marketing'!$F$14</f>
        <v>-26500</v>
      </c>
      <c r="CM253" s="471">
        <f>'Per IP Marketing'!$G$14</f>
        <v>-27700</v>
      </c>
      <c r="CN253" s="471">
        <f>'Per IP Marketing'!$H$14</f>
        <v>-32700</v>
      </c>
      <c r="CO253" s="471">
        <f>'Per IP Marketing'!$I$14</f>
        <v>-27000</v>
      </c>
      <c r="CP253" s="471">
        <f>'Per IP Marketing'!$J$14</f>
        <v>-12500</v>
      </c>
      <c r="CQ253" s="471">
        <f>'Per IP Marketing'!$K$14</f>
        <v>-10000</v>
      </c>
      <c r="CR253" s="471">
        <f>'Per IP Marketing'!$L$14</f>
        <v>-9250</v>
      </c>
      <c r="CS253" s="471">
        <f>'Per IP Marketing'!$M$14</f>
        <v>-2700</v>
      </c>
      <c r="CT253" s="471">
        <f>'Per IP Marketing'!$N$14</f>
        <v>-1100</v>
      </c>
      <c r="CU253" s="471">
        <f>'Per IP Marketing'!$O$14</f>
        <v>-1100</v>
      </c>
      <c r="CV253" s="471">
        <f>'Per IP Marketing'!$P$14</f>
        <v>-1100</v>
      </c>
      <c r="CW253" s="471">
        <f>'Per IP Marketing'!$Q$14</f>
        <v>-800</v>
      </c>
      <c r="CX253" s="471">
        <f>'Per IP Marketing'!$R$14</f>
        <v>-1050</v>
      </c>
      <c r="CY253" s="468">
        <f>'Per IP Marketing'!$T$14</f>
        <v>0</v>
      </c>
      <c r="CZ253" s="468"/>
      <c r="DA253" s="468"/>
      <c r="DB253" s="468"/>
      <c r="DC253" s="468"/>
      <c r="DD253" s="468"/>
      <c r="DE253" s="468"/>
      <c r="DF253" s="468"/>
      <c r="DG253" s="468"/>
      <c r="DH253" s="471"/>
      <c r="DI253" s="471"/>
      <c r="DJ253" s="471"/>
      <c r="DK253" s="472"/>
      <c r="DL253" s="471"/>
      <c r="DM253" s="471"/>
      <c r="DN253" s="471"/>
      <c r="DO253" s="471"/>
      <c r="DP253" s="471"/>
      <c r="DQ253" s="471"/>
      <c r="DR253" s="471"/>
      <c r="DS253" s="471"/>
      <c r="DT253" s="471"/>
      <c r="DU253" s="468"/>
      <c r="DV253" s="468"/>
      <c r="DW253" s="472"/>
      <c r="DX253" s="468"/>
      <c r="DY253" s="468"/>
      <c r="DZ253" s="468"/>
      <c r="EA253" s="468"/>
      <c r="EB253" s="468"/>
      <c r="EC253" s="468"/>
      <c r="ED253" s="468"/>
      <c r="EE253" s="468"/>
      <c r="EF253" s="471"/>
      <c r="EG253" s="471"/>
      <c r="EH253" s="471"/>
      <c r="EI253" s="472"/>
      <c r="EJ253" s="471"/>
      <c r="EK253" s="471"/>
      <c r="EL253" s="471"/>
      <c r="EM253" s="471"/>
      <c r="EN253" s="471"/>
      <c r="EO253" s="471"/>
      <c r="EP253" s="471"/>
      <c r="EQ253" s="471"/>
      <c r="ER253" s="471"/>
      <c r="ES253" s="468"/>
      <c r="ET253" s="468"/>
      <c r="EU253" s="472"/>
      <c r="EV253" s="468"/>
      <c r="EW253" s="468"/>
      <c r="EX253" s="468"/>
      <c r="EY253" s="468"/>
      <c r="EZ253" s="468"/>
      <c r="FA253" s="468"/>
      <c r="FB253" s="468"/>
      <c r="FC253" s="468"/>
      <c r="FD253" s="471"/>
      <c r="FE253" s="471"/>
      <c r="FF253" s="471"/>
      <c r="FG253" s="472"/>
      <c r="FH253" s="471"/>
      <c r="FI253" s="471"/>
      <c r="FJ253" s="471"/>
      <c r="FK253" s="471"/>
      <c r="FL253" s="471"/>
      <c r="FM253" s="471"/>
      <c r="FN253" s="471"/>
      <c r="FO253" s="471"/>
      <c r="FP253" s="471"/>
      <c r="FQ253" s="468"/>
      <c r="FR253" s="468"/>
      <c r="FS253" s="472"/>
      <c r="FT253" s="468"/>
      <c r="FU253" s="468"/>
      <c r="FV253" s="468"/>
      <c r="FW253" s="468"/>
      <c r="FX253" s="468"/>
      <c r="FY253" s="468"/>
      <c r="FZ253" s="468"/>
      <c r="GA253" s="468"/>
      <c r="GB253" s="471"/>
      <c r="GC253" s="471"/>
      <c r="GD253" s="471"/>
      <c r="GE253" s="472"/>
      <c r="GF253" s="507"/>
    </row>
    <row r="254" spans="7:188" s="508" customFormat="1" ht="22" hidden="1" customHeight="1">
      <c r="G254" s="540">
        <f t="shared" si="869"/>
        <v>50</v>
      </c>
      <c r="H254" s="468"/>
      <c r="I254" s="468"/>
      <c r="J254" s="468"/>
      <c r="K254" s="468"/>
      <c r="L254" s="468"/>
      <c r="M254" s="468"/>
      <c r="N254" s="468"/>
      <c r="O254" s="468"/>
      <c r="P254" s="472"/>
      <c r="Q254" s="471"/>
      <c r="R254" s="471"/>
      <c r="S254" s="472"/>
      <c r="T254" s="471"/>
      <c r="U254" s="471"/>
      <c r="V254" s="471"/>
      <c r="W254" s="471"/>
      <c r="X254" s="471"/>
      <c r="Y254" s="471"/>
      <c r="Z254" s="471"/>
      <c r="AA254" s="471"/>
      <c r="AB254" s="471"/>
      <c r="AC254" s="468"/>
      <c r="AD254" s="468"/>
      <c r="AE254" s="472"/>
      <c r="AF254" s="471"/>
      <c r="AG254" s="471"/>
      <c r="AH254" s="471"/>
      <c r="AI254" s="468"/>
      <c r="AJ254" s="468"/>
      <c r="AK254" s="468"/>
      <c r="AL254" s="468"/>
      <c r="AM254" s="468"/>
      <c r="AN254" s="471"/>
      <c r="AO254" s="471"/>
      <c r="AP254" s="471"/>
      <c r="AQ254" s="472"/>
      <c r="AR254" s="471"/>
      <c r="AS254" s="471"/>
      <c r="AT254" s="471"/>
      <c r="AU254" s="471"/>
      <c r="AV254" s="471"/>
      <c r="AW254" s="471"/>
      <c r="AX254" s="471"/>
      <c r="AY254" s="471"/>
      <c r="AZ254" s="468"/>
      <c r="BA254" s="468"/>
      <c r="BB254" s="468"/>
      <c r="BC254" s="472"/>
      <c r="BD254" s="471"/>
      <c r="BE254" s="471"/>
      <c r="BF254" s="471"/>
      <c r="BG254" s="468"/>
      <c r="BH254" s="468"/>
      <c r="BI254" s="468"/>
      <c r="BJ254" s="468"/>
      <c r="BK254" s="468"/>
      <c r="BL254" s="471"/>
      <c r="BM254" s="471"/>
      <c r="BN254" s="471"/>
      <c r="BO254" s="472"/>
      <c r="BP254" s="471"/>
      <c r="BQ254" s="471"/>
      <c r="BR254" s="471"/>
      <c r="BS254" s="471"/>
      <c r="BT254" s="471"/>
      <c r="BU254" s="471"/>
      <c r="BV254" s="471"/>
      <c r="BW254" s="471"/>
      <c r="BX254" s="471"/>
      <c r="BY254" s="468"/>
      <c r="BZ254" s="468"/>
      <c r="CA254" s="472"/>
      <c r="CB254" s="468"/>
      <c r="CC254" s="468"/>
      <c r="CD254" s="468"/>
      <c r="CE254" s="468"/>
      <c r="CF254" s="468"/>
      <c r="CG254" s="468"/>
      <c r="CH254" s="471"/>
      <c r="CI254" s="471">
        <f>'Per IP Marketing'!$B$14</f>
        <v>-24000</v>
      </c>
      <c r="CJ254" s="471">
        <f>'Per IP Marketing'!$C$14</f>
        <v>-24000</v>
      </c>
      <c r="CK254" s="471">
        <f>'Per IP Marketing'!$D$14</f>
        <v>-19000</v>
      </c>
      <c r="CL254" s="471">
        <f>'Per IP Marketing'!$E$14</f>
        <v>-29000</v>
      </c>
      <c r="CM254" s="471">
        <f>'Per IP Marketing'!$F$14</f>
        <v>-26500</v>
      </c>
      <c r="CN254" s="471">
        <f>'Per IP Marketing'!$G$14</f>
        <v>-27700</v>
      </c>
      <c r="CO254" s="471">
        <f>'Per IP Marketing'!$H$14</f>
        <v>-32700</v>
      </c>
      <c r="CP254" s="471">
        <f>'Per IP Marketing'!$I$14</f>
        <v>-27000</v>
      </c>
      <c r="CQ254" s="471">
        <f>'Per IP Marketing'!$J$14</f>
        <v>-12500</v>
      </c>
      <c r="CR254" s="471">
        <f>'Per IP Marketing'!$K$14</f>
        <v>-10000</v>
      </c>
      <c r="CS254" s="471">
        <f>'Per IP Marketing'!$L$14</f>
        <v>-9250</v>
      </c>
      <c r="CT254" s="471">
        <f>'Per IP Marketing'!$M$14</f>
        <v>-2700</v>
      </c>
      <c r="CU254" s="471">
        <f>'Per IP Marketing'!$N$14</f>
        <v>-1100</v>
      </c>
      <c r="CV254" s="471">
        <f>'Per IP Marketing'!$O$14</f>
        <v>-1100</v>
      </c>
      <c r="CW254" s="471">
        <f>'Per IP Marketing'!$P$14</f>
        <v>-1100</v>
      </c>
      <c r="CX254" s="471">
        <f>'Per IP Marketing'!$Q$14</f>
        <v>-800</v>
      </c>
      <c r="CY254" s="471">
        <f>'Per IP Marketing'!$R$14</f>
        <v>-1050</v>
      </c>
      <c r="CZ254" s="468">
        <f>'Per IP Marketing'!$T$14</f>
        <v>0</v>
      </c>
      <c r="DA254" s="468"/>
      <c r="DB254" s="468"/>
      <c r="DC254" s="468"/>
      <c r="DD254" s="468"/>
      <c r="DE254" s="468"/>
      <c r="DF254" s="468"/>
      <c r="DG254" s="468"/>
      <c r="DH254" s="471"/>
      <c r="DI254" s="471"/>
      <c r="DJ254" s="471"/>
      <c r="DK254" s="472"/>
      <c r="DL254" s="471"/>
      <c r="DM254" s="471"/>
      <c r="DN254" s="471"/>
      <c r="DO254" s="471"/>
      <c r="DP254" s="471"/>
      <c r="DQ254" s="471"/>
      <c r="DR254" s="471"/>
      <c r="DS254" s="471"/>
      <c r="DT254" s="471"/>
      <c r="DU254" s="468"/>
      <c r="DV254" s="468"/>
      <c r="DW254" s="472"/>
      <c r="DX254" s="468"/>
      <c r="DY254" s="468"/>
      <c r="DZ254" s="468"/>
      <c r="EA254" s="468"/>
      <c r="EB254" s="468"/>
      <c r="EC254" s="468"/>
      <c r="ED254" s="468"/>
      <c r="EE254" s="468"/>
      <c r="EF254" s="471"/>
      <c r="EG254" s="471"/>
      <c r="EH254" s="471"/>
      <c r="EI254" s="472"/>
      <c r="EJ254" s="471"/>
      <c r="EK254" s="471"/>
      <c r="EL254" s="471"/>
      <c r="EM254" s="471"/>
      <c r="EN254" s="471"/>
      <c r="EO254" s="471"/>
      <c r="EP254" s="471"/>
      <c r="EQ254" s="471"/>
      <c r="ER254" s="471"/>
      <c r="ES254" s="468"/>
      <c r="ET254" s="468"/>
      <c r="EU254" s="472"/>
      <c r="EV254" s="468"/>
      <c r="EW254" s="468"/>
      <c r="EX254" s="468"/>
      <c r="EY254" s="468"/>
      <c r="EZ254" s="468"/>
      <c r="FA254" s="468"/>
      <c r="FB254" s="468"/>
      <c r="FC254" s="468"/>
      <c r="FD254" s="471"/>
      <c r="FE254" s="471"/>
      <c r="FF254" s="471"/>
      <c r="FG254" s="472"/>
      <c r="FH254" s="471"/>
      <c r="FI254" s="471"/>
      <c r="FJ254" s="471"/>
      <c r="FK254" s="471"/>
      <c r="FL254" s="471"/>
      <c r="FM254" s="471"/>
      <c r="FN254" s="471"/>
      <c r="FO254" s="471"/>
      <c r="FP254" s="471"/>
      <c r="FQ254" s="468"/>
      <c r="FR254" s="468"/>
      <c r="FS254" s="472"/>
      <c r="FT254" s="468"/>
      <c r="FU254" s="468"/>
      <c r="FV254" s="468"/>
      <c r="FW254" s="468"/>
      <c r="FX254" s="468"/>
      <c r="FY254" s="468"/>
      <c r="FZ254" s="468"/>
      <c r="GA254" s="468"/>
      <c r="GB254" s="471"/>
      <c r="GC254" s="471"/>
      <c r="GD254" s="471"/>
      <c r="GE254" s="472"/>
      <c r="GF254" s="507"/>
    </row>
    <row r="255" spans="7:188" s="508" customFormat="1" ht="22" hidden="1" customHeight="1">
      <c r="G255" s="540">
        <f t="shared" si="869"/>
        <v>51</v>
      </c>
      <c r="H255" s="468"/>
      <c r="I255" s="468"/>
      <c r="J255" s="468"/>
      <c r="K255" s="468"/>
      <c r="L255" s="468"/>
      <c r="M255" s="468"/>
      <c r="N255" s="468"/>
      <c r="O255" s="468"/>
      <c r="P255" s="472"/>
      <c r="Q255" s="471"/>
      <c r="R255" s="471"/>
      <c r="S255" s="472"/>
      <c r="T255" s="471"/>
      <c r="U255" s="471"/>
      <c r="V255" s="471"/>
      <c r="W255" s="471"/>
      <c r="X255" s="471"/>
      <c r="Y255" s="471"/>
      <c r="Z255" s="471"/>
      <c r="AA255" s="471"/>
      <c r="AB255" s="471"/>
      <c r="AC255" s="468"/>
      <c r="AD255" s="468"/>
      <c r="AE255" s="472"/>
      <c r="AF255" s="471"/>
      <c r="AG255" s="471"/>
      <c r="AH255" s="471"/>
      <c r="AI255" s="468"/>
      <c r="AJ255" s="468"/>
      <c r="AK255" s="468"/>
      <c r="AL255" s="468"/>
      <c r="AM255" s="468"/>
      <c r="AN255" s="471"/>
      <c r="AO255" s="471"/>
      <c r="AP255" s="471"/>
      <c r="AQ255" s="472"/>
      <c r="AR255" s="471"/>
      <c r="AS255" s="471"/>
      <c r="AT255" s="471"/>
      <c r="AU255" s="471"/>
      <c r="AV255" s="471"/>
      <c r="AW255" s="471"/>
      <c r="AX255" s="471"/>
      <c r="AY255" s="471"/>
      <c r="AZ255" s="468"/>
      <c r="BA255" s="468"/>
      <c r="BB255" s="468"/>
      <c r="BC255" s="472"/>
      <c r="BD255" s="471"/>
      <c r="BE255" s="471"/>
      <c r="BF255" s="471"/>
      <c r="BG255" s="468"/>
      <c r="BH255" s="468"/>
      <c r="BI255" s="468"/>
      <c r="BJ255" s="468"/>
      <c r="BK255" s="468"/>
      <c r="BL255" s="471"/>
      <c r="BM255" s="471"/>
      <c r="BN255" s="471"/>
      <c r="BO255" s="472"/>
      <c r="BP255" s="471"/>
      <c r="BQ255" s="471"/>
      <c r="BR255" s="471"/>
      <c r="BS255" s="471"/>
      <c r="BT255" s="471"/>
      <c r="BU255" s="471"/>
      <c r="BV255" s="471"/>
      <c r="BW255" s="471"/>
      <c r="BX255" s="471"/>
      <c r="BY255" s="468"/>
      <c r="BZ255" s="468"/>
      <c r="CA255" s="472"/>
      <c r="CB255" s="468"/>
      <c r="CC255" s="468"/>
      <c r="CD255" s="468"/>
      <c r="CE255" s="468"/>
      <c r="CF255" s="468"/>
      <c r="CG255" s="468"/>
      <c r="CH255" s="468"/>
      <c r="CI255" s="468"/>
      <c r="CJ255" s="471"/>
      <c r="CK255" s="471">
        <f>'Per IP Marketing'!$B$14</f>
        <v>-24000</v>
      </c>
      <c r="CL255" s="471">
        <f>'Per IP Marketing'!$C$14</f>
        <v>-24000</v>
      </c>
      <c r="CM255" s="471">
        <f>'Per IP Marketing'!$D$14</f>
        <v>-19000</v>
      </c>
      <c r="CN255" s="471">
        <f>'Per IP Marketing'!$E$14</f>
        <v>-29000</v>
      </c>
      <c r="CO255" s="471">
        <f>'Per IP Marketing'!$F$14</f>
        <v>-26500</v>
      </c>
      <c r="CP255" s="471">
        <f>'Per IP Marketing'!$G$14</f>
        <v>-27700</v>
      </c>
      <c r="CQ255" s="471">
        <f>'Per IP Marketing'!$H$14</f>
        <v>-32700</v>
      </c>
      <c r="CR255" s="471">
        <f>'Per IP Marketing'!$I$14</f>
        <v>-27000</v>
      </c>
      <c r="CS255" s="471">
        <f>'Per IP Marketing'!$J$14</f>
        <v>-12500</v>
      </c>
      <c r="CT255" s="471">
        <f>'Per IP Marketing'!$K$14</f>
        <v>-10000</v>
      </c>
      <c r="CU255" s="471">
        <f>'Per IP Marketing'!$L$14</f>
        <v>-9250</v>
      </c>
      <c r="CV255" s="471">
        <f>'Per IP Marketing'!$M$14</f>
        <v>-2700</v>
      </c>
      <c r="CW255" s="471">
        <f>'Per IP Marketing'!$N$14</f>
        <v>-1100</v>
      </c>
      <c r="CX255" s="471">
        <f>'Per IP Marketing'!$O$14</f>
        <v>-1100</v>
      </c>
      <c r="CY255" s="471">
        <f>'Per IP Marketing'!$P$14</f>
        <v>-1100</v>
      </c>
      <c r="CZ255" s="471">
        <f>'Per IP Marketing'!$Q$14</f>
        <v>-800</v>
      </c>
      <c r="DA255" s="471">
        <f>'Per IP Marketing'!$R$14</f>
        <v>-1050</v>
      </c>
      <c r="DB255" s="468">
        <f>'Per IP Marketing'!$T$14</f>
        <v>0</v>
      </c>
      <c r="DC255" s="468"/>
      <c r="DD255" s="468"/>
      <c r="DE255" s="468"/>
      <c r="DF255" s="468"/>
      <c r="DG255" s="468"/>
      <c r="DH255" s="471"/>
      <c r="DI255" s="471"/>
      <c r="DJ255" s="471"/>
      <c r="DK255" s="472"/>
      <c r="DL255" s="471"/>
      <c r="DM255" s="471"/>
      <c r="DN255" s="471"/>
      <c r="DO255" s="471"/>
      <c r="DP255" s="471"/>
      <c r="DQ255" s="471"/>
      <c r="DR255" s="471"/>
      <c r="DS255" s="471"/>
      <c r="DT255" s="471"/>
      <c r="DU255" s="468"/>
      <c r="DV255" s="468"/>
      <c r="DW255" s="472"/>
      <c r="DX255" s="468"/>
      <c r="DY255" s="468"/>
      <c r="DZ255" s="468"/>
      <c r="EA255" s="468"/>
      <c r="EB255" s="468"/>
      <c r="EC255" s="468"/>
      <c r="ED255" s="468"/>
      <c r="EE255" s="468"/>
      <c r="EF255" s="471"/>
      <c r="EG255" s="471"/>
      <c r="EH255" s="471"/>
      <c r="EI255" s="472"/>
      <c r="EJ255" s="471"/>
      <c r="EK255" s="471"/>
      <c r="EL255" s="471"/>
      <c r="EM255" s="471"/>
      <c r="EN255" s="471"/>
      <c r="EO255" s="471"/>
      <c r="EP255" s="471"/>
      <c r="EQ255" s="471"/>
      <c r="ER255" s="471"/>
      <c r="ES255" s="468"/>
      <c r="ET255" s="468"/>
      <c r="EU255" s="472"/>
      <c r="EV255" s="468"/>
      <c r="EW255" s="468"/>
      <c r="EX255" s="468"/>
      <c r="EY255" s="468"/>
      <c r="EZ255" s="468"/>
      <c r="FA255" s="468"/>
      <c r="FB255" s="468"/>
      <c r="FC255" s="468"/>
      <c r="FD255" s="471"/>
      <c r="FE255" s="471"/>
      <c r="FF255" s="471"/>
      <c r="FG255" s="472"/>
      <c r="FH255" s="471"/>
      <c r="FI255" s="471"/>
      <c r="FJ255" s="471"/>
      <c r="FK255" s="471"/>
      <c r="FL255" s="471"/>
      <c r="FM255" s="471"/>
      <c r="FN255" s="471"/>
      <c r="FO255" s="471"/>
      <c r="FP255" s="471"/>
      <c r="FQ255" s="468"/>
      <c r="FR255" s="468"/>
      <c r="FS255" s="472"/>
      <c r="FT255" s="468"/>
      <c r="FU255" s="468"/>
      <c r="FV255" s="468"/>
      <c r="FW255" s="468"/>
      <c r="FX255" s="468"/>
      <c r="FY255" s="468"/>
      <c r="FZ255" s="468"/>
      <c r="GA255" s="468"/>
      <c r="GB255" s="471"/>
      <c r="GC255" s="471"/>
      <c r="GD255" s="471"/>
      <c r="GE255" s="472"/>
      <c r="GF255" s="507"/>
    </row>
    <row r="256" spans="7:188" s="508" customFormat="1" ht="22" hidden="1" customHeight="1">
      <c r="G256" s="540">
        <f>G255+1</f>
        <v>52</v>
      </c>
      <c r="H256" s="468"/>
      <c r="I256" s="468"/>
      <c r="J256" s="468"/>
      <c r="K256" s="468"/>
      <c r="L256" s="468"/>
      <c r="M256" s="468"/>
      <c r="N256" s="468"/>
      <c r="O256" s="468"/>
      <c r="P256" s="472"/>
      <c r="Q256" s="471"/>
      <c r="R256" s="471"/>
      <c r="S256" s="472"/>
      <c r="T256" s="471"/>
      <c r="U256" s="471"/>
      <c r="V256" s="471"/>
      <c r="W256" s="471"/>
      <c r="X256" s="471"/>
      <c r="Y256" s="471"/>
      <c r="Z256" s="471"/>
      <c r="AA256" s="471"/>
      <c r="AB256" s="471"/>
      <c r="AC256" s="468"/>
      <c r="AD256" s="468"/>
      <c r="AE256" s="472"/>
      <c r="AF256" s="471"/>
      <c r="AG256" s="471"/>
      <c r="AH256" s="471"/>
      <c r="AI256" s="468"/>
      <c r="AJ256" s="468"/>
      <c r="AK256" s="468"/>
      <c r="AL256" s="468"/>
      <c r="AM256" s="468"/>
      <c r="AN256" s="471"/>
      <c r="AO256" s="471"/>
      <c r="AP256" s="471"/>
      <c r="AQ256" s="472"/>
      <c r="AR256" s="471"/>
      <c r="AS256" s="471"/>
      <c r="AT256" s="471"/>
      <c r="AU256" s="471"/>
      <c r="AV256" s="471"/>
      <c r="AW256" s="471"/>
      <c r="AX256" s="471"/>
      <c r="AY256" s="471"/>
      <c r="AZ256" s="468"/>
      <c r="BA256" s="468"/>
      <c r="BB256" s="468"/>
      <c r="BC256" s="472"/>
      <c r="BD256" s="471"/>
      <c r="BE256" s="471"/>
      <c r="BF256" s="471"/>
      <c r="BG256" s="468"/>
      <c r="BH256" s="468"/>
      <c r="BI256" s="468"/>
      <c r="BJ256" s="468"/>
      <c r="BK256" s="468"/>
      <c r="BL256" s="471"/>
      <c r="BM256" s="471"/>
      <c r="BN256" s="471"/>
      <c r="BO256" s="472"/>
      <c r="BP256" s="471"/>
      <c r="BQ256" s="471"/>
      <c r="BR256" s="471"/>
      <c r="BS256" s="471"/>
      <c r="BT256" s="471"/>
      <c r="BU256" s="471"/>
      <c r="BV256" s="471"/>
      <c r="BW256" s="471"/>
      <c r="BX256" s="471"/>
      <c r="BY256" s="468"/>
      <c r="BZ256" s="468"/>
      <c r="CA256" s="472"/>
      <c r="CB256" s="468"/>
      <c r="CC256" s="468"/>
      <c r="CD256" s="468"/>
      <c r="CE256" s="468"/>
      <c r="CF256" s="468"/>
      <c r="CG256" s="468"/>
      <c r="CH256" s="468"/>
      <c r="CI256" s="468"/>
      <c r="CJ256" s="471"/>
      <c r="CK256" s="471"/>
      <c r="CL256" s="471"/>
      <c r="CM256" s="471">
        <f>'Per IP Marketing'!$B$14</f>
        <v>-24000</v>
      </c>
      <c r="CN256" s="471">
        <f>'Per IP Marketing'!$C$14</f>
        <v>-24000</v>
      </c>
      <c r="CO256" s="471">
        <f>'Per IP Marketing'!$D$14</f>
        <v>-19000</v>
      </c>
      <c r="CP256" s="471">
        <f>'Per IP Marketing'!$E$14</f>
        <v>-29000</v>
      </c>
      <c r="CQ256" s="471">
        <f>'Per IP Marketing'!$F$14</f>
        <v>-26500</v>
      </c>
      <c r="CR256" s="471">
        <f>'Per IP Marketing'!$G$14</f>
        <v>-27700</v>
      </c>
      <c r="CS256" s="471">
        <f>'Per IP Marketing'!$H$14</f>
        <v>-32700</v>
      </c>
      <c r="CT256" s="471">
        <f>'Per IP Marketing'!$I$14</f>
        <v>-27000</v>
      </c>
      <c r="CU256" s="471">
        <f>'Per IP Marketing'!$J$14</f>
        <v>-12500</v>
      </c>
      <c r="CV256" s="471">
        <f>'Per IP Marketing'!$K$14</f>
        <v>-10000</v>
      </c>
      <c r="CW256" s="471">
        <f>'Per IP Marketing'!$L$14</f>
        <v>-9250</v>
      </c>
      <c r="CX256" s="471">
        <f>'Per IP Marketing'!$M$14</f>
        <v>-2700</v>
      </c>
      <c r="CY256" s="471">
        <f>'Per IP Marketing'!$N$14</f>
        <v>-1100</v>
      </c>
      <c r="CZ256" s="471">
        <f>'Per IP Marketing'!$O$14</f>
        <v>-1100</v>
      </c>
      <c r="DA256" s="471">
        <f>'Per IP Marketing'!$P$14</f>
        <v>-1100</v>
      </c>
      <c r="DB256" s="471">
        <f>'Per IP Marketing'!$Q$14</f>
        <v>-800</v>
      </c>
      <c r="DC256" s="471">
        <f>'Per IP Marketing'!$R$14</f>
        <v>-1050</v>
      </c>
      <c r="DD256" s="468">
        <f>'Per IP Marketing'!$T$14</f>
        <v>0</v>
      </c>
      <c r="DE256" s="468"/>
      <c r="DF256" s="468"/>
      <c r="DG256" s="468"/>
      <c r="DH256" s="471"/>
      <c r="DI256" s="471"/>
      <c r="DJ256" s="471"/>
      <c r="DK256" s="472"/>
      <c r="DL256" s="471"/>
      <c r="DM256" s="471"/>
      <c r="DN256" s="471"/>
      <c r="DO256" s="471"/>
      <c r="DP256" s="471"/>
      <c r="DQ256" s="471"/>
      <c r="DR256" s="471"/>
      <c r="DS256" s="471"/>
      <c r="DT256" s="471"/>
      <c r="DU256" s="468"/>
      <c r="DV256" s="468"/>
      <c r="DW256" s="472"/>
      <c r="DX256" s="468"/>
      <c r="DY256" s="468"/>
      <c r="DZ256" s="468"/>
      <c r="EA256" s="468"/>
      <c r="EB256" s="468"/>
      <c r="EC256" s="468"/>
      <c r="ED256" s="468"/>
      <c r="EE256" s="468"/>
      <c r="EF256" s="471"/>
      <c r="EG256" s="471"/>
      <c r="EH256" s="471"/>
      <c r="EI256" s="472"/>
      <c r="EJ256" s="471"/>
      <c r="EK256" s="471"/>
      <c r="EL256" s="471"/>
      <c r="EM256" s="471"/>
      <c r="EN256" s="471"/>
      <c r="EO256" s="471"/>
      <c r="EP256" s="471"/>
      <c r="EQ256" s="471"/>
      <c r="ER256" s="471"/>
      <c r="ES256" s="468"/>
      <c r="ET256" s="468"/>
      <c r="EU256" s="472"/>
      <c r="EV256" s="468"/>
      <c r="EW256" s="468"/>
      <c r="EX256" s="468"/>
      <c r="EY256" s="468"/>
      <c r="EZ256" s="468"/>
      <c r="FA256" s="468"/>
      <c r="FB256" s="468"/>
      <c r="FC256" s="468"/>
      <c r="FD256" s="471"/>
      <c r="FE256" s="471"/>
      <c r="FF256" s="471"/>
      <c r="FG256" s="472"/>
      <c r="FH256" s="471"/>
      <c r="FI256" s="471"/>
      <c r="FJ256" s="471"/>
      <c r="FK256" s="471"/>
      <c r="FL256" s="471"/>
      <c r="FM256" s="471"/>
      <c r="FN256" s="471"/>
      <c r="FO256" s="471"/>
      <c r="FP256" s="471"/>
      <c r="FQ256" s="468"/>
      <c r="FR256" s="468"/>
      <c r="FS256" s="472"/>
      <c r="FT256" s="468"/>
      <c r="FU256" s="468"/>
      <c r="FV256" s="468"/>
      <c r="FW256" s="468"/>
      <c r="FX256" s="468"/>
      <c r="FY256" s="468"/>
      <c r="FZ256" s="468"/>
      <c r="GA256" s="468"/>
      <c r="GB256" s="471"/>
      <c r="GC256" s="471"/>
      <c r="GD256" s="471"/>
      <c r="GE256" s="472"/>
      <c r="GF256" s="507"/>
    </row>
    <row r="257" spans="7:188" s="508" customFormat="1" ht="22" hidden="1" customHeight="1">
      <c r="G257" s="540">
        <f t="shared" si="869"/>
        <v>53</v>
      </c>
      <c r="H257" s="468"/>
      <c r="I257" s="468"/>
      <c r="J257" s="468"/>
      <c r="K257" s="468"/>
      <c r="L257" s="468"/>
      <c r="M257" s="468"/>
      <c r="N257" s="468"/>
      <c r="O257" s="468"/>
      <c r="P257" s="472"/>
      <c r="Q257" s="471"/>
      <c r="R257" s="471"/>
      <c r="S257" s="472"/>
      <c r="T257" s="471"/>
      <c r="U257" s="471"/>
      <c r="V257" s="471"/>
      <c r="W257" s="471"/>
      <c r="X257" s="471"/>
      <c r="Y257" s="471"/>
      <c r="Z257" s="471"/>
      <c r="AA257" s="471"/>
      <c r="AB257" s="471"/>
      <c r="AC257" s="468"/>
      <c r="AD257" s="468"/>
      <c r="AE257" s="472"/>
      <c r="AF257" s="471"/>
      <c r="AG257" s="471"/>
      <c r="AH257" s="471"/>
      <c r="AI257" s="468"/>
      <c r="AJ257" s="468"/>
      <c r="AK257" s="468"/>
      <c r="AL257" s="468"/>
      <c r="AM257" s="468"/>
      <c r="AN257" s="471"/>
      <c r="AO257" s="471"/>
      <c r="AP257" s="471"/>
      <c r="AQ257" s="472"/>
      <c r="AR257" s="471"/>
      <c r="AS257" s="471"/>
      <c r="AT257" s="471"/>
      <c r="AU257" s="471"/>
      <c r="AV257" s="471"/>
      <c r="AW257" s="471"/>
      <c r="AX257" s="471"/>
      <c r="AY257" s="471"/>
      <c r="AZ257" s="468"/>
      <c r="BA257" s="468"/>
      <c r="BB257" s="468"/>
      <c r="BC257" s="472"/>
      <c r="BD257" s="471"/>
      <c r="BE257" s="471"/>
      <c r="BF257" s="471"/>
      <c r="BG257" s="468"/>
      <c r="BH257" s="468"/>
      <c r="BI257" s="468"/>
      <c r="BJ257" s="468"/>
      <c r="BK257" s="468"/>
      <c r="BL257" s="471"/>
      <c r="BM257" s="471"/>
      <c r="BN257" s="471"/>
      <c r="BO257" s="472"/>
      <c r="BP257" s="471"/>
      <c r="BQ257" s="471"/>
      <c r="BR257" s="471"/>
      <c r="BS257" s="471"/>
      <c r="BT257" s="471"/>
      <c r="BU257" s="471"/>
      <c r="BV257" s="471"/>
      <c r="BW257" s="471"/>
      <c r="BX257" s="471"/>
      <c r="BY257" s="468"/>
      <c r="BZ257" s="468"/>
      <c r="CA257" s="472"/>
      <c r="CB257" s="468"/>
      <c r="CC257" s="468"/>
      <c r="CD257" s="468"/>
      <c r="CE257" s="468"/>
      <c r="CF257" s="468"/>
      <c r="CG257" s="468"/>
      <c r="CH257" s="468"/>
      <c r="CI257" s="468"/>
      <c r="CJ257" s="471"/>
      <c r="CK257" s="471"/>
      <c r="CL257" s="471"/>
      <c r="CM257" s="472"/>
      <c r="CN257" s="471">
        <f>'Per IP Marketing'!$B$14</f>
        <v>-24000</v>
      </c>
      <c r="CO257" s="471">
        <f>'Per IP Marketing'!$C$14</f>
        <v>-24000</v>
      </c>
      <c r="CP257" s="471">
        <f>'Per IP Marketing'!$D$14</f>
        <v>-19000</v>
      </c>
      <c r="CQ257" s="471">
        <f>'Per IP Marketing'!$E$14</f>
        <v>-29000</v>
      </c>
      <c r="CR257" s="471">
        <f>'Per IP Marketing'!$F$14</f>
        <v>-26500</v>
      </c>
      <c r="CS257" s="471">
        <f>'Per IP Marketing'!$G$14</f>
        <v>-27700</v>
      </c>
      <c r="CT257" s="471">
        <f>'Per IP Marketing'!$H$14</f>
        <v>-32700</v>
      </c>
      <c r="CU257" s="471">
        <f>'Per IP Marketing'!$I$14</f>
        <v>-27000</v>
      </c>
      <c r="CV257" s="471">
        <f>'Per IP Marketing'!$J$14</f>
        <v>-12500</v>
      </c>
      <c r="CW257" s="471">
        <f>'Per IP Marketing'!$K$14</f>
        <v>-10000</v>
      </c>
      <c r="CX257" s="471">
        <f>'Per IP Marketing'!$L$14</f>
        <v>-9250</v>
      </c>
      <c r="CY257" s="471">
        <f>'Per IP Marketing'!$M$14</f>
        <v>-2700</v>
      </c>
      <c r="CZ257" s="471">
        <f>'Per IP Marketing'!$N$14</f>
        <v>-1100</v>
      </c>
      <c r="DA257" s="471">
        <f>'Per IP Marketing'!$O$14</f>
        <v>-1100</v>
      </c>
      <c r="DB257" s="471">
        <f>'Per IP Marketing'!$P$14</f>
        <v>-1100</v>
      </c>
      <c r="DC257" s="471">
        <f>'Per IP Marketing'!$Q$14</f>
        <v>-800</v>
      </c>
      <c r="DD257" s="471">
        <f>'Per IP Marketing'!$R$14</f>
        <v>-1050</v>
      </c>
      <c r="DE257" s="468">
        <f>'Per IP Marketing'!$T$14</f>
        <v>0</v>
      </c>
      <c r="DF257" s="468"/>
      <c r="DG257" s="468"/>
      <c r="DH257" s="471"/>
      <c r="DI257" s="471"/>
      <c r="DJ257" s="471"/>
      <c r="DK257" s="472"/>
      <c r="DL257" s="471"/>
      <c r="DM257" s="471"/>
      <c r="DN257" s="471"/>
      <c r="DO257" s="471"/>
      <c r="DP257" s="471"/>
      <c r="DQ257" s="471"/>
      <c r="DR257" s="471"/>
      <c r="DS257" s="471"/>
      <c r="DT257" s="471"/>
      <c r="DU257" s="468"/>
      <c r="DV257" s="468"/>
      <c r="DW257" s="472"/>
      <c r="DX257" s="468"/>
      <c r="DY257" s="468"/>
      <c r="DZ257" s="468"/>
      <c r="EA257" s="468"/>
      <c r="EB257" s="468"/>
      <c r="EC257" s="468"/>
      <c r="ED257" s="468"/>
      <c r="EE257" s="468"/>
      <c r="EF257" s="471"/>
      <c r="EG257" s="471"/>
      <c r="EH257" s="471"/>
      <c r="EI257" s="472"/>
      <c r="EJ257" s="471"/>
      <c r="EK257" s="471"/>
      <c r="EL257" s="471"/>
      <c r="EM257" s="471"/>
      <c r="EN257" s="471"/>
      <c r="EO257" s="471"/>
      <c r="EP257" s="471"/>
      <c r="EQ257" s="471"/>
      <c r="ER257" s="471"/>
      <c r="ES257" s="468"/>
      <c r="ET257" s="468"/>
      <c r="EU257" s="472"/>
      <c r="EV257" s="468"/>
      <c r="EW257" s="468"/>
      <c r="EX257" s="468"/>
      <c r="EY257" s="468"/>
      <c r="EZ257" s="468"/>
      <c r="FA257" s="468"/>
      <c r="FB257" s="468"/>
      <c r="FC257" s="468"/>
      <c r="FD257" s="471"/>
      <c r="FE257" s="471"/>
      <c r="FF257" s="471"/>
      <c r="FG257" s="472"/>
      <c r="FH257" s="471"/>
      <c r="FI257" s="471"/>
      <c r="FJ257" s="471"/>
      <c r="FK257" s="471"/>
      <c r="FL257" s="471"/>
      <c r="FM257" s="471"/>
      <c r="FN257" s="471"/>
      <c r="FO257" s="471"/>
      <c r="FP257" s="471"/>
      <c r="FQ257" s="468"/>
      <c r="FR257" s="468"/>
      <c r="FS257" s="472"/>
      <c r="FT257" s="468"/>
      <c r="FU257" s="468"/>
      <c r="FV257" s="468"/>
      <c r="FW257" s="468"/>
      <c r="FX257" s="468"/>
      <c r="FY257" s="468"/>
      <c r="FZ257" s="468"/>
      <c r="GA257" s="468"/>
      <c r="GB257" s="471"/>
      <c r="GC257" s="471"/>
      <c r="GD257" s="471"/>
      <c r="GE257" s="472"/>
      <c r="GF257" s="507"/>
    </row>
    <row r="258" spans="7:188" s="508" customFormat="1" ht="22" hidden="1" customHeight="1">
      <c r="G258" s="540">
        <f t="shared" si="869"/>
        <v>54</v>
      </c>
      <c r="H258" s="468"/>
      <c r="I258" s="468"/>
      <c r="J258" s="468"/>
      <c r="K258" s="468"/>
      <c r="L258" s="468"/>
      <c r="M258" s="468"/>
      <c r="N258" s="468"/>
      <c r="O258" s="468"/>
      <c r="P258" s="472"/>
      <c r="Q258" s="471"/>
      <c r="R258" s="471"/>
      <c r="S258" s="472"/>
      <c r="T258" s="471"/>
      <c r="U258" s="471"/>
      <c r="V258" s="471"/>
      <c r="W258" s="471"/>
      <c r="X258" s="471"/>
      <c r="Y258" s="471"/>
      <c r="Z258" s="471"/>
      <c r="AA258" s="471"/>
      <c r="AB258" s="471"/>
      <c r="AC258" s="468"/>
      <c r="AD258" s="468"/>
      <c r="AE258" s="472"/>
      <c r="AF258" s="471"/>
      <c r="AG258" s="471"/>
      <c r="AH258" s="471"/>
      <c r="AI258" s="468"/>
      <c r="AJ258" s="468"/>
      <c r="AK258" s="468"/>
      <c r="AL258" s="468"/>
      <c r="AM258" s="468"/>
      <c r="AN258" s="471"/>
      <c r="AO258" s="471"/>
      <c r="AP258" s="471"/>
      <c r="AQ258" s="472"/>
      <c r="AR258" s="471"/>
      <c r="AS258" s="471"/>
      <c r="AT258" s="471"/>
      <c r="AU258" s="471"/>
      <c r="AV258" s="471"/>
      <c r="AW258" s="471"/>
      <c r="AX258" s="471"/>
      <c r="AY258" s="471"/>
      <c r="AZ258" s="468"/>
      <c r="BA258" s="468"/>
      <c r="BB258" s="468"/>
      <c r="BC258" s="472"/>
      <c r="BD258" s="471"/>
      <c r="BE258" s="471"/>
      <c r="BF258" s="471"/>
      <c r="BG258" s="468"/>
      <c r="BH258" s="468"/>
      <c r="BI258" s="468"/>
      <c r="BJ258" s="468"/>
      <c r="BK258" s="468"/>
      <c r="BL258" s="471"/>
      <c r="BM258" s="471"/>
      <c r="BN258" s="471"/>
      <c r="BO258" s="472"/>
      <c r="BP258" s="471"/>
      <c r="BQ258" s="471"/>
      <c r="BR258" s="471"/>
      <c r="BS258" s="471"/>
      <c r="BT258" s="471"/>
      <c r="BU258" s="471"/>
      <c r="BV258" s="471"/>
      <c r="BW258" s="471"/>
      <c r="BX258" s="471"/>
      <c r="BY258" s="468"/>
      <c r="BZ258" s="468"/>
      <c r="CA258" s="472"/>
      <c r="CB258" s="468"/>
      <c r="CC258" s="468"/>
      <c r="CD258" s="468"/>
      <c r="CE258" s="468"/>
      <c r="CF258" s="468"/>
      <c r="CG258" s="468"/>
      <c r="CH258" s="468"/>
      <c r="CI258" s="468"/>
      <c r="CJ258" s="471"/>
      <c r="CK258" s="471"/>
      <c r="CL258" s="471"/>
      <c r="CM258" s="472"/>
      <c r="CN258" s="471"/>
      <c r="CO258" s="471">
        <f>'Per IP Marketing'!$B$14</f>
        <v>-24000</v>
      </c>
      <c r="CP258" s="471">
        <f>'Per IP Marketing'!$C$14</f>
        <v>-24000</v>
      </c>
      <c r="CQ258" s="471">
        <f>'Per IP Marketing'!$D$14</f>
        <v>-19000</v>
      </c>
      <c r="CR258" s="471">
        <f>'Per IP Marketing'!$E$14</f>
        <v>-29000</v>
      </c>
      <c r="CS258" s="471">
        <f>'Per IP Marketing'!$F$14</f>
        <v>-26500</v>
      </c>
      <c r="CT258" s="471">
        <f>'Per IP Marketing'!$G$14</f>
        <v>-27700</v>
      </c>
      <c r="CU258" s="471">
        <f>'Per IP Marketing'!$H$14</f>
        <v>-32700</v>
      </c>
      <c r="CV258" s="471">
        <f>'Per IP Marketing'!$I$14</f>
        <v>-27000</v>
      </c>
      <c r="CW258" s="471">
        <f>'Per IP Marketing'!$J$14</f>
        <v>-12500</v>
      </c>
      <c r="CX258" s="471">
        <f>'Per IP Marketing'!$K$14</f>
        <v>-10000</v>
      </c>
      <c r="CY258" s="471">
        <f>'Per IP Marketing'!$L$14</f>
        <v>-9250</v>
      </c>
      <c r="CZ258" s="471">
        <f>'Per IP Marketing'!$M$14</f>
        <v>-2700</v>
      </c>
      <c r="DA258" s="471">
        <f>'Per IP Marketing'!$N$14</f>
        <v>-1100</v>
      </c>
      <c r="DB258" s="471">
        <f>'Per IP Marketing'!$O$14</f>
        <v>-1100</v>
      </c>
      <c r="DC258" s="471">
        <f>'Per IP Marketing'!$P$14</f>
        <v>-1100</v>
      </c>
      <c r="DD258" s="471">
        <f>'Per IP Marketing'!$Q$14</f>
        <v>-800</v>
      </c>
      <c r="DE258" s="471">
        <f>'Per IP Marketing'!$R$14</f>
        <v>-1050</v>
      </c>
      <c r="DF258" s="468">
        <f>'Per IP Marketing'!$T$14</f>
        <v>0</v>
      </c>
      <c r="DG258" s="468"/>
      <c r="DH258" s="471"/>
      <c r="DI258" s="471"/>
      <c r="DJ258" s="471"/>
      <c r="DK258" s="472"/>
      <c r="DL258" s="471"/>
      <c r="DM258" s="471"/>
      <c r="DN258" s="471"/>
      <c r="DO258" s="471"/>
      <c r="DP258" s="471"/>
      <c r="DQ258" s="471"/>
      <c r="DR258" s="471"/>
      <c r="DS258" s="471"/>
      <c r="DT258" s="471"/>
      <c r="DU258" s="468"/>
      <c r="DV258" s="468"/>
      <c r="DW258" s="472"/>
      <c r="DX258" s="468"/>
      <c r="DY258" s="468"/>
      <c r="DZ258" s="468"/>
      <c r="EA258" s="468"/>
      <c r="EB258" s="468"/>
      <c r="EC258" s="468"/>
      <c r="ED258" s="468"/>
      <c r="EE258" s="468"/>
      <c r="EF258" s="471"/>
      <c r="EG258" s="471"/>
      <c r="EH258" s="471"/>
      <c r="EI258" s="472"/>
      <c r="EJ258" s="471"/>
      <c r="EK258" s="471"/>
      <c r="EL258" s="471"/>
      <c r="EM258" s="471"/>
      <c r="EN258" s="471"/>
      <c r="EO258" s="471"/>
      <c r="EP258" s="471"/>
      <c r="EQ258" s="471"/>
      <c r="ER258" s="471"/>
      <c r="ES258" s="468"/>
      <c r="ET258" s="468"/>
      <c r="EU258" s="472"/>
      <c r="EV258" s="468"/>
      <c r="EW258" s="468"/>
      <c r="EX258" s="468"/>
      <c r="EY258" s="468"/>
      <c r="EZ258" s="468"/>
      <c r="FA258" s="468"/>
      <c r="FB258" s="468"/>
      <c r="FC258" s="468"/>
      <c r="FD258" s="471"/>
      <c r="FE258" s="471"/>
      <c r="FF258" s="471"/>
      <c r="FG258" s="472"/>
      <c r="FH258" s="471"/>
      <c r="FI258" s="471"/>
      <c r="FJ258" s="471"/>
      <c r="FK258" s="471"/>
      <c r="FL258" s="471"/>
      <c r="FM258" s="471"/>
      <c r="FN258" s="471"/>
      <c r="FO258" s="471"/>
      <c r="FP258" s="471"/>
      <c r="FQ258" s="468"/>
      <c r="FR258" s="468"/>
      <c r="FS258" s="472"/>
      <c r="FT258" s="468"/>
      <c r="FU258" s="468"/>
      <c r="FV258" s="468"/>
      <c r="FW258" s="468"/>
      <c r="FX258" s="468"/>
      <c r="FY258" s="468"/>
      <c r="FZ258" s="468"/>
      <c r="GA258" s="468"/>
      <c r="GB258" s="471"/>
      <c r="GC258" s="471"/>
      <c r="GD258" s="471"/>
      <c r="GE258" s="472"/>
      <c r="GF258" s="507"/>
    </row>
    <row r="259" spans="7:188" s="508" customFormat="1" ht="22" hidden="1" customHeight="1">
      <c r="G259" s="540">
        <f t="shared" si="869"/>
        <v>55</v>
      </c>
      <c r="H259" s="468"/>
      <c r="I259" s="468"/>
      <c r="J259" s="468"/>
      <c r="K259" s="468"/>
      <c r="L259" s="468"/>
      <c r="M259" s="468"/>
      <c r="N259" s="468"/>
      <c r="O259" s="468"/>
      <c r="P259" s="472"/>
      <c r="Q259" s="471"/>
      <c r="R259" s="471"/>
      <c r="S259" s="472"/>
      <c r="T259" s="471"/>
      <c r="U259" s="471"/>
      <c r="V259" s="471"/>
      <c r="W259" s="471"/>
      <c r="X259" s="471"/>
      <c r="Y259" s="471"/>
      <c r="Z259" s="471"/>
      <c r="AA259" s="471"/>
      <c r="AB259" s="471"/>
      <c r="AC259" s="468"/>
      <c r="AD259" s="468"/>
      <c r="AE259" s="472"/>
      <c r="AF259" s="471"/>
      <c r="AG259" s="471"/>
      <c r="AH259" s="471"/>
      <c r="AI259" s="468"/>
      <c r="AJ259" s="468"/>
      <c r="AK259" s="468"/>
      <c r="AL259" s="468"/>
      <c r="AM259" s="468"/>
      <c r="AN259" s="471"/>
      <c r="AO259" s="471"/>
      <c r="AP259" s="471"/>
      <c r="AQ259" s="472"/>
      <c r="AR259" s="471"/>
      <c r="AS259" s="471"/>
      <c r="AT259" s="471"/>
      <c r="AU259" s="471"/>
      <c r="AV259" s="471"/>
      <c r="AW259" s="471"/>
      <c r="AX259" s="471"/>
      <c r="AY259" s="471"/>
      <c r="AZ259" s="468"/>
      <c r="BA259" s="468"/>
      <c r="BB259" s="468"/>
      <c r="BC259" s="472"/>
      <c r="BD259" s="471"/>
      <c r="BE259" s="471"/>
      <c r="BF259" s="471"/>
      <c r="BG259" s="468"/>
      <c r="BH259" s="468"/>
      <c r="BI259" s="468"/>
      <c r="BJ259" s="468"/>
      <c r="BK259" s="468"/>
      <c r="BL259" s="471"/>
      <c r="BM259" s="471"/>
      <c r="BN259" s="471"/>
      <c r="BO259" s="472"/>
      <c r="BP259" s="471"/>
      <c r="BQ259" s="471"/>
      <c r="BR259" s="471"/>
      <c r="BS259" s="471"/>
      <c r="BT259" s="471"/>
      <c r="BU259" s="471"/>
      <c r="BV259" s="471"/>
      <c r="BW259" s="471"/>
      <c r="BX259" s="471"/>
      <c r="BY259" s="468"/>
      <c r="BZ259" s="468"/>
      <c r="CA259" s="472"/>
      <c r="CB259" s="468"/>
      <c r="CC259" s="468"/>
      <c r="CD259" s="468"/>
      <c r="CE259" s="468"/>
      <c r="CF259" s="468"/>
      <c r="CG259" s="468"/>
      <c r="CH259" s="468"/>
      <c r="CI259" s="468"/>
      <c r="CJ259" s="471"/>
      <c r="CK259" s="471"/>
      <c r="CL259" s="471"/>
      <c r="CM259" s="472"/>
      <c r="CN259" s="471"/>
      <c r="CO259" s="471"/>
      <c r="CP259" s="471"/>
      <c r="CQ259" s="471">
        <f>'Per IP Marketing'!$B$14</f>
        <v>-24000</v>
      </c>
      <c r="CR259" s="471">
        <f>'Per IP Marketing'!$C$14</f>
        <v>-24000</v>
      </c>
      <c r="CS259" s="471">
        <f>'Per IP Marketing'!$D$14</f>
        <v>-19000</v>
      </c>
      <c r="CT259" s="471">
        <f>'Per IP Marketing'!$E$14</f>
        <v>-29000</v>
      </c>
      <c r="CU259" s="471">
        <f>'Per IP Marketing'!$F$14</f>
        <v>-26500</v>
      </c>
      <c r="CV259" s="471">
        <f>'Per IP Marketing'!$G$14</f>
        <v>-27700</v>
      </c>
      <c r="CW259" s="471">
        <f>'Per IP Marketing'!$H$14</f>
        <v>-32700</v>
      </c>
      <c r="CX259" s="471">
        <f>'Per IP Marketing'!$I$14</f>
        <v>-27000</v>
      </c>
      <c r="CY259" s="471">
        <f>'Per IP Marketing'!$J$14</f>
        <v>-12500</v>
      </c>
      <c r="CZ259" s="471">
        <f>'Per IP Marketing'!$K$14</f>
        <v>-10000</v>
      </c>
      <c r="DA259" s="471">
        <f>'Per IP Marketing'!$L$14</f>
        <v>-9250</v>
      </c>
      <c r="DB259" s="471">
        <f>'Per IP Marketing'!$M$14</f>
        <v>-2700</v>
      </c>
      <c r="DC259" s="471">
        <f>'Per IP Marketing'!$N$14</f>
        <v>-1100</v>
      </c>
      <c r="DD259" s="471">
        <f>'Per IP Marketing'!$O$14</f>
        <v>-1100</v>
      </c>
      <c r="DE259" s="471">
        <f>'Per IP Marketing'!$P$14</f>
        <v>-1100</v>
      </c>
      <c r="DF259" s="471">
        <f>'Per IP Marketing'!$Q$14</f>
        <v>-800</v>
      </c>
      <c r="DG259" s="471">
        <f>'Per IP Marketing'!$R$14</f>
        <v>-1050</v>
      </c>
      <c r="DH259" s="468">
        <f>'Per IP Marketing'!$T$14</f>
        <v>0</v>
      </c>
      <c r="DI259" s="471"/>
      <c r="DJ259" s="471"/>
      <c r="DK259" s="472"/>
      <c r="DL259" s="471"/>
      <c r="DM259" s="471"/>
      <c r="DN259" s="471"/>
      <c r="DO259" s="471"/>
      <c r="DP259" s="471"/>
      <c r="DQ259" s="471"/>
      <c r="DR259" s="471"/>
      <c r="DS259" s="471"/>
      <c r="DT259" s="471"/>
      <c r="DU259" s="468"/>
      <c r="DV259" s="468"/>
      <c r="DW259" s="472"/>
      <c r="DX259" s="468"/>
      <c r="DY259" s="468"/>
      <c r="DZ259" s="468"/>
      <c r="EA259" s="468"/>
      <c r="EB259" s="468"/>
      <c r="EC259" s="468"/>
      <c r="ED259" s="468"/>
      <c r="EE259" s="468"/>
      <c r="EF259" s="471"/>
      <c r="EG259" s="471"/>
      <c r="EH259" s="471"/>
      <c r="EI259" s="472"/>
      <c r="EJ259" s="471"/>
      <c r="EK259" s="471"/>
      <c r="EL259" s="471"/>
      <c r="EM259" s="471"/>
      <c r="EN259" s="471"/>
      <c r="EO259" s="471"/>
      <c r="EP259" s="471"/>
      <c r="EQ259" s="471"/>
      <c r="ER259" s="471"/>
      <c r="ES259" s="468"/>
      <c r="ET259" s="468"/>
      <c r="EU259" s="472"/>
      <c r="EV259" s="468"/>
      <c r="EW259" s="468"/>
      <c r="EX259" s="468"/>
      <c r="EY259" s="468"/>
      <c r="EZ259" s="468"/>
      <c r="FA259" s="468"/>
      <c r="FB259" s="468"/>
      <c r="FC259" s="468"/>
      <c r="FD259" s="471"/>
      <c r="FE259" s="471"/>
      <c r="FF259" s="471"/>
      <c r="FG259" s="472"/>
      <c r="FH259" s="471"/>
      <c r="FI259" s="471"/>
      <c r="FJ259" s="471"/>
      <c r="FK259" s="471"/>
      <c r="FL259" s="471"/>
      <c r="FM259" s="471"/>
      <c r="FN259" s="471"/>
      <c r="FO259" s="471"/>
      <c r="FP259" s="471"/>
      <c r="FQ259" s="468"/>
      <c r="FR259" s="468"/>
      <c r="FS259" s="472"/>
      <c r="FT259" s="468"/>
      <c r="FU259" s="468"/>
      <c r="FV259" s="468"/>
      <c r="FW259" s="468"/>
      <c r="FX259" s="468"/>
      <c r="FY259" s="468"/>
      <c r="FZ259" s="468"/>
      <c r="GA259" s="468"/>
      <c r="GB259" s="471"/>
      <c r="GC259" s="471"/>
      <c r="GD259" s="471"/>
      <c r="GE259" s="472"/>
      <c r="GF259" s="507"/>
    </row>
    <row r="260" spans="7:188" s="508" customFormat="1" ht="22" hidden="1" customHeight="1">
      <c r="G260" s="540">
        <f t="shared" si="869"/>
        <v>56</v>
      </c>
      <c r="H260" s="468"/>
      <c r="I260" s="468"/>
      <c r="J260" s="468"/>
      <c r="K260" s="468"/>
      <c r="L260" s="468"/>
      <c r="M260" s="468"/>
      <c r="N260" s="468"/>
      <c r="O260" s="468"/>
      <c r="P260" s="472"/>
      <c r="Q260" s="471"/>
      <c r="R260" s="471"/>
      <c r="S260" s="472"/>
      <c r="T260" s="471"/>
      <c r="U260" s="471"/>
      <c r="V260" s="471"/>
      <c r="W260" s="471"/>
      <c r="X260" s="471"/>
      <c r="Y260" s="471"/>
      <c r="Z260" s="471"/>
      <c r="AA260" s="471"/>
      <c r="AB260" s="471"/>
      <c r="AC260" s="468"/>
      <c r="AD260" s="468"/>
      <c r="AE260" s="472"/>
      <c r="AF260" s="471"/>
      <c r="AG260" s="471"/>
      <c r="AH260" s="471"/>
      <c r="AI260" s="468"/>
      <c r="AJ260" s="468"/>
      <c r="AK260" s="468"/>
      <c r="AL260" s="468"/>
      <c r="AM260" s="468"/>
      <c r="AN260" s="471"/>
      <c r="AO260" s="471"/>
      <c r="AP260" s="471"/>
      <c r="AQ260" s="472"/>
      <c r="AR260" s="471"/>
      <c r="AS260" s="471"/>
      <c r="AT260" s="471"/>
      <c r="AU260" s="471"/>
      <c r="AV260" s="471"/>
      <c r="AW260" s="471"/>
      <c r="AX260" s="471"/>
      <c r="AY260" s="471"/>
      <c r="AZ260" s="468"/>
      <c r="BA260" s="468"/>
      <c r="BB260" s="468"/>
      <c r="BC260" s="472"/>
      <c r="BD260" s="471"/>
      <c r="BE260" s="471"/>
      <c r="BF260" s="471"/>
      <c r="BG260" s="468"/>
      <c r="BH260" s="468"/>
      <c r="BI260" s="468"/>
      <c r="BJ260" s="468"/>
      <c r="BK260" s="468"/>
      <c r="BL260" s="471"/>
      <c r="BM260" s="471"/>
      <c r="BN260" s="471"/>
      <c r="BO260" s="472"/>
      <c r="BP260" s="471"/>
      <c r="BQ260" s="471"/>
      <c r="BR260" s="471"/>
      <c r="BS260" s="471"/>
      <c r="BT260" s="471"/>
      <c r="BU260" s="471"/>
      <c r="BV260" s="471"/>
      <c r="BW260" s="471"/>
      <c r="BX260" s="471"/>
      <c r="BY260" s="468"/>
      <c r="BZ260" s="468"/>
      <c r="CA260" s="472"/>
      <c r="CB260" s="468"/>
      <c r="CC260" s="468"/>
      <c r="CD260" s="468"/>
      <c r="CE260" s="468"/>
      <c r="CF260" s="468"/>
      <c r="CG260" s="468"/>
      <c r="CH260" s="468"/>
      <c r="CI260" s="468"/>
      <c r="CJ260" s="471"/>
      <c r="CK260" s="471"/>
      <c r="CL260" s="471"/>
      <c r="CM260" s="472"/>
      <c r="CN260" s="471"/>
      <c r="CO260" s="471"/>
      <c r="CP260" s="471"/>
      <c r="CQ260" s="471"/>
      <c r="CR260" s="471">
        <f>'Per IP Marketing'!$B$14</f>
        <v>-24000</v>
      </c>
      <c r="CS260" s="471">
        <f>'Per IP Marketing'!$C$14</f>
        <v>-24000</v>
      </c>
      <c r="CT260" s="471">
        <f>'Per IP Marketing'!$D$14</f>
        <v>-19000</v>
      </c>
      <c r="CU260" s="471">
        <f>'Per IP Marketing'!$E$14</f>
        <v>-29000</v>
      </c>
      <c r="CV260" s="471">
        <f>'Per IP Marketing'!$F$14</f>
        <v>-26500</v>
      </c>
      <c r="CW260" s="471">
        <f>'Per IP Marketing'!$G$14</f>
        <v>-27700</v>
      </c>
      <c r="CX260" s="471">
        <f>'Per IP Marketing'!$H$14</f>
        <v>-32700</v>
      </c>
      <c r="CY260" s="471">
        <f>'Per IP Marketing'!$I$14</f>
        <v>-27000</v>
      </c>
      <c r="CZ260" s="471">
        <f>'Per IP Marketing'!$J$14</f>
        <v>-12500</v>
      </c>
      <c r="DA260" s="471">
        <f>'Per IP Marketing'!$K$14</f>
        <v>-10000</v>
      </c>
      <c r="DB260" s="471">
        <f>'Per IP Marketing'!$L$14</f>
        <v>-9250</v>
      </c>
      <c r="DC260" s="471">
        <f>'Per IP Marketing'!$M$14</f>
        <v>-2700</v>
      </c>
      <c r="DD260" s="471">
        <f>'Per IP Marketing'!$N$14</f>
        <v>-1100</v>
      </c>
      <c r="DE260" s="471">
        <f>'Per IP Marketing'!$O$14</f>
        <v>-1100</v>
      </c>
      <c r="DF260" s="471">
        <f>'Per IP Marketing'!$P$14</f>
        <v>-1100</v>
      </c>
      <c r="DG260" s="471">
        <f>'Per IP Marketing'!$Q$14</f>
        <v>-800</v>
      </c>
      <c r="DH260" s="471">
        <f>'Per IP Marketing'!$R$14</f>
        <v>-1050</v>
      </c>
      <c r="DI260" s="468">
        <f>'Per IP Marketing'!$T$14</f>
        <v>0</v>
      </c>
      <c r="DJ260" s="471"/>
      <c r="DK260" s="472"/>
      <c r="DL260" s="471"/>
      <c r="DM260" s="471"/>
      <c r="DN260" s="471"/>
      <c r="DO260" s="471"/>
      <c r="DP260" s="471"/>
      <c r="DQ260" s="471"/>
      <c r="DR260" s="471"/>
      <c r="DS260" s="471"/>
      <c r="DT260" s="471"/>
      <c r="DU260" s="468"/>
      <c r="DV260" s="468"/>
      <c r="DW260" s="472"/>
      <c r="DX260" s="468"/>
      <c r="DY260" s="468"/>
      <c r="DZ260" s="468"/>
      <c r="EA260" s="468"/>
      <c r="EB260" s="468"/>
      <c r="EC260" s="468"/>
      <c r="ED260" s="468"/>
      <c r="EE260" s="468"/>
      <c r="EF260" s="471"/>
      <c r="EG260" s="471"/>
      <c r="EH260" s="471"/>
      <c r="EI260" s="472"/>
      <c r="EJ260" s="471"/>
      <c r="EK260" s="471"/>
      <c r="EL260" s="471"/>
      <c r="EM260" s="471"/>
      <c r="EN260" s="471"/>
      <c r="EO260" s="471"/>
      <c r="EP260" s="471"/>
      <c r="EQ260" s="471"/>
      <c r="ER260" s="471"/>
      <c r="ES260" s="468"/>
      <c r="ET260" s="468"/>
      <c r="EU260" s="472"/>
      <c r="EV260" s="468"/>
      <c r="EW260" s="468"/>
      <c r="EX260" s="468"/>
      <c r="EY260" s="468"/>
      <c r="EZ260" s="468"/>
      <c r="FA260" s="468"/>
      <c r="FB260" s="468"/>
      <c r="FC260" s="468"/>
      <c r="FD260" s="471"/>
      <c r="FE260" s="471"/>
      <c r="FF260" s="471"/>
      <c r="FG260" s="472"/>
      <c r="FH260" s="471"/>
      <c r="FI260" s="471"/>
      <c r="FJ260" s="471"/>
      <c r="FK260" s="471"/>
      <c r="FL260" s="471"/>
      <c r="FM260" s="471"/>
      <c r="FN260" s="471"/>
      <c r="FO260" s="471"/>
      <c r="FP260" s="471"/>
      <c r="FQ260" s="468"/>
      <c r="FR260" s="468"/>
      <c r="FS260" s="472"/>
      <c r="FT260" s="468"/>
      <c r="FU260" s="468"/>
      <c r="FV260" s="468"/>
      <c r="FW260" s="468"/>
      <c r="FX260" s="468"/>
      <c r="FY260" s="468"/>
      <c r="FZ260" s="468"/>
      <c r="GA260" s="468"/>
      <c r="GB260" s="471"/>
      <c r="GC260" s="471"/>
      <c r="GD260" s="471"/>
      <c r="GE260" s="472"/>
      <c r="GF260" s="507"/>
    </row>
    <row r="261" spans="7:188" s="508" customFormat="1" ht="22" hidden="1" customHeight="1">
      <c r="G261" s="540">
        <f t="shared" si="869"/>
        <v>57</v>
      </c>
      <c r="H261" s="468"/>
      <c r="I261" s="468"/>
      <c r="J261" s="468"/>
      <c r="K261" s="468"/>
      <c r="L261" s="468"/>
      <c r="M261" s="468"/>
      <c r="N261" s="468"/>
      <c r="O261" s="468"/>
      <c r="P261" s="472"/>
      <c r="Q261" s="471"/>
      <c r="R261" s="471"/>
      <c r="S261" s="472"/>
      <c r="T261" s="471"/>
      <c r="U261" s="471"/>
      <c r="V261" s="471"/>
      <c r="W261" s="471"/>
      <c r="X261" s="471"/>
      <c r="Y261" s="471"/>
      <c r="Z261" s="471"/>
      <c r="AA261" s="471"/>
      <c r="AB261" s="471"/>
      <c r="AC261" s="468"/>
      <c r="AD261" s="468"/>
      <c r="AE261" s="472"/>
      <c r="AF261" s="471"/>
      <c r="AG261" s="471"/>
      <c r="AH261" s="471"/>
      <c r="AI261" s="468"/>
      <c r="AJ261" s="468"/>
      <c r="AK261" s="468"/>
      <c r="AL261" s="468"/>
      <c r="AM261" s="468"/>
      <c r="AN261" s="471"/>
      <c r="AO261" s="471"/>
      <c r="AP261" s="471"/>
      <c r="AQ261" s="472"/>
      <c r="AR261" s="471"/>
      <c r="AS261" s="471"/>
      <c r="AT261" s="471"/>
      <c r="AU261" s="471"/>
      <c r="AV261" s="471"/>
      <c r="AW261" s="471"/>
      <c r="AX261" s="471"/>
      <c r="AY261" s="471"/>
      <c r="AZ261" s="468"/>
      <c r="BA261" s="468"/>
      <c r="BB261" s="468"/>
      <c r="BC261" s="472"/>
      <c r="BD261" s="471"/>
      <c r="BE261" s="471"/>
      <c r="BF261" s="471"/>
      <c r="BG261" s="468"/>
      <c r="BH261" s="468"/>
      <c r="BI261" s="468"/>
      <c r="BJ261" s="468"/>
      <c r="BK261" s="468"/>
      <c r="BL261" s="471"/>
      <c r="BM261" s="471"/>
      <c r="BN261" s="471"/>
      <c r="BO261" s="472"/>
      <c r="BP261" s="471"/>
      <c r="BQ261" s="471"/>
      <c r="BR261" s="471"/>
      <c r="BS261" s="471"/>
      <c r="BT261" s="471"/>
      <c r="BU261" s="471"/>
      <c r="BV261" s="471"/>
      <c r="BW261" s="471"/>
      <c r="BX261" s="471"/>
      <c r="BY261" s="468"/>
      <c r="BZ261" s="468"/>
      <c r="CA261" s="472"/>
      <c r="CB261" s="468"/>
      <c r="CC261" s="468"/>
      <c r="CD261" s="468"/>
      <c r="CE261" s="468"/>
      <c r="CF261" s="468"/>
      <c r="CG261" s="468"/>
      <c r="CH261" s="468"/>
      <c r="CI261" s="468"/>
      <c r="CJ261" s="471"/>
      <c r="CK261" s="471"/>
      <c r="CL261" s="471"/>
      <c r="CM261" s="472"/>
      <c r="CN261" s="471"/>
      <c r="CO261" s="471"/>
      <c r="CP261" s="471"/>
      <c r="CQ261" s="471"/>
      <c r="CR261" s="471">
        <f>'Per IP Marketing'!$B$14</f>
        <v>-24000</v>
      </c>
      <c r="CS261" s="471">
        <f>'Per IP Marketing'!$C$14</f>
        <v>-24000</v>
      </c>
      <c r="CT261" s="471">
        <f>'Per IP Marketing'!$D$14</f>
        <v>-19000</v>
      </c>
      <c r="CU261" s="471">
        <f>'Per IP Marketing'!$E$14</f>
        <v>-29000</v>
      </c>
      <c r="CV261" s="471">
        <f>'Per IP Marketing'!$F$14</f>
        <v>-26500</v>
      </c>
      <c r="CW261" s="471">
        <f>'Per IP Marketing'!$G$14</f>
        <v>-27700</v>
      </c>
      <c r="CX261" s="471">
        <f>'Per IP Marketing'!$H$14</f>
        <v>-32700</v>
      </c>
      <c r="CY261" s="471">
        <f>'Per IP Marketing'!$I$14</f>
        <v>-27000</v>
      </c>
      <c r="CZ261" s="471">
        <f>'Per IP Marketing'!$J$14</f>
        <v>-12500</v>
      </c>
      <c r="DA261" s="471">
        <f>'Per IP Marketing'!$K$14</f>
        <v>-10000</v>
      </c>
      <c r="DB261" s="471">
        <f>'Per IP Marketing'!$L$14</f>
        <v>-9250</v>
      </c>
      <c r="DC261" s="471">
        <f>'Per IP Marketing'!$M$14</f>
        <v>-2700</v>
      </c>
      <c r="DD261" s="471">
        <f>'Per IP Marketing'!$N$14</f>
        <v>-1100</v>
      </c>
      <c r="DE261" s="471">
        <f>'Per IP Marketing'!$O$14</f>
        <v>-1100</v>
      </c>
      <c r="DF261" s="471">
        <f>'Per IP Marketing'!$P$14</f>
        <v>-1100</v>
      </c>
      <c r="DG261" s="471">
        <f>'Per IP Marketing'!$Q$14</f>
        <v>-800</v>
      </c>
      <c r="DH261" s="471">
        <f>'Per IP Marketing'!$R$14</f>
        <v>-1050</v>
      </c>
      <c r="DI261" s="468">
        <f>'Per IP Marketing'!$T$14</f>
        <v>0</v>
      </c>
      <c r="DJ261" s="471"/>
      <c r="DK261" s="472"/>
      <c r="DL261" s="471"/>
      <c r="DM261" s="471"/>
      <c r="DN261" s="471"/>
      <c r="DO261" s="471"/>
      <c r="DP261" s="471"/>
      <c r="DQ261" s="471"/>
      <c r="DR261" s="471"/>
      <c r="DS261" s="471"/>
      <c r="DT261" s="471"/>
      <c r="DU261" s="468"/>
      <c r="DV261" s="468"/>
      <c r="DW261" s="472"/>
      <c r="DX261" s="468"/>
      <c r="DY261" s="468"/>
      <c r="DZ261" s="468"/>
      <c r="EA261" s="468"/>
      <c r="EB261" s="468"/>
      <c r="EC261" s="468"/>
      <c r="ED261" s="468"/>
      <c r="EE261" s="468"/>
      <c r="EF261" s="471"/>
      <c r="EG261" s="471"/>
      <c r="EH261" s="471"/>
      <c r="EI261" s="472"/>
      <c r="EJ261" s="471"/>
      <c r="EK261" s="471"/>
      <c r="EL261" s="471"/>
      <c r="EM261" s="471"/>
      <c r="EN261" s="471"/>
      <c r="EO261" s="471"/>
      <c r="EP261" s="471"/>
      <c r="EQ261" s="471"/>
      <c r="ER261" s="471"/>
      <c r="ES261" s="468"/>
      <c r="ET261" s="468"/>
      <c r="EU261" s="472"/>
      <c r="EV261" s="468"/>
      <c r="EW261" s="468"/>
      <c r="EX261" s="468"/>
      <c r="EY261" s="468"/>
      <c r="EZ261" s="468"/>
      <c r="FA261" s="468"/>
      <c r="FB261" s="468"/>
      <c r="FC261" s="468"/>
      <c r="FD261" s="471"/>
      <c r="FE261" s="471"/>
      <c r="FF261" s="471"/>
      <c r="FG261" s="472"/>
      <c r="FH261" s="471"/>
      <c r="FI261" s="471"/>
      <c r="FJ261" s="471"/>
      <c r="FK261" s="471"/>
      <c r="FL261" s="471"/>
      <c r="FM261" s="471"/>
      <c r="FN261" s="471"/>
      <c r="FO261" s="471"/>
      <c r="FP261" s="471"/>
      <c r="FQ261" s="468"/>
      <c r="FR261" s="468"/>
      <c r="FS261" s="472"/>
      <c r="FT261" s="468"/>
      <c r="FU261" s="468"/>
      <c r="FV261" s="468"/>
      <c r="FW261" s="468"/>
      <c r="FX261" s="468"/>
      <c r="FY261" s="468"/>
      <c r="FZ261" s="468"/>
      <c r="GA261" s="468"/>
      <c r="GB261" s="471"/>
      <c r="GC261" s="471"/>
      <c r="GD261" s="471"/>
      <c r="GE261" s="472"/>
      <c r="GF261" s="507"/>
    </row>
    <row r="262" spans="7:188" s="508" customFormat="1" ht="22" hidden="1" customHeight="1">
      <c r="G262" s="540">
        <f t="shared" si="869"/>
        <v>58</v>
      </c>
      <c r="H262" s="468"/>
      <c r="I262" s="468"/>
      <c r="J262" s="468"/>
      <c r="K262" s="468"/>
      <c r="L262" s="468"/>
      <c r="M262" s="468"/>
      <c r="N262" s="468"/>
      <c r="O262" s="468"/>
      <c r="P262" s="472"/>
      <c r="Q262" s="471"/>
      <c r="R262" s="471"/>
      <c r="S262" s="472"/>
      <c r="T262" s="471"/>
      <c r="U262" s="471"/>
      <c r="V262" s="471"/>
      <c r="W262" s="471"/>
      <c r="X262" s="471"/>
      <c r="Y262" s="471"/>
      <c r="Z262" s="471"/>
      <c r="AA262" s="471"/>
      <c r="AB262" s="471"/>
      <c r="AC262" s="468"/>
      <c r="AD262" s="468"/>
      <c r="AE262" s="472"/>
      <c r="AF262" s="471"/>
      <c r="AG262" s="471"/>
      <c r="AH262" s="471"/>
      <c r="AI262" s="468"/>
      <c r="AJ262" s="468"/>
      <c r="AK262" s="468"/>
      <c r="AL262" s="468"/>
      <c r="AM262" s="468"/>
      <c r="AN262" s="471"/>
      <c r="AO262" s="471"/>
      <c r="AP262" s="471"/>
      <c r="AQ262" s="472"/>
      <c r="AR262" s="471"/>
      <c r="AS262" s="471"/>
      <c r="AT262" s="471"/>
      <c r="AU262" s="471"/>
      <c r="AV262" s="471"/>
      <c r="AW262" s="471"/>
      <c r="AX262" s="471"/>
      <c r="AY262" s="471"/>
      <c r="AZ262" s="468"/>
      <c r="BA262" s="468"/>
      <c r="BB262" s="468"/>
      <c r="BC262" s="472"/>
      <c r="BD262" s="471"/>
      <c r="BE262" s="471"/>
      <c r="BF262" s="471"/>
      <c r="BG262" s="468"/>
      <c r="BH262" s="468"/>
      <c r="BI262" s="468"/>
      <c r="BJ262" s="468"/>
      <c r="BK262" s="468"/>
      <c r="BL262" s="471"/>
      <c r="BM262" s="471"/>
      <c r="BN262" s="471"/>
      <c r="BO262" s="472"/>
      <c r="BP262" s="471"/>
      <c r="BQ262" s="471"/>
      <c r="BR262" s="471"/>
      <c r="BS262" s="471"/>
      <c r="BT262" s="471"/>
      <c r="BU262" s="471"/>
      <c r="BV262" s="471"/>
      <c r="BW262" s="471"/>
      <c r="BX262" s="471"/>
      <c r="BY262" s="468"/>
      <c r="BZ262" s="468"/>
      <c r="CA262" s="472"/>
      <c r="CB262" s="468"/>
      <c r="CC262" s="468"/>
      <c r="CD262" s="468"/>
      <c r="CE262" s="468"/>
      <c r="CF262" s="468"/>
      <c r="CG262" s="468"/>
      <c r="CH262" s="468"/>
      <c r="CI262" s="468"/>
      <c r="CJ262" s="471"/>
      <c r="CK262" s="471"/>
      <c r="CL262" s="471"/>
      <c r="CM262" s="472"/>
      <c r="CN262" s="471"/>
      <c r="CO262" s="471"/>
      <c r="CP262" s="471"/>
      <c r="CQ262" s="471"/>
      <c r="CR262" s="471"/>
      <c r="CS262" s="471">
        <f>'Per IP Marketing'!$B$14</f>
        <v>-24000</v>
      </c>
      <c r="CT262" s="471">
        <f>'Per IP Marketing'!$C$14</f>
        <v>-24000</v>
      </c>
      <c r="CU262" s="471">
        <f>'Per IP Marketing'!$D$14</f>
        <v>-19000</v>
      </c>
      <c r="CV262" s="471">
        <f>'Per IP Marketing'!$E$14</f>
        <v>-29000</v>
      </c>
      <c r="CW262" s="471">
        <f>'Per IP Marketing'!$F$14</f>
        <v>-26500</v>
      </c>
      <c r="CX262" s="471">
        <f>'Per IP Marketing'!$G$14</f>
        <v>-27700</v>
      </c>
      <c r="CY262" s="471">
        <f>'Per IP Marketing'!$H$14</f>
        <v>-32700</v>
      </c>
      <c r="CZ262" s="471">
        <f>'Per IP Marketing'!$I$14</f>
        <v>-27000</v>
      </c>
      <c r="DA262" s="471">
        <f>'Per IP Marketing'!$J$14</f>
        <v>-12500</v>
      </c>
      <c r="DB262" s="471">
        <f>'Per IP Marketing'!$K$14</f>
        <v>-10000</v>
      </c>
      <c r="DC262" s="471">
        <f>'Per IP Marketing'!$L$14</f>
        <v>-9250</v>
      </c>
      <c r="DD262" s="471">
        <f>'Per IP Marketing'!$M$14</f>
        <v>-2700</v>
      </c>
      <c r="DE262" s="471">
        <f>'Per IP Marketing'!$N$14</f>
        <v>-1100</v>
      </c>
      <c r="DF262" s="471">
        <f>'Per IP Marketing'!$O$14</f>
        <v>-1100</v>
      </c>
      <c r="DG262" s="471">
        <f>'Per IP Marketing'!$P$14</f>
        <v>-1100</v>
      </c>
      <c r="DH262" s="471">
        <f>'Per IP Marketing'!$Q$14</f>
        <v>-800</v>
      </c>
      <c r="DI262" s="471">
        <f>'Per IP Marketing'!$R$14</f>
        <v>-1050</v>
      </c>
      <c r="DJ262" s="468">
        <f>'Per IP Marketing'!$T$14</f>
        <v>0</v>
      </c>
      <c r="DK262" s="472"/>
      <c r="DL262" s="471"/>
      <c r="DM262" s="471"/>
      <c r="DN262" s="471"/>
      <c r="DO262" s="471"/>
      <c r="DP262" s="471"/>
      <c r="DQ262" s="471"/>
      <c r="DR262" s="471"/>
      <c r="DS262" s="471"/>
      <c r="DT262" s="471"/>
      <c r="DU262" s="468"/>
      <c r="DV262" s="468"/>
      <c r="DW262" s="472"/>
      <c r="DX262" s="468"/>
      <c r="DY262" s="468"/>
      <c r="DZ262" s="468"/>
      <c r="EA262" s="468"/>
      <c r="EB262" s="468"/>
      <c r="EC262" s="468"/>
      <c r="ED262" s="468"/>
      <c r="EE262" s="468"/>
      <c r="EF262" s="471"/>
      <c r="EG262" s="471"/>
      <c r="EH262" s="471"/>
      <c r="EI262" s="472"/>
      <c r="EJ262" s="471"/>
      <c r="EK262" s="471"/>
      <c r="EL262" s="471"/>
      <c r="EM262" s="471"/>
      <c r="EN262" s="471"/>
      <c r="EO262" s="471"/>
      <c r="EP262" s="471"/>
      <c r="EQ262" s="471"/>
      <c r="ER262" s="471"/>
      <c r="ES262" s="468"/>
      <c r="ET262" s="468"/>
      <c r="EU262" s="472"/>
      <c r="EV262" s="468"/>
      <c r="EW262" s="468"/>
      <c r="EX262" s="468"/>
      <c r="EY262" s="468"/>
      <c r="EZ262" s="468"/>
      <c r="FA262" s="468"/>
      <c r="FB262" s="468"/>
      <c r="FC262" s="468"/>
      <c r="FD262" s="471"/>
      <c r="FE262" s="471"/>
      <c r="FF262" s="471"/>
      <c r="FG262" s="472"/>
      <c r="FH262" s="471"/>
      <c r="FI262" s="471"/>
      <c r="FJ262" s="471"/>
      <c r="FK262" s="471"/>
      <c r="FL262" s="471"/>
      <c r="FM262" s="471"/>
      <c r="FN262" s="471"/>
      <c r="FO262" s="471"/>
      <c r="FP262" s="471"/>
      <c r="FQ262" s="468"/>
      <c r="FR262" s="468"/>
      <c r="FS262" s="472"/>
      <c r="FT262" s="468"/>
      <c r="FU262" s="468"/>
      <c r="FV262" s="468"/>
      <c r="FW262" s="468"/>
      <c r="FX262" s="468"/>
      <c r="FY262" s="468"/>
      <c r="FZ262" s="468"/>
      <c r="GA262" s="468"/>
      <c r="GB262" s="471"/>
      <c r="GC262" s="471"/>
      <c r="GD262" s="471"/>
      <c r="GE262" s="472"/>
      <c r="GF262" s="507"/>
    </row>
    <row r="263" spans="7:188" s="508" customFormat="1" ht="22" hidden="1" customHeight="1">
      <c r="G263" s="540">
        <f t="shared" si="869"/>
        <v>59</v>
      </c>
      <c r="H263" s="468"/>
      <c r="I263" s="468"/>
      <c r="J263" s="468"/>
      <c r="K263" s="468"/>
      <c r="L263" s="468"/>
      <c r="M263" s="468"/>
      <c r="N263" s="468"/>
      <c r="O263" s="468"/>
      <c r="P263" s="472"/>
      <c r="Q263" s="471"/>
      <c r="R263" s="471"/>
      <c r="S263" s="472"/>
      <c r="T263" s="471"/>
      <c r="U263" s="471"/>
      <c r="V263" s="471"/>
      <c r="W263" s="471"/>
      <c r="X263" s="471"/>
      <c r="Y263" s="471"/>
      <c r="Z263" s="471"/>
      <c r="AA263" s="471"/>
      <c r="AB263" s="471"/>
      <c r="AC263" s="468"/>
      <c r="AD263" s="468"/>
      <c r="AE263" s="472"/>
      <c r="AF263" s="471"/>
      <c r="AG263" s="471"/>
      <c r="AH263" s="471"/>
      <c r="AI263" s="468"/>
      <c r="AJ263" s="468"/>
      <c r="AK263" s="468"/>
      <c r="AL263" s="468"/>
      <c r="AM263" s="468"/>
      <c r="AN263" s="471"/>
      <c r="AO263" s="471"/>
      <c r="AP263" s="471"/>
      <c r="AQ263" s="472"/>
      <c r="AR263" s="471"/>
      <c r="AS263" s="471"/>
      <c r="AT263" s="471"/>
      <c r="AU263" s="471"/>
      <c r="AV263" s="471"/>
      <c r="AW263" s="471"/>
      <c r="AX263" s="471"/>
      <c r="AY263" s="471"/>
      <c r="AZ263" s="468"/>
      <c r="BA263" s="468"/>
      <c r="BB263" s="468"/>
      <c r="BC263" s="472"/>
      <c r="BD263" s="471"/>
      <c r="BE263" s="471"/>
      <c r="BF263" s="471"/>
      <c r="BG263" s="468"/>
      <c r="BH263" s="468"/>
      <c r="BI263" s="468"/>
      <c r="BJ263" s="468"/>
      <c r="BK263" s="468"/>
      <c r="BL263" s="471"/>
      <c r="BM263" s="471"/>
      <c r="BN263" s="471"/>
      <c r="BO263" s="472"/>
      <c r="BP263" s="471"/>
      <c r="BQ263" s="471"/>
      <c r="BR263" s="471"/>
      <c r="BS263" s="471"/>
      <c r="BT263" s="471"/>
      <c r="BU263" s="471"/>
      <c r="BV263" s="471"/>
      <c r="BW263" s="471"/>
      <c r="BX263" s="471"/>
      <c r="BY263" s="468"/>
      <c r="BZ263" s="468"/>
      <c r="CA263" s="472"/>
      <c r="CB263" s="468"/>
      <c r="CC263" s="468"/>
      <c r="CD263" s="468"/>
      <c r="CE263" s="468"/>
      <c r="CF263" s="468"/>
      <c r="CG263" s="468"/>
      <c r="CH263" s="468"/>
      <c r="CI263" s="468"/>
      <c r="CJ263" s="471"/>
      <c r="CK263" s="471"/>
      <c r="CL263" s="471"/>
      <c r="CM263" s="472"/>
      <c r="CN263" s="471"/>
      <c r="CO263" s="471"/>
      <c r="CP263" s="471"/>
      <c r="CQ263" s="471"/>
      <c r="CR263" s="471"/>
      <c r="CS263" s="471"/>
      <c r="CT263" s="471">
        <f>'Per IP Marketing'!$B$14</f>
        <v>-24000</v>
      </c>
      <c r="CU263" s="471">
        <f>'Per IP Marketing'!$C$14</f>
        <v>-24000</v>
      </c>
      <c r="CV263" s="471">
        <f>'Per IP Marketing'!$D$14</f>
        <v>-19000</v>
      </c>
      <c r="CW263" s="471">
        <f>'Per IP Marketing'!$E$14</f>
        <v>-29000</v>
      </c>
      <c r="CX263" s="471">
        <f>'Per IP Marketing'!$F$14</f>
        <v>-26500</v>
      </c>
      <c r="CY263" s="471">
        <f>'Per IP Marketing'!$G$14</f>
        <v>-27700</v>
      </c>
      <c r="CZ263" s="471">
        <f>'Per IP Marketing'!$H$14</f>
        <v>-32700</v>
      </c>
      <c r="DA263" s="471">
        <f>'Per IP Marketing'!$I$14</f>
        <v>-27000</v>
      </c>
      <c r="DB263" s="471">
        <f>'Per IP Marketing'!$J$14</f>
        <v>-12500</v>
      </c>
      <c r="DC263" s="471">
        <f>'Per IP Marketing'!$K$14</f>
        <v>-10000</v>
      </c>
      <c r="DD263" s="471">
        <f>'Per IP Marketing'!$L$14</f>
        <v>-9250</v>
      </c>
      <c r="DE263" s="471">
        <f>'Per IP Marketing'!$M$14</f>
        <v>-2700</v>
      </c>
      <c r="DF263" s="471">
        <f>'Per IP Marketing'!$N$14</f>
        <v>-1100</v>
      </c>
      <c r="DG263" s="471">
        <f>'Per IP Marketing'!$O$14</f>
        <v>-1100</v>
      </c>
      <c r="DH263" s="471">
        <f>'Per IP Marketing'!$P$14</f>
        <v>-1100</v>
      </c>
      <c r="DI263" s="471">
        <f>'Per IP Marketing'!$Q$14</f>
        <v>-800</v>
      </c>
      <c r="DJ263" s="471">
        <f>'Per IP Marketing'!$R$14</f>
        <v>-1050</v>
      </c>
      <c r="DK263" s="468">
        <f>'Per IP Marketing'!$T$14</f>
        <v>0</v>
      </c>
      <c r="DL263" s="471"/>
      <c r="DM263" s="471"/>
      <c r="DN263" s="471"/>
      <c r="DO263" s="471"/>
      <c r="DP263" s="471"/>
      <c r="DQ263" s="471"/>
      <c r="DR263" s="471"/>
      <c r="DS263" s="471"/>
      <c r="DT263" s="471"/>
      <c r="DU263" s="468"/>
      <c r="DV263" s="468"/>
      <c r="DW263" s="472"/>
      <c r="DX263" s="468"/>
      <c r="DY263" s="468"/>
      <c r="DZ263" s="468"/>
      <c r="EA263" s="468"/>
      <c r="EB263" s="468"/>
      <c r="EC263" s="468"/>
      <c r="ED263" s="468"/>
      <c r="EE263" s="468"/>
      <c r="EF263" s="471"/>
      <c r="EG263" s="471"/>
      <c r="EH263" s="471"/>
      <c r="EI263" s="472"/>
      <c r="EJ263" s="471"/>
      <c r="EK263" s="471"/>
      <c r="EL263" s="471"/>
      <c r="EM263" s="471"/>
      <c r="EN263" s="471"/>
      <c r="EO263" s="471"/>
      <c r="EP263" s="471"/>
      <c r="EQ263" s="471"/>
      <c r="ER263" s="471"/>
      <c r="ES263" s="468"/>
      <c r="ET263" s="468"/>
      <c r="EU263" s="472"/>
      <c r="EV263" s="468"/>
      <c r="EW263" s="468"/>
      <c r="EX263" s="468"/>
      <c r="EY263" s="468"/>
      <c r="EZ263" s="468"/>
      <c r="FA263" s="468"/>
      <c r="FB263" s="468"/>
      <c r="FC263" s="468"/>
      <c r="FD263" s="471"/>
      <c r="FE263" s="471"/>
      <c r="FF263" s="471"/>
      <c r="FG263" s="472"/>
      <c r="FH263" s="471"/>
      <c r="FI263" s="471"/>
      <c r="FJ263" s="471"/>
      <c r="FK263" s="471"/>
      <c r="FL263" s="471"/>
      <c r="FM263" s="471"/>
      <c r="FN263" s="471"/>
      <c r="FO263" s="471"/>
      <c r="FP263" s="471"/>
      <c r="FQ263" s="468"/>
      <c r="FR263" s="468"/>
      <c r="FS263" s="472"/>
      <c r="FT263" s="468"/>
      <c r="FU263" s="468"/>
      <c r="FV263" s="468"/>
      <c r="FW263" s="468"/>
      <c r="FX263" s="468"/>
      <c r="FY263" s="468"/>
      <c r="FZ263" s="468"/>
      <c r="GA263" s="468"/>
      <c r="GB263" s="471"/>
      <c r="GC263" s="471"/>
      <c r="GD263" s="471"/>
      <c r="GE263" s="472"/>
      <c r="GF263" s="507"/>
    </row>
    <row r="264" spans="7:188" s="508" customFormat="1" ht="22" hidden="1" customHeight="1">
      <c r="G264" s="540">
        <f t="shared" si="869"/>
        <v>60</v>
      </c>
      <c r="H264" s="468"/>
      <c r="I264" s="468"/>
      <c r="J264" s="468"/>
      <c r="K264" s="468"/>
      <c r="L264" s="468"/>
      <c r="M264" s="468"/>
      <c r="N264" s="468"/>
      <c r="O264" s="468"/>
      <c r="P264" s="472"/>
      <c r="Q264" s="471"/>
      <c r="R264" s="471"/>
      <c r="S264" s="472"/>
      <c r="T264" s="471"/>
      <c r="U264" s="471"/>
      <c r="V264" s="471"/>
      <c r="W264" s="471"/>
      <c r="X264" s="471"/>
      <c r="Y264" s="471"/>
      <c r="Z264" s="471"/>
      <c r="AA264" s="471"/>
      <c r="AB264" s="471"/>
      <c r="AC264" s="468"/>
      <c r="AD264" s="468"/>
      <c r="AE264" s="472"/>
      <c r="AF264" s="471"/>
      <c r="AG264" s="471"/>
      <c r="AH264" s="471"/>
      <c r="AI264" s="468"/>
      <c r="AJ264" s="468"/>
      <c r="AK264" s="468"/>
      <c r="AL264" s="468"/>
      <c r="AM264" s="468"/>
      <c r="AN264" s="471"/>
      <c r="AO264" s="471"/>
      <c r="AP264" s="471"/>
      <c r="AQ264" s="472"/>
      <c r="AR264" s="471"/>
      <c r="AS264" s="471"/>
      <c r="AT264" s="471"/>
      <c r="AU264" s="471"/>
      <c r="AV264" s="471"/>
      <c r="AW264" s="471"/>
      <c r="AX264" s="471"/>
      <c r="AY264" s="471"/>
      <c r="AZ264" s="468"/>
      <c r="BA264" s="468"/>
      <c r="BB264" s="468"/>
      <c r="BC264" s="472"/>
      <c r="BD264" s="471"/>
      <c r="BE264" s="471"/>
      <c r="BF264" s="471"/>
      <c r="BG264" s="468"/>
      <c r="BH264" s="468"/>
      <c r="BI264" s="468"/>
      <c r="BJ264" s="468"/>
      <c r="BK264" s="468"/>
      <c r="BL264" s="471"/>
      <c r="BM264" s="471"/>
      <c r="BN264" s="471"/>
      <c r="BO264" s="472"/>
      <c r="BP264" s="471"/>
      <c r="BQ264" s="471"/>
      <c r="BR264" s="471"/>
      <c r="BS264" s="471"/>
      <c r="BT264" s="471"/>
      <c r="BU264" s="471"/>
      <c r="BV264" s="471"/>
      <c r="BW264" s="471"/>
      <c r="BX264" s="471"/>
      <c r="BY264" s="468"/>
      <c r="BZ264" s="468"/>
      <c r="CA264" s="472"/>
      <c r="CB264" s="468"/>
      <c r="CC264" s="468"/>
      <c r="CD264" s="468"/>
      <c r="CE264" s="468"/>
      <c r="CF264" s="468"/>
      <c r="CG264" s="468"/>
      <c r="CH264" s="468"/>
      <c r="CI264" s="468"/>
      <c r="CJ264" s="471"/>
      <c r="CK264" s="471"/>
      <c r="CL264" s="471"/>
      <c r="CM264" s="472"/>
      <c r="CN264" s="471"/>
      <c r="CO264" s="471"/>
      <c r="CP264" s="471"/>
      <c r="CQ264" s="471"/>
      <c r="CR264" s="471"/>
      <c r="CS264" s="471"/>
      <c r="CT264" s="471">
        <f>'Per IP Marketing'!$B$14</f>
        <v>-24000</v>
      </c>
      <c r="CU264" s="471">
        <f>'Per IP Marketing'!$C$14</f>
        <v>-24000</v>
      </c>
      <c r="CV264" s="471">
        <f>'Per IP Marketing'!$D$14</f>
        <v>-19000</v>
      </c>
      <c r="CW264" s="471">
        <f>'Per IP Marketing'!$E$14</f>
        <v>-29000</v>
      </c>
      <c r="CX264" s="471">
        <f>'Per IP Marketing'!$F$14</f>
        <v>-26500</v>
      </c>
      <c r="CY264" s="471">
        <f>'Per IP Marketing'!$G$14</f>
        <v>-27700</v>
      </c>
      <c r="CZ264" s="471">
        <f>'Per IP Marketing'!$H$14</f>
        <v>-32700</v>
      </c>
      <c r="DA264" s="471">
        <f>'Per IP Marketing'!$I$14</f>
        <v>-27000</v>
      </c>
      <c r="DB264" s="471">
        <f>'Per IP Marketing'!$J$14</f>
        <v>-12500</v>
      </c>
      <c r="DC264" s="471">
        <f>'Per IP Marketing'!$K$14</f>
        <v>-10000</v>
      </c>
      <c r="DD264" s="471">
        <f>'Per IP Marketing'!$L$14</f>
        <v>-9250</v>
      </c>
      <c r="DE264" s="471">
        <f>'Per IP Marketing'!$M$14</f>
        <v>-2700</v>
      </c>
      <c r="DF264" s="471">
        <f>'Per IP Marketing'!$N$14</f>
        <v>-1100</v>
      </c>
      <c r="DG264" s="471">
        <f>'Per IP Marketing'!$O$14</f>
        <v>-1100</v>
      </c>
      <c r="DH264" s="471">
        <f>'Per IP Marketing'!$P$14</f>
        <v>-1100</v>
      </c>
      <c r="DI264" s="471">
        <f>'Per IP Marketing'!$Q$14</f>
        <v>-800</v>
      </c>
      <c r="DJ264" s="471">
        <f>'Per IP Marketing'!$R$14</f>
        <v>-1050</v>
      </c>
      <c r="DK264" s="468">
        <f>'Per IP Marketing'!$T$14</f>
        <v>0</v>
      </c>
      <c r="DL264" s="471"/>
      <c r="DM264" s="471"/>
      <c r="DN264" s="471"/>
      <c r="DO264" s="471"/>
      <c r="DP264" s="471"/>
      <c r="DQ264" s="471"/>
      <c r="DR264" s="471"/>
      <c r="DS264" s="471"/>
      <c r="DT264" s="471"/>
      <c r="DU264" s="468"/>
      <c r="DV264" s="468"/>
      <c r="DW264" s="472"/>
      <c r="DX264" s="468"/>
      <c r="DY264" s="468"/>
      <c r="DZ264" s="468"/>
      <c r="EA264" s="468"/>
      <c r="EB264" s="468"/>
      <c r="EC264" s="468"/>
      <c r="ED264" s="468"/>
      <c r="EE264" s="468"/>
      <c r="EF264" s="471"/>
      <c r="EG264" s="471"/>
      <c r="EH264" s="471"/>
      <c r="EI264" s="472"/>
      <c r="EJ264" s="471"/>
      <c r="EK264" s="471"/>
      <c r="EL264" s="471"/>
      <c r="EM264" s="471"/>
      <c r="EN264" s="471"/>
      <c r="EO264" s="471"/>
      <c r="EP264" s="471"/>
      <c r="EQ264" s="471"/>
      <c r="ER264" s="471"/>
      <c r="ES264" s="468"/>
      <c r="ET264" s="468"/>
      <c r="EU264" s="472"/>
      <c r="EV264" s="468"/>
      <c r="EW264" s="468"/>
      <c r="EX264" s="468"/>
      <c r="EY264" s="468"/>
      <c r="EZ264" s="468"/>
      <c r="FA264" s="468"/>
      <c r="FB264" s="468"/>
      <c r="FC264" s="468"/>
      <c r="FD264" s="471"/>
      <c r="FE264" s="471"/>
      <c r="FF264" s="471"/>
      <c r="FG264" s="472"/>
      <c r="FH264" s="471"/>
      <c r="FI264" s="471"/>
      <c r="FJ264" s="471"/>
      <c r="FK264" s="471"/>
      <c r="FL264" s="471"/>
      <c r="FM264" s="471"/>
      <c r="FN264" s="471"/>
      <c r="FO264" s="471"/>
      <c r="FP264" s="471"/>
      <c r="FQ264" s="468"/>
      <c r="FR264" s="468"/>
      <c r="FS264" s="472"/>
      <c r="FT264" s="468"/>
      <c r="FU264" s="468"/>
      <c r="FV264" s="468"/>
      <c r="FW264" s="468"/>
      <c r="FX264" s="468"/>
      <c r="FY264" s="468"/>
      <c r="FZ264" s="468"/>
      <c r="GA264" s="468"/>
      <c r="GB264" s="471"/>
      <c r="GC264" s="471"/>
      <c r="GD264" s="471"/>
      <c r="GE264" s="472"/>
      <c r="GF264" s="507"/>
    </row>
    <row r="265" spans="7:188" s="508" customFormat="1" ht="22" hidden="1" customHeight="1">
      <c r="G265" s="540">
        <f t="shared" si="869"/>
        <v>61</v>
      </c>
      <c r="H265" s="468"/>
      <c r="I265" s="468"/>
      <c r="J265" s="468"/>
      <c r="K265" s="468"/>
      <c r="L265" s="468"/>
      <c r="M265" s="468"/>
      <c r="N265" s="468"/>
      <c r="O265" s="468"/>
      <c r="P265" s="472"/>
      <c r="Q265" s="471"/>
      <c r="R265" s="471"/>
      <c r="S265" s="472"/>
      <c r="T265" s="471"/>
      <c r="U265" s="471"/>
      <c r="V265" s="471"/>
      <c r="W265" s="471"/>
      <c r="X265" s="471"/>
      <c r="Y265" s="471"/>
      <c r="Z265" s="471"/>
      <c r="AA265" s="471"/>
      <c r="AB265" s="471"/>
      <c r="AC265" s="468"/>
      <c r="AD265" s="468"/>
      <c r="AE265" s="472"/>
      <c r="AF265" s="471"/>
      <c r="AG265" s="471"/>
      <c r="AH265" s="471"/>
      <c r="AI265" s="468"/>
      <c r="AJ265" s="468"/>
      <c r="AK265" s="468"/>
      <c r="AL265" s="468"/>
      <c r="AM265" s="468"/>
      <c r="AN265" s="471"/>
      <c r="AO265" s="471"/>
      <c r="AP265" s="471"/>
      <c r="AQ265" s="472"/>
      <c r="AR265" s="471"/>
      <c r="AS265" s="471"/>
      <c r="AT265" s="471"/>
      <c r="AU265" s="471"/>
      <c r="AV265" s="471"/>
      <c r="AW265" s="471"/>
      <c r="AX265" s="471"/>
      <c r="AY265" s="471"/>
      <c r="AZ265" s="468"/>
      <c r="BA265" s="468"/>
      <c r="BB265" s="468"/>
      <c r="BC265" s="472"/>
      <c r="BD265" s="471"/>
      <c r="BE265" s="471"/>
      <c r="BF265" s="471"/>
      <c r="BG265" s="468"/>
      <c r="BH265" s="468"/>
      <c r="BI265" s="468"/>
      <c r="BJ265" s="468"/>
      <c r="BK265" s="468"/>
      <c r="BL265" s="471"/>
      <c r="BM265" s="471"/>
      <c r="BN265" s="471"/>
      <c r="BO265" s="472"/>
      <c r="BP265" s="471"/>
      <c r="BQ265" s="471"/>
      <c r="BR265" s="471"/>
      <c r="BS265" s="471"/>
      <c r="BT265" s="471"/>
      <c r="BU265" s="471"/>
      <c r="BV265" s="471"/>
      <c r="BW265" s="471"/>
      <c r="BX265" s="471"/>
      <c r="BY265" s="468"/>
      <c r="BZ265" s="468"/>
      <c r="CA265" s="472"/>
      <c r="CB265" s="468"/>
      <c r="CC265" s="468"/>
      <c r="CD265" s="468"/>
      <c r="CE265" s="468"/>
      <c r="CF265" s="468"/>
      <c r="CG265" s="468"/>
      <c r="CH265" s="468"/>
      <c r="CI265" s="468"/>
      <c r="CJ265" s="471"/>
      <c r="CK265" s="471"/>
      <c r="CL265" s="471"/>
      <c r="CM265" s="472"/>
      <c r="CN265" s="471"/>
      <c r="CO265" s="471"/>
      <c r="CP265" s="471"/>
      <c r="CQ265" s="471"/>
      <c r="CR265" s="471"/>
      <c r="CS265" s="471"/>
      <c r="CT265" s="471"/>
      <c r="CU265" s="471">
        <f>'Per IP Marketing'!$B$14</f>
        <v>-24000</v>
      </c>
      <c r="CV265" s="471">
        <f>'Per IP Marketing'!$C$14</f>
        <v>-24000</v>
      </c>
      <c r="CW265" s="471">
        <f>'Per IP Marketing'!$D$14</f>
        <v>-19000</v>
      </c>
      <c r="CX265" s="471">
        <f>'Per IP Marketing'!$E$14</f>
        <v>-29000</v>
      </c>
      <c r="CY265" s="471">
        <f>'Per IP Marketing'!$F$14</f>
        <v>-26500</v>
      </c>
      <c r="CZ265" s="471">
        <f>'Per IP Marketing'!$G$14</f>
        <v>-27700</v>
      </c>
      <c r="DA265" s="471">
        <f>'Per IP Marketing'!$H$14</f>
        <v>-32700</v>
      </c>
      <c r="DB265" s="471">
        <f>'Per IP Marketing'!$I$14</f>
        <v>-27000</v>
      </c>
      <c r="DC265" s="471">
        <f>'Per IP Marketing'!$J$14</f>
        <v>-12500</v>
      </c>
      <c r="DD265" s="471">
        <f>'Per IP Marketing'!$K$14</f>
        <v>-10000</v>
      </c>
      <c r="DE265" s="471">
        <f>'Per IP Marketing'!$L$14</f>
        <v>-9250</v>
      </c>
      <c r="DF265" s="471">
        <f>'Per IP Marketing'!$M$14</f>
        <v>-2700</v>
      </c>
      <c r="DG265" s="471">
        <f>'Per IP Marketing'!$N$14</f>
        <v>-1100</v>
      </c>
      <c r="DH265" s="471">
        <f>'Per IP Marketing'!$O$14</f>
        <v>-1100</v>
      </c>
      <c r="DI265" s="471">
        <f>'Per IP Marketing'!$P$14</f>
        <v>-1100</v>
      </c>
      <c r="DJ265" s="471">
        <f>'Per IP Marketing'!$Q$14</f>
        <v>-800</v>
      </c>
      <c r="DK265" s="471">
        <f>'Per IP Marketing'!$R$14</f>
        <v>-1050</v>
      </c>
      <c r="DL265" s="468">
        <f>'Per IP Marketing'!$T$14</f>
        <v>0</v>
      </c>
      <c r="DM265" s="471"/>
      <c r="DN265" s="471"/>
      <c r="DO265" s="471"/>
      <c r="DP265" s="471"/>
      <c r="DQ265" s="471"/>
      <c r="DR265" s="471"/>
      <c r="DS265" s="471"/>
      <c r="DT265" s="471"/>
      <c r="DU265" s="468"/>
      <c r="DV265" s="468"/>
      <c r="DW265" s="472"/>
      <c r="DX265" s="468"/>
      <c r="DY265" s="468"/>
      <c r="DZ265" s="468"/>
      <c r="EA265" s="468"/>
      <c r="EB265" s="468"/>
      <c r="EC265" s="468"/>
      <c r="ED265" s="468"/>
      <c r="EE265" s="468"/>
      <c r="EF265" s="471"/>
      <c r="EG265" s="471"/>
      <c r="EH265" s="471"/>
      <c r="EI265" s="472"/>
      <c r="EJ265" s="471"/>
      <c r="EK265" s="471"/>
      <c r="EL265" s="471"/>
      <c r="EM265" s="471"/>
      <c r="EN265" s="471"/>
      <c r="EO265" s="471"/>
      <c r="EP265" s="471"/>
      <c r="EQ265" s="471"/>
      <c r="ER265" s="471"/>
      <c r="ES265" s="468"/>
      <c r="ET265" s="468"/>
      <c r="EU265" s="472"/>
      <c r="EV265" s="468"/>
      <c r="EW265" s="468"/>
      <c r="EX265" s="468"/>
      <c r="EY265" s="468"/>
      <c r="EZ265" s="468"/>
      <c r="FA265" s="468"/>
      <c r="FB265" s="468"/>
      <c r="FC265" s="468"/>
      <c r="FD265" s="471"/>
      <c r="FE265" s="471"/>
      <c r="FF265" s="471"/>
      <c r="FG265" s="472"/>
      <c r="FH265" s="471"/>
      <c r="FI265" s="471"/>
      <c r="FJ265" s="471"/>
      <c r="FK265" s="471"/>
      <c r="FL265" s="471"/>
      <c r="FM265" s="471"/>
      <c r="FN265" s="471"/>
      <c r="FO265" s="471"/>
      <c r="FP265" s="471"/>
      <c r="FQ265" s="468"/>
      <c r="FR265" s="468"/>
      <c r="FS265" s="472"/>
      <c r="FT265" s="468"/>
      <c r="FU265" s="468"/>
      <c r="FV265" s="468"/>
      <c r="FW265" s="468"/>
      <c r="FX265" s="468"/>
      <c r="FY265" s="468"/>
      <c r="FZ265" s="468"/>
      <c r="GA265" s="468"/>
      <c r="GB265" s="471"/>
      <c r="GC265" s="471"/>
      <c r="GD265" s="471"/>
      <c r="GE265" s="472"/>
      <c r="GF265" s="507"/>
    </row>
    <row r="266" spans="7:188" s="508" customFormat="1" ht="22" hidden="1" customHeight="1">
      <c r="G266" s="540">
        <f t="shared" si="869"/>
        <v>62</v>
      </c>
      <c r="H266" s="468"/>
      <c r="I266" s="468"/>
      <c r="J266" s="468"/>
      <c r="K266" s="468"/>
      <c r="L266" s="468"/>
      <c r="M266" s="468"/>
      <c r="N266" s="468"/>
      <c r="O266" s="468"/>
      <c r="P266" s="472"/>
      <c r="Q266" s="471"/>
      <c r="R266" s="471"/>
      <c r="S266" s="472"/>
      <c r="T266" s="471"/>
      <c r="U266" s="471"/>
      <c r="V266" s="471"/>
      <c r="W266" s="471"/>
      <c r="X266" s="471"/>
      <c r="Y266" s="471"/>
      <c r="Z266" s="471"/>
      <c r="AA266" s="471"/>
      <c r="AB266" s="471"/>
      <c r="AC266" s="468"/>
      <c r="AD266" s="468"/>
      <c r="AE266" s="472"/>
      <c r="AF266" s="471"/>
      <c r="AG266" s="471"/>
      <c r="AH266" s="471"/>
      <c r="AI266" s="468"/>
      <c r="AJ266" s="468"/>
      <c r="AK266" s="468"/>
      <c r="AL266" s="468"/>
      <c r="AM266" s="468"/>
      <c r="AN266" s="471"/>
      <c r="AO266" s="471"/>
      <c r="AP266" s="471"/>
      <c r="AQ266" s="472"/>
      <c r="AR266" s="471"/>
      <c r="AS266" s="471"/>
      <c r="AT266" s="471"/>
      <c r="AU266" s="471"/>
      <c r="AV266" s="471"/>
      <c r="AW266" s="471"/>
      <c r="AX266" s="471"/>
      <c r="AY266" s="471"/>
      <c r="AZ266" s="468"/>
      <c r="BA266" s="468"/>
      <c r="BB266" s="468"/>
      <c r="BC266" s="472"/>
      <c r="BD266" s="471"/>
      <c r="BE266" s="471"/>
      <c r="BF266" s="471"/>
      <c r="BG266" s="468"/>
      <c r="BH266" s="468"/>
      <c r="BI266" s="468"/>
      <c r="BJ266" s="468"/>
      <c r="BK266" s="468"/>
      <c r="BL266" s="471"/>
      <c r="BM266" s="471"/>
      <c r="BN266" s="471"/>
      <c r="BO266" s="472"/>
      <c r="BP266" s="471"/>
      <c r="BQ266" s="471"/>
      <c r="BR266" s="471"/>
      <c r="BS266" s="471"/>
      <c r="BT266" s="471"/>
      <c r="BU266" s="471"/>
      <c r="BV266" s="471"/>
      <c r="BW266" s="471"/>
      <c r="BX266" s="471"/>
      <c r="BY266" s="468"/>
      <c r="BZ266" s="468"/>
      <c r="CA266" s="472"/>
      <c r="CB266" s="468"/>
      <c r="CC266" s="468"/>
      <c r="CD266" s="468"/>
      <c r="CE266" s="468"/>
      <c r="CF266" s="468"/>
      <c r="CG266" s="468"/>
      <c r="CH266" s="468"/>
      <c r="CI266" s="468"/>
      <c r="CJ266" s="471"/>
      <c r="CK266" s="471"/>
      <c r="CL266" s="471"/>
      <c r="CM266" s="472"/>
      <c r="CN266" s="471"/>
      <c r="CO266" s="471"/>
      <c r="CP266" s="471"/>
      <c r="CQ266" s="471"/>
      <c r="CR266" s="471"/>
      <c r="CS266" s="471"/>
      <c r="CT266" s="471"/>
      <c r="CU266" s="471">
        <f>'Per IP Marketing'!$B$14</f>
        <v>-24000</v>
      </c>
      <c r="CV266" s="471">
        <f>'Per IP Marketing'!$C$14</f>
        <v>-24000</v>
      </c>
      <c r="CW266" s="471">
        <f>'Per IP Marketing'!$D$14</f>
        <v>-19000</v>
      </c>
      <c r="CX266" s="471">
        <f>'Per IP Marketing'!$E$14</f>
        <v>-29000</v>
      </c>
      <c r="CY266" s="471">
        <f>'Per IP Marketing'!$F$14</f>
        <v>-26500</v>
      </c>
      <c r="CZ266" s="471">
        <f>'Per IP Marketing'!$G$14</f>
        <v>-27700</v>
      </c>
      <c r="DA266" s="471">
        <f>'Per IP Marketing'!$H$14</f>
        <v>-32700</v>
      </c>
      <c r="DB266" s="471">
        <f>'Per IP Marketing'!$I$14</f>
        <v>-27000</v>
      </c>
      <c r="DC266" s="471">
        <f>'Per IP Marketing'!$J$14</f>
        <v>-12500</v>
      </c>
      <c r="DD266" s="471">
        <f>'Per IP Marketing'!$K$14</f>
        <v>-10000</v>
      </c>
      <c r="DE266" s="471">
        <f>'Per IP Marketing'!$L$14</f>
        <v>-9250</v>
      </c>
      <c r="DF266" s="471">
        <f>'Per IP Marketing'!$M$14</f>
        <v>-2700</v>
      </c>
      <c r="DG266" s="471">
        <f>'Per IP Marketing'!$N$14</f>
        <v>-1100</v>
      </c>
      <c r="DH266" s="471">
        <f>'Per IP Marketing'!$O$14</f>
        <v>-1100</v>
      </c>
      <c r="DI266" s="471">
        <f>'Per IP Marketing'!$P$14</f>
        <v>-1100</v>
      </c>
      <c r="DJ266" s="471">
        <f>'Per IP Marketing'!$Q$14</f>
        <v>-800</v>
      </c>
      <c r="DK266" s="471">
        <f>'Per IP Marketing'!$R$14</f>
        <v>-1050</v>
      </c>
      <c r="DL266" s="468">
        <f>'Per IP Marketing'!$T$14</f>
        <v>0</v>
      </c>
      <c r="DM266" s="471"/>
      <c r="DN266" s="471"/>
      <c r="DO266" s="471"/>
      <c r="DP266" s="471"/>
      <c r="DQ266" s="471"/>
      <c r="DR266" s="471"/>
      <c r="DS266" s="471"/>
      <c r="DT266" s="471"/>
      <c r="DU266" s="468"/>
      <c r="DV266" s="468"/>
      <c r="DW266" s="472"/>
      <c r="DX266" s="468"/>
      <c r="DY266" s="468"/>
      <c r="DZ266" s="468"/>
      <c r="EA266" s="468"/>
      <c r="EB266" s="468"/>
      <c r="EC266" s="468"/>
      <c r="ED266" s="468"/>
      <c r="EE266" s="468"/>
      <c r="EF266" s="471"/>
      <c r="EG266" s="471"/>
      <c r="EH266" s="471"/>
      <c r="EI266" s="472"/>
      <c r="EJ266" s="471"/>
      <c r="EK266" s="471"/>
      <c r="EL266" s="471"/>
      <c r="EM266" s="471"/>
      <c r="EN266" s="471"/>
      <c r="EO266" s="471"/>
      <c r="EP266" s="471"/>
      <c r="EQ266" s="471"/>
      <c r="ER266" s="471"/>
      <c r="ES266" s="468"/>
      <c r="ET266" s="468"/>
      <c r="EU266" s="472"/>
      <c r="EV266" s="468"/>
      <c r="EW266" s="468"/>
      <c r="EX266" s="468"/>
      <c r="EY266" s="468"/>
      <c r="EZ266" s="468"/>
      <c r="FA266" s="468"/>
      <c r="FB266" s="468"/>
      <c r="FC266" s="468"/>
      <c r="FD266" s="471"/>
      <c r="FE266" s="471"/>
      <c r="FF266" s="471"/>
      <c r="FG266" s="472"/>
      <c r="FH266" s="471"/>
      <c r="FI266" s="471"/>
      <c r="FJ266" s="471"/>
      <c r="FK266" s="471"/>
      <c r="FL266" s="471"/>
      <c r="FM266" s="471"/>
      <c r="FN266" s="471"/>
      <c r="FO266" s="471"/>
      <c r="FP266" s="471"/>
      <c r="FQ266" s="468"/>
      <c r="FR266" s="468"/>
      <c r="FS266" s="472"/>
      <c r="FT266" s="468"/>
      <c r="FU266" s="468"/>
      <c r="FV266" s="468"/>
      <c r="FW266" s="468"/>
      <c r="FX266" s="468"/>
      <c r="FY266" s="468"/>
      <c r="FZ266" s="468"/>
      <c r="GA266" s="468"/>
      <c r="GB266" s="471"/>
      <c r="GC266" s="471"/>
      <c r="GD266" s="471"/>
      <c r="GE266" s="472"/>
      <c r="GF266" s="507"/>
    </row>
    <row r="267" spans="7:188" s="508" customFormat="1" ht="22" hidden="1" customHeight="1">
      <c r="G267" s="540">
        <f t="shared" si="869"/>
        <v>63</v>
      </c>
      <c r="H267" s="468"/>
      <c r="I267" s="468"/>
      <c r="J267" s="468"/>
      <c r="K267" s="468"/>
      <c r="L267" s="468"/>
      <c r="M267" s="468"/>
      <c r="N267" s="468"/>
      <c r="O267" s="468"/>
      <c r="P267" s="472"/>
      <c r="Q267" s="471"/>
      <c r="R267" s="471"/>
      <c r="S267" s="472"/>
      <c r="T267" s="471"/>
      <c r="U267" s="471"/>
      <c r="V267" s="471"/>
      <c r="W267" s="471"/>
      <c r="X267" s="471"/>
      <c r="Y267" s="471"/>
      <c r="Z267" s="471"/>
      <c r="AA267" s="471"/>
      <c r="AB267" s="471"/>
      <c r="AC267" s="468"/>
      <c r="AD267" s="468"/>
      <c r="AE267" s="472"/>
      <c r="AF267" s="471"/>
      <c r="AG267" s="471"/>
      <c r="AH267" s="471"/>
      <c r="AI267" s="468"/>
      <c r="AJ267" s="468"/>
      <c r="AK267" s="468"/>
      <c r="AL267" s="468"/>
      <c r="AM267" s="468"/>
      <c r="AN267" s="471"/>
      <c r="AO267" s="471"/>
      <c r="AP267" s="471"/>
      <c r="AQ267" s="472"/>
      <c r="AR267" s="471"/>
      <c r="AS267" s="471"/>
      <c r="AT267" s="471"/>
      <c r="AU267" s="471"/>
      <c r="AV267" s="471"/>
      <c r="AW267" s="471"/>
      <c r="AX267" s="471"/>
      <c r="AY267" s="471"/>
      <c r="AZ267" s="468"/>
      <c r="BA267" s="468"/>
      <c r="BB267" s="468"/>
      <c r="BC267" s="472"/>
      <c r="BD267" s="471"/>
      <c r="BE267" s="471"/>
      <c r="BF267" s="471"/>
      <c r="BG267" s="468"/>
      <c r="BH267" s="468"/>
      <c r="BI267" s="468"/>
      <c r="BJ267" s="468"/>
      <c r="BK267" s="468"/>
      <c r="BL267" s="471"/>
      <c r="BM267" s="471"/>
      <c r="BN267" s="471"/>
      <c r="BO267" s="472"/>
      <c r="BP267" s="471"/>
      <c r="BQ267" s="471"/>
      <c r="BR267" s="471"/>
      <c r="BS267" s="471"/>
      <c r="BT267" s="471"/>
      <c r="BU267" s="471"/>
      <c r="BV267" s="471"/>
      <c r="BW267" s="471"/>
      <c r="BX267" s="471"/>
      <c r="BY267" s="468"/>
      <c r="BZ267" s="468"/>
      <c r="CA267" s="472"/>
      <c r="CB267" s="468"/>
      <c r="CC267" s="468"/>
      <c r="CD267" s="468"/>
      <c r="CE267" s="468"/>
      <c r="CF267" s="468"/>
      <c r="CG267" s="468"/>
      <c r="CH267" s="468"/>
      <c r="CI267" s="468"/>
      <c r="CJ267" s="471"/>
      <c r="CK267" s="471"/>
      <c r="CL267" s="471"/>
      <c r="CM267" s="472"/>
      <c r="CN267" s="471"/>
      <c r="CO267" s="471"/>
      <c r="CP267" s="471"/>
      <c r="CQ267" s="471"/>
      <c r="CR267" s="471"/>
      <c r="CS267" s="471"/>
      <c r="CT267" s="471"/>
      <c r="CU267" s="471">
        <f>'Per IP Marketing'!$B$14</f>
        <v>-24000</v>
      </c>
      <c r="CV267" s="471">
        <f>'Per IP Marketing'!$C$14</f>
        <v>-24000</v>
      </c>
      <c r="CW267" s="471">
        <f>'Per IP Marketing'!$D$14</f>
        <v>-19000</v>
      </c>
      <c r="CX267" s="471">
        <f>'Per IP Marketing'!$E$14</f>
        <v>-29000</v>
      </c>
      <c r="CY267" s="471">
        <f>'Per IP Marketing'!$F$14</f>
        <v>-26500</v>
      </c>
      <c r="CZ267" s="471">
        <f>'Per IP Marketing'!$G$14</f>
        <v>-27700</v>
      </c>
      <c r="DA267" s="471">
        <f>'Per IP Marketing'!$H$14</f>
        <v>-32700</v>
      </c>
      <c r="DB267" s="471">
        <f>'Per IP Marketing'!$I$14</f>
        <v>-27000</v>
      </c>
      <c r="DC267" s="471">
        <f>'Per IP Marketing'!$J$14</f>
        <v>-12500</v>
      </c>
      <c r="DD267" s="471">
        <f>'Per IP Marketing'!$K$14</f>
        <v>-10000</v>
      </c>
      <c r="DE267" s="471">
        <f>'Per IP Marketing'!$L$14</f>
        <v>-9250</v>
      </c>
      <c r="DF267" s="471">
        <f>'Per IP Marketing'!$M$14</f>
        <v>-2700</v>
      </c>
      <c r="DG267" s="471">
        <f>'Per IP Marketing'!$N$14</f>
        <v>-1100</v>
      </c>
      <c r="DH267" s="471">
        <f>'Per IP Marketing'!$O$14</f>
        <v>-1100</v>
      </c>
      <c r="DI267" s="471">
        <f>'Per IP Marketing'!$P$14</f>
        <v>-1100</v>
      </c>
      <c r="DJ267" s="471">
        <f>'Per IP Marketing'!$Q$14</f>
        <v>-800</v>
      </c>
      <c r="DK267" s="471">
        <f>'Per IP Marketing'!$R$14</f>
        <v>-1050</v>
      </c>
      <c r="DL267" s="468">
        <f>'Per IP Marketing'!$T$14</f>
        <v>0</v>
      </c>
      <c r="DM267" s="471"/>
      <c r="DN267" s="471"/>
      <c r="DO267" s="471"/>
      <c r="DP267" s="471"/>
      <c r="DQ267" s="471"/>
      <c r="DR267" s="471"/>
      <c r="DS267" s="471"/>
      <c r="DT267" s="471"/>
      <c r="DU267" s="468"/>
      <c r="DV267" s="468"/>
      <c r="DW267" s="472"/>
      <c r="DX267" s="468"/>
      <c r="DY267" s="468"/>
      <c r="DZ267" s="468"/>
      <c r="EA267" s="468"/>
      <c r="EB267" s="468"/>
      <c r="EC267" s="468"/>
      <c r="ED267" s="468"/>
      <c r="EE267" s="468"/>
      <c r="EF267" s="471"/>
      <c r="EG267" s="471"/>
      <c r="EH267" s="471"/>
      <c r="EI267" s="472"/>
      <c r="EJ267" s="471"/>
      <c r="EK267" s="471"/>
      <c r="EL267" s="471"/>
      <c r="EM267" s="471"/>
      <c r="EN267" s="471"/>
      <c r="EO267" s="471"/>
      <c r="EP267" s="471"/>
      <c r="EQ267" s="471"/>
      <c r="ER267" s="471"/>
      <c r="ES267" s="468"/>
      <c r="ET267" s="468"/>
      <c r="EU267" s="472"/>
      <c r="EV267" s="468"/>
      <c r="EW267" s="468"/>
      <c r="EX267" s="468"/>
      <c r="EY267" s="468"/>
      <c r="EZ267" s="468"/>
      <c r="FA267" s="468"/>
      <c r="FB267" s="468"/>
      <c r="FC267" s="468"/>
      <c r="FD267" s="471"/>
      <c r="FE267" s="471"/>
      <c r="FF267" s="471"/>
      <c r="FG267" s="472"/>
      <c r="FH267" s="471"/>
      <c r="FI267" s="471"/>
      <c r="FJ267" s="471"/>
      <c r="FK267" s="471"/>
      <c r="FL267" s="471"/>
      <c r="FM267" s="471"/>
      <c r="FN267" s="471"/>
      <c r="FO267" s="471"/>
      <c r="FP267" s="471"/>
      <c r="FQ267" s="468"/>
      <c r="FR267" s="468"/>
      <c r="FS267" s="472"/>
      <c r="FT267" s="468"/>
      <c r="FU267" s="468"/>
      <c r="FV267" s="468"/>
      <c r="FW267" s="468"/>
      <c r="FX267" s="468"/>
      <c r="FY267" s="468"/>
      <c r="FZ267" s="468"/>
      <c r="GA267" s="468"/>
      <c r="GB267" s="471"/>
      <c r="GC267" s="471"/>
      <c r="GD267" s="471"/>
      <c r="GE267" s="472"/>
      <c r="GF267" s="507"/>
    </row>
    <row r="268" spans="7:188" s="508" customFormat="1" ht="22" hidden="1" customHeight="1">
      <c r="G268" s="540">
        <f t="shared" si="869"/>
        <v>64</v>
      </c>
      <c r="H268" s="468"/>
      <c r="I268" s="468"/>
      <c r="J268" s="468"/>
      <c r="K268" s="468"/>
      <c r="L268" s="468"/>
      <c r="M268" s="468"/>
      <c r="N268" s="468"/>
      <c r="O268" s="468"/>
      <c r="P268" s="472"/>
      <c r="Q268" s="471"/>
      <c r="R268" s="471"/>
      <c r="S268" s="472"/>
      <c r="T268" s="471"/>
      <c r="U268" s="471"/>
      <c r="V268" s="471"/>
      <c r="W268" s="471"/>
      <c r="X268" s="471"/>
      <c r="Y268" s="471"/>
      <c r="Z268" s="471"/>
      <c r="AA268" s="471"/>
      <c r="AB268" s="471"/>
      <c r="AC268" s="468"/>
      <c r="AD268" s="468"/>
      <c r="AE268" s="472"/>
      <c r="AF268" s="471"/>
      <c r="AG268" s="471"/>
      <c r="AH268" s="471"/>
      <c r="AI268" s="468"/>
      <c r="AJ268" s="468"/>
      <c r="AK268" s="468"/>
      <c r="AL268" s="468"/>
      <c r="AM268" s="468"/>
      <c r="AN268" s="471"/>
      <c r="AO268" s="471"/>
      <c r="AP268" s="471"/>
      <c r="AQ268" s="472"/>
      <c r="AR268" s="471"/>
      <c r="AS268" s="471"/>
      <c r="AT268" s="471"/>
      <c r="AU268" s="471"/>
      <c r="AV268" s="471"/>
      <c r="AW268" s="471"/>
      <c r="AX268" s="471"/>
      <c r="AY268" s="471"/>
      <c r="AZ268" s="468"/>
      <c r="BA268" s="468"/>
      <c r="BB268" s="468"/>
      <c r="BC268" s="472"/>
      <c r="BD268" s="471"/>
      <c r="BE268" s="471"/>
      <c r="BF268" s="471"/>
      <c r="BG268" s="468"/>
      <c r="BH268" s="468"/>
      <c r="BI268" s="468"/>
      <c r="BJ268" s="468"/>
      <c r="BK268" s="468"/>
      <c r="BL268" s="471"/>
      <c r="BM268" s="471"/>
      <c r="BN268" s="471"/>
      <c r="BO268" s="472"/>
      <c r="BP268" s="471"/>
      <c r="BQ268" s="471"/>
      <c r="BR268" s="471"/>
      <c r="BS268" s="471"/>
      <c r="BT268" s="471"/>
      <c r="BU268" s="471"/>
      <c r="BV268" s="471"/>
      <c r="BW268" s="471"/>
      <c r="BX268" s="471"/>
      <c r="BY268" s="468"/>
      <c r="BZ268" s="468"/>
      <c r="CA268" s="472"/>
      <c r="CB268" s="468"/>
      <c r="CC268" s="468"/>
      <c r="CD268" s="468"/>
      <c r="CE268" s="468"/>
      <c r="CF268" s="468"/>
      <c r="CG268" s="468"/>
      <c r="CH268" s="468"/>
      <c r="CI268" s="468"/>
      <c r="CJ268" s="471"/>
      <c r="CK268" s="471"/>
      <c r="CL268" s="471"/>
      <c r="CM268" s="472"/>
      <c r="CN268" s="471"/>
      <c r="CO268" s="471"/>
      <c r="CP268" s="471"/>
      <c r="CQ268" s="471"/>
      <c r="CR268" s="471"/>
      <c r="CS268" s="471"/>
      <c r="CT268" s="471"/>
      <c r="CU268" s="471"/>
      <c r="CV268" s="471"/>
      <c r="CW268" s="471">
        <f>'Per IP Marketing'!$B$14</f>
        <v>-24000</v>
      </c>
      <c r="CX268" s="471">
        <f>'Per IP Marketing'!$C$14</f>
        <v>-24000</v>
      </c>
      <c r="CY268" s="471">
        <f>'Per IP Marketing'!$D$14</f>
        <v>-19000</v>
      </c>
      <c r="CZ268" s="471">
        <f>'Per IP Marketing'!$E$14</f>
        <v>-29000</v>
      </c>
      <c r="DA268" s="471">
        <f>'Per IP Marketing'!$F$14</f>
        <v>-26500</v>
      </c>
      <c r="DB268" s="471">
        <f>'Per IP Marketing'!$G$14</f>
        <v>-27700</v>
      </c>
      <c r="DC268" s="471">
        <f>'Per IP Marketing'!$H$14</f>
        <v>-32700</v>
      </c>
      <c r="DD268" s="471">
        <f>'Per IP Marketing'!$I$14</f>
        <v>-27000</v>
      </c>
      <c r="DE268" s="471">
        <f>'Per IP Marketing'!$J$14</f>
        <v>-12500</v>
      </c>
      <c r="DF268" s="471">
        <f>'Per IP Marketing'!$K$14</f>
        <v>-10000</v>
      </c>
      <c r="DG268" s="471">
        <f>'Per IP Marketing'!$L$14</f>
        <v>-9250</v>
      </c>
      <c r="DH268" s="471">
        <f>'Per IP Marketing'!$M$14</f>
        <v>-2700</v>
      </c>
      <c r="DI268" s="471">
        <f>'Per IP Marketing'!$N$14</f>
        <v>-1100</v>
      </c>
      <c r="DJ268" s="471">
        <f>'Per IP Marketing'!$O$14</f>
        <v>-1100</v>
      </c>
      <c r="DK268" s="471">
        <f>'Per IP Marketing'!$P$14</f>
        <v>-1100</v>
      </c>
      <c r="DL268" s="471">
        <f>'Per IP Marketing'!$Q$14</f>
        <v>-800</v>
      </c>
      <c r="DM268" s="471">
        <f>'Per IP Marketing'!$R$14</f>
        <v>-1050</v>
      </c>
      <c r="DN268" s="468">
        <f>'Per IP Marketing'!$T$14</f>
        <v>0</v>
      </c>
      <c r="DO268" s="471"/>
      <c r="DP268" s="471"/>
      <c r="DQ268" s="471"/>
      <c r="DR268" s="471"/>
      <c r="DS268" s="471"/>
      <c r="DT268" s="471"/>
      <c r="DU268" s="468"/>
      <c r="DV268" s="468"/>
      <c r="DW268" s="472"/>
      <c r="DX268" s="468"/>
      <c r="DY268" s="468"/>
      <c r="DZ268" s="468"/>
      <c r="EA268" s="468"/>
      <c r="EB268" s="468"/>
      <c r="EC268" s="468"/>
      <c r="ED268" s="468"/>
      <c r="EE268" s="468"/>
      <c r="EF268" s="471"/>
      <c r="EG268" s="471"/>
      <c r="EH268" s="471"/>
      <c r="EI268" s="472"/>
      <c r="EJ268" s="471"/>
      <c r="EK268" s="471"/>
      <c r="EL268" s="471"/>
      <c r="EM268" s="471"/>
      <c r="EN268" s="471"/>
      <c r="EO268" s="471"/>
      <c r="EP268" s="471"/>
      <c r="EQ268" s="471"/>
      <c r="ER268" s="471"/>
      <c r="ES268" s="468"/>
      <c r="ET268" s="468"/>
      <c r="EU268" s="472"/>
      <c r="EV268" s="468"/>
      <c r="EW268" s="468"/>
      <c r="EX268" s="468"/>
      <c r="EY268" s="468"/>
      <c r="EZ268" s="468"/>
      <c r="FA268" s="468"/>
      <c r="FB268" s="468"/>
      <c r="FC268" s="468"/>
      <c r="FD268" s="471"/>
      <c r="FE268" s="471"/>
      <c r="FF268" s="471"/>
      <c r="FG268" s="472"/>
      <c r="FH268" s="471"/>
      <c r="FI268" s="471"/>
      <c r="FJ268" s="471"/>
      <c r="FK268" s="471"/>
      <c r="FL268" s="471"/>
      <c r="FM268" s="471"/>
      <c r="FN268" s="471"/>
      <c r="FO268" s="471"/>
      <c r="FP268" s="471"/>
      <c r="FQ268" s="468"/>
      <c r="FR268" s="468"/>
      <c r="FS268" s="472"/>
      <c r="FT268" s="468"/>
      <c r="FU268" s="468"/>
      <c r="FV268" s="468"/>
      <c r="FW268" s="468"/>
      <c r="FX268" s="468"/>
      <c r="FY268" s="468"/>
      <c r="FZ268" s="468"/>
      <c r="GA268" s="468"/>
      <c r="GB268" s="471"/>
      <c r="GC268" s="471"/>
      <c r="GD268" s="471"/>
      <c r="GE268" s="472"/>
      <c r="GF268" s="507"/>
    </row>
    <row r="269" spans="7:188" s="508" customFormat="1" ht="22" hidden="1" customHeight="1">
      <c r="G269" s="540">
        <f t="shared" si="869"/>
        <v>65</v>
      </c>
      <c r="H269" s="468"/>
      <c r="I269" s="468"/>
      <c r="J269" s="468"/>
      <c r="K269" s="468"/>
      <c r="L269" s="468"/>
      <c r="M269" s="468"/>
      <c r="N269" s="468"/>
      <c r="O269" s="468"/>
      <c r="P269" s="472"/>
      <c r="Q269" s="471"/>
      <c r="R269" s="471"/>
      <c r="S269" s="472"/>
      <c r="T269" s="471"/>
      <c r="U269" s="471"/>
      <c r="V269" s="471"/>
      <c r="W269" s="471"/>
      <c r="X269" s="471"/>
      <c r="Y269" s="471"/>
      <c r="Z269" s="471"/>
      <c r="AA269" s="471"/>
      <c r="AB269" s="471"/>
      <c r="AC269" s="468"/>
      <c r="AD269" s="468"/>
      <c r="AE269" s="472"/>
      <c r="AF269" s="471"/>
      <c r="AG269" s="471"/>
      <c r="AH269" s="471"/>
      <c r="AI269" s="468"/>
      <c r="AJ269" s="468"/>
      <c r="AK269" s="468"/>
      <c r="AL269" s="468"/>
      <c r="AM269" s="468"/>
      <c r="AN269" s="471"/>
      <c r="AO269" s="471"/>
      <c r="AP269" s="471"/>
      <c r="AQ269" s="472"/>
      <c r="AR269" s="471"/>
      <c r="AS269" s="471"/>
      <c r="AT269" s="471"/>
      <c r="AU269" s="471"/>
      <c r="AV269" s="471"/>
      <c r="AW269" s="471"/>
      <c r="AX269" s="471"/>
      <c r="AY269" s="471"/>
      <c r="AZ269" s="468"/>
      <c r="BA269" s="468"/>
      <c r="BB269" s="468"/>
      <c r="BC269" s="472"/>
      <c r="BD269" s="471"/>
      <c r="BE269" s="471"/>
      <c r="BF269" s="471"/>
      <c r="BG269" s="468"/>
      <c r="BH269" s="468"/>
      <c r="BI269" s="468"/>
      <c r="BJ269" s="468"/>
      <c r="BK269" s="468"/>
      <c r="BL269" s="471"/>
      <c r="BM269" s="471"/>
      <c r="BN269" s="471"/>
      <c r="BO269" s="472"/>
      <c r="BP269" s="471"/>
      <c r="BQ269" s="471"/>
      <c r="BR269" s="471"/>
      <c r="BS269" s="471"/>
      <c r="BT269" s="471"/>
      <c r="BU269" s="471"/>
      <c r="BV269" s="471"/>
      <c r="BW269" s="471"/>
      <c r="BX269" s="471"/>
      <c r="BY269" s="468"/>
      <c r="BZ269" s="468"/>
      <c r="CA269" s="472"/>
      <c r="CB269" s="468"/>
      <c r="CC269" s="468"/>
      <c r="CD269" s="468"/>
      <c r="CE269" s="468"/>
      <c r="CF269" s="468"/>
      <c r="CG269" s="468"/>
      <c r="CH269" s="468"/>
      <c r="CI269" s="468"/>
      <c r="CJ269" s="471"/>
      <c r="CK269" s="471"/>
      <c r="CL269" s="471"/>
      <c r="CM269" s="472"/>
      <c r="CN269" s="471"/>
      <c r="CO269" s="471"/>
      <c r="CP269" s="471"/>
      <c r="CQ269" s="471"/>
      <c r="CR269" s="471"/>
      <c r="CS269" s="471"/>
      <c r="CT269" s="471"/>
      <c r="CU269" s="471"/>
      <c r="CV269" s="471"/>
      <c r="CW269" s="468"/>
      <c r="CX269" s="471">
        <f>'Per IP Marketing'!$B$14</f>
        <v>-24000</v>
      </c>
      <c r="CY269" s="471">
        <f>'Per IP Marketing'!$C$14</f>
        <v>-24000</v>
      </c>
      <c r="CZ269" s="471">
        <f>'Per IP Marketing'!$D$14</f>
        <v>-19000</v>
      </c>
      <c r="DA269" s="471">
        <f>'Per IP Marketing'!$E$14</f>
        <v>-29000</v>
      </c>
      <c r="DB269" s="471">
        <f>'Per IP Marketing'!$F$14</f>
        <v>-26500</v>
      </c>
      <c r="DC269" s="471">
        <f>'Per IP Marketing'!$G$14</f>
        <v>-27700</v>
      </c>
      <c r="DD269" s="471">
        <f>'Per IP Marketing'!$H$14</f>
        <v>-32700</v>
      </c>
      <c r="DE269" s="471">
        <f>'Per IP Marketing'!$I$14</f>
        <v>-27000</v>
      </c>
      <c r="DF269" s="471">
        <f>'Per IP Marketing'!$J$14</f>
        <v>-12500</v>
      </c>
      <c r="DG269" s="471">
        <f>'Per IP Marketing'!$K$14</f>
        <v>-10000</v>
      </c>
      <c r="DH269" s="471">
        <f>'Per IP Marketing'!$L$14</f>
        <v>-9250</v>
      </c>
      <c r="DI269" s="471">
        <f>'Per IP Marketing'!$M$14</f>
        <v>-2700</v>
      </c>
      <c r="DJ269" s="471">
        <f>'Per IP Marketing'!$N$14</f>
        <v>-1100</v>
      </c>
      <c r="DK269" s="471">
        <f>'Per IP Marketing'!$O$14</f>
        <v>-1100</v>
      </c>
      <c r="DL269" s="471">
        <f>'Per IP Marketing'!$P$14</f>
        <v>-1100</v>
      </c>
      <c r="DM269" s="471">
        <f>'Per IP Marketing'!$Q$14</f>
        <v>-800</v>
      </c>
      <c r="DN269" s="471">
        <f>'Per IP Marketing'!$R$14</f>
        <v>-1050</v>
      </c>
      <c r="DO269" s="468">
        <f>'Per IP Marketing'!$T$14</f>
        <v>0</v>
      </c>
      <c r="DP269" s="471"/>
      <c r="DQ269" s="471"/>
      <c r="DR269" s="471"/>
      <c r="DS269" s="471"/>
      <c r="DT269" s="471"/>
      <c r="DU269" s="468"/>
      <c r="DV269" s="468"/>
      <c r="DW269" s="472"/>
      <c r="DX269" s="468"/>
      <c r="DY269" s="468"/>
      <c r="DZ269" s="468"/>
      <c r="EA269" s="468"/>
      <c r="EB269" s="468"/>
      <c r="EC269" s="468"/>
      <c r="ED269" s="468"/>
      <c r="EE269" s="468"/>
      <c r="EF269" s="471"/>
      <c r="EG269" s="471"/>
      <c r="EH269" s="471"/>
      <c r="EI269" s="472"/>
      <c r="EJ269" s="471"/>
      <c r="EK269" s="471"/>
      <c r="EL269" s="471"/>
      <c r="EM269" s="471"/>
      <c r="EN269" s="471"/>
      <c r="EO269" s="471"/>
      <c r="EP269" s="471"/>
      <c r="EQ269" s="471"/>
      <c r="ER269" s="471"/>
      <c r="ES269" s="468"/>
      <c r="ET269" s="468"/>
      <c r="EU269" s="472"/>
      <c r="EV269" s="468"/>
      <c r="EW269" s="468"/>
      <c r="EX269" s="468"/>
      <c r="EY269" s="468"/>
      <c r="EZ269" s="468"/>
      <c r="FA269" s="468"/>
      <c r="FB269" s="468"/>
      <c r="FC269" s="468"/>
      <c r="FD269" s="471"/>
      <c r="FE269" s="471"/>
      <c r="FF269" s="471"/>
      <c r="FG269" s="472"/>
      <c r="FH269" s="471"/>
      <c r="FI269" s="471"/>
      <c r="FJ269" s="471"/>
      <c r="FK269" s="471"/>
      <c r="FL269" s="471"/>
      <c r="FM269" s="471"/>
      <c r="FN269" s="471"/>
      <c r="FO269" s="471"/>
      <c r="FP269" s="471"/>
      <c r="FQ269" s="468"/>
      <c r="FR269" s="468"/>
      <c r="FS269" s="472"/>
      <c r="FT269" s="468"/>
      <c r="FU269" s="468"/>
      <c r="FV269" s="468"/>
      <c r="FW269" s="468"/>
      <c r="FX269" s="468"/>
      <c r="FY269" s="468"/>
      <c r="FZ269" s="468"/>
      <c r="GA269" s="468"/>
      <c r="GB269" s="471"/>
      <c r="GC269" s="471"/>
      <c r="GD269" s="471"/>
      <c r="GE269" s="472"/>
      <c r="GF269" s="507"/>
    </row>
    <row r="270" spans="7:188" s="508" customFormat="1" ht="22" hidden="1" customHeight="1">
      <c r="G270" s="540">
        <f t="shared" si="869"/>
        <v>66</v>
      </c>
      <c r="H270" s="468"/>
      <c r="I270" s="468"/>
      <c r="J270" s="468"/>
      <c r="K270" s="468"/>
      <c r="L270" s="468"/>
      <c r="M270" s="468"/>
      <c r="N270" s="468"/>
      <c r="O270" s="468"/>
      <c r="P270" s="472"/>
      <c r="Q270" s="471"/>
      <c r="R270" s="471"/>
      <c r="S270" s="472"/>
      <c r="T270" s="471"/>
      <c r="U270" s="471"/>
      <c r="V270" s="471"/>
      <c r="W270" s="471"/>
      <c r="X270" s="471"/>
      <c r="Y270" s="471"/>
      <c r="Z270" s="471"/>
      <c r="AA270" s="471"/>
      <c r="AB270" s="471"/>
      <c r="AC270" s="468"/>
      <c r="AD270" s="468"/>
      <c r="AE270" s="472"/>
      <c r="AF270" s="471"/>
      <c r="AG270" s="471"/>
      <c r="AH270" s="471"/>
      <c r="AI270" s="468"/>
      <c r="AJ270" s="468"/>
      <c r="AK270" s="468"/>
      <c r="AL270" s="468"/>
      <c r="AM270" s="468"/>
      <c r="AN270" s="471"/>
      <c r="AO270" s="471"/>
      <c r="AP270" s="471"/>
      <c r="AQ270" s="472"/>
      <c r="AR270" s="471"/>
      <c r="AS270" s="471"/>
      <c r="AT270" s="471"/>
      <c r="AU270" s="471"/>
      <c r="AV270" s="471"/>
      <c r="AW270" s="471"/>
      <c r="AX270" s="471"/>
      <c r="AY270" s="471"/>
      <c r="AZ270" s="468"/>
      <c r="BA270" s="468"/>
      <c r="BB270" s="468"/>
      <c r="BC270" s="472"/>
      <c r="BD270" s="471"/>
      <c r="BE270" s="471"/>
      <c r="BF270" s="471"/>
      <c r="BG270" s="468"/>
      <c r="BH270" s="468"/>
      <c r="BI270" s="468"/>
      <c r="BJ270" s="468"/>
      <c r="BK270" s="468"/>
      <c r="BL270" s="471"/>
      <c r="BM270" s="471"/>
      <c r="BN270" s="471"/>
      <c r="BO270" s="472"/>
      <c r="BP270" s="471"/>
      <c r="BQ270" s="471"/>
      <c r="BR270" s="471"/>
      <c r="BS270" s="471"/>
      <c r="BT270" s="471"/>
      <c r="BU270" s="471"/>
      <c r="BV270" s="471"/>
      <c r="BW270" s="471"/>
      <c r="BX270" s="471"/>
      <c r="BY270" s="468"/>
      <c r="BZ270" s="468"/>
      <c r="CA270" s="472"/>
      <c r="CB270" s="468"/>
      <c r="CC270" s="468"/>
      <c r="CD270" s="468"/>
      <c r="CE270" s="468"/>
      <c r="CF270" s="468"/>
      <c r="CG270" s="468"/>
      <c r="CH270" s="468"/>
      <c r="CI270" s="468"/>
      <c r="CJ270" s="471"/>
      <c r="CK270" s="471"/>
      <c r="CL270" s="471"/>
      <c r="CM270" s="472"/>
      <c r="CN270" s="471"/>
      <c r="CO270" s="471"/>
      <c r="CP270" s="471"/>
      <c r="CQ270" s="471"/>
      <c r="CR270" s="471"/>
      <c r="CS270" s="471"/>
      <c r="CT270" s="471"/>
      <c r="CU270" s="471"/>
      <c r="CV270" s="471"/>
      <c r="CW270" s="468"/>
      <c r="CX270" s="468"/>
      <c r="CY270" s="472"/>
      <c r="CZ270" s="471">
        <f>'Per IP Marketing'!$B$14</f>
        <v>-24000</v>
      </c>
      <c r="DA270" s="471">
        <f>'Per IP Marketing'!$C$14</f>
        <v>-24000</v>
      </c>
      <c r="DB270" s="471">
        <f>'Per IP Marketing'!$D$14</f>
        <v>-19000</v>
      </c>
      <c r="DC270" s="471">
        <f>'Per IP Marketing'!$E$14</f>
        <v>-29000</v>
      </c>
      <c r="DD270" s="471">
        <f>'Per IP Marketing'!$F$14</f>
        <v>-26500</v>
      </c>
      <c r="DE270" s="471">
        <f>'Per IP Marketing'!$G$14</f>
        <v>-27700</v>
      </c>
      <c r="DF270" s="471">
        <f>'Per IP Marketing'!$H$14</f>
        <v>-32700</v>
      </c>
      <c r="DG270" s="471">
        <f>'Per IP Marketing'!$I$14</f>
        <v>-27000</v>
      </c>
      <c r="DH270" s="471">
        <f>'Per IP Marketing'!$J$14</f>
        <v>-12500</v>
      </c>
      <c r="DI270" s="471">
        <f>'Per IP Marketing'!$K$14</f>
        <v>-10000</v>
      </c>
      <c r="DJ270" s="471">
        <f>'Per IP Marketing'!$L$14</f>
        <v>-9250</v>
      </c>
      <c r="DK270" s="471">
        <f>'Per IP Marketing'!$M$14</f>
        <v>-2700</v>
      </c>
      <c r="DL270" s="471">
        <f>'Per IP Marketing'!$N$14</f>
        <v>-1100</v>
      </c>
      <c r="DM270" s="471">
        <f>'Per IP Marketing'!$O$14</f>
        <v>-1100</v>
      </c>
      <c r="DN270" s="471">
        <f>'Per IP Marketing'!$P$14</f>
        <v>-1100</v>
      </c>
      <c r="DO270" s="471">
        <f>'Per IP Marketing'!$Q$14</f>
        <v>-800</v>
      </c>
      <c r="DP270" s="471">
        <f>'Per IP Marketing'!$R$14</f>
        <v>-1050</v>
      </c>
      <c r="DQ270" s="468">
        <f>'Per IP Marketing'!$T$14</f>
        <v>0</v>
      </c>
      <c r="DR270" s="471"/>
      <c r="DS270" s="471"/>
      <c r="DT270" s="471"/>
      <c r="DU270" s="468"/>
      <c r="DV270" s="468"/>
      <c r="DW270" s="472"/>
      <c r="DX270" s="468"/>
      <c r="DY270" s="468"/>
      <c r="DZ270" s="468"/>
      <c r="EA270" s="468"/>
      <c r="EB270" s="468"/>
      <c r="EC270" s="468"/>
      <c r="ED270" s="468"/>
      <c r="EE270" s="468"/>
      <c r="EF270" s="471"/>
      <c r="EG270" s="471"/>
      <c r="EH270" s="471"/>
      <c r="EI270" s="472"/>
      <c r="EJ270" s="471"/>
      <c r="EK270" s="471"/>
      <c r="EL270" s="471"/>
      <c r="EM270" s="471"/>
      <c r="EN270" s="471"/>
      <c r="EO270" s="471"/>
      <c r="EP270" s="471"/>
      <c r="EQ270" s="471"/>
      <c r="ER270" s="471"/>
      <c r="ES270" s="468"/>
      <c r="ET270" s="468"/>
      <c r="EU270" s="472"/>
      <c r="EV270" s="468"/>
      <c r="EW270" s="468"/>
      <c r="EX270" s="468"/>
      <c r="EY270" s="468"/>
      <c r="EZ270" s="468"/>
      <c r="FA270" s="468"/>
      <c r="FB270" s="468"/>
      <c r="FC270" s="468"/>
      <c r="FD270" s="471"/>
      <c r="FE270" s="471"/>
      <c r="FF270" s="471"/>
      <c r="FG270" s="472"/>
      <c r="FH270" s="471"/>
      <c r="FI270" s="471"/>
      <c r="FJ270" s="471"/>
      <c r="FK270" s="471"/>
      <c r="FL270" s="471"/>
      <c r="FM270" s="471"/>
      <c r="FN270" s="471"/>
      <c r="FO270" s="471"/>
      <c r="FP270" s="471"/>
      <c r="FQ270" s="468"/>
      <c r="FR270" s="468"/>
      <c r="FS270" s="472"/>
      <c r="FT270" s="468"/>
      <c r="FU270" s="468"/>
      <c r="FV270" s="468"/>
      <c r="FW270" s="468"/>
      <c r="FX270" s="468"/>
      <c r="FY270" s="468"/>
      <c r="FZ270" s="468"/>
      <c r="GA270" s="468"/>
      <c r="GB270" s="471"/>
      <c r="GC270" s="471"/>
      <c r="GD270" s="471"/>
      <c r="GE270" s="472"/>
      <c r="GF270" s="507"/>
    </row>
    <row r="271" spans="7:188" s="508" customFormat="1" ht="22" hidden="1" customHeight="1">
      <c r="G271" s="540">
        <f t="shared" ref="G271:G296" si="870">G270+1</f>
        <v>67</v>
      </c>
      <c r="H271" s="468"/>
      <c r="I271" s="468"/>
      <c r="J271" s="468"/>
      <c r="K271" s="468"/>
      <c r="L271" s="468"/>
      <c r="M271" s="468"/>
      <c r="N271" s="468"/>
      <c r="O271" s="468"/>
      <c r="P271" s="472"/>
      <c r="Q271" s="471"/>
      <c r="R271" s="471"/>
      <c r="S271" s="472"/>
      <c r="T271" s="471"/>
      <c r="U271" s="471"/>
      <c r="V271" s="471"/>
      <c r="W271" s="471"/>
      <c r="X271" s="471"/>
      <c r="Y271" s="471"/>
      <c r="Z271" s="471"/>
      <c r="AA271" s="471"/>
      <c r="AB271" s="471"/>
      <c r="AC271" s="468"/>
      <c r="AD271" s="468"/>
      <c r="AE271" s="472"/>
      <c r="AF271" s="471"/>
      <c r="AG271" s="471"/>
      <c r="AH271" s="471"/>
      <c r="AI271" s="468"/>
      <c r="AJ271" s="468"/>
      <c r="AK271" s="468"/>
      <c r="AL271" s="468"/>
      <c r="AM271" s="468"/>
      <c r="AN271" s="471"/>
      <c r="AO271" s="471"/>
      <c r="AP271" s="471"/>
      <c r="AQ271" s="472"/>
      <c r="AR271" s="471"/>
      <c r="AS271" s="471"/>
      <c r="AT271" s="471"/>
      <c r="AU271" s="471"/>
      <c r="AV271" s="471"/>
      <c r="AW271" s="471"/>
      <c r="AX271" s="471"/>
      <c r="AY271" s="471"/>
      <c r="AZ271" s="468"/>
      <c r="BA271" s="468"/>
      <c r="BB271" s="468"/>
      <c r="BC271" s="472"/>
      <c r="BD271" s="471"/>
      <c r="BE271" s="471"/>
      <c r="BF271" s="471"/>
      <c r="BG271" s="468"/>
      <c r="BH271" s="468"/>
      <c r="BI271" s="468"/>
      <c r="BJ271" s="468"/>
      <c r="BK271" s="468"/>
      <c r="BL271" s="471"/>
      <c r="BM271" s="471"/>
      <c r="BN271" s="471"/>
      <c r="BO271" s="472"/>
      <c r="BP271" s="471"/>
      <c r="BQ271" s="471"/>
      <c r="BR271" s="471"/>
      <c r="BS271" s="471"/>
      <c r="BT271" s="471"/>
      <c r="BU271" s="471"/>
      <c r="BV271" s="471"/>
      <c r="BW271" s="471"/>
      <c r="BX271" s="471"/>
      <c r="BY271" s="468"/>
      <c r="BZ271" s="468"/>
      <c r="CA271" s="472"/>
      <c r="CB271" s="468"/>
      <c r="CC271" s="468"/>
      <c r="CD271" s="468"/>
      <c r="CE271" s="468"/>
      <c r="CF271" s="468"/>
      <c r="CG271" s="468"/>
      <c r="CH271" s="468"/>
      <c r="CI271" s="468"/>
      <c r="CJ271" s="471"/>
      <c r="CK271" s="471"/>
      <c r="CL271" s="471"/>
      <c r="CM271" s="472"/>
      <c r="CN271" s="471"/>
      <c r="CO271" s="471"/>
      <c r="CP271" s="471"/>
      <c r="CQ271" s="471"/>
      <c r="CR271" s="471"/>
      <c r="CS271" s="471"/>
      <c r="CT271" s="471"/>
      <c r="CU271" s="471"/>
      <c r="CV271" s="471"/>
      <c r="CW271" s="468"/>
      <c r="CX271" s="468"/>
      <c r="CY271" s="472"/>
      <c r="CZ271" s="468"/>
      <c r="DA271" s="471">
        <f>'Per IP Marketing'!$B$14</f>
        <v>-24000</v>
      </c>
      <c r="DB271" s="471">
        <f>'Per IP Marketing'!$C$14</f>
        <v>-24000</v>
      </c>
      <c r="DC271" s="471">
        <f>'Per IP Marketing'!$D$14</f>
        <v>-19000</v>
      </c>
      <c r="DD271" s="471">
        <f>'Per IP Marketing'!$E$14</f>
        <v>-29000</v>
      </c>
      <c r="DE271" s="471">
        <f>'Per IP Marketing'!$F$14</f>
        <v>-26500</v>
      </c>
      <c r="DF271" s="471">
        <f>'Per IP Marketing'!$G$14</f>
        <v>-27700</v>
      </c>
      <c r="DG271" s="471">
        <f>'Per IP Marketing'!$H$14</f>
        <v>-32700</v>
      </c>
      <c r="DH271" s="471">
        <f>'Per IP Marketing'!$I$14</f>
        <v>-27000</v>
      </c>
      <c r="DI271" s="471">
        <f>'Per IP Marketing'!$J$14</f>
        <v>-12500</v>
      </c>
      <c r="DJ271" s="471">
        <f>'Per IP Marketing'!$K$14</f>
        <v>-10000</v>
      </c>
      <c r="DK271" s="471">
        <f>'Per IP Marketing'!$L$14</f>
        <v>-9250</v>
      </c>
      <c r="DL271" s="471">
        <f>'Per IP Marketing'!$M$14</f>
        <v>-2700</v>
      </c>
      <c r="DM271" s="471">
        <f>'Per IP Marketing'!$N$14</f>
        <v>-1100</v>
      </c>
      <c r="DN271" s="471">
        <f>'Per IP Marketing'!$O$14</f>
        <v>-1100</v>
      </c>
      <c r="DO271" s="471">
        <f>'Per IP Marketing'!$P$14</f>
        <v>-1100</v>
      </c>
      <c r="DP271" s="471">
        <f>'Per IP Marketing'!$Q$14</f>
        <v>-800</v>
      </c>
      <c r="DQ271" s="471">
        <f>'Per IP Marketing'!$R$14</f>
        <v>-1050</v>
      </c>
      <c r="DR271" s="468">
        <f>'Per IP Marketing'!$T$14</f>
        <v>0</v>
      </c>
      <c r="DS271" s="471"/>
      <c r="DT271" s="471"/>
      <c r="DU271" s="468"/>
      <c r="DV271" s="468"/>
      <c r="DW271" s="472"/>
      <c r="DX271" s="468"/>
      <c r="DY271" s="468"/>
      <c r="DZ271" s="468"/>
      <c r="EA271" s="468"/>
      <c r="EB271" s="468"/>
      <c r="EC271" s="468"/>
      <c r="ED271" s="468"/>
      <c r="EE271" s="468"/>
      <c r="EF271" s="471"/>
      <c r="EG271" s="471"/>
      <c r="EH271" s="471"/>
      <c r="EI271" s="472"/>
      <c r="EJ271" s="471"/>
      <c r="EK271" s="471"/>
      <c r="EL271" s="471"/>
      <c r="EM271" s="471"/>
      <c r="EN271" s="471"/>
      <c r="EO271" s="471"/>
      <c r="EP271" s="471"/>
      <c r="EQ271" s="471"/>
      <c r="ER271" s="471"/>
      <c r="ES271" s="468"/>
      <c r="ET271" s="468"/>
      <c r="EU271" s="472"/>
      <c r="EV271" s="468"/>
      <c r="EW271" s="468"/>
      <c r="EX271" s="468"/>
      <c r="EY271" s="468"/>
      <c r="EZ271" s="468"/>
      <c r="FA271" s="468"/>
      <c r="FB271" s="468"/>
      <c r="FC271" s="468"/>
      <c r="FD271" s="471"/>
      <c r="FE271" s="471"/>
      <c r="FF271" s="471"/>
      <c r="FG271" s="472"/>
      <c r="FH271" s="471"/>
      <c r="FI271" s="471"/>
      <c r="FJ271" s="471"/>
      <c r="FK271" s="471"/>
      <c r="FL271" s="471"/>
      <c r="FM271" s="471"/>
      <c r="FN271" s="471"/>
      <c r="FO271" s="471"/>
      <c r="FP271" s="471"/>
      <c r="FQ271" s="468"/>
      <c r="FR271" s="468"/>
      <c r="FS271" s="472"/>
      <c r="FT271" s="468"/>
      <c r="FU271" s="468"/>
      <c r="FV271" s="468"/>
      <c r="FW271" s="468"/>
      <c r="FX271" s="468"/>
      <c r="FY271" s="468"/>
      <c r="FZ271" s="468"/>
      <c r="GA271" s="468"/>
      <c r="GB271" s="471"/>
      <c r="GC271" s="471"/>
      <c r="GD271" s="471"/>
      <c r="GE271" s="472"/>
      <c r="GF271" s="507"/>
    </row>
    <row r="272" spans="7:188" s="508" customFormat="1" ht="22" hidden="1" customHeight="1">
      <c r="G272" s="540">
        <f t="shared" si="870"/>
        <v>68</v>
      </c>
      <c r="H272" s="468"/>
      <c r="I272" s="468"/>
      <c r="J272" s="468"/>
      <c r="K272" s="468"/>
      <c r="L272" s="468"/>
      <c r="M272" s="468"/>
      <c r="N272" s="468"/>
      <c r="O272" s="468"/>
      <c r="P272" s="472"/>
      <c r="Q272" s="471"/>
      <c r="R272" s="471"/>
      <c r="S272" s="472"/>
      <c r="T272" s="471"/>
      <c r="U272" s="471"/>
      <c r="V272" s="471"/>
      <c r="W272" s="471"/>
      <c r="X272" s="471"/>
      <c r="Y272" s="471"/>
      <c r="Z272" s="471"/>
      <c r="AA272" s="471"/>
      <c r="AB272" s="471"/>
      <c r="AC272" s="468"/>
      <c r="AD272" s="468"/>
      <c r="AE272" s="472"/>
      <c r="AF272" s="471"/>
      <c r="AG272" s="471"/>
      <c r="AH272" s="471"/>
      <c r="AI272" s="468"/>
      <c r="AJ272" s="468"/>
      <c r="AK272" s="468"/>
      <c r="AL272" s="468"/>
      <c r="AM272" s="468"/>
      <c r="AN272" s="471"/>
      <c r="AO272" s="471"/>
      <c r="AP272" s="471"/>
      <c r="AQ272" s="472"/>
      <c r="AR272" s="471"/>
      <c r="AS272" s="471"/>
      <c r="AT272" s="471"/>
      <c r="AU272" s="471"/>
      <c r="AV272" s="471"/>
      <c r="AW272" s="471"/>
      <c r="AX272" s="471"/>
      <c r="AY272" s="471"/>
      <c r="AZ272" s="468"/>
      <c r="BA272" s="468"/>
      <c r="BB272" s="468"/>
      <c r="BC272" s="472"/>
      <c r="BD272" s="471"/>
      <c r="BE272" s="471"/>
      <c r="BF272" s="471"/>
      <c r="BG272" s="468"/>
      <c r="BH272" s="468"/>
      <c r="BI272" s="468"/>
      <c r="BJ272" s="468"/>
      <c r="BK272" s="468"/>
      <c r="BL272" s="471"/>
      <c r="BM272" s="471"/>
      <c r="BN272" s="471"/>
      <c r="BO272" s="472"/>
      <c r="BP272" s="471"/>
      <c r="BQ272" s="471"/>
      <c r="BR272" s="471"/>
      <c r="BS272" s="471"/>
      <c r="BT272" s="471"/>
      <c r="BU272" s="471"/>
      <c r="BV272" s="471"/>
      <c r="BW272" s="471"/>
      <c r="BX272" s="471"/>
      <c r="BY272" s="468"/>
      <c r="BZ272" s="468"/>
      <c r="CA272" s="472"/>
      <c r="CB272" s="468"/>
      <c r="CC272" s="468"/>
      <c r="CD272" s="468"/>
      <c r="CE272" s="468"/>
      <c r="CF272" s="468"/>
      <c r="CG272" s="468"/>
      <c r="CH272" s="468"/>
      <c r="CI272" s="468"/>
      <c r="CJ272" s="471"/>
      <c r="CK272" s="471"/>
      <c r="CL272" s="471"/>
      <c r="CM272" s="472"/>
      <c r="CN272" s="471"/>
      <c r="CO272" s="471"/>
      <c r="CP272" s="471"/>
      <c r="CQ272" s="471"/>
      <c r="CR272" s="471"/>
      <c r="CS272" s="471"/>
      <c r="CT272" s="471"/>
      <c r="CU272" s="471"/>
      <c r="CV272" s="471"/>
      <c r="CW272" s="468"/>
      <c r="CX272" s="468"/>
      <c r="CY272" s="472"/>
      <c r="CZ272" s="468"/>
      <c r="DA272" s="468"/>
      <c r="DB272" s="471">
        <f>'Per IP Marketing'!$B$14</f>
        <v>-24000</v>
      </c>
      <c r="DC272" s="471">
        <f>'Per IP Marketing'!$C$14</f>
        <v>-24000</v>
      </c>
      <c r="DD272" s="471">
        <f>'Per IP Marketing'!$D$14</f>
        <v>-19000</v>
      </c>
      <c r="DE272" s="471">
        <f>'Per IP Marketing'!$E$14</f>
        <v>-29000</v>
      </c>
      <c r="DF272" s="471">
        <f>'Per IP Marketing'!$F$14</f>
        <v>-26500</v>
      </c>
      <c r="DG272" s="471">
        <f>'Per IP Marketing'!$G$14</f>
        <v>-27700</v>
      </c>
      <c r="DH272" s="471">
        <f>'Per IP Marketing'!$H$14</f>
        <v>-32700</v>
      </c>
      <c r="DI272" s="471">
        <f>'Per IP Marketing'!$I$14</f>
        <v>-27000</v>
      </c>
      <c r="DJ272" s="471">
        <f>'Per IP Marketing'!$J$14</f>
        <v>-12500</v>
      </c>
      <c r="DK272" s="471">
        <f>'Per IP Marketing'!$K$14</f>
        <v>-10000</v>
      </c>
      <c r="DL272" s="471">
        <f>'Per IP Marketing'!$L$14</f>
        <v>-9250</v>
      </c>
      <c r="DM272" s="471">
        <f>'Per IP Marketing'!$M$14</f>
        <v>-2700</v>
      </c>
      <c r="DN272" s="471">
        <f>'Per IP Marketing'!$N$14</f>
        <v>-1100</v>
      </c>
      <c r="DO272" s="471">
        <f>'Per IP Marketing'!$O$14</f>
        <v>-1100</v>
      </c>
      <c r="DP272" s="471">
        <f>'Per IP Marketing'!$P$14</f>
        <v>-1100</v>
      </c>
      <c r="DQ272" s="471">
        <f>'Per IP Marketing'!$Q$14</f>
        <v>-800</v>
      </c>
      <c r="DR272" s="471">
        <f>'Per IP Marketing'!$R$14</f>
        <v>-1050</v>
      </c>
      <c r="DS272" s="468">
        <f>'Per IP Marketing'!$T$14</f>
        <v>0</v>
      </c>
      <c r="DT272" s="471"/>
      <c r="DU272" s="468"/>
      <c r="DV272" s="468"/>
      <c r="DW272" s="472"/>
      <c r="DX272" s="468"/>
      <c r="DY272" s="468"/>
      <c r="DZ272" s="468"/>
      <c r="EA272" s="468"/>
      <c r="EB272" s="468"/>
      <c r="EC272" s="468"/>
      <c r="ED272" s="468"/>
      <c r="EE272" s="468"/>
      <c r="EF272" s="471"/>
      <c r="EG272" s="471"/>
      <c r="EH272" s="471"/>
      <c r="EI272" s="472"/>
      <c r="EJ272" s="471"/>
      <c r="EK272" s="471"/>
      <c r="EL272" s="471"/>
      <c r="EM272" s="471"/>
      <c r="EN272" s="471"/>
      <c r="EO272" s="471"/>
      <c r="EP272" s="471"/>
      <c r="EQ272" s="471"/>
      <c r="ER272" s="471"/>
      <c r="ES272" s="468"/>
      <c r="ET272" s="468"/>
      <c r="EU272" s="472"/>
      <c r="EV272" s="468"/>
      <c r="EW272" s="468"/>
      <c r="EX272" s="468"/>
      <c r="EY272" s="468"/>
      <c r="EZ272" s="468"/>
      <c r="FA272" s="468"/>
      <c r="FB272" s="468"/>
      <c r="FC272" s="468"/>
      <c r="FD272" s="471"/>
      <c r="FE272" s="471"/>
      <c r="FF272" s="471"/>
      <c r="FG272" s="472"/>
      <c r="FH272" s="471"/>
      <c r="FI272" s="471"/>
      <c r="FJ272" s="471"/>
      <c r="FK272" s="471"/>
      <c r="FL272" s="471"/>
      <c r="FM272" s="471"/>
      <c r="FN272" s="471"/>
      <c r="FO272" s="471"/>
      <c r="FP272" s="471"/>
      <c r="FQ272" s="468"/>
      <c r="FR272" s="468"/>
      <c r="FS272" s="472"/>
      <c r="FT272" s="468"/>
      <c r="FU272" s="468"/>
      <c r="FV272" s="468"/>
      <c r="FW272" s="468"/>
      <c r="FX272" s="468"/>
      <c r="FY272" s="468"/>
      <c r="FZ272" s="468"/>
      <c r="GA272" s="468"/>
      <c r="GB272" s="471"/>
      <c r="GC272" s="471"/>
      <c r="GD272" s="471"/>
      <c r="GE272" s="472"/>
      <c r="GF272" s="507"/>
    </row>
    <row r="273" spans="7:188" s="508" customFormat="1" ht="22" hidden="1" customHeight="1">
      <c r="G273" s="540">
        <f t="shared" si="870"/>
        <v>69</v>
      </c>
      <c r="H273" s="468"/>
      <c r="I273" s="468"/>
      <c r="J273" s="468"/>
      <c r="K273" s="468"/>
      <c r="L273" s="468"/>
      <c r="M273" s="468"/>
      <c r="N273" s="468"/>
      <c r="O273" s="468"/>
      <c r="P273" s="472"/>
      <c r="Q273" s="471"/>
      <c r="R273" s="471"/>
      <c r="S273" s="472"/>
      <c r="T273" s="471"/>
      <c r="U273" s="471"/>
      <c r="V273" s="471"/>
      <c r="W273" s="471"/>
      <c r="X273" s="471"/>
      <c r="Y273" s="471"/>
      <c r="Z273" s="471"/>
      <c r="AA273" s="471"/>
      <c r="AB273" s="471"/>
      <c r="AC273" s="468"/>
      <c r="AD273" s="468"/>
      <c r="AE273" s="472"/>
      <c r="AF273" s="471"/>
      <c r="AG273" s="471"/>
      <c r="AH273" s="471"/>
      <c r="AI273" s="468"/>
      <c r="AJ273" s="468"/>
      <c r="AK273" s="468"/>
      <c r="AL273" s="468"/>
      <c r="AM273" s="468"/>
      <c r="AN273" s="471"/>
      <c r="AO273" s="471"/>
      <c r="AP273" s="471"/>
      <c r="AQ273" s="472"/>
      <c r="AR273" s="471"/>
      <c r="AS273" s="471"/>
      <c r="AT273" s="471"/>
      <c r="AU273" s="471"/>
      <c r="AV273" s="471"/>
      <c r="AW273" s="471"/>
      <c r="AX273" s="471"/>
      <c r="AY273" s="471"/>
      <c r="AZ273" s="468"/>
      <c r="BA273" s="468"/>
      <c r="BB273" s="468"/>
      <c r="BC273" s="472"/>
      <c r="BD273" s="471"/>
      <c r="BE273" s="471"/>
      <c r="BF273" s="471"/>
      <c r="BG273" s="468"/>
      <c r="BH273" s="468"/>
      <c r="BI273" s="468"/>
      <c r="BJ273" s="468"/>
      <c r="BK273" s="468"/>
      <c r="BL273" s="471"/>
      <c r="BM273" s="471"/>
      <c r="BN273" s="471"/>
      <c r="BO273" s="472"/>
      <c r="BP273" s="471"/>
      <c r="BQ273" s="471"/>
      <c r="BR273" s="471"/>
      <c r="BS273" s="471"/>
      <c r="BT273" s="471"/>
      <c r="BU273" s="471"/>
      <c r="BV273" s="471"/>
      <c r="BW273" s="471"/>
      <c r="BX273" s="471"/>
      <c r="BY273" s="468"/>
      <c r="BZ273" s="468"/>
      <c r="CA273" s="472"/>
      <c r="CB273" s="468"/>
      <c r="CC273" s="468"/>
      <c r="CD273" s="468"/>
      <c r="CE273" s="468"/>
      <c r="CF273" s="468"/>
      <c r="CG273" s="468"/>
      <c r="CH273" s="468"/>
      <c r="CI273" s="468"/>
      <c r="CJ273" s="471"/>
      <c r="CK273" s="471"/>
      <c r="CL273" s="471"/>
      <c r="CM273" s="472"/>
      <c r="CN273" s="471"/>
      <c r="CO273" s="471"/>
      <c r="CP273" s="471"/>
      <c r="CQ273" s="471"/>
      <c r="CR273" s="471"/>
      <c r="CS273" s="471"/>
      <c r="CT273" s="471"/>
      <c r="CU273" s="471"/>
      <c r="CV273" s="471"/>
      <c r="CW273" s="468"/>
      <c r="CX273" s="468"/>
      <c r="CY273" s="472"/>
      <c r="CZ273" s="468"/>
      <c r="DA273" s="468"/>
      <c r="DB273" s="468"/>
      <c r="DC273" s="468"/>
      <c r="DD273" s="471">
        <f>'Per IP Marketing'!$B$14</f>
        <v>-24000</v>
      </c>
      <c r="DE273" s="471">
        <f>'Per IP Marketing'!$C$14</f>
        <v>-24000</v>
      </c>
      <c r="DF273" s="471">
        <f>'Per IP Marketing'!$D$14</f>
        <v>-19000</v>
      </c>
      <c r="DG273" s="471">
        <f>'Per IP Marketing'!$E$14</f>
        <v>-29000</v>
      </c>
      <c r="DH273" s="471">
        <f>'Per IP Marketing'!$F$14</f>
        <v>-26500</v>
      </c>
      <c r="DI273" s="471">
        <f>'Per IP Marketing'!$G$14</f>
        <v>-27700</v>
      </c>
      <c r="DJ273" s="471">
        <f>'Per IP Marketing'!$H$14</f>
        <v>-32700</v>
      </c>
      <c r="DK273" s="471">
        <f>'Per IP Marketing'!$I$14</f>
        <v>-27000</v>
      </c>
      <c r="DL273" s="471">
        <f>'Per IP Marketing'!$J$14</f>
        <v>-12500</v>
      </c>
      <c r="DM273" s="471">
        <f>'Per IP Marketing'!$K$14</f>
        <v>-10000</v>
      </c>
      <c r="DN273" s="471">
        <f>'Per IP Marketing'!$L$14</f>
        <v>-9250</v>
      </c>
      <c r="DO273" s="471">
        <f>'Per IP Marketing'!$M$14</f>
        <v>-2700</v>
      </c>
      <c r="DP273" s="471">
        <f>'Per IP Marketing'!$N$14</f>
        <v>-1100</v>
      </c>
      <c r="DQ273" s="471">
        <f>'Per IP Marketing'!$O$14</f>
        <v>-1100</v>
      </c>
      <c r="DR273" s="471">
        <f>'Per IP Marketing'!$P$14</f>
        <v>-1100</v>
      </c>
      <c r="DS273" s="471">
        <f>'Per IP Marketing'!$Q$14</f>
        <v>-800</v>
      </c>
      <c r="DT273" s="471">
        <f>'Per IP Marketing'!$R$14</f>
        <v>-1050</v>
      </c>
      <c r="DU273" s="468">
        <f>'Per IP Marketing'!$T$14</f>
        <v>0</v>
      </c>
      <c r="DV273" s="468"/>
      <c r="DW273" s="472"/>
      <c r="DX273" s="468"/>
      <c r="DY273" s="468"/>
      <c r="DZ273" s="468"/>
      <c r="EA273" s="468"/>
      <c r="EB273" s="468"/>
      <c r="EC273" s="468"/>
      <c r="ED273" s="468"/>
      <c r="EE273" s="468"/>
      <c r="EF273" s="471"/>
      <c r="EG273" s="471"/>
      <c r="EH273" s="471"/>
      <c r="EI273" s="472"/>
      <c r="EJ273" s="471"/>
      <c r="EK273" s="471"/>
      <c r="EL273" s="471"/>
      <c r="EM273" s="471"/>
      <c r="EN273" s="471"/>
      <c r="EO273" s="471"/>
      <c r="EP273" s="471"/>
      <c r="EQ273" s="471"/>
      <c r="ER273" s="471"/>
      <c r="ES273" s="468"/>
      <c r="ET273" s="468"/>
      <c r="EU273" s="472"/>
      <c r="EV273" s="468"/>
      <c r="EW273" s="468"/>
      <c r="EX273" s="468"/>
      <c r="EY273" s="468"/>
      <c r="EZ273" s="468"/>
      <c r="FA273" s="468"/>
      <c r="FB273" s="468"/>
      <c r="FC273" s="468"/>
      <c r="FD273" s="471"/>
      <c r="FE273" s="471"/>
      <c r="FF273" s="471"/>
      <c r="FG273" s="472"/>
      <c r="FH273" s="471"/>
      <c r="FI273" s="471"/>
      <c r="FJ273" s="471"/>
      <c r="FK273" s="471"/>
      <c r="FL273" s="471"/>
      <c r="FM273" s="471"/>
      <c r="FN273" s="471"/>
      <c r="FO273" s="471"/>
      <c r="FP273" s="471"/>
      <c r="FQ273" s="468"/>
      <c r="FR273" s="468"/>
      <c r="FS273" s="472"/>
      <c r="FT273" s="468"/>
      <c r="FU273" s="468"/>
      <c r="FV273" s="468"/>
      <c r="FW273" s="468"/>
      <c r="FX273" s="468"/>
      <c r="FY273" s="468"/>
      <c r="FZ273" s="468"/>
      <c r="GA273" s="468"/>
      <c r="GB273" s="471"/>
      <c r="GC273" s="471"/>
      <c r="GD273" s="471"/>
      <c r="GE273" s="472"/>
      <c r="GF273" s="507"/>
    </row>
    <row r="274" spans="7:188" s="508" customFormat="1" ht="22" hidden="1" customHeight="1">
      <c r="G274" s="540">
        <f t="shared" si="870"/>
        <v>70</v>
      </c>
      <c r="H274" s="468"/>
      <c r="I274" s="468"/>
      <c r="J274" s="468"/>
      <c r="K274" s="468"/>
      <c r="L274" s="468"/>
      <c r="M274" s="468"/>
      <c r="N274" s="468"/>
      <c r="O274" s="468"/>
      <c r="P274" s="472"/>
      <c r="Q274" s="471"/>
      <c r="R274" s="471"/>
      <c r="S274" s="472"/>
      <c r="T274" s="471"/>
      <c r="U274" s="471"/>
      <c r="V274" s="471"/>
      <c r="W274" s="471"/>
      <c r="X274" s="471"/>
      <c r="Y274" s="471"/>
      <c r="Z274" s="471"/>
      <c r="AA274" s="471"/>
      <c r="AB274" s="471"/>
      <c r="AC274" s="468"/>
      <c r="AD274" s="468"/>
      <c r="AE274" s="472"/>
      <c r="AF274" s="471"/>
      <c r="AG274" s="471"/>
      <c r="AH274" s="471"/>
      <c r="AI274" s="468"/>
      <c r="AJ274" s="468"/>
      <c r="AK274" s="468"/>
      <c r="AL274" s="468"/>
      <c r="AM274" s="468"/>
      <c r="AN274" s="471"/>
      <c r="AO274" s="471"/>
      <c r="AP274" s="471"/>
      <c r="AQ274" s="472"/>
      <c r="AR274" s="471"/>
      <c r="AS274" s="471"/>
      <c r="AT274" s="471"/>
      <c r="AU274" s="471"/>
      <c r="AV274" s="471"/>
      <c r="AW274" s="471"/>
      <c r="AX274" s="471"/>
      <c r="AY274" s="471"/>
      <c r="AZ274" s="468"/>
      <c r="BA274" s="468"/>
      <c r="BB274" s="468"/>
      <c r="BC274" s="472"/>
      <c r="BD274" s="471"/>
      <c r="BE274" s="471"/>
      <c r="BF274" s="471"/>
      <c r="BG274" s="468"/>
      <c r="BH274" s="468"/>
      <c r="BI274" s="468"/>
      <c r="BJ274" s="468"/>
      <c r="BK274" s="468"/>
      <c r="BL274" s="471"/>
      <c r="BM274" s="471"/>
      <c r="BN274" s="471"/>
      <c r="BO274" s="472"/>
      <c r="BP274" s="471"/>
      <c r="BQ274" s="471"/>
      <c r="BR274" s="471"/>
      <c r="BS274" s="471"/>
      <c r="BT274" s="471"/>
      <c r="BU274" s="471"/>
      <c r="BV274" s="471"/>
      <c r="BW274" s="471"/>
      <c r="BX274" s="471"/>
      <c r="BY274" s="468"/>
      <c r="BZ274" s="468"/>
      <c r="CA274" s="472"/>
      <c r="CB274" s="468"/>
      <c r="CC274" s="468"/>
      <c r="CD274" s="468"/>
      <c r="CE274" s="468"/>
      <c r="CF274" s="468"/>
      <c r="CG274" s="468"/>
      <c r="CH274" s="468"/>
      <c r="CI274" s="468"/>
      <c r="CJ274" s="471"/>
      <c r="CK274" s="471"/>
      <c r="CL274" s="471"/>
      <c r="CM274" s="472"/>
      <c r="CN274" s="471"/>
      <c r="CO274" s="471"/>
      <c r="CP274" s="471"/>
      <c r="CQ274" s="471"/>
      <c r="CR274" s="471"/>
      <c r="CS274" s="471"/>
      <c r="CT274" s="471"/>
      <c r="CU274" s="471"/>
      <c r="CV274" s="471"/>
      <c r="CW274" s="468"/>
      <c r="CX274" s="468"/>
      <c r="CY274" s="472"/>
      <c r="CZ274" s="468"/>
      <c r="DA274" s="468"/>
      <c r="DB274" s="468"/>
      <c r="DC274" s="468"/>
      <c r="DD274" s="468"/>
      <c r="DE274" s="471">
        <f>'Per IP Marketing'!$B$14</f>
        <v>-24000</v>
      </c>
      <c r="DF274" s="471">
        <f>'Per IP Marketing'!$C$14</f>
        <v>-24000</v>
      </c>
      <c r="DG274" s="471">
        <f>'Per IP Marketing'!$D$14</f>
        <v>-19000</v>
      </c>
      <c r="DH274" s="471">
        <f>'Per IP Marketing'!$E$14</f>
        <v>-29000</v>
      </c>
      <c r="DI274" s="471">
        <f>'Per IP Marketing'!$F$14</f>
        <v>-26500</v>
      </c>
      <c r="DJ274" s="471">
        <f>'Per IP Marketing'!$G$14</f>
        <v>-27700</v>
      </c>
      <c r="DK274" s="471">
        <f>'Per IP Marketing'!$H$14</f>
        <v>-32700</v>
      </c>
      <c r="DL274" s="471">
        <f>'Per IP Marketing'!$I$14</f>
        <v>-27000</v>
      </c>
      <c r="DM274" s="471">
        <f>'Per IP Marketing'!$J$14</f>
        <v>-12500</v>
      </c>
      <c r="DN274" s="471">
        <f>'Per IP Marketing'!$K$14</f>
        <v>-10000</v>
      </c>
      <c r="DO274" s="471">
        <f>'Per IP Marketing'!$L$14</f>
        <v>-9250</v>
      </c>
      <c r="DP274" s="471">
        <f>'Per IP Marketing'!$M$14</f>
        <v>-2700</v>
      </c>
      <c r="DQ274" s="471">
        <f>'Per IP Marketing'!$N$14</f>
        <v>-1100</v>
      </c>
      <c r="DR274" s="471">
        <f>'Per IP Marketing'!$O$14</f>
        <v>-1100</v>
      </c>
      <c r="DS274" s="471">
        <f>'Per IP Marketing'!$P$14</f>
        <v>-1100</v>
      </c>
      <c r="DT274" s="471">
        <f>'Per IP Marketing'!$Q$14</f>
        <v>-800</v>
      </c>
      <c r="DU274" s="471">
        <f>'Per IP Marketing'!$R$14</f>
        <v>-1050</v>
      </c>
      <c r="DV274" s="468">
        <f>'Per IP Marketing'!$T$14</f>
        <v>0</v>
      </c>
      <c r="DW274" s="472"/>
      <c r="DX274" s="468"/>
      <c r="DY274" s="468"/>
      <c r="DZ274" s="468"/>
      <c r="EA274" s="468"/>
      <c r="EB274" s="468"/>
      <c r="EC274" s="468"/>
      <c r="ED274" s="468"/>
      <c r="EE274" s="468"/>
      <c r="EF274" s="471"/>
      <c r="EG274" s="471"/>
      <c r="EH274" s="471"/>
      <c r="EI274" s="472"/>
      <c r="EJ274" s="471"/>
      <c r="EK274" s="471"/>
      <c r="EL274" s="471"/>
      <c r="EM274" s="471"/>
      <c r="EN274" s="471"/>
      <c r="EO274" s="471"/>
      <c r="EP274" s="471"/>
      <c r="EQ274" s="471"/>
      <c r="ER274" s="471"/>
      <c r="ES274" s="468"/>
      <c r="ET274" s="468"/>
      <c r="EU274" s="472"/>
      <c r="EV274" s="468"/>
      <c r="EW274" s="468"/>
      <c r="EX274" s="468"/>
      <c r="EY274" s="468"/>
      <c r="EZ274" s="468"/>
      <c r="FA274" s="468"/>
      <c r="FB274" s="468"/>
      <c r="FC274" s="468"/>
      <c r="FD274" s="471"/>
      <c r="FE274" s="471"/>
      <c r="FF274" s="471"/>
      <c r="FG274" s="472"/>
      <c r="FH274" s="471"/>
      <c r="FI274" s="471"/>
      <c r="FJ274" s="471"/>
      <c r="FK274" s="471"/>
      <c r="FL274" s="471"/>
      <c r="FM274" s="471"/>
      <c r="FN274" s="471"/>
      <c r="FO274" s="471"/>
      <c r="FP274" s="471"/>
      <c r="FQ274" s="468"/>
      <c r="FR274" s="468"/>
      <c r="FS274" s="472"/>
      <c r="FT274" s="468"/>
      <c r="FU274" s="468"/>
      <c r="FV274" s="468"/>
      <c r="FW274" s="468"/>
      <c r="FX274" s="468"/>
      <c r="FY274" s="468"/>
      <c r="FZ274" s="468"/>
      <c r="GA274" s="468"/>
      <c r="GB274" s="471"/>
      <c r="GC274" s="471"/>
      <c r="GD274" s="471"/>
      <c r="GE274" s="472"/>
      <c r="GF274" s="507"/>
    </row>
    <row r="275" spans="7:188" s="508" customFormat="1" ht="22" hidden="1" customHeight="1">
      <c r="G275" s="540">
        <f t="shared" si="870"/>
        <v>71</v>
      </c>
      <c r="H275" s="468"/>
      <c r="I275" s="468"/>
      <c r="J275" s="468"/>
      <c r="K275" s="468"/>
      <c r="L275" s="468"/>
      <c r="M275" s="468"/>
      <c r="N275" s="468"/>
      <c r="O275" s="468"/>
      <c r="P275" s="472"/>
      <c r="Q275" s="471"/>
      <c r="R275" s="471"/>
      <c r="S275" s="472"/>
      <c r="T275" s="471"/>
      <c r="U275" s="471"/>
      <c r="V275" s="471"/>
      <c r="W275" s="471"/>
      <c r="X275" s="471"/>
      <c r="Y275" s="471"/>
      <c r="Z275" s="471"/>
      <c r="AA275" s="471"/>
      <c r="AB275" s="471"/>
      <c r="AC275" s="468"/>
      <c r="AD275" s="468"/>
      <c r="AE275" s="472"/>
      <c r="AF275" s="471"/>
      <c r="AG275" s="471"/>
      <c r="AH275" s="471"/>
      <c r="AI275" s="468"/>
      <c r="AJ275" s="468"/>
      <c r="AK275" s="468"/>
      <c r="AL275" s="468"/>
      <c r="AM275" s="468"/>
      <c r="AN275" s="471"/>
      <c r="AO275" s="471"/>
      <c r="AP275" s="471"/>
      <c r="AQ275" s="472"/>
      <c r="AR275" s="471"/>
      <c r="AS275" s="471"/>
      <c r="AT275" s="471"/>
      <c r="AU275" s="471"/>
      <c r="AV275" s="471"/>
      <c r="AW275" s="471"/>
      <c r="AX275" s="471"/>
      <c r="AY275" s="471"/>
      <c r="AZ275" s="468"/>
      <c r="BA275" s="468"/>
      <c r="BB275" s="468"/>
      <c r="BC275" s="472"/>
      <c r="BD275" s="471"/>
      <c r="BE275" s="471"/>
      <c r="BF275" s="471"/>
      <c r="BG275" s="468"/>
      <c r="BH275" s="468"/>
      <c r="BI275" s="468"/>
      <c r="BJ275" s="468"/>
      <c r="BK275" s="468"/>
      <c r="BL275" s="471"/>
      <c r="BM275" s="471"/>
      <c r="BN275" s="471"/>
      <c r="BO275" s="472"/>
      <c r="BP275" s="471"/>
      <c r="BQ275" s="471"/>
      <c r="BR275" s="471"/>
      <c r="BS275" s="471"/>
      <c r="BT275" s="471"/>
      <c r="BU275" s="471"/>
      <c r="BV275" s="471"/>
      <c r="BW275" s="471"/>
      <c r="BX275" s="471"/>
      <c r="BY275" s="468"/>
      <c r="BZ275" s="468"/>
      <c r="CA275" s="472"/>
      <c r="CB275" s="468"/>
      <c r="CC275" s="468"/>
      <c r="CD275" s="468"/>
      <c r="CE275" s="468"/>
      <c r="CF275" s="468"/>
      <c r="CG275" s="468"/>
      <c r="CH275" s="468"/>
      <c r="CI275" s="468"/>
      <c r="CJ275" s="471"/>
      <c r="CK275" s="471"/>
      <c r="CL275" s="471"/>
      <c r="CM275" s="472"/>
      <c r="CN275" s="471"/>
      <c r="CO275" s="471"/>
      <c r="CP275" s="471"/>
      <c r="CQ275" s="471"/>
      <c r="CR275" s="471"/>
      <c r="CS275" s="471"/>
      <c r="CT275" s="471"/>
      <c r="CU275" s="471"/>
      <c r="CV275" s="471"/>
      <c r="CW275" s="468"/>
      <c r="CX275" s="468"/>
      <c r="CY275" s="472"/>
      <c r="CZ275" s="468"/>
      <c r="DA275" s="468"/>
      <c r="DB275" s="468"/>
      <c r="DC275" s="468"/>
      <c r="DD275" s="468"/>
      <c r="DE275" s="468"/>
      <c r="DF275" s="471">
        <f>'Per IP Marketing'!$B$14</f>
        <v>-24000</v>
      </c>
      <c r="DG275" s="471">
        <f>'Per IP Marketing'!$C$14</f>
        <v>-24000</v>
      </c>
      <c r="DH275" s="471">
        <f>'Per IP Marketing'!$D$14</f>
        <v>-19000</v>
      </c>
      <c r="DI275" s="471">
        <f>'Per IP Marketing'!$E$14</f>
        <v>-29000</v>
      </c>
      <c r="DJ275" s="471">
        <f>'Per IP Marketing'!$F$14</f>
        <v>-26500</v>
      </c>
      <c r="DK275" s="471">
        <f>'Per IP Marketing'!$G$14</f>
        <v>-27700</v>
      </c>
      <c r="DL275" s="471">
        <f>'Per IP Marketing'!$H$14</f>
        <v>-32700</v>
      </c>
      <c r="DM275" s="471">
        <f>'Per IP Marketing'!$I$14</f>
        <v>-27000</v>
      </c>
      <c r="DN275" s="471">
        <f>'Per IP Marketing'!$J$14</f>
        <v>-12500</v>
      </c>
      <c r="DO275" s="471">
        <f>'Per IP Marketing'!$K$14</f>
        <v>-10000</v>
      </c>
      <c r="DP275" s="471">
        <f>'Per IP Marketing'!$L$14</f>
        <v>-9250</v>
      </c>
      <c r="DQ275" s="471">
        <f>'Per IP Marketing'!$M$14</f>
        <v>-2700</v>
      </c>
      <c r="DR275" s="471">
        <f>'Per IP Marketing'!$N$14</f>
        <v>-1100</v>
      </c>
      <c r="DS275" s="471">
        <f>'Per IP Marketing'!$O$14</f>
        <v>-1100</v>
      </c>
      <c r="DT275" s="471">
        <f>'Per IP Marketing'!$P$14</f>
        <v>-1100</v>
      </c>
      <c r="DU275" s="471">
        <f>'Per IP Marketing'!$Q$14</f>
        <v>-800</v>
      </c>
      <c r="DV275" s="471">
        <f>'Per IP Marketing'!$R$14</f>
        <v>-1050</v>
      </c>
      <c r="DW275" s="468">
        <f>'Per IP Marketing'!$T$14</f>
        <v>0</v>
      </c>
      <c r="DX275" s="468"/>
      <c r="DY275" s="468"/>
      <c r="DZ275" s="468"/>
      <c r="EA275" s="468"/>
      <c r="EB275" s="468"/>
      <c r="EC275" s="468"/>
      <c r="ED275" s="468"/>
      <c r="EE275" s="468"/>
      <c r="EF275" s="471"/>
      <c r="EG275" s="471"/>
      <c r="EH275" s="471"/>
      <c r="EI275" s="472"/>
      <c r="EJ275" s="471"/>
      <c r="EK275" s="471"/>
      <c r="EL275" s="471"/>
      <c r="EM275" s="471"/>
      <c r="EN275" s="471"/>
      <c r="EO275" s="471"/>
      <c r="EP275" s="471"/>
      <c r="EQ275" s="471"/>
      <c r="ER275" s="471"/>
      <c r="ES275" s="468"/>
      <c r="ET275" s="468"/>
      <c r="EU275" s="472"/>
      <c r="EV275" s="468"/>
      <c r="EW275" s="468"/>
      <c r="EX275" s="468"/>
      <c r="EY275" s="468"/>
      <c r="EZ275" s="468"/>
      <c r="FA275" s="468"/>
      <c r="FB275" s="468"/>
      <c r="FC275" s="468"/>
      <c r="FD275" s="471"/>
      <c r="FE275" s="471"/>
      <c r="FF275" s="471"/>
      <c r="FG275" s="472"/>
      <c r="FH275" s="471"/>
      <c r="FI275" s="471"/>
      <c r="FJ275" s="471"/>
      <c r="FK275" s="471"/>
      <c r="FL275" s="471"/>
      <c r="FM275" s="471"/>
      <c r="FN275" s="471"/>
      <c r="FO275" s="471"/>
      <c r="FP275" s="471"/>
      <c r="FQ275" s="468"/>
      <c r="FR275" s="468"/>
      <c r="FS275" s="472"/>
      <c r="FT275" s="468"/>
      <c r="FU275" s="468"/>
      <c r="FV275" s="468"/>
      <c r="FW275" s="468"/>
      <c r="FX275" s="468"/>
      <c r="FY275" s="468"/>
      <c r="FZ275" s="468"/>
      <c r="GA275" s="468"/>
      <c r="GB275" s="471"/>
      <c r="GC275" s="471"/>
      <c r="GD275" s="471"/>
      <c r="GE275" s="472"/>
      <c r="GF275" s="507"/>
    </row>
    <row r="276" spans="7:188" s="508" customFormat="1" ht="22" hidden="1" customHeight="1">
      <c r="G276" s="540">
        <f t="shared" si="870"/>
        <v>72</v>
      </c>
      <c r="H276" s="468"/>
      <c r="I276" s="468"/>
      <c r="J276" s="468"/>
      <c r="K276" s="468"/>
      <c r="L276" s="468"/>
      <c r="M276" s="468"/>
      <c r="N276" s="468"/>
      <c r="O276" s="468"/>
      <c r="P276" s="472"/>
      <c r="Q276" s="471"/>
      <c r="R276" s="471"/>
      <c r="S276" s="472"/>
      <c r="T276" s="471"/>
      <c r="U276" s="471"/>
      <c r="V276" s="471"/>
      <c r="W276" s="471"/>
      <c r="X276" s="471"/>
      <c r="Y276" s="471"/>
      <c r="Z276" s="471"/>
      <c r="AA276" s="471"/>
      <c r="AB276" s="471"/>
      <c r="AC276" s="468"/>
      <c r="AD276" s="468"/>
      <c r="AE276" s="472"/>
      <c r="AF276" s="471"/>
      <c r="AG276" s="471"/>
      <c r="AH276" s="471"/>
      <c r="AI276" s="468"/>
      <c r="AJ276" s="468"/>
      <c r="AK276" s="468"/>
      <c r="AL276" s="468"/>
      <c r="AM276" s="468"/>
      <c r="AN276" s="471"/>
      <c r="AO276" s="471"/>
      <c r="AP276" s="471"/>
      <c r="AQ276" s="472"/>
      <c r="AR276" s="471"/>
      <c r="AS276" s="471"/>
      <c r="AT276" s="471"/>
      <c r="AU276" s="471"/>
      <c r="AV276" s="471"/>
      <c r="AW276" s="471"/>
      <c r="AX276" s="471"/>
      <c r="AY276" s="471"/>
      <c r="AZ276" s="468"/>
      <c r="BA276" s="468"/>
      <c r="BB276" s="468"/>
      <c r="BC276" s="472"/>
      <c r="BD276" s="471"/>
      <c r="BE276" s="471"/>
      <c r="BF276" s="471"/>
      <c r="BG276" s="468"/>
      <c r="BH276" s="468"/>
      <c r="BI276" s="468"/>
      <c r="BJ276" s="468"/>
      <c r="BK276" s="468"/>
      <c r="BL276" s="471"/>
      <c r="BM276" s="471"/>
      <c r="BN276" s="471"/>
      <c r="BO276" s="472"/>
      <c r="BP276" s="471"/>
      <c r="BQ276" s="471"/>
      <c r="BR276" s="471"/>
      <c r="BS276" s="471"/>
      <c r="BT276" s="471"/>
      <c r="BU276" s="471"/>
      <c r="BV276" s="471"/>
      <c r="BW276" s="471"/>
      <c r="BX276" s="471"/>
      <c r="BY276" s="468"/>
      <c r="BZ276" s="468"/>
      <c r="CA276" s="472"/>
      <c r="CB276" s="468"/>
      <c r="CC276" s="468"/>
      <c r="CD276" s="468"/>
      <c r="CE276" s="468"/>
      <c r="CF276" s="468"/>
      <c r="CG276" s="468"/>
      <c r="CH276" s="468"/>
      <c r="CI276" s="468"/>
      <c r="CJ276" s="471"/>
      <c r="CK276" s="471"/>
      <c r="CL276" s="471"/>
      <c r="CM276" s="472"/>
      <c r="CN276" s="471"/>
      <c r="CO276" s="471"/>
      <c r="CP276" s="471"/>
      <c r="CQ276" s="471"/>
      <c r="CR276" s="471"/>
      <c r="CS276" s="471"/>
      <c r="CT276" s="471"/>
      <c r="CU276" s="471"/>
      <c r="CV276" s="471"/>
      <c r="CW276" s="468"/>
      <c r="CX276" s="468"/>
      <c r="CY276" s="472"/>
      <c r="CZ276" s="468"/>
      <c r="DA276" s="468"/>
      <c r="DB276" s="468"/>
      <c r="DC276" s="468"/>
      <c r="DD276" s="468"/>
      <c r="DE276" s="468"/>
      <c r="DF276" s="468"/>
      <c r="DG276" s="471">
        <f>'Per IP Marketing'!$B$14</f>
        <v>-24000</v>
      </c>
      <c r="DH276" s="471">
        <f>'Per IP Marketing'!$C$14</f>
        <v>-24000</v>
      </c>
      <c r="DI276" s="471">
        <f>'Per IP Marketing'!$D$14</f>
        <v>-19000</v>
      </c>
      <c r="DJ276" s="471">
        <f>'Per IP Marketing'!$E$14</f>
        <v>-29000</v>
      </c>
      <c r="DK276" s="471">
        <f>'Per IP Marketing'!$F$14</f>
        <v>-26500</v>
      </c>
      <c r="DL276" s="471">
        <f>'Per IP Marketing'!$G$14</f>
        <v>-27700</v>
      </c>
      <c r="DM276" s="471">
        <f>'Per IP Marketing'!$H$14</f>
        <v>-32700</v>
      </c>
      <c r="DN276" s="471">
        <f>'Per IP Marketing'!$I$14</f>
        <v>-27000</v>
      </c>
      <c r="DO276" s="471">
        <f>'Per IP Marketing'!$J$14</f>
        <v>-12500</v>
      </c>
      <c r="DP276" s="471">
        <f>'Per IP Marketing'!$K$14</f>
        <v>-10000</v>
      </c>
      <c r="DQ276" s="471">
        <f>'Per IP Marketing'!$L$14</f>
        <v>-9250</v>
      </c>
      <c r="DR276" s="471">
        <f>'Per IP Marketing'!$M$14</f>
        <v>-2700</v>
      </c>
      <c r="DS276" s="471">
        <f>'Per IP Marketing'!$N$14</f>
        <v>-1100</v>
      </c>
      <c r="DT276" s="471">
        <f>'Per IP Marketing'!$O$14</f>
        <v>-1100</v>
      </c>
      <c r="DU276" s="471">
        <f>'Per IP Marketing'!$P$14</f>
        <v>-1100</v>
      </c>
      <c r="DV276" s="471">
        <f>'Per IP Marketing'!$Q$14</f>
        <v>-800</v>
      </c>
      <c r="DW276" s="471">
        <f>'Per IP Marketing'!$R$14</f>
        <v>-1050</v>
      </c>
      <c r="DX276" s="468">
        <f>'Per IP Marketing'!$T$14</f>
        <v>0</v>
      </c>
      <c r="DY276" s="468"/>
      <c r="DZ276" s="468"/>
      <c r="EA276" s="468"/>
      <c r="EB276" s="468"/>
      <c r="EC276" s="468"/>
      <c r="ED276" s="468"/>
      <c r="EE276" s="468"/>
      <c r="EF276" s="471"/>
      <c r="EG276" s="471"/>
      <c r="EH276" s="471"/>
      <c r="EI276" s="472"/>
      <c r="EJ276" s="471"/>
      <c r="EK276" s="471"/>
      <c r="EL276" s="471"/>
      <c r="EM276" s="471"/>
      <c r="EN276" s="471"/>
      <c r="EO276" s="471"/>
      <c r="EP276" s="471"/>
      <c r="EQ276" s="471"/>
      <c r="ER276" s="471"/>
      <c r="ES276" s="468"/>
      <c r="ET276" s="468"/>
      <c r="EU276" s="472"/>
      <c r="EV276" s="468"/>
      <c r="EW276" s="468"/>
      <c r="EX276" s="468"/>
      <c r="EY276" s="468"/>
      <c r="EZ276" s="468"/>
      <c r="FA276" s="468"/>
      <c r="FB276" s="468"/>
      <c r="FC276" s="468"/>
      <c r="FD276" s="471"/>
      <c r="FE276" s="471"/>
      <c r="FF276" s="471"/>
      <c r="FG276" s="472"/>
      <c r="FH276" s="471"/>
      <c r="FI276" s="471"/>
      <c r="FJ276" s="471"/>
      <c r="FK276" s="471"/>
      <c r="FL276" s="471"/>
      <c r="FM276" s="471"/>
      <c r="FN276" s="471"/>
      <c r="FO276" s="471"/>
      <c r="FP276" s="471"/>
      <c r="FQ276" s="468"/>
      <c r="FR276" s="468"/>
      <c r="FS276" s="472"/>
      <c r="FT276" s="468"/>
      <c r="FU276" s="468"/>
      <c r="FV276" s="468"/>
      <c r="FW276" s="468"/>
      <c r="FX276" s="468"/>
      <c r="FY276" s="468"/>
      <c r="FZ276" s="468"/>
      <c r="GA276" s="468"/>
      <c r="GB276" s="471"/>
      <c r="GC276" s="471"/>
      <c r="GD276" s="471"/>
      <c r="GE276" s="472"/>
      <c r="GF276" s="507"/>
    </row>
    <row r="277" spans="7:188" s="508" customFormat="1" ht="22" hidden="1" customHeight="1">
      <c r="G277" s="540">
        <f t="shared" si="870"/>
        <v>73</v>
      </c>
      <c r="H277" s="468"/>
      <c r="I277" s="468"/>
      <c r="J277" s="468"/>
      <c r="K277" s="468"/>
      <c r="L277" s="468"/>
      <c r="M277" s="468"/>
      <c r="N277" s="468"/>
      <c r="O277" s="468"/>
      <c r="P277" s="472"/>
      <c r="Q277" s="471"/>
      <c r="R277" s="471"/>
      <c r="S277" s="472"/>
      <c r="T277" s="471"/>
      <c r="U277" s="471"/>
      <c r="V277" s="471"/>
      <c r="W277" s="471"/>
      <c r="X277" s="471"/>
      <c r="Y277" s="471"/>
      <c r="Z277" s="471"/>
      <c r="AA277" s="471"/>
      <c r="AB277" s="471"/>
      <c r="AC277" s="468"/>
      <c r="AD277" s="468"/>
      <c r="AE277" s="472"/>
      <c r="AF277" s="471"/>
      <c r="AG277" s="471"/>
      <c r="AH277" s="471"/>
      <c r="AI277" s="468"/>
      <c r="AJ277" s="468"/>
      <c r="AK277" s="468"/>
      <c r="AL277" s="468"/>
      <c r="AM277" s="468"/>
      <c r="AN277" s="471"/>
      <c r="AO277" s="471"/>
      <c r="AP277" s="471"/>
      <c r="AQ277" s="472"/>
      <c r="AR277" s="471"/>
      <c r="AS277" s="471"/>
      <c r="AT277" s="471"/>
      <c r="AU277" s="471"/>
      <c r="AV277" s="471"/>
      <c r="AW277" s="471"/>
      <c r="AX277" s="471"/>
      <c r="AY277" s="471"/>
      <c r="AZ277" s="468"/>
      <c r="BA277" s="468"/>
      <c r="BB277" s="468"/>
      <c r="BC277" s="472"/>
      <c r="BD277" s="471"/>
      <c r="BE277" s="471"/>
      <c r="BF277" s="471"/>
      <c r="BG277" s="468"/>
      <c r="BH277" s="468"/>
      <c r="BI277" s="468"/>
      <c r="BJ277" s="468"/>
      <c r="BK277" s="468"/>
      <c r="BL277" s="471"/>
      <c r="BM277" s="471"/>
      <c r="BN277" s="471"/>
      <c r="BO277" s="472"/>
      <c r="BP277" s="471"/>
      <c r="BQ277" s="471"/>
      <c r="BR277" s="471"/>
      <c r="BS277" s="471"/>
      <c r="BT277" s="471"/>
      <c r="BU277" s="471"/>
      <c r="BV277" s="471"/>
      <c r="BW277" s="471"/>
      <c r="BX277" s="471"/>
      <c r="BY277" s="468"/>
      <c r="BZ277" s="468"/>
      <c r="CA277" s="472"/>
      <c r="CB277" s="468"/>
      <c r="CC277" s="468"/>
      <c r="CD277" s="468"/>
      <c r="CE277" s="468"/>
      <c r="CF277" s="468"/>
      <c r="CG277" s="468"/>
      <c r="CH277" s="468"/>
      <c r="CI277" s="468"/>
      <c r="CJ277" s="471"/>
      <c r="CK277" s="471"/>
      <c r="CL277" s="471"/>
      <c r="CM277" s="472"/>
      <c r="CN277" s="471"/>
      <c r="CO277" s="471"/>
      <c r="CP277" s="471"/>
      <c r="CQ277" s="471"/>
      <c r="CR277" s="471"/>
      <c r="CS277" s="471"/>
      <c r="CT277" s="471"/>
      <c r="CU277" s="471"/>
      <c r="CV277" s="471"/>
      <c r="CW277" s="468"/>
      <c r="CX277" s="468"/>
      <c r="CY277" s="472"/>
      <c r="CZ277" s="468"/>
      <c r="DA277" s="468"/>
      <c r="DB277" s="468"/>
      <c r="DC277" s="468"/>
      <c r="DD277" s="468"/>
      <c r="DE277" s="468"/>
      <c r="DF277" s="468"/>
      <c r="DG277" s="471">
        <f>'Per IP Marketing'!$B$14</f>
        <v>-24000</v>
      </c>
      <c r="DH277" s="471">
        <f>'Per IP Marketing'!$C$14</f>
        <v>-24000</v>
      </c>
      <c r="DI277" s="471">
        <f>'Per IP Marketing'!$D$14</f>
        <v>-19000</v>
      </c>
      <c r="DJ277" s="471">
        <f>'Per IP Marketing'!$E$14</f>
        <v>-29000</v>
      </c>
      <c r="DK277" s="471">
        <f>'Per IP Marketing'!$F$14</f>
        <v>-26500</v>
      </c>
      <c r="DL277" s="471">
        <f>'Per IP Marketing'!$G$14</f>
        <v>-27700</v>
      </c>
      <c r="DM277" s="471">
        <f>'Per IP Marketing'!$H$14</f>
        <v>-32700</v>
      </c>
      <c r="DN277" s="471">
        <f>'Per IP Marketing'!$I$14</f>
        <v>-27000</v>
      </c>
      <c r="DO277" s="471">
        <f>'Per IP Marketing'!$J$14</f>
        <v>-12500</v>
      </c>
      <c r="DP277" s="471">
        <f>'Per IP Marketing'!$K$14</f>
        <v>-10000</v>
      </c>
      <c r="DQ277" s="471">
        <f>'Per IP Marketing'!$L$14</f>
        <v>-9250</v>
      </c>
      <c r="DR277" s="471">
        <f>'Per IP Marketing'!$M$14</f>
        <v>-2700</v>
      </c>
      <c r="DS277" s="471">
        <f>'Per IP Marketing'!$N$14</f>
        <v>-1100</v>
      </c>
      <c r="DT277" s="471">
        <f>'Per IP Marketing'!$O$14</f>
        <v>-1100</v>
      </c>
      <c r="DU277" s="471">
        <f>'Per IP Marketing'!$P$14</f>
        <v>-1100</v>
      </c>
      <c r="DV277" s="471">
        <f>'Per IP Marketing'!$Q$14</f>
        <v>-800</v>
      </c>
      <c r="DW277" s="471">
        <f>'Per IP Marketing'!$R$14</f>
        <v>-1050</v>
      </c>
      <c r="DX277" s="468">
        <f>'Per IP Marketing'!$T$14</f>
        <v>0</v>
      </c>
      <c r="DY277" s="468">
        <f>'Per IP Marketing'!$T$14</f>
        <v>0</v>
      </c>
      <c r="DZ277" s="468"/>
      <c r="EA277" s="468"/>
      <c r="EB277" s="468"/>
      <c r="EC277" s="468"/>
      <c r="ED277" s="468"/>
      <c r="EE277" s="468"/>
      <c r="EF277" s="471"/>
      <c r="EG277" s="471"/>
      <c r="EH277" s="471"/>
      <c r="EI277" s="472"/>
      <c r="EJ277" s="471"/>
      <c r="EK277" s="471"/>
      <c r="EL277" s="471"/>
      <c r="EM277" s="471"/>
      <c r="EN277" s="471"/>
      <c r="EO277" s="471"/>
      <c r="EP277" s="471"/>
      <c r="EQ277" s="471"/>
      <c r="ER277" s="471"/>
      <c r="ES277" s="468"/>
      <c r="ET277" s="468"/>
      <c r="EU277" s="472"/>
      <c r="EV277" s="468"/>
      <c r="EW277" s="468"/>
      <c r="EX277" s="468"/>
      <c r="EY277" s="468"/>
      <c r="EZ277" s="468"/>
      <c r="FA277" s="468"/>
      <c r="FB277" s="468"/>
      <c r="FC277" s="468"/>
      <c r="FD277" s="471"/>
      <c r="FE277" s="471"/>
      <c r="FF277" s="471"/>
      <c r="FG277" s="472"/>
      <c r="FH277" s="471"/>
      <c r="FI277" s="471"/>
      <c r="FJ277" s="471"/>
      <c r="FK277" s="471"/>
      <c r="FL277" s="471"/>
      <c r="FM277" s="471"/>
      <c r="FN277" s="471"/>
      <c r="FO277" s="471"/>
      <c r="FP277" s="471"/>
      <c r="FQ277" s="468"/>
      <c r="FR277" s="468"/>
      <c r="FS277" s="472"/>
      <c r="FT277" s="468"/>
      <c r="FU277" s="468"/>
      <c r="FV277" s="468"/>
      <c r="FW277" s="468"/>
      <c r="FX277" s="468"/>
      <c r="FY277" s="468"/>
      <c r="FZ277" s="468"/>
      <c r="GA277" s="468"/>
      <c r="GB277" s="471"/>
      <c r="GC277" s="471"/>
      <c r="GD277" s="471"/>
      <c r="GE277" s="472"/>
      <c r="GF277" s="507"/>
    </row>
    <row r="278" spans="7:188" s="508" customFormat="1" ht="22" hidden="1" customHeight="1">
      <c r="G278" s="540">
        <f t="shared" si="870"/>
        <v>74</v>
      </c>
      <c r="H278" s="468"/>
      <c r="I278" s="468"/>
      <c r="J278" s="468"/>
      <c r="K278" s="468"/>
      <c r="L278" s="468"/>
      <c r="M278" s="468"/>
      <c r="N278" s="468"/>
      <c r="O278" s="468"/>
      <c r="P278" s="472"/>
      <c r="Q278" s="471"/>
      <c r="R278" s="471"/>
      <c r="S278" s="472"/>
      <c r="T278" s="471"/>
      <c r="U278" s="471"/>
      <c r="V278" s="471"/>
      <c r="W278" s="471"/>
      <c r="X278" s="471"/>
      <c r="Y278" s="471"/>
      <c r="Z278" s="471"/>
      <c r="AA278" s="471"/>
      <c r="AB278" s="471"/>
      <c r="AC278" s="468"/>
      <c r="AD278" s="468"/>
      <c r="AE278" s="472"/>
      <c r="AF278" s="471"/>
      <c r="AG278" s="471"/>
      <c r="AH278" s="471"/>
      <c r="AI278" s="468"/>
      <c r="AJ278" s="468"/>
      <c r="AK278" s="468"/>
      <c r="AL278" s="468"/>
      <c r="AM278" s="468"/>
      <c r="AN278" s="471"/>
      <c r="AO278" s="471"/>
      <c r="AP278" s="471"/>
      <c r="AQ278" s="472"/>
      <c r="AR278" s="471"/>
      <c r="AS278" s="471"/>
      <c r="AT278" s="471"/>
      <c r="AU278" s="471"/>
      <c r="AV278" s="471"/>
      <c r="AW278" s="471"/>
      <c r="AX278" s="471"/>
      <c r="AY278" s="471"/>
      <c r="AZ278" s="468"/>
      <c r="BA278" s="468"/>
      <c r="BB278" s="468"/>
      <c r="BC278" s="472"/>
      <c r="BD278" s="471"/>
      <c r="BE278" s="471"/>
      <c r="BF278" s="471"/>
      <c r="BG278" s="468"/>
      <c r="BH278" s="468"/>
      <c r="BI278" s="468"/>
      <c r="BJ278" s="468"/>
      <c r="BK278" s="468"/>
      <c r="BL278" s="471"/>
      <c r="BM278" s="471"/>
      <c r="BN278" s="471"/>
      <c r="BO278" s="472"/>
      <c r="BP278" s="471"/>
      <c r="BQ278" s="471"/>
      <c r="BR278" s="471"/>
      <c r="BS278" s="471"/>
      <c r="BT278" s="471"/>
      <c r="BU278" s="471"/>
      <c r="BV278" s="471"/>
      <c r="BW278" s="471"/>
      <c r="BX278" s="471"/>
      <c r="BY278" s="468"/>
      <c r="BZ278" s="468"/>
      <c r="CA278" s="472"/>
      <c r="CB278" s="468"/>
      <c r="CC278" s="468"/>
      <c r="CD278" s="468"/>
      <c r="CE278" s="468"/>
      <c r="CF278" s="468"/>
      <c r="CG278" s="468"/>
      <c r="CH278" s="468"/>
      <c r="CI278" s="468"/>
      <c r="CJ278" s="471"/>
      <c r="CK278" s="471"/>
      <c r="CL278" s="471"/>
      <c r="CM278" s="472"/>
      <c r="CN278" s="471"/>
      <c r="CO278" s="471"/>
      <c r="CP278" s="471"/>
      <c r="CQ278" s="471"/>
      <c r="CR278" s="471"/>
      <c r="CS278" s="471"/>
      <c r="CT278" s="471"/>
      <c r="CU278" s="471"/>
      <c r="CV278" s="471"/>
      <c r="CW278" s="468"/>
      <c r="CX278" s="468"/>
      <c r="CY278" s="472"/>
      <c r="CZ278" s="468"/>
      <c r="DA278" s="468"/>
      <c r="DB278" s="468"/>
      <c r="DC278" s="468"/>
      <c r="DD278" s="468"/>
      <c r="DE278" s="468"/>
      <c r="DF278" s="468"/>
      <c r="DG278" s="468"/>
      <c r="DH278" s="471"/>
      <c r="DI278" s="471">
        <f>'Per IP Marketing'!$B$14</f>
        <v>-24000</v>
      </c>
      <c r="DJ278" s="471">
        <f>'Per IP Marketing'!$C$14</f>
        <v>-24000</v>
      </c>
      <c r="DK278" s="471">
        <f>'Per IP Marketing'!$D$14</f>
        <v>-19000</v>
      </c>
      <c r="DL278" s="471">
        <f>'Per IP Marketing'!$E$14</f>
        <v>-29000</v>
      </c>
      <c r="DM278" s="471">
        <f>'Per IP Marketing'!$F$14</f>
        <v>-26500</v>
      </c>
      <c r="DN278" s="471">
        <f>'Per IP Marketing'!$G$14</f>
        <v>-27700</v>
      </c>
      <c r="DO278" s="471">
        <f>'Per IP Marketing'!$H$14</f>
        <v>-32700</v>
      </c>
      <c r="DP278" s="471">
        <f>'Per IP Marketing'!$I$14</f>
        <v>-27000</v>
      </c>
      <c r="DQ278" s="471">
        <f>'Per IP Marketing'!$J$14</f>
        <v>-12500</v>
      </c>
      <c r="DR278" s="471">
        <f>'Per IP Marketing'!$K$14</f>
        <v>-10000</v>
      </c>
      <c r="DS278" s="471">
        <f>'Per IP Marketing'!$L$14</f>
        <v>-9250</v>
      </c>
      <c r="DT278" s="471">
        <f>'Per IP Marketing'!$M$14</f>
        <v>-2700</v>
      </c>
      <c r="DU278" s="471">
        <f>'Per IP Marketing'!$N$14</f>
        <v>-1100</v>
      </c>
      <c r="DV278" s="471">
        <f>'Per IP Marketing'!$O$14</f>
        <v>-1100</v>
      </c>
      <c r="DW278" s="471">
        <f>'Per IP Marketing'!$P$14</f>
        <v>-1100</v>
      </c>
      <c r="DX278" s="471">
        <f>'Per IP Marketing'!$Q$14</f>
        <v>-800</v>
      </c>
      <c r="DY278" s="471">
        <f>'Per IP Marketing'!$R$14</f>
        <v>-1050</v>
      </c>
      <c r="DZ278" s="468">
        <f>'Per IP Marketing'!$T$14</f>
        <v>0</v>
      </c>
      <c r="EA278" s="468">
        <f>'Per IP Marketing'!$T$14</f>
        <v>0</v>
      </c>
      <c r="EB278" s="468"/>
      <c r="EC278" s="468"/>
      <c r="ED278" s="468"/>
      <c r="EE278" s="468"/>
      <c r="EF278" s="471"/>
      <c r="EG278" s="471"/>
      <c r="EH278" s="471"/>
      <c r="EI278" s="472"/>
      <c r="EJ278" s="471"/>
      <c r="EK278" s="471"/>
      <c r="EL278" s="471"/>
      <c r="EM278" s="471"/>
      <c r="EN278" s="471"/>
      <c r="EO278" s="471"/>
      <c r="EP278" s="471"/>
      <c r="EQ278" s="471"/>
      <c r="ER278" s="471"/>
      <c r="ES278" s="468"/>
      <c r="ET278" s="468"/>
      <c r="EU278" s="472"/>
      <c r="EV278" s="468"/>
      <c r="EW278" s="468"/>
      <c r="EX278" s="468"/>
      <c r="EY278" s="468"/>
      <c r="EZ278" s="468"/>
      <c r="FA278" s="468"/>
      <c r="FB278" s="468"/>
      <c r="FC278" s="468"/>
      <c r="FD278" s="471"/>
      <c r="FE278" s="471"/>
      <c r="FF278" s="471"/>
      <c r="FG278" s="472"/>
      <c r="FH278" s="471"/>
      <c r="FI278" s="471"/>
      <c r="FJ278" s="471"/>
      <c r="FK278" s="471"/>
      <c r="FL278" s="471"/>
      <c r="FM278" s="471"/>
      <c r="FN278" s="471"/>
      <c r="FO278" s="471"/>
      <c r="FP278" s="471"/>
      <c r="FQ278" s="468"/>
      <c r="FR278" s="468"/>
      <c r="FS278" s="472"/>
      <c r="FT278" s="468"/>
      <c r="FU278" s="468"/>
      <c r="FV278" s="468"/>
      <c r="FW278" s="468"/>
      <c r="FX278" s="468"/>
      <c r="FY278" s="468"/>
      <c r="FZ278" s="468"/>
      <c r="GA278" s="468"/>
      <c r="GB278" s="471"/>
      <c r="GC278" s="471"/>
      <c r="GD278" s="471"/>
      <c r="GE278" s="472"/>
      <c r="GF278" s="507"/>
    </row>
    <row r="279" spans="7:188" s="508" customFormat="1" ht="22" hidden="1" customHeight="1">
      <c r="G279" s="540">
        <f t="shared" si="870"/>
        <v>75</v>
      </c>
      <c r="H279" s="468"/>
      <c r="I279" s="468"/>
      <c r="J279" s="468"/>
      <c r="K279" s="468"/>
      <c r="L279" s="468"/>
      <c r="M279" s="468"/>
      <c r="N279" s="468"/>
      <c r="O279" s="468"/>
      <c r="P279" s="472"/>
      <c r="Q279" s="471"/>
      <c r="R279" s="471"/>
      <c r="S279" s="472"/>
      <c r="T279" s="471"/>
      <c r="U279" s="471"/>
      <c r="V279" s="471"/>
      <c r="W279" s="471"/>
      <c r="X279" s="471"/>
      <c r="Y279" s="471"/>
      <c r="Z279" s="471"/>
      <c r="AA279" s="471"/>
      <c r="AB279" s="471"/>
      <c r="AC279" s="468"/>
      <c r="AD279" s="468"/>
      <c r="AE279" s="472"/>
      <c r="AF279" s="471"/>
      <c r="AG279" s="471"/>
      <c r="AH279" s="471"/>
      <c r="AI279" s="468"/>
      <c r="AJ279" s="468"/>
      <c r="AK279" s="468"/>
      <c r="AL279" s="468"/>
      <c r="AM279" s="468"/>
      <c r="AN279" s="471"/>
      <c r="AO279" s="471"/>
      <c r="AP279" s="471"/>
      <c r="AQ279" s="472"/>
      <c r="AR279" s="471"/>
      <c r="AS279" s="471"/>
      <c r="AT279" s="471"/>
      <c r="AU279" s="471"/>
      <c r="AV279" s="471"/>
      <c r="AW279" s="471"/>
      <c r="AX279" s="471"/>
      <c r="AY279" s="471"/>
      <c r="AZ279" s="468"/>
      <c r="BA279" s="468"/>
      <c r="BB279" s="468"/>
      <c r="BC279" s="472"/>
      <c r="BD279" s="471"/>
      <c r="BE279" s="471"/>
      <c r="BF279" s="471"/>
      <c r="BG279" s="468"/>
      <c r="BH279" s="468"/>
      <c r="BI279" s="468"/>
      <c r="BJ279" s="468"/>
      <c r="BK279" s="468"/>
      <c r="BL279" s="471"/>
      <c r="BM279" s="471"/>
      <c r="BN279" s="471"/>
      <c r="BO279" s="472"/>
      <c r="BP279" s="471"/>
      <c r="BQ279" s="471"/>
      <c r="BR279" s="471"/>
      <c r="BS279" s="471"/>
      <c r="BT279" s="471"/>
      <c r="BU279" s="471"/>
      <c r="BV279" s="471"/>
      <c r="BW279" s="471"/>
      <c r="BX279" s="471"/>
      <c r="BY279" s="468"/>
      <c r="BZ279" s="468"/>
      <c r="CA279" s="472"/>
      <c r="CB279" s="468"/>
      <c r="CC279" s="468"/>
      <c r="CD279" s="468"/>
      <c r="CE279" s="468"/>
      <c r="CF279" s="468"/>
      <c r="CG279" s="468"/>
      <c r="CH279" s="468"/>
      <c r="CI279" s="468"/>
      <c r="CJ279" s="471"/>
      <c r="CK279" s="471"/>
      <c r="CL279" s="471"/>
      <c r="CM279" s="472"/>
      <c r="CN279" s="471"/>
      <c r="CO279" s="471"/>
      <c r="CP279" s="471"/>
      <c r="CQ279" s="471"/>
      <c r="CR279" s="471"/>
      <c r="CS279" s="471"/>
      <c r="CT279" s="471"/>
      <c r="CU279" s="471"/>
      <c r="CV279" s="471"/>
      <c r="CW279" s="468"/>
      <c r="CX279" s="468"/>
      <c r="CY279" s="472"/>
      <c r="CZ279" s="468"/>
      <c r="DA279" s="468"/>
      <c r="DB279" s="468"/>
      <c r="DC279" s="468"/>
      <c r="DD279" s="468"/>
      <c r="DE279" s="468"/>
      <c r="DF279" s="468"/>
      <c r="DG279" s="468"/>
      <c r="DH279" s="471"/>
      <c r="DI279" s="471"/>
      <c r="DJ279" s="471"/>
      <c r="DK279" s="471">
        <f>'Per IP Marketing'!$B$14</f>
        <v>-24000</v>
      </c>
      <c r="DL279" s="471">
        <f>'Per IP Marketing'!$C$14</f>
        <v>-24000</v>
      </c>
      <c r="DM279" s="471">
        <f>'Per IP Marketing'!$D$14</f>
        <v>-19000</v>
      </c>
      <c r="DN279" s="471">
        <f>'Per IP Marketing'!$E$14</f>
        <v>-29000</v>
      </c>
      <c r="DO279" s="471">
        <f>'Per IP Marketing'!$F$14</f>
        <v>-26500</v>
      </c>
      <c r="DP279" s="471">
        <f>'Per IP Marketing'!$G$14</f>
        <v>-27700</v>
      </c>
      <c r="DQ279" s="471">
        <f>'Per IP Marketing'!$H$14</f>
        <v>-32700</v>
      </c>
      <c r="DR279" s="471">
        <f>'Per IP Marketing'!$I$14</f>
        <v>-27000</v>
      </c>
      <c r="DS279" s="471">
        <f>'Per IP Marketing'!$J$14</f>
        <v>-12500</v>
      </c>
      <c r="DT279" s="471">
        <f>'Per IP Marketing'!$K$14</f>
        <v>-10000</v>
      </c>
      <c r="DU279" s="471">
        <f>'Per IP Marketing'!$L$14</f>
        <v>-9250</v>
      </c>
      <c r="DV279" s="471">
        <f>'Per IP Marketing'!$M$14</f>
        <v>-2700</v>
      </c>
      <c r="DW279" s="471">
        <f>'Per IP Marketing'!$N$14</f>
        <v>-1100</v>
      </c>
      <c r="DX279" s="471">
        <f>'Per IP Marketing'!$O$14</f>
        <v>-1100</v>
      </c>
      <c r="DY279" s="471">
        <f>'Per IP Marketing'!$P$14</f>
        <v>-1100</v>
      </c>
      <c r="DZ279" s="471">
        <f>'Per IP Marketing'!$Q$14</f>
        <v>-800</v>
      </c>
      <c r="EA279" s="471">
        <f>'Per IP Marketing'!$R$14</f>
        <v>-1050</v>
      </c>
      <c r="EB279" s="468">
        <f>'Per IP Marketing'!$T$14</f>
        <v>0</v>
      </c>
      <c r="EC279" s="468">
        <f>'Per IP Marketing'!$T$14</f>
        <v>0</v>
      </c>
      <c r="ED279" s="468"/>
      <c r="EE279" s="468"/>
      <c r="EF279" s="471"/>
      <c r="EG279" s="471"/>
      <c r="EH279" s="471"/>
      <c r="EI279" s="472"/>
      <c r="EJ279" s="471"/>
      <c r="EK279" s="471"/>
      <c r="EL279" s="471"/>
      <c r="EM279" s="471"/>
      <c r="EN279" s="471"/>
      <c r="EO279" s="471"/>
      <c r="EP279" s="471"/>
      <c r="EQ279" s="471"/>
      <c r="ER279" s="471"/>
      <c r="ES279" s="468"/>
      <c r="ET279" s="468"/>
      <c r="EU279" s="472"/>
      <c r="EV279" s="468"/>
      <c r="EW279" s="468"/>
      <c r="EX279" s="468"/>
      <c r="EY279" s="468"/>
      <c r="EZ279" s="468"/>
      <c r="FA279" s="468"/>
      <c r="FB279" s="468"/>
      <c r="FC279" s="468"/>
      <c r="FD279" s="471"/>
      <c r="FE279" s="471"/>
      <c r="FF279" s="471"/>
      <c r="FG279" s="472"/>
      <c r="FH279" s="471"/>
      <c r="FI279" s="471"/>
      <c r="FJ279" s="471"/>
      <c r="FK279" s="471"/>
      <c r="FL279" s="471"/>
      <c r="FM279" s="471"/>
      <c r="FN279" s="471"/>
      <c r="FO279" s="471"/>
      <c r="FP279" s="471"/>
      <c r="FQ279" s="468"/>
      <c r="FR279" s="468"/>
      <c r="FS279" s="472"/>
      <c r="FT279" s="468"/>
      <c r="FU279" s="468"/>
      <c r="FV279" s="468"/>
      <c r="FW279" s="468"/>
      <c r="FX279" s="468"/>
      <c r="FY279" s="468"/>
      <c r="FZ279" s="468"/>
      <c r="GA279" s="468"/>
      <c r="GB279" s="471"/>
      <c r="GC279" s="471"/>
      <c r="GD279" s="471"/>
      <c r="GE279" s="472"/>
      <c r="GF279" s="507"/>
    </row>
    <row r="280" spans="7:188" s="508" customFormat="1" ht="22" hidden="1" customHeight="1">
      <c r="G280" s="540">
        <f t="shared" si="870"/>
        <v>76</v>
      </c>
      <c r="H280" s="468"/>
      <c r="I280" s="468"/>
      <c r="J280" s="468"/>
      <c r="K280" s="468"/>
      <c r="L280" s="468"/>
      <c r="M280" s="468"/>
      <c r="N280" s="468"/>
      <c r="O280" s="468"/>
      <c r="P280" s="472"/>
      <c r="Q280" s="471"/>
      <c r="R280" s="471"/>
      <c r="S280" s="472"/>
      <c r="T280" s="471"/>
      <c r="U280" s="471"/>
      <c r="V280" s="471"/>
      <c r="W280" s="471"/>
      <c r="X280" s="471"/>
      <c r="Y280" s="471"/>
      <c r="Z280" s="471"/>
      <c r="AA280" s="471"/>
      <c r="AB280" s="471"/>
      <c r="AC280" s="468"/>
      <c r="AD280" s="468"/>
      <c r="AE280" s="472"/>
      <c r="AF280" s="471"/>
      <c r="AG280" s="471"/>
      <c r="AH280" s="471"/>
      <c r="AI280" s="468"/>
      <c r="AJ280" s="468"/>
      <c r="AK280" s="468"/>
      <c r="AL280" s="468"/>
      <c r="AM280" s="468"/>
      <c r="AN280" s="471"/>
      <c r="AO280" s="471"/>
      <c r="AP280" s="471"/>
      <c r="AQ280" s="472"/>
      <c r="AR280" s="471"/>
      <c r="AS280" s="471"/>
      <c r="AT280" s="471"/>
      <c r="AU280" s="471"/>
      <c r="AV280" s="471"/>
      <c r="AW280" s="471"/>
      <c r="AX280" s="471"/>
      <c r="AY280" s="471"/>
      <c r="AZ280" s="468"/>
      <c r="BA280" s="468"/>
      <c r="BB280" s="468"/>
      <c r="BC280" s="472"/>
      <c r="BD280" s="471"/>
      <c r="BE280" s="471"/>
      <c r="BF280" s="471"/>
      <c r="BG280" s="468"/>
      <c r="BH280" s="468"/>
      <c r="BI280" s="468"/>
      <c r="BJ280" s="468"/>
      <c r="BK280" s="468"/>
      <c r="BL280" s="471"/>
      <c r="BM280" s="471"/>
      <c r="BN280" s="471"/>
      <c r="BO280" s="472"/>
      <c r="BP280" s="471"/>
      <c r="BQ280" s="471"/>
      <c r="BR280" s="471"/>
      <c r="BS280" s="471"/>
      <c r="BT280" s="471"/>
      <c r="BU280" s="471"/>
      <c r="BV280" s="471"/>
      <c r="BW280" s="471"/>
      <c r="BX280" s="471"/>
      <c r="BY280" s="468"/>
      <c r="BZ280" s="468"/>
      <c r="CA280" s="472"/>
      <c r="CB280" s="468"/>
      <c r="CC280" s="468"/>
      <c r="CD280" s="468"/>
      <c r="CE280" s="468"/>
      <c r="CF280" s="468"/>
      <c r="CG280" s="468"/>
      <c r="CH280" s="468"/>
      <c r="CI280" s="468"/>
      <c r="CJ280" s="471"/>
      <c r="CK280" s="471"/>
      <c r="CL280" s="471"/>
      <c r="CM280" s="472"/>
      <c r="CN280" s="471"/>
      <c r="CO280" s="471"/>
      <c r="CP280" s="471"/>
      <c r="CQ280" s="471"/>
      <c r="CR280" s="471"/>
      <c r="CS280" s="471"/>
      <c r="CT280" s="471"/>
      <c r="CU280" s="471"/>
      <c r="CV280" s="471"/>
      <c r="CW280" s="468"/>
      <c r="CX280" s="468"/>
      <c r="CY280" s="472"/>
      <c r="CZ280" s="468"/>
      <c r="DA280" s="468"/>
      <c r="DB280" s="468"/>
      <c r="DC280" s="468"/>
      <c r="DD280" s="468"/>
      <c r="DE280" s="468"/>
      <c r="DF280" s="468"/>
      <c r="DG280" s="468"/>
      <c r="DH280" s="471"/>
      <c r="DI280" s="471"/>
      <c r="DJ280" s="471"/>
      <c r="DK280" s="472"/>
      <c r="DL280" s="471">
        <f>'Per IP Marketing'!$B$14</f>
        <v>-24000</v>
      </c>
      <c r="DM280" s="471">
        <f>'Per IP Marketing'!$C$14</f>
        <v>-24000</v>
      </c>
      <c r="DN280" s="471">
        <f>'Per IP Marketing'!$D$14</f>
        <v>-19000</v>
      </c>
      <c r="DO280" s="471">
        <f>'Per IP Marketing'!$E$14</f>
        <v>-29000</v>
      </c>
      <c r="DP280" s="471">
        <f>'Per IP Marketing'!$F$14</f>
        <v>-26500</v>
      </c>
      <c r="DQ280" s="471">
        <f>'Per IP Marketing'!$G$14</f>
        <v>-27700</v>
      </c>
      <c r="DR280" s="471">
        <f>'Per IP Marketing'!$H$14</f>
        <v>-32700</v>
      </c>
      <c r="DS280" s="471">
        <f>'Per IP Marketing'!$I$14</f>
        <v>-27000</v>
      </c>
      <c r="DT280" s="471">
        <f>'Per IP Marketing'!$J$14</f>
        <v>-12500</v>
      </c>
      <c r="DU280" s="471">
        <f>'Per IP Marketing'!$K$14</f>
        <v>-10000</v>
      </c>
      <c r="DV280" s="471">
        <f>'Per IP Marketing'!$L$14</f>
        <v>-9250</v>
      </c>
      <c r="DW280" s="471">
        <f>'Per IP Marketing'!$M$14</f>
        <v>-2700</v>
      </c>
      <c r="DX280" s="471">
        <f>'Per IP Marketing'!$N$14</f>
        <v>-1100</v>
      </c>
      <c r="DY280" s="471">
        <f>'Per IP Marketing'!$O$14</f>
        <v>-1100</v>
      </c>
      <c r="DZ280" s="471">
        <f>'Per IP Marketing'!$P$14</f>
        <v>-1100</v>
      </c>
      <c r="EA280" s="471">
        <f>'Per IP Marketing'!$Q$14</f>
        <v>-800</v>
      </c>
      <c r="EB280" s="471">
        <f>'Per IP Marketing'!$R$14</f>
        <v>-1050</v>
      </c>
      <c r="EC280" s="468">
        <f>'Per IP Marketing'!$T$14</f>
        <v>0</v>
      </c>
      <c r="ED280" s="468"/>
      <c r="EE280" s="468"/>
      <c r="EF280" s="471"/>
      <c r="EG280" s="471"/>
      <c r="EH280" s="471"/>
      <c r="EI280" s="472"/>
      <c r="EJ280" s="471"/>
      <c r="EK280" s="471"/>
      <c r="EL280" s="471"/>
      <c r="EM280" s="471"/>
      <c r="EN280" s="471"/>
      <c r="EO280" s="471"/>
      <c r="EP280" s="471"/>
      <c r="EQ280" s="471"/>
      <c r="ER280" s="471"/>
      <c r="ES280" s="468"/>
      <c r="ET280" s="468"/>
      <c r="EU280" s="472"/>
      <c r="EV280" s="468"/>
      <c r="EW280" s="468"/>
      <c r="EX280" s="468"/>
      <c r="EY280" s="468"/>
      <c r="EZ280" s="468"/>
      <c r="FA280" s="468"/>
      <c r="FB280" s="468"/>
      <c r="FC280" s="468"/>
      <c r="FD280" s="471"/>
      <c r="FE280" s="471"/>
      <c r="FF280" s="471"/>
      <c r="FG280" s="472"/>
      <c r="FH280" s="471"/>
      <c r="FI280" s="471"/>
      <c r="FJ280" s="471"/>
      <c r="FK280" s="471"/>
      <c r="FL280" s="471"/>
      <c r="FM280" s="471"/>
      <c r="FN280" s="471"/>
      <c r="FO280" s="471"/>
      <c r="FP280" s="471"/>
      <c r="FQ280" s="468"/>
      <c r="FR280" s="468"/>
      <c r="FS280" s="472"/>
      <c r="FT280" s="468"/>
      <c r="FU280" s="468"/>
      <c r="FV280" s="468"/>
      <c r="FW280" s="468"/>
      <c r="FX280" s="468"/>
      <c r="FY280" s="468"/>
      <c r="FZ280" s="468"/>
      <c r="GA280" s="468"/>
      <c r="GB280" s="471"/>
      <c r="GC280" s="471"/>
      <c r="GD280" s="471"/>
      <c r="GE280" s="472"/>
      <c r="GF280" s="507"/>
    </row>
    <row r="281" spans="7:188" s="508" customFormat="1" ht="22" hidden="1" customHeight="1">
      <c r="G281" s="540">
        <f t="shared" si="870"/>
        <v>77</v>
      </c>
      <c r="H281" s="468"/>
      <c r="I281" s="468"/>
      <c r="J281" s="468"/>
      <c r="K281" s="468"/>
      <c r="L281" s="468"/>
      <c r="M281" s="468"/>
      <c r="N281" s="468"/>
      <c r="O281" s="468"/>
      <c r="P281" s="472"/>
      <c r="Q281" s="471"/>
      <c r="R281" s="471"/>
      <c r="S281" s="472"/>
      <c r="T281" s="471"/>
      <c r="U281" s="471"/>
      <c r="V281" s="471"/>
      <c r="W281" s="471"/>
      <c r="X281" s="471"/>
      <c r="Y281" s="471"/>
      <c r="Z281" s="471"/>
      <c r="AA281" s="471"/>
      <c r="AB281" s="471"/>
      <c r="AC281" s="468"/>
      <c r="AD281" s="468"/>
      <c r="AE281" s="472"/>
      <c r="AF281" s="471"/>
      <c r="AG281" s="471"/>
      <c r="AH281" s="471"/>
      <c r="AI281" s="468"/>
      <c r="AJ281" s="468"/>
      <c r="AK281" s="468"/>
      <c r="AL281" s="468"/>
      <c r="AM281" s="468"/>
      <c r="AN281" s="471"/>
      <c r="AO281" s="471"/>
      <c r="AP281" s="471"/>
      <c r="AQ281" s="472"/>
      <c r="AR281" s="471"/>
      <c r="AS281" s="471"/>
      <c r="AT281" s="471"/>
      <c r="AU281" s="471"/>
      <c r="AV281" s="471"/>
      <c r="AW281" s="471"/>
      <c r="AX281" s="471"/>
      <c r="AY281" s="471"/>
      <c r="AZ281" s="468"/>
      <c r="BA281" s="468"/>
      <c r="BB281" s="468"/>
      <c r="BC281" s="472"/>
      <c r="BD281" s="471"/>
      <c r="BE281" s="471"/>
      <c r="BF281" s="471"/>
      <c r="BG281" s="468"/>
      <c r="BH281" s="468"/>
      <c r="BI281" s="468"/>
      <c r="BJ281" s="468"/>
      <c r="BK281" s="468"/>
      <c r="BL281" s="471"/>
      <c r="BM281" s="471"/>
      <c r="BN281" s="471"/>
      <c r="BO281" s="472"/>
      <c r="BP281" s="471"/>
      <c r="BQ281" s="471"/>
      <c r="BR281" s="471"/>
      <c r="BS281" s="471"/>
      <c r="BT281" s="471"/>
      <c r="BU281" s="471"/>
      <c r="BV281" s="471"/>
      <c r="BW281" s="471"/>
      <c r="BX281" s="471"/>
      <c r="BY281" s="468"/>
      <c r="BZ281" s="468"/>
      <c r="CA281" s="472"/>
      <c r="CB281" s="468"/>
      <c r="CC281" s="468"/>
      <c r="CD281" s="468"/>
      <c r="CE281" s="468"/>
      <c r="CF281" s="468"/>
      <c r="CG281" s="468"/>
      <c r="CH281" s="468"/>
      <c r="CI281" s="468"/>
      <c r="CJ281" s="471"/>
      <c r="CK281" s="471"/>
      <c r="CL281" s="471"/>
      <c r="CM281" s="472"/>
      <c r="CN281" s="471"/>
      <c r="CO281" s="471"/>
      <c r="CP281" s="471"/>
      <c r="CQ281" s="471"/>
      <c r="CR281" s="471"/>
      <c r="CS281" s="471"/>
      <c r="CT281" s="471"/>
      <c r="CU281" s="471"/>
      <c r="CV281" s="471"/>
      <c r="CW281" s="468"/>
      <c r="CX281" s="468"/>
      <c r="CY281" s="472"/>
      <c r="CZ281" s="468"/>
      <c r="DA281" s="468"/>
      <c r="DB281" s="468"/>
      <c r="DC281" s="468"/>
      <c r="DD281" s="468"/>
      <c r="DE281" s="468"/>
      <c r="DF281" s="468"/>
      <c r="DG281" s="468"/>
      <c r="DH281" s="471"/>
      <c r="DI281" s="471"/>
      <c r="DJ281" s="471"/>
      <c r="DK281" s="472"/>
      <c r="DL281" s="471"/>
      <c r="DM281" s="471">
        <f>'Per IP Marketing'!$B$14</f>
        <v>-24000</v>
      </c>
      <c r="DN281" s="471">
        <f>'Per IP Marketing'!$C$14</f>
        <v>-24000</v>
      </c>
      <c r="DO281" s="471">
        <f>'Per IP Marketing'!$D$14</f>
        <v>-19000</v>
      </c>
      <c r="DP281" s="471">
        <f>'Per IP Marketing'!$E$14</f>
        <v>-29000</v>
      </c>
      <c r="DQ281" s="471">
        <f>'Per IP Marketing'!$F$14</f>
        <v>-26500</v>
      </c>
      <c r="DR281" s="471">
        <f>'Per IP Marketing'!$G$14</f>
        <v>-27700</v>
      </c>
      <c r="DS281" s="471">
        <f>'Per IP Marketing'!$H$14</f>
        <v>-32700</v>
      </c>
      <c r="DT281" s="471">
        <f>'Per IP Marketing'!$I$14</f>
        <v>-27000</v>
      </c>
      <c r="DU281" s="471">
        <f>'Per IP Marketing'!$J$14</f>
        <v>-12500</v>
      </c>
      <c r="DV281" s="471">
        <f>'Per IP Marketing'!$K$14</f>
        <v>-10000</v>
      </c>
      <c r="DW281" s="471">
        <f>'Per IP Marketing'!$L$14</f>
        <v>-9250</v>
      </c>
      <c r="DX281" s="471">
        <f>'Per IP Marketing'!$M$14</f>
        <v>-2700</v>
      </c>
      <c r="DY281" s="471">
        <f>'Per IP Marketing'!$N$14</f>
        <v>-1100</v>
      </c>
      <c r="DZ281" s="471">
        <f>'Per IP Marketing'!$O$14</f>
        <v>-1100</v>
      </c>
      <c r="EA281" s="471">
        <f>'Per IP Marketing'!$P$14</f>
        <v>-1100</v>
      </c>
      <c r="EB281" s="471">
        <f>'Per IP Marketing'!$Q$14</f>
        <v>-800</v>
      </c>
      <c r="EC281" s="471">
        <f>'Per IP Marketing'!$R$14</f>
        <v>-1050</v>
      </c>
      <c r="ED281" s="468">
        <f>'Per IP Marketing'!$T$14</f>
        <v>0</v>
      </c>
      <c r="EE281" s="468"/>
      <c r="EF281" s="471"/>
      <c r="EG281" s="471"/>
      <c r="EH281" s="471"/>
      <c r="EI281" s="472"/>
      <c r="EJ281" s="471"/>
      <c r="EK281" s="471"/>
      <c r="EL281" s="471"/>
      <c r="EM281" s="471"/>
      <c r="EN281" s="471"/>
      <c r="EO281" s="471"/>
      <c r="EP281" s="471"/>
      <c r="EQ281" s="471"/>
      <c r="ER281" s="471"/>
      <c r="ES281" s="468"/>
      <c r="ET281" s="468"/>
      <c r="EU281" s="472"/>
      <c r="EV281" s="468"/>
      <c r="EW281" s="468"/>
      <c r="EX281" s="468"/>
      <c r="EY281" s="468"/>
      <c r="EZ281" s="468"/>
      <c r="FA281" s="468"/>
      <c r="FB281" s="468"/>
      <c r="FC281" s="468"/>
      <c r="FD281" s="471"/>
      <c r="FE281" s="471"/>
      <c r="FF281" s="471"/>
      <c r="FG281" s="472"/>
      <c r="FH281" s="471"/>
      <c r="FI281" s="471"/>
      <c r="FJ281" s="471"/>
      <c r="FK281" s="471"/>
      <c r="FL281" s="471"/>
      <c r="FM281" s="471"/>
      <c r="FN281" s="471"/>
      <c r="FO281" s="471"/>
      <c r="FP281" s="471"/>
      <c r="FQ281" s="468"/>
      <c r="FR281" s="468"/>
      <c r="FS281" s="472"/>
      <c r="FT281" s="468"/>
      <c r="FU281" s="468"/>
      <c r="FV281" s="468"/>
      <c r="FW281" s="468"/>
      <c r="FX281" s="468"/>
      <c r="FY281" s="468"/>
      <c r="FZ281" s="468"/>
      <c r="GA281" s="468"/>
      <c r="GB281" s="471"/>
      <c r="GC281" s="471"/>
      <c r="GD281" s="471"/>
      <c r="GE281" s="472"/>
      <c r="GF281" s="507"/>
    </row>
    <row r="282" spans="7:188" s="508" customFormat="1" ht="22" hidden="1" customHeight="1">
      <c r="G282" s="540">
        <f t="shared" si="870"/>
        <v>78</v>
      </c>
      <c r="H282" s="468"/>
      <c r="I282" s="468"/>
      <c r="J282" s="468"/>
      <c r="K282" s="468"/>
      <c r="L282" s="468"/>
      <c r="M282" s="468"/>
      <c r="N282" s="468"/>
      <c r="O282" s="468"/>
      <c r="P282" s="472"/>
      <c r="Q282" s="471"/>
      <c r="R282" s="471"/>
      <c r="S282" s="472"/>
      <c r="T282" s="471"/>
      <c r="U282" s="471"/>
      <c r="V282" s="471"/>
      <c r="W282" s="471"/>
      <c r="X282" s="471"/>
      <c r="Y282" s="471"/>
      <c r="Z282" s="471"/>
      <c r="AA282" s="471"/>
      <c r="AB282" s="471"/>
      <c r="AC282" s="468"/>
      <c r="AD282" s="468"/>
      <c r="AE282" s="472"/>
      <c r="AF282" s="471"/>
      <c r="AG282" s="471"/>
      <c r="AH282" s="471"/>
      <c r="AI282" s="468"/>
      <c r="AJ282" s="468"/>
      <c r="AK282" s="468"/>
      <c r="AL282" s="468"/>
      <c r="AM282" s="468"/>
      <c r="AN282" s="471"/>
      <c r="AO282" s="471"/>
      <c r="AP282" s="471"/>
      <c r="AQ282" s="472"/>
      <c r="AR282" s="471"/>
      <c r="AS282" s="471"/>
      <c r="AT282" s="471"/>
      <c r="AU282" s="471"/>
      <c r="AV282" s="471"/>
      <c r="AW282" s="471"/>
      <c r="AX282" s="471"/>
      <c r="AY282" s="471"/>
      <c r="AZ282" s="468"/>
      <c r="BA282" s="468"/>
      <c r="BB282" s="468"/>
      <c r="BC282" s="472"/>
      <c r="BD282" s="471"/>
      <c r="BE282" s="471"/>
      <c r="BF282" s="471"/>
      <c r="BG282" s="468"/>
      <c r="BH282" s="468"/>
      <c r="BI282" s="468"/>
      <c r="BJ282" s="468"/>
      <c r="BK282" s="468"/>
      <c r="BL282" s="471"/>
      <c r="BM282" s="471"/>
      <c r="BN282" s="471"/>
      <c r="BO282" s="472"/>
      <c r="BP282" s="471"/>
      <c r="BQ282" s="471"/>
      <c r="BR282" s="471"/>
      <c r="BS282" s="471"/>
      <c r="BT282" s="471"/>
      <c r="BU282" s="471"/>
      <c r="BV282" s="471"/>
      <c r="BW282" s="471"/>
      <c r="BX282" s="471"/>
      <c r="BY282" s="468"/>
      <c r="BZ282" s="468"/>
      <c r="CA282" s="472"/>
      <c r="CB282" s="468"/>
      <c r="CC282" s="468"/>
      <c r="CD282" s="468"/>
      <c r="CE282" s="468"/>
      <c r="CF282" s="468"/>
      <c r="CG282" s="468"/>
      <c r="CH282" s="468"/>
      <c r="CI282" s="468"/>
      <c r="CJ282" s="471"/>
      <c r="CK282" s="471"/>
      <c r="CL282" s="471"/>
      <c r="CM282" s="472"/>
      <c r="CN282" s="471"/>
      <c r="CO282" s="471"/>
      <c r="CP282" s="471"/>
      <c r="CQ282" s="471"/>
      <c r="CR282" s="471"/>
      <c r="CS282" s="471"/>
      <c r="CT282" s="471"/>
      <c r="CU282" s="471"/>
      <c r="CV282" s="471"/>
      <c r="CW282" s="468"/>
      <c r="CX282" s="468"/>
      <c r="CY282" s="472"/>
      <c r="CZ282" s="468"/>
      <c r="DA282" s="468"/>
      <c r="DB282" s="468"/>
      <c r="DC282" s="468"/>
      <c r="DD282" s="468"/>
      <c r="DE282" s="468"/>
      <c r="DF282" s="468"/>
      <c r="DG282" s="468"/>
      <c r="DH282" s="471"/>
      <c r="DI282" s="471"/>
      <c r="DJ282" s="471"/>
      <c r="DK282" s="472"/>
      <c r="DL282" s="471"/>
      <c r="DM282" s="471"/>
      <c r="DN282" s="471">
        <f>'Per IP Marketing'!$B$14</f>
        <v>-24000</v>
      </c>
      <c r="DO282" s="471">
        <f>'Per IP Marketing'!$C$14</f>
        <v>-24000</v>
      </c>
      <c r="DP282" s="471">
        <f>'Per IP Marketing'!$D$14</f>
        <v>-19000</v>
      </c>
      <c r="DQ282" s="471">
        <f>'Per IP Marketing'!$E$14</f>
        <v>-29000</v>
      </c>
      <c r="DR282" s="471">
        <f>'Per IP Marketing'!$F$14</f>
        <v>-26500</v>
      </c>
      <c r="DS282" s="471">
        <f>'Per IP Marketing'!$G$14</f>
        <v>-27700</v>
      </c>
      <c r="DT282" s="471">
        <f>'Per IP Marketing'!$H$14</f>
        <v>-32700</v>
      </c>
      <c r="DU282" s="471">
        <f>'Per IP Marketing'!$I$14</f>
        <v>-27000</v>
      </c>
      <c r="DV282" s="471">
        <f>'Per IP Marketing'!$J$14</f>
        <v>-12500</v>
      </c>
      <c r="DW282" s="471">
        <f>'Per IP Marketing'!$K$14</f>
        <v>-10000</v>
      </c>
      <c r="DX282" s="471">
        <f>'Per IP Marketing'!$L$14</f>
        <v>-9250</v>
      </c>
      <c r="DY282" s="471">
        <f>'Per IP Marketing'!$M$14</f>
        <v>-2700</v>
      </c>
      <c r="DZ282" s="471">
        <f>'Per IP Marketing'!$N$14</f>
        <v>-1100</v>
      </c>
      <c r="EA282" s="471">
        <f>'Per IP Marketing'!$O$14</f>
        <v>-1100</v>
      </c>
      <c r="EB282" s="471">
        <f>'Per IP Marketing'!$P$14</f>
        <v>-1100</v>
      </c>
      <c r="EC282" s="471">
        <f>'Per IP Marketing'!$Q$14</f>
        <v>-800</v>
      </c>
      <c r="ED282" s="471">
        <f>'Per IP Marketing'!$R$14</f>
        <v>-1050</v>
      </c>
      <c r="EE282" s="468">
        <f>'Per IP Marketing'!$T$14</f>
        <v>0</v>
      </c>
      <c r="EF282" s="471"/>
      <c r="EG282" s="471"/>
      <c r="EH282" s="471"/>
      <c r="EI282" s="472"/>
      <c r="EJ282" s="471"/>
      <c r="EK282" s="471"/>
      <c r="EL282" s="471"/>
      <c r="EM282" s="471"/>
      <c r="EN282" s="471"/>
      <c r="EO282" s="471"/>
      <c r="EP282" s="471"/>
      <c r="EQ282" s="471"/>
      <c r="ER282" s="471"/>
      <c r="ES282" s="468"/>
      <c r="ET282" s="468"/>
      <c r="EU282" s="472"/>
      <c r="EV282" s="468"/>
      <c r="EW282" s="468"/>
      <c r="EX282" s="468"/>
      <c r="EY282" s="468"/>
      <c r="EZ282" s="468"/>
      <c r="FA282" s="468"/>
      <c r="FB282" s="468"/>
      <c r="FC282" s="468"/>
      <c r="FD282" s="471"/>
      <c r="FE282" s="471"/>
      <c r="FF282" s="471"/>
      <c r="FG282" s="472"/>
      <c r="FH282" s="471"/>
      <c r="FI282" s="471"/>
      <c r="FJ282" s="471"/>
      <c r="FK282" s="471"/>
      <c r="FL282" s="471"/>
      <c r="FM282" s="471"/>
      <c r="FN282" s="471"/>
      <c r="FO282" s="471"/>
      <c r="FP282" s="471"/>
      <c r="FQ282" s="468"/>
      <c r="FR282" s="468"/>
      <c r="FS282" s="472"/>
      <c r="FT282" s="468"/>
      <c r="FU282" s="468"/>
      <c r="FV282" s="468"/>
      <c r="FW282" s="468"/>
      <c r="FX282" s="468"/>
      <c r="FY282" s="468"/>
      <c r="FZ282" s="468"/>
      <c r="GA282" s="468"/>
      <c r="GB282" s="471"/>
      <c r="GC282" s="471"/>
      <c r="GD282" s="471"/>
      <c r="GE282" s="472"/>
      <c r="GF282" s="507"/>
    </row>
    <row r="283" spans="7:188" s="508" customFormat="1" ht="22" hidden="1" customHeight="1">
      <c r="G283" s="540">
        <f t="shared" si="870"/>
        <v>79</v>
      </c>
      <c r="H283" s="468"/>
      <c r="I283" s="468"/>
      <c r="J283" s="468"/>
      <c r="K283" s="468"/>
      <c r="L283" s="468"/>
      <c r="M283" s="468"/>
      <c r="N283" s="468"/>
      <c r="O283" s="468"/>
      <c r="P283" s="472"/>
      <c r="Q283" s="471"/>
      <c r="R283" s="471"/>
      <c r="S283" s="472"/>
      <c r="T283" s="471"/>
      <c r="U283" s="471"/>
      <c r="V283" s="471"/>
      <c r="W283" s="471"/>
      <c r="X283" s="471"/>
      <c r="Y283" s="471"/>
      <c r="Z283" s="471"/>
      <c r="AA283" s="471"/>
      <c r="AB283" s="471"/>
      <c r="AC283" s="468"/>
      <c r="AD283" s="468"/>
      <c r="AE283" s="472"/>
      <c r="AF283" s="471"/>
      <c r="AG283" s="471"/>
      <c r="AH283" s="471"/>
      <c r="AI283" s="468"/>
      <c r="AJ283" s="468"/>
      <c r="AK283" s="468"/>
      <c r="AL283" s="468"/>
      <c r="AM283" s="468"/>
      <c r="AN283" s="471"/>
      <c r="AO283" s="471"/>
      <c r="AP283" s="471"/>
      <c r="AQ283" s="472"/>
      <c r="AR283" s="471"/>
      <c r="AS283" s="471"/>
      <c r="AT283" s="471"/>
      <c r="AU283" s="471"/>
      <c r="AV283" s="471"/>
      <c r="AW283" s="471"/>
      <c r="AX283" s="471"/>
      <c r="AY283" s="471"/>
      <c r="AZ283" s="468"/>
      <c r="BA283" s="468"/>
      <c r="BB283" s="468"/>
      <c r="BC283" s="472"/>
      <c r="BD283" s="471"/>
      <c r="BE283" s="471"/>
      <c r="BF283" s="471"/>
      <c r="BG283" s="468"/>
      <c r="BH283" s="468"/>
      <c r="BI283" s="468"/>
      <c r="BJ283" s="468"/>
      <c r="BK283" s="468"/>
      <c r="BL283" s="471"/>
      <c r="BM283" s="471"/>
      <c r="BN283" s="471"/>
      <c r="BO283" s="472"/>
      <c r="BP283" s="471"/>
      <c r="BQ283" s="471"/>
      <c r="BR283" s="471"/>
      <c r="BS283" s="471"/>
      <c r="BT283" s="471"/>
      <c r="BU283" s="471"/>
      <c r="BV283" s="471"/>
      <c r="BW283" s="471"/>
      <c r="BX283" s="471"/>
      <c r="BY283" s="468"/>
      <c r="BZ283" s="468"/>
      <c r="CA283" s="472"/>
      <c r="CB283" s="468"/>
      <c r="CC283" s="468"/>
      <c r="CD283" s="468"/>
      <c r="CE283" s="468"/>
      <c r="CF283" s="468"/>
      <c r="CG283" s="468"/>
      <c r="CH283" s="468"/>
      <c r="CI283" s="468"/>
      <c r="CJ283" s="471"/>
      <c r="CK283" s="471"/>
      <c r="CL283" s="471"/>
      <c r="CM283" s="472"/>
      <c r="CN283" s="471"/>
      <c r="CO283" s="471"/>
      <c r="CP283" s="471"/>
      <c r="CQ283" s="471"/>
      <c r="CR283" s="471"/>
      <c r="CS283" s="471"/>
      <c r="CT283" s="471"/>
      <c r="CU283" s="471"/>
      <c r="CV283" s="471"/>
      <c r="CW283" s="468"/>
      <c r="CX283" s="468"/>
      <c r="CY283" s="472"/>
      <c r="CZ283" s="468"/>
      <c r="DA283" s="468"/>
      <c r="DB283" s="468"/>
      <c r="DC283" s="468"/>
      <c r="DD283" s="468"/>
      <c r="DE283" s="468"/>
      <c r="DF283" s="468"/>
      <c r="DG283" s="468"/>
      <c r="DH283" s="471"/>
      <c r="DI283" s="471"/>
      <c r="DJ283" s="471"/>
      <c r="DK283" s="472"/>
      <c r="DL283" s="471"/>
      <c r="DM283" s="471"/>
      <c r="DN283" s="471"/>
      <c r="DO283" s="471">
        <f>'Per IP Marketing'!$B$14</f>
        <v>-24000</v>
      </c>
      <c r="DP283" s="471">
        <f>'Per IP Marketing'!$C$14</f>
        <v>-24000</v>
      </c>
      <c r="DQ283" s="471">
        <f>'Per IP Marketing'!$D$14</f>
        <v>-19000</v>
      </c>
      <c r="DR283" s="471">
        <f>'Per IP Marketing'!$E$14</f>
        <v>-29000</v>
      </c>
      <c r="DS283" s="471">
        <f>'Per IP Marketing'!$F$14</f>
        <v>-26500</v>
      </c>
      <c r="DT283" s="471">
        <f>'Per IP Marketing'!$G$14</f>
        <v>-27700</v>
      </c>
      <c r="DU283" s="471">
        <f>'Per IP Marketing'!$H$14</f>
        <v>-32700</v>
      </c>
      <c r="DV283" s="471">
        <f>'Per IP Marketing'!$I$14</f>
        <v>-27000</v>
      </c>
      <c r="DW283" s="471">
        <f>'Per IP Marketing'!$J$14</f>
        <v>-12500</v>
      </c>
      <c r="DX283" s="471">
        <f>'Per IP Marketing'!$K$14</f>
        <v>-10000</v>
      </c>
      <c r="DY283" s="471">
        <f>'Per IP Marketing'!$L$14</f>
        <v>-9250</v>
      </c>
      <c r="DZ283" s="471">
        <f>'Per IP Marketing'!$M$14</f>
        <v>-2700</v>
      </c>
      <c r="EA283" s="471">
        <f>'Per IP Marketing'!$N$14</f>
        <v>-1100</v>
      </c>
      <c r="EB283" s="471">
        <f>'Per IP Marketing'!$O$14</f>
        <v>-1100</v>
      </c>
      <c r="EC283" s="471">
        <f>'Per IP Marketing'!$P$14</f>
        <v>-1100</v>
      </c>
      <c r="ED283" s="471">
        <f>'Per IP Marketing'!$Q$14</f>
        <v>-800</v>
      </c>
      <c r="EE283" s="471">
        <f>'Per IP Marketing'!$R$14</f>
        <v>-1050</v>
      </c>
      <c r="EF283" s="468">
        <f>'Per IP Marketing'!$T$14</f>
        <v>0</v>
      </c>
      <c r="EG283" s="471"/>
      <c r="EH283" s="471"/>
      <c r="EI283" s="472"/>
      <c r="EJ283" s="471"/>
      <c r="EK283" s="471"/>
      <c r="EL283" s="471"/>
      <c r="EM283" s="471"/>
      <c r="EN283" s="471"/>
      <c r="EO283" s="471"/>
      <c r="EP283" s="471"/>
      <c r="EQ283" s="471"/>
      <c r="ER283" s="471"/>
      <c r="ES283" s="468"/>
      <c r="ET283" s="468"/>
      <c r="EU283" s="472"/>
      <c r="EV283" s="468"/>
      <c r="EW283" s="468"/>
      <c r="EX283" s="468"/>
      <c r="EY283" s="468"/>
      <c r="EZ283" s="468"/>
      <c r="FA283" s="468"/>
      <c r="FB283" s="468"/>
      <c r="FC283" s="468"/>
      <c r="FD283" s="471"/>
      <c r="FE283" s="471"/>
      <c r="FF283" s="471"/>
      <c r="FG283" s="472"/>
      <c r="FH283" s="471"/>
      <c r="FI283" s="471"/>
      <c r="FJ283" s="471"/>
      <c r="FK283" s="471"/>
      <c r="FL283" s="471"/>
      <c r="FM283" s="471"/>
      <c r="FN283" s="471"/>
      <c r="FO283" s="471"/>
      <c r="FP283" s="471"/>
      <c r="FQ283" s="468"/>
      <c r="FR283" s="468"/>
      <c r="FS283" s="472"/>
      <c r="FT283" s="468"/>
      <c r="FU283" s="468"/>
      <c r="FV283" s="468"/>
      <c r="FW283" s="468"/>
      <c r="FX283" s="468"/>
      <c r="FY283" s="468"/>
      <c r="FZ283" s="468"/>
      <c r="GA283" s="468"/>
      <c r="GB283" s="471"/>
      <c r="GC283" s="471"/>
      <c r="GD283" s="471"/>
      <c r="GE283" s="472"/>
      <c r="GF283" s="507"/>
    </row>
    <row r="284" spans="7:188" s="508" customFormat="1" ht="22" hidden="1" customHeight="1">
      <c r="G284" s="540">
        <f t="shared" si="870"/>
        <v>80</v>
      </c>
      <c r="H284" s="468"/>
      <c r="I284" s="468"/>
      <c r="J284" s="468"/>
      <c r="K284" s="468"/>
      <c r="L284" s="468"/>
      <c r="M284" s="468"/>
      <c r="N284" s="468"/>
      <c r="O284" s="468"/>
      <c r="P284" s="472"/>
      <c r="Q284" s="471"/>
      <c r="R284" s="471"/>
      <c r="S284" s="472"/>
      <c r="T284" s="471"/>
      <c r="U284" s="471"/>
      <c r="V284" s="471"/>
      <c r="W284" s="471"/>
      <c r="X284" s="471"/>
      <c r="Y284" s="471"/>
      <c r="Z284" s="471"/>
      <c r="AA284" s="471"/>
      <c r="AB284" s="471"/>
      <c r="AC284" s="468"/>
      <c r="AD284" s="468"/>
      <c r="AE284" s="472"/>
      <c r="AF284" s="471"/>
      <c r="AG284" s="471"/>
      <c r="AH284" s="471"/>
      <c r="AI284" s="468"/>
      <c r="AJ284" s="468"/>
      <c r="AK284" s="468"/>
      <c r="AL284" s="468"/>
      <c r="AM284" s="468"/>
      <c r="AN284" s="471"/>
      <c r="AO284" s="471"/>
      <c r="AP284" s="471"/>
      <c r="AQ284" s="472"/>
      <c r="AR284" s="471"/>
      <c r="AS284" s="471"/>
      <c r="AT284" s="471"/>
      <c r="AU284" s="471"/>
      <c r="AV284" s="471"/>
      <c r="AW284" s="471"/>
      <c r="AX284" s="471"/>
      <c r="AY284" s="471"/>
      <c r="AZ284" s="468"/>
      <c r="BA284" s="468"/>
      <c r="BB284" s="468"/>
      <c r="BC284" s="472"/>
      <c r="BD284" s="471"/>
      <c r="BE284" s="471"/>
      <c r="BF284" s="471"/>
      <c r="BG284" s="468"/>
      <c r="BH284" s="468"/>
      <c r="BI284" s="468"/>
      <c r="BJ284" s="468"/>
      <c r="BK284" s="468"/>
      <c r="BL284" s="471"/>
      <c r="BM284" s="471"/>
      <c r="BN284" s="471"/>
      <c r="BO284" s="472"/>
      <c r="BP284" s="471"/>
      <c r="BQ284" s="471"/>
      <c r="BR284" s="471"/>
      <c r="BS284" s="471"/>
      <c r="BT284" s="471"/>
      <c r="BU284" s="471"/>
      <c r="BV284" s="471"/>
      <c r="BW284" s="471"/>
      <c r="BX284" s="471"/>
      <c r="BY284" s="468"/>
      <c r="BZ284" s="468"/>
      <c r="CA284" s="472"/>
      <c r="CB284" s="468"/>
      <c r="CC284" s="468"/>
      <c r="CD284" s="468"/>
      <c r="CE284" s="468"/>
      <c r="CF284" s="468"/>
      <c r="CG284" s="468"/>
      <c r="CH284" s="468"/>
      <c r="CI284" s="468"/>
      <c r="CJ284" s="471"/>
      <c r="CK284" s="471"/>
      <c r="CL284" s="471"/>
      <c r="CM284" s="472"/>
      <c r="CN284" s="471"/>
      <c r="CO284" s="471"/>
      <c r="CP284" s="471"/>
      <c r="CQ284" s="471"/>
      <c r="CR284" s="471"/>
      <c r="CS284" s="471"/>
      <c r="CT284" s="471"/>
      <c r="CU284" s="471"/>
      <c r="CV284" s="471"/>
      <c r="CW284" s="468"/>
      <c r="CX284" s="468"/>
      <c r="CY284" s="472"/>
      <c r="CZ284" s="468"/>
      <c r="DA284" s="468"/>
      <c r="DB284" s="468"/>
      <c r="DC284" s="468"/>
      <c r="DD284" s="468"/>
      <c r="DE284" s="468"/>
      <c r="DF284" s="468"/>
      <c r="DG284" s="468"/>
      <c r="DH284" s="471"/>
      <c r="DI284" s="471"/>
      <c r="DJ284" s="471"/>
      <c r="DK284" s="472"/>
      <c r="DL284" s="471"/>
      <c r="DM284" s="471"/>
      <c r="DN284" s="471"/>
      <c r="DO284" s="471"/>
      <c r="DP284" s="471">
        <f>'Per IP Marketing'!$B$14</f>
        <v>-24000</v>
      </c>
      <c r="DQ284" s="471">
        <f>'Per IP Marketing'!$C$14</f>
        <v>-24000</v>
      </c>
      <c r="DR284" s="471">
        <f>'Per IP Marketing'!$D$14</f>
        <v>-19000</v>
      </c>
      <c r="DS284" s="471">
        <f>'Per IP Marketing'!$E$14</f>
        <v>-29000</v>
      </c>
      <c r="DT284" s="471">
        <f>'Per IP Marketing'!$F$14</f>
        <v>-26500</v>
      </c>
      <c r="DU284" s="471">
        <f>'Per IP Marketing'!$G$14</f>
        <v>-27700</v>
      </c>
      <c r="DV284" s="471">
        <f>'Per IP Marketing'!$H$14</f>
        <v>-32700</v>
      </c>
      <c r="DW284" s="471">
        <f>'Per IP Marketing'!$I$14</f>
        <v>-27000</v>
      </c>
      <c r="DX284" s="471">
        <f>'Per IP Marketing'!$J$14</f>
        <v>-12500</v>
      </c>
      <c r="DY284" s="471">
        <f>'Per IP Marketing'!$K$14</f>
        <v>-10000</v>
      </c>
      <c r="DZ284" s="471">
        <f>'Per IP Marketing'!$L$14</f>
        <v>-9250</v>
      </c>
      <c r="EA284" s="471">
        <f>'Per IP Marketing'!$M$14</f>
        <v>-2700</v>
      </c>
      <c r="EB284" s="471">
        <f>'Per IP Marketing'!$N$14</f>
        <v>-1100</v>
      </c>
      <c r="EC284" s="471">
        <f>'Per IP Marketing'!$O$14</f>
        <v>-1100</v>
      </c>
      <c r="ED284" s="471">
        <f>'Per IP Marketing'!$P$14</f>
        <v>-1100</v>
      </c>
      <c r="EE284" s="471">
        <f>'Per IP Marketing'!$Q$14</f>
        <v>-800</v>
      </c>
      <c r="EF284" s="471">
        <f>'Per IP Marketing'!$R$14</f>
        <v>-1050</v>
      </c>
      <c r="EG284" s="468">
        <f>'Per IP Marketing'!$T$14</f>
        <v>0</v>
      </c>
      <c r="EH284" s="471"/>
      <c r="EI284" s="472"/>
      <c r="EJ284" s="471"/>
      <c r="EK284" s="471"/>
      <c r="EL284" s="471"/>
      <c r="EM284" s="471"/>
      <c r="EN284" s="471"/>
      <c r="EO284" s="471"/>
      <c r="EP284" s="471"/>
      <c r="EQ284" s="471"/>
      <c r="ER284" s="471"/>
      <c r="ES284" s="468"/>
      <c r="ET284" s="468"/>
      <c r="EU284" s="472"/>
      <c r="EV284" s="468"/>
      <c r="EW284" s="468"/>
      <c r="EX284" s="468"/>
      <c r="EY284" s="468"/>
      <c r="EZ284" s="468"/>
      <c r="FA284" s="468"/>
      <c r="FB284" s="468"/>
      <c r="FC284" s="468"/>
      <c r="FD284" s="471"/>
      <c r="FE284" s="471"/>
      <c r="FF284" s="471"/>
      <c r="FG284" s="472"/>
      <c r="FH284" s="471"/>
      <c r="FI284" s="471"/>
      <c r="FJ284" s="471"/>
      <c r="FK284" s="471"/>
      <c r="FL284" s="471"/>
      <c r="FM284" s="471"/>
      <c r="FN284" s="471"/>
      <c r="FO284" s="471"/>
      <c r="FP284" s="471"/>
      <c r="FQ284" s="468"/>
      <c r="FR284" s="468"/>
      <c r="FS284" s="472"/>
      <c r="FT284" s="468"/>
      <c r="FU284" s="468"/>
      <c r="FV284" s="468"/>
      <c r="FW284" s="468"/>
      <c r="FX284" s="468"/>
      <c r="FY284" s="468"/>
      <c r="FZ284" s="468"/>
      <c r="GA284" s="468"/>
      <c r="GB284" s="471"/>
      <c r="GC284" s="471"/>
      <c r="GD284" s="471"/>
      <c r="GE284" s="472"/>
      <c r="GF284" s="507"/>
    </row>
    <row r="285" spans="7:188" s="508" customFormat="1" ht="22" hidden="1" customHeight="1">
      <c r="G285" s="540">
        <f t="shared" si="870"/>
        <v>81</v>
      </c>
      <c r="H285" s="468"/>
      <c r="I285" s="468"/>
      <c r="J285" s="468"/>
      <c r="K285" s="468"/>
      <c r="L285" s="468"/>
      <c r="M285" s="468"/>
      <c r="N285" s="468"/>
      <c r="O285" s="468"/>
      <c r="P285" s="472"/>
      <c r="Q285" s="471"/>
      <c r="R285" s="471"/>
      <c r="S285" s="472"/>
      <c r="T285" s="471"/>
      <c r="U285" s="471"/>
      <c r="V285" s="471"/>
      <c r="W285" s="471"/>
      <c r="X285" s="471"/>
      <c r="Y285" s="471"/>
      <c r="Z285" s="471"/>
      <c r="AA285" s="471"/>
      <c r="AB285" s="471"/>
      <c r="AC285" s="468"/>
      <c r="AD285" s="468"/>
      <c r="AE285" s="472"/>
      <c r="AF285" s="471"/>
      <c r="AG285" s="471"/>
      <c r="AH285" s="471"/>
      <c r="AI285" s="468"/>
      <c r="AJ285" s="468"/>
      <c r="AK285" s="468"/>
      <c r="AL285" s="468"/>
      <c r="AM285" s="468"/>
      <c r="AN285" s="471"/>
      <c r="AO285" s="471"/>
      <c r="AP285" s="471"/>
      <c r="AQ285" s="472"/>
      <c r="AR285" s="471"/>
      <c r="AS285" s="471"/>
      <c r="AT285" s="471"/>
      <c r="AU285" s="471"/>
      <c r="AV285" s="471"/>
      <c r="AW285" s="471"/>
      <c r="AX285" s="471"/>
      <c r="AY285" s="471"/>
      <c r="AZ285" s="468"/>
      <c r="BA285" s="468"/>
      <c r="BB285" s="468"/>
      <c r="BC285" s="472"/>
      <c r="BD285" s="471"/>
      <c r="BE285" s="471"/>
      <c r="BF285" s="471"/>
      <c r="BG285" s="468"/>
      <c r="BH285" s="468"/>
      <c r="BI285" s="468"/>
      <c r="BJ285" s="468"/>
      <c r="BK285" s="468"/>
      <c r="BL285" s="471"/>
      <c r="BM285" s="471"/>
      <c r="BN285" s="471"/>
      <c r="BO285" s="472"/>
      <c r="BP285" s="471"/>
      <c r="BQ285" s="471"/>
      <c r="BR285" s="471"/>
      <c r="BS285" s="471"/>
      <c r="BT285" s="471"/>
      <c r="BU285" s="471"/>
      <c r="BV285" s="471"/>
      <c r="BW285" s="471"/>
      <c r="BX285" s="471"/>
      <c r="BY285" s="468"/>
      <c r="BZ285" s="468"/>
      <c r="CA285" s="472"/>
      <c r="CB285" s="468"/>
      <c r="CC285" s="468"/>
      <c r="CD285" s="468"/>
      <c r="CE285" s="468"/>
      <c r="CF285" s="468"/>
      <c r="CG285" s="468"/>
      <c r="CH285" s="468"/>
      <c r="CI285" s="468"/>
      <c r="CJ285" s="471"/>
      <c r="CK285" s="471"/>
      <c r="CL285" s="471"/>
      <c r="CM285" s="472"/>
      <c r="CN285" s="471"/>
      <c r="CO285" s="471"/>
      <c r="CP285" s="471"/>
      <c r="CQ285" s="471"/>
      <c r="CR285" s="471"/>
      <c r="CS285" s="471"/>
      <c r="CT285" s="471"/>
      <c r="CU285" s="471"/>
      <c r="CV285" s="471"/>
      <c r="CW285" s="468"/>
      <c r="CX285" s="468"/>
      <c r="CY285" s="472"/>
      <c r="CZ285" s="468"/>
      <c r="DA285" s="468"/>
      <c r="DB285" s="468"/>
      <c r="DC285" s="468"/>
      <c r="DD285" s="468"/>
      <c r="DE285" s="468"/>
      <c r="DF285" s="468"/>
      <c r="DG285" s="468"/>
      <c r="DH285" s="471"/>
      <c r="DI285" s="471"/>
      <c r="DJ285" s="471"/>
      <c r="DK285" s="472"/>
      <c r="DL285" s="471"/>
      <c r="DM285" s="471"/>
      <c r="DN285" s="471"/>
      <c r="DO285" s="471"/>
      <c r="DP285" s="471">
        <f>'Per IP Marketing'!$B$14</f>
        <v>-24000</v>
      </c>
      <c r="DQ285" s="471">
        <f>'Per IP Marketing'!$C$14</f>
        <v>-24000</v>
      </c>
      <c r="DR285" s="471">
        <f>'Per IP Marketing'!$D$14</f>
        <v>-19000</v>
      </c>
      <c r="DS285" s="471">
        <f>'Per IP Marketing'!$E$14</f>
        <v>-29000</v>
      </c>
      <c r="DT285" s="471">
        <f>'Per IP Marketing'!$F$14</f>
        <v>-26500</v>
      </c>
      <c r="DU285" s="471">
        <f>'Per IP Marketing'!$G$14</f>
        <v>-27700</v>
      </c>
      <c r="DV285" s="471">
        <f>'Per IP Marketing'!$H$14</f>
        <v>-32700</v>
      </c>
      <c r="DW285" s="471">
        <f>'Per IP Marketing'!$I$14</f>
        <v>-27000</v>
      </c>
      <c r="DX285" s="471">
        <f>'Per IP Marketing'!$J$14</f>
        <v>-12500</v>
      </c>
      <c r="DY285" s="471">
        <f>'Per IP Marketing'!$K$14</f>
        <v>-10000</v>
      </c>
      <c r="DZ285" s="471">
        <f>'Per IP Marketing'!$L$14</f>
        <v>-9250</v>
      </c>
      <c r="EA285" s="471">
        <f>'Per IP Marketing'!$M$14</f>
        <v>-2700</v>
      </c>
      <c r="EB285" s="471">
        <f>'Per IP Marketing'!$N$14</f>
        <v>-1100</v>
      </c>
      <c r="EC285" s="471">
        <f>'Per IP Marketing'!$O$14</f>
        <v>-1100</v>
      </c>
      <c r="ED285" s="471">
        <f>'Per IP Marketing'!$P$14</f>
        <v>-1100</v>
      </c>
      <c r="EE285" s="471">
        <f>'Per IP Marketing'!$Q$14</f>
        <v>-800</v>
      </c>
      <c r="EF285" s="471">
        <f>'Per IP Marketing'!$R$14</f>
        <v>-1050</v>
      </c>
      <c r="EG285" s="468">
        <f>'Per IP Marketing'!$T$14</f>
        <v>0</v>
      </c>
      <c r="EH285" s="471"/>
      <c r="EI285" s="472"/>
      <c r="EJ285" s="471"/>
      <c r="EK285" s="471"/>
      <c r="EL285" s="471"/>
      <c r="EM285" s="471"/>
      <c r="EN285" s="471"/>
      <c r="EO285" s="471"/>
      <c r="EP285" s="471"/>
      <c r="EQ285" s="471"/>
      <c r="ER285" s="471"/>
      <c r="ES285" s="468"/>
      <c r="ET285" s="468"/>
      <c r="EU285" s="472"/>
      <c r="EV285" s="468"/>
      <c r="EW285" s="468"/>
      <c r="EX285" s="468"/>
      <c r="EY285" s="468"/>
      <c r="EZ285" s="468"/>
      <c r="FA285" s="468"/>
      <c r="FB285" s="468"/>
      <c r="FC285" s="468"/>
      <c r="FD285" s="471"/>
      <c r="FE285" s="471"/>
      <c r="FF285" s="471"/>
      <c r="FG285" s="472"/>
      <c r="FH285" s="471"/>
      <c r="FI285" s="471"/>
      <c r="FJ285" s="471"/>
      <c r="FK285" s="471"/>
      <c r="FL285" s="471"/>
      <c r="FM285" s="471"/>
      <c r="FN285" s="471"/>
      <c r="FO285" s="471"/>
      <c r="FP285" s="471"/>
      <c r="FQ285" s="468"/>
      <c r="FR285" s="468"/>
      <c r="FS285" s="472"/>
      <c r="FT285" s="468"/>
      <c r="FU285" s="468"/>
      <c r="FV285" s="468"/>
      <c r="FW285" s="468"/>
      <c r="FX285" s="468"/>
      <c r="FY285" s="468"/>
      <c r="FZ285" s="468"/>
      <c r="GA285" s="468"/>
      <c r="GB285" s="471"/>
      <c r="GC285" s="471"/>
      <c r="GD285" s="471"/>
      <c r="GE285" s="472"/>
      <c r="GF285" s="507"/>
    </row>
    <row r="286" spans="7:188" s="508" customFormat="1" ht="22" hidden="1" customHeight="1">
      <c r="G286" s="540">
        <f t="shared" si="870"/>
        <v>82</v>
      </c>
      <c r="H286" s="468"/>
      <c r="I286" s="468"/>
      <c r="J286" s="468"/>
      <c r="K286" s="468"/>
      <c r="L286" s="468"/>
      <c r="M286" s="468"/>
      <c r="N286" s="468"/>
      <c r="O286" s="468"/>
      <c r="P286" s="472"/>
      <c r="Q286" s="471"/>
      <c r="R286" s="471"/>
      <c r="S286" s="472"/>
      <c r="T286" s="471"/>
      <c r="U286" s="471"/>
      <c r="V286" s="471"/>
      <c r="W286" s="471"/>
      <c r="X286" s="471"/>
      <c r="Y286" s="471"/>
      <c r="Z286" s="471"/>
      <c r="AA286" s="471"/>
      <c r="AB286" s="471"/>
      <c r="AC286" s="468"/>
      <c r="AD286" s="468"/>
      <c r="AE286" s="472"/>
      <c r="AF286" s="471"/>
      <c r="AG286" s="471"/>
      <c r="AH286" s="471"/>
      <c r="AI286" s="468"/>
      <c r="AJ286" s="468"/>
      <c r="AK286" s="468"/>
      <c r="AL286" s="468"/>
      <c r="AM286" s="468"/>
      <c r="AN286" s="471"/>
      <c r="AO286" s="471"/>
      <c r="AP286" s="471"/>
      <c r="AQ286" s="472"/>
      <c r="AR286" s="471"/>
      <c r="AS286" s="471"/>
      <c r="AT286" s="471"/>
      <c r="AU286" s="471"/>
      <c r="AV286" s="471"/>
      <c r="AW286" s="471"/>
      <c r="AX286" s="471"/>
      <c r="AY286" s="471"/>
      <c r="AZ286" s="468"/>
      <c r="BA286" s="468"/>
      <c r="BB286" s="468"/>
      <c r="BC286" s="472"/>
      <c r="BD286" s="471"/>
      <c r="BE286" s="471"/>
      <c r="BF286" s="471"/>
      <c r="BG286" s="468"/>
      <c r="BH286" s="468"/>
      <c r="BI286" s="468"/>
      <c r="BJ286" s="468"/>
      <c r="BK286" s="468"/>
      <c r="BL286" s="471"/>
      <c r="BM286" s="471"/>
      <c r="BN286" s="471"/>
      <c r="BO286" s="472"/>
      <c r="BP286" s="471"/>
      <c r="BQ286" s="471"/>
      <c r="BR286" s="471"/>
      <c r="BS286" s="471"/>
      <c r="BT286" s="471"/>
      <c r="BU286" s="471"/>
      <c r="BV286" s="471"/>
      <c r="BW286" s="471"/>
      <c r="BX286" s="471"/>
      <c r="BY286" s="468"/>
      <c r="BZ286" s="468"/>
      <c r="CA286" s="472"/>
      <c r="CB286" s="468"/>
      <c r="CC286" s="468"/>
      <c r="CD286" s="468"/>
      <c r="CE286" s="468"/>
      <c r="CF286" s="468"/>
      <c r="CG286" s="468"/>
      <c r="CH286" s="468"/>
      <c r="CI286" s="468"/>
      <c r="CJ286" s="471"/>
      <c r="CK286" s="471"/>
      <c r="CL286" s="471"/>
      <c r="CM286" s="472"/>
      <c r="CN286" s="471"/>
      <c r="CO286" s="471"/>
      <c r="CP286" s="471"/>
      <c r="CQ286" s="471"/>
      <c r="CR286" s="471"/>
      <c r="CS286" s="471"/>
      <c r="CT286" s="471"/>
      <c r="CU286" s="471"/>
      <c r="CV286" s="471"/>
      <c r="CW286" s="468"/>
      <c r="CX286" s="468"/>
      <c r="CY286" s="472"/>
      <c r="CZ286" s="468"/>
      <c r="DA286" s="468"/>
      <c r="DB286" s="468"/>
      <c r="DC286" s="468"/>
      <c r="DD286" s="468"/>
      <c r="DE286" s="468"/>
      <c r="DF286" s="468"/>
      <c r="DG286" s="468"/>
      <c r="DH286" s="471"/>
      <c r="DI286" s="471"/>
      <c r="DJ286" s="471"/>
      <c r="DK286" s="472"/>
      <c r="DL286" s="471"/>
      <c r="DM286" s="471"/>
      <c r="DN286" s="471"/>
      <c r="DO286" s="471"/>
      <c r="DP286" s="471"/>
      <c r="DQ286" s="471">
        <f>'Per IP Marketing'!$B$14</f>
        <v>-24000</v>
      </c>
      <c r="DR286" s="471">
        <f>'Per IP Marketing'!$C$14</f>
        <v>-24000</v>
      </c>
      <c r="DS286" s="471">
        <f>'Per IP Marketing'!$D$14</f>
        <v>-19000</v>
      </c>
      <c r="DT286" s="471">
        <f>'Per IP Marketing'!$E$14</f>
        <v>-29000</v>
      </c>
      <c r="DU286" s="471">
        <f>'Per IP Marketing'!$F$14</f>
        <v>-26500</v>
      </c>
      <c r="DV286" s="471">
        <f>'Per IP Marketing'!$G$14</f>
        <v>-27700</v>
      </c>
      <c r="DW286" s="471">
        <f>'Per IP Marketing'!$H$14</f>
        <v>-32700</v>
      </c>
      <c r="DX286" s="471">
        <f>'Per IP Marketing'!$I$14</f>
        <v>-27000</v>
      </c>
      <c r="DY286" s="471">
        <f>'Per IP Marketing'!$J$14</f>
        <v>-12500</v>
      </c>
      <c r="DZ286" s="471">
        <f>'Per IP Marketing'!$K$14</f>
        <v>-10000</v>
      </c>
      <c r="EA286" s="471">
        <f>'Per IP Marketing'!$L$14</f>
        <v>-9250</v>
      </c>
      <c r="EB286" s="471">
        <f>'Per IP Marketing'!$M$14</f>
        <v>-2700</v>
      </c>
      <c r="EC286" s="471">
        <f>'Per IP Marketing'!$N$14</f>
        <v>-1100</v>
      </c>
      <c r="ED286" s="471">
        <f>'Per IP Marketing'!$O$14</f>
        <v>-1100</v>
      </c>
      <c r="EE286" s="471">
        <f>'Per IP Marketing'!$P$14</f>
        <v>-1100</v>
      </c>
      <c r="EF286" s="471">
        <f>'Per IP Marketing'!$Q$14</f>
        <v>-800</v>
      </c>
      <c r="EG286" s="471">
        <f>'Per IP Marketing'!$R$14</f>
        <v>-1050</v>
      </c>
      <c r="EH286" s="468">
        <f>'Per IP Marketing'!$T$14</f>
        <v>0</v>
      </c>
      <c r="EI286" s="472"/>
      <c r="EJ286" s="471"/>
      <c r="EK286" s="471"/>
      <c r="EL286" s="471"/>
      <c r="EM286" s="471"/>
      <c r="EN286" s="471"/>
      <c r="EO286" s="471"/>
      <c r="EP286" s="471"/>
      <c r="EQ286" s="471"/>
      <c r="ER286" s="471"/>
      <c r="ES286" s="468"/>
      <c r="ET286" s="468"/>
      <c r="EU286" s="472"/>
      <c r="EV286" s="468"/>
      <c r="EW286" s="468"/>
      <c r="EX286" s="468"/>
      <c r="EY286" s="468"/>
      <c r="EZ286" s="468"/>
      <c r="FA286" s="468"/>
      <c r="FB286" s="468"/>
      <c r="FC286" s="468"/>
      <c r="FD286" s="471"/>
      <c r="FE286" s="471"/>
      <c r="FF286" s="471"/>
      <c r="FG286" s="472"/>
      <c r="FH286" s="471"/>
      <c r="FI286" s="471"/>
      <c r="FJ286" s="471"/>
      <c r="FK286" s="471"/>
      <c r="FL286" s="471"/>
      <c r="FM286" s="471"/>
      <c r="FN286" s="471"/>
      <c r="FO286" s="471"/>
      <c r="FP286" s="471"/>
      <c r="FQ286" s="468"/>
      <c r="FR286" s="468"/>
      <c r="FS286" s="472"/>
      <c r="FT286" s="468"/>
      <c r="FU286" s="468"/>
      <c r="FV286" s="468"/>
      <c r="FW286" s="468"/>
      <c r="FX286" s="468"/>
      <c r="FY286" s="468"/>
      <c r="FZ286" s="468"/>
      <c r="GA286" s="468"/>
      <c r="GB286" s="471"/>
      <c r="GC286" s="471"/>
      <c r="GD286" s="471"/>
      <c r="GE286" s="472"/>
      <c r="GF286" s="507"/>
    </row>
    <row r="287" spans="7:188" s="508" customFormat="1" ht="22" hidden="1" customHeight="1">
      <c r="G287" s="540">
        <f t="shared" si="870"/>
        <v>83</v>
      </c>
      <c r="H287" s="468"/>
      <c r="I287" s="468"/>
      <c r="J287" s="468"/>
      <c r="K287" s="468"/>
      <c r="L287" s="468"/>
      <c r="M287" s="468"/>
      <c r="N287" s="468"/>
      <c r="O287" s="468"/>
      <c r="P287" s="472"/>
      <c r="Q287" s="471"/>
      <c r="R287" s="471"/>
      <c r="S287" s="472"/>
      <c r="T287" s="471"/>
      <c r="U287" s="471"/>
      <c r="V287" s="471"/>
      <c r="W287" s="471"/>
      <c r="X287" s="471"/>
      <c r="Y287" s="471"/>
      <c r="Z287" s="471"/>
      <c r="AA287" s="471"/>
      <c r="AB287" s="471"/>
      <c r="AC287" s="468"/>
      <c r="AD287" s="468"/>
      <c r="AE287" s="472"/>
      <c r="AF287" s="471"/>
      <c r="AG287" s="471"/>
      <c r="AH287" s="471"/>
      <c r="AI287" s="468"/>
      <c r="AJ287" s="468"/>
      <c r="AK287" s="468"/>
      <c r="AL287" s="468"/>
      <c r="AM287" s="468"/>
      <c r="AN287" s="471"/>
      <c r="AO287" s="471"/>
      <c r="AP287" s="471"/>
      <c r="AQ287" s="472"/>
      <c r="AR287" s="471"/>
      <c r="AS287" s="471"/>
      <c r="AT287" s="471"/>
      <c r="AU287" s="471"/>
      <c r="AV287" s="471"/>
      <c r="AW287" s="471"/>
      <c r="AX287" s="471"/>
      <c r="AY287" s="471"/>
      <c r="AZ287" s="468"/>
      <c r="BA287" s="468"/>
      <c r="BB287" s="468"/>
      <c r="BC287" s="472"/>
      <c r="BD287" s="471"/>
      <c r="BE287" s="471"/>
      <c r="BF287" s="471"/>
      <c r="BG287" s="468"/>
      <c r="BH287" s="468"/>
      <c r="BI287" s="468"/>
      <c r="BJ287" s="468"/>
      <c r="BK287" s="468"/>
      <c r="BL287" s="471"/>
      <c r="BM287" s="471"/>
      <c r="BN287" s="471"/>
      <c r="BO287" s="472"/>
      <c r="BP287" s="471"/>
      <c r="BQ287" s="471"/>
      <c r="BR287" s="471"/>
      <c r="BS287" s="471"/>
      <c r="BT287" s="471"/>
      <c r="BU287" s="471"/>
      <c r="BV287" s="471"/>
      <c r="BW287" s="471"/>
      <c r="BX287" s="471"/>
      <c r="BY287" s="468"/>
      <c r="BZ287" s="468"/>
      <c r="CA287" s="472"/>
      <c r="CB287" s="468"/>
      <c r="CC287" s="468"/>
      <c r="CD287" s="468"/>
      <c r="CE287" s="468"/>
      <c r="CF287" s="468"/>
      <c r="CG287" s="468"/>
      <c r="CH287" s="468"/>
      <c r="CI287" s="468"/>
      <c r="CJ287" s="471"/>
      <c r="CK287" s="471"/>
      <c r="CL287" s="471"/>
      <c r="CM287" s="472"/>
      <c r="CN287" s="471"/>
      <c r="CO287" s="471"/>
      <c r="CP287" s="471"/>
      <c r="CQ287" s="471"/>
      <c r="CR287" s="471"/>
      <c r="CS287" s="471"/>
      <c r="CT287" s="471"/>
      <c r="CU287" s="471"/>
      <c r="CV287" s="471"/>
      <c r="CW287" s="468"/>
      <c r="CX287" s="468"/>
      <c r="CY287" s="472"/>
      <c r="CZ287" s="468"/>
      <c r="DA287" s="468"/>
      <c r="DB287" s="468"/>
      <c r="DC287" s="468"/>
      <c r="DD287" s="468"/>
      <c r="DE287" s="468"/>
      <c r="DF287" s="468"/>
      <c r="DG287" s="468"/>
      <c r="DH287" s="471"/>
      <c r="DI287" s="471"/>
      <c r="DJ287" s="471"/>
      <c r="DK287" s="472"/>
      <c r="DL287" s="471"/>
      <c r="DM287" s="471"/>
      <c r="DN287" s="471"/>
      <c r="DO287" s="471"/>
      <c r="DP287" s="471"/>
      <c r="DQ287" s="471"/>
      <c r="DR287" s="471">
        <f>'Per IP Marketing'!$B$14</f>
        <v>-24000</v>
      </c>
      <c r="DS287" s="471">
        <f>'Per IP Marketing'!$C$14</f>
        <v>-24000</v>
      </c>
      <c r="DT287" s="471">
        <f>'Per IP Marketing'!$D$14</f>
        <v>-19000</v>
      </c>
      <c r="DU287" s="471">
        <f>'Per IP Marketing'!$E$14</f>
        <v>-29000</v>
      </c>
      <c r="DV287" s="471">
        <f>'Per IP Marketing'!$F$14</f>
        <v>-26500</v>
      </c>
      <c r="DW287" s="471">
        <f>'Per IP Marketing'!$G$14</f>
        <v>-27700</v>
      </c>
      <c r="DX287" s="471">
        <f>'Per IP Marketing'!$H$14</f>
        <v>-32700</v>
      </c>
      <c r="DY287" s="471">
        <f>'Per IP Marketing'!$I$14</f>
        <v>-27000</v>
      </c>
      <c r="DZ287" s="471">
        <f>'Per IP Marketing'!$J$14</f>
        <v>-12500</v>
      </c>
      <c r="EA287" s="471">
        <f>'Per IP Marketing'!$K$14</f>
        <v>-10000</v>
      </c>
      <c r="EB287" s="471">
        <f>'Per IP Marketing'!$L$14</f>
        <v>-9250</v>
      </c>
      <c r="EC287" s="471">
        <f>'Per IP Marketing'!$M$14</f>
        <v>-2700</v>
      </c>
      <c r="ED287" s="471">
        <f>'Per IP Marketing'!$N$14</f>
        <v>-1100</v>
      </c>
      <c r="EE287" s="471">
        <f>'Per IP Marketing'!$O$14</f>
        <v>-1100</v>
      </c>
      <c r="EF287" s="471">
        <f>'Per IP Marketing'!$P$14</f>
        <v>-1100</v>
      </c>
      <c r="EG287" s="471">
        <f>'Per IP Marketing'!$Q$14</f>
        <v>-800</v>
      </c>
      <c r="EH287" s="471">
        <f>'Per IP Marketing'!$R$14</f>
        <v>-1050</v>
      </c>
      <c r="EI287" s="468">
        <f>'Per IP Marketing'!$T$14</f>
        <v>0</v>
      </c>
      <c r="EJ287" s="471"/>
      <c r="EK287" s="471"/>
      <c r="EL287" s="471"/>
      <c r="EM287" s="471"/>
      <c r="EN287" s="471"/>
      <c r="EO287" s="471"/>
      <c r="EP287" s="471"/>
      <c r="EQ287" s="471"/>
      <c r="ER287" s="471"/>
      <c r="ES287" s="468"/>
      <c r="ET287" s="468"/>
      <c r="EU287" s="472"/>
      <c r="EV287" s="468"/>
      <c r="EW287" s="468"/>
      <c r="EX287" s="468"/>
      <c r="EY287" s="468"/>
      <c r="EZ287" s="468"/>
      <c r="FA287" s="468"/>
      <c r="FB287" s="468"/>
      <c r="FC287" s="468"/>
      <c r="FD287" s="471"/>
      <c r="FE287" s="471"/>
      <c r="FF287" s="471"/>
      <c r="FG287" s="472"/>
      <c r="FH287" s="471"/>
      <c r="FI287" s="471"/>
      <c r="FJ287" s="471"/>
      <c r="FK287" s="471"/>
      <c r="FL287" s="471"/>
      <c r="FM287" s="471"/>
      <c r="FN287" s="471"/>
      <c r="FO287" s="471"/>
      <c r="FP287" s="471"/>
      <c r="FQ287" s="468"/>
      <c r="FR287" s="468"/>
      <c r="FS287" s="472"/>
      <c r="FT287" s="468"/>
      <c r="FU287" s="468"/>
      <c r="FV287" s="468"/>
      <c r="FW287" s="468"/>
      <c r="FX287" s="468"/>
      <c r="FY287" s="468"/>
      <c r="FZ287" s="468"/>
      <c r="GA287" s="468"/>
      <c r="GB287" s="471"/>
      <c r="GC287" s="471"/>
      <c r="GD287" s="471"/>
      <c r="GE287" s="472"/>
      <c r="GF287" s="507"/>
    </row>
    <row r="288" spans="7:188" s="508" customFormat="1" ht="22" hidden="1" customHeight="1">
      <c r="G288" s="540">
        <f t="shared" si="870"/>
        <v>84</v>
      </c>
      <c r="H288" s="468"/>
      <c r="I288" s="468"/>
      <c r="J288" s="468"/>
      <c r="K288" s="468"/>
      <c r="L288" s="468"/>
      <c r="M288" s="468"/>
      <c r="N288" s="468"/>
      <c r="O288" s="468"/>
      <c r="P288" s="472"/>
      <c r="Q288" s="471"/>
      <c r="R288" s="471"/>
      <c r="S288" s="472"/>
      <c r="T288" s="471"/>
      <c r="U288" s="471"/>
      <c r="V288" s="471"/>
      <c r="W288" s="471"/>
      <c r="X288" s="471"/>
      <c r="Y288" s="471"/>
      <c r="Z288" s="471"/>
      <c r="AA288" s="471"/>
      <c r="AB288" s="471"/>
      <c r="AC288" s="468"/>
      <c r="AD288" s="468"/>
      <c r="AE288" s="472"/>
      <c r="AF288" s="471"/>
      <c r="AG288" s="471"/>
      <c r="AH288" s="471"/>
      <c r="AI288" s="468"/>
      <c r="AJ288" s="468"/>
      <c r="AK288" s="468"/>
      <c r="AL288" s="468"/>
      <c r="AM288" s="468"/>
      <c r="AN288" s="471"/>
      <c r="AO288" s="471"/>
      <c r="AP288" s="471"/>
      <c r="AQ288" s="472"/>
      <c r="AR288" s="471"/>
      <c r="AS288" s="471"/>
      <c r="AT288" s="471"/>
      <c r="AU288" s="471"/>
      <c r="AV288" s="471"/>
      <c r="AW288" s="471"/>
      <c r="AX288" s="471"/>
      <c r="AY288" s="471"/>
      <c r="AZ288" s="468"/>
      <c r="BA288" s="468"/>
      <c r="BB288" s="468"/>
      <c r="BC288" s="472"/>
      <c r="BD288" s="471"/>
      <c r="BE288" s="471"/>
      <c r="BF288" s="471"/>
      <c r="BG288" s="468"/>
      <c r="BH288" s="468"/>
      <c r="BI288" s="468"/>
      <c r="BJ288" s="468"/>
      <c r="BK288" s="468"/>
      <c r="BL288" s="471"/>
      <c r="BM288" s="471"/>
      <c r="BN288" s="471"/>
      <c r="BO288" s="472"/>
      <c r="BP288" s="471"/>
      <c r="BQ288" s="471"/>
      <c r="BR288" s="471"/>
      <c r="BS288" s="471"/>
      <c r="BT288" s="471"/>
      <c r="BU288" s="471"/>
      <c r="BV288" s="471"/>
      <c r="BW288" s="471"/>
      <c r="BX288" s="471"/>
      <c r="BY288" s="468"/>
      <c r="BZ288" s="468"/>
      <c r="CA288" s="472"/>
      <c r="CB288" s="468"/>
      <c r="CC288" s="468"/>
      <c r="CD288" s="468"/>
      <c r="CE288" s="468"/>
      <c r="CF288" s="468"/>
      <c r="CG288" s="468"/>
      <c r="CH288" s="468"/>
      <c r="CI288" s="468"/>
      <c r="CJ288" s="471"/>
      <c r="CK288" s="471"/>
      <c r="CL288" s="471"/>
      <c r="CM288" s="472"/>
      <c r="CN288" s="471"/>
      <c r="CO288" s="471"/>
      <c r="CP288" s="471"/>
      <c r="CQ288" s="471"/>
      <c r="CR288" s="471"/>
      <c r="CS288" s="471"/>
      <c r="CT288" s="471"/>
      <c r="CU288" s="471"/>
      <c r="CV288" s="471"/>
      <c r="CW288" s="468"/>
      <c r="CX288" s="468"/>
      <c r="CY288" s="472"/>
      <c r="CZ288" s="468"/>
      <c r="DA288" s="468"/>
      <c r="DB288" s="468"/>
      <c r="DC288" s="468"/>
      <c r="DD288" s="468"/>
      <c r="DE288" s="468"/>
      <c r="DF288" s="468"/>
      <c r="DG288" s="468"/>
      <c r="DH288" s="471"/>
      <c r="DI288" s="471"/>
      <c r="DJ288" s="471"/>
      <c r="DK288" s="472"/>
      <c r="DL288" s="471"/>
      <c r="DM288" s="471"/>
      <c r="DN288" s="471"/>
      <c r="DO288" s="471"/>
      <c r="DP288" s="471"/>
      <c r="DQ288" s="471"/>
      <c r="DR288" s="471">
        <f>'Per IP Marketing'!$B$14</f>
        <v>-24000</v>
      </c>
      <c r="DS288" s="471">
        <f>'Per IP Marketing'!$C$14</f>
        <v>-24000</v>
      </c>
      <c r="DT288" s="471">
        <f>'Per IP Marketing'!$D$14</f>
        <v>-19000</v>
      </c>
      <c r="DU288" s="471">
        <f>'Per IP Marketing'!$E$14</f>
        <v>-29000</v>
      </c>
      <c r="DV288" s="471">
        <f>'Per IP Marketing'!$F$14</f>
        <v>-26500</v>
      </c>
      <c r="DW288" s="471">
        <f>'Per IP Marketing'!$G$14</f>
        <v>-27700</v>
      </c>
      <c r="DX288" s="471">
        <f>'Per IP Marketing'!$H$14</f>
        <v>-32700</v>
      </c>
      <c r="DY288" s="471">
        <f>'Per IP Marketing'!$I$14</f>
        <v>-27000</v>
      </c>
      <c r="DZ288" s="471">
        <f>'Per IP Marketing'!$J$14</f>
        <v>-12500</v>
      </c>
      <c r="EA288" s="471">
        <f>'Per IP Marketing'!$K$14</f>
        <v>-10000</v>
      </c>
      <c r="EB288" s="471">
        <f>'Per IP Marketing'!$L$14</f>
        <v>-9250</v>
      </c>
      <c r="EC288" s="471">
        <f>'Per IP Marketing'!$M$14</f>
        <v>-2700</v>
      </c>
      <c r="ED288" s="471">
        <f>'Per IP Marketing'!$N$14</f>
        <v>-1100</v>
      </c>
      <c r="EE288" s="471">
        <f>'Per IP Marketing'!$O$14</f>
        <v>-1100</v>
      </c>
      <c r="EF288" s="471">
        <f>'Per IP Marketing'!$P$14</f>
        <v>-1100</v>
      </c>
      <c r="EG288" s="471">
        <f>'Per IP Marketing'!$Q$14</f>
        <v>-800</v>
      </c>
      <c r="EH288" s="471">
        <f>'Per IP Marketing'!$R$14</f>
        <v>-1050</v>
      </c>
      <c r="EI288" s="468">
        <f>'Per IP Marketing'!$T$14</f>
        <v>0</v>
      </c>
      <c r="EJ288" s="471"/>
      <c r="EK288" s="471"/>
      <c r="EL288" s="471"/>
      <c r="EM288" s="471"/>
      <c r="EN288" s="471"/>
      <c r="EO288" s="471"/>
      <c r="EP288" s="471"/>
      <c r="EQ288" s="471"/>
      <c r="ER288" s="471"/>
      <c r="ES288" s="468"/>
      <c r="ET288" s="468"/>
      <c r="EU288" s="472"/>
      <c r="EV288" s="468"/>
      <c r="EW288" s="468"/>
      <c r="EX288" s="468"/>
      <c r="EY288" s="468"/>
      <c r="EZ288" s="468"/>
      <c r="FA288" s="468"/>
      <c r="FB288" s="468"/>
      <c r="FC288" s="468"/>
      <c r="FD288" s="471"/>
      <c r="FE288" s="471"/>
      <c r="FF288" s="471"/>
      <c r="FG288" s="472"/>
      <c r="FH288" s="471"/>
      <c r="FI288" s="471"/>
      <c r="FJ288" s="471"/>
      <c r="FK288" s="471"/>
      <c r="FL288" s="471"/>
      <c r="FM288" s="471"/>
      <c r="FN288" s="471"/>
      <c r="FO288" s="471"/>
      <c r="FP288" s="471"/>
      <c r="FQ288" s="468"/>
      <c r="FR288" s="468"/>
      <c r="FS288" s="472"/>
      <c r="FT288" s="468"/>
      <c r="FU288" s="468"/>
      <c r="FV288" s="468"/>
      <c r="FW288" s="468"/>
      <c r="FX288" s="468"/>
      <c r="FY288" s="468"/>
      <c r="FZ288" s="468"/>
      <c r="GA288" s="468"/>
      <c r="GB288" s="471"/>
      <c r="GC288" s="471"/>
      <c r="GD288" s="471"/>
      <c r="GE288" s="472"/>
      <c r="GF288" s="507"/>
    </row>
    <row r="289" spans="7:188" s="508" customFormat="1" ht="22" hidden="1" customHeight="1">
      <c r="G289" s="540">
        <f t="shared" si="870"/>
        <v>85</v>
      </c>
      <c r="H289" s="468"/>
      <c r="I289" s="468"/>
      <c r="J289" s="468"/>
      <c r="K289" s="468"/>
      <c r="L289" s="468"/>
      <c r="M289" s="468"/>
      <c r="N289" s="468"/>
      <c r="O289" s="468"/>
      <c r="P289" s="472"/>
      <c r="Q289" s="471"/>
      <c r="R289" s="471"/>
      <c r="S289" s="472"/>
      <c r="T289" s="471"/>
      <c r="U289" s="471"/>
      <c r="V289" s="471"/>
      <c r="W289" s="471"/>
      <c r="X289" s="471"/>
      <c r="Y289" s="471"/>
      <c r="Z289" s="471"/>
      <c r="AA289" s="471"/>
      <c r="AB289" s="471"/>
      <c r="AC289" s="468"/>
      <c r="AD289" s="468"/>
      <c r="AE289" s="472"/>
      <c r="AF289" s="471"/>
      <c r="AG289" s="471"/>
      <c r="AH289" s="471"/>
      <c r="AI289" s="468"/>
      <c r="AJ289" s="468"/>
      <c r="AK289" s="468"/>
      <c r="AL289" s="468"/>
      <c r="AM289" s="468"/>
      <c r="AN289" s="471"/>
      <c r="AO289" s="471"/>
      <c r="AP289" s="471"/>
      <c r="AQ289" s="472"/>
      <c r="AR289" s="471"/>
      <c r="AS289" s="471"/>
      <c r="AT289" s="471"/>
      <c r="AU289" s="471"/>
      <c r="AV289" s="471"/>
      <c r="AW289" s="471"/>
      <c r="AX289" s="471"/>
      <c r="AY289" s="471"/>
      <c r="AZ289" s="468"/>
      <c r="BA289" s="468"/>
      <c r="BB289" s="468"/>
      <c r="BC289" s="472"/>
      <c r="BD289" s="471"/>
      <c r="BE289" s="471"/>
      <c r="BF289" s="471"/>
      <c r="BG289" s="468"/>
      <c r="BH289" s="468"/>
      <c r="BI289" s="468"/>
      <c r="BJ289" s="468"/>
      <c r="BK289" s="468"/>
      <c r="BL289" s="471"/>
      <c r="BM289" s="471"/>
      <c r="BN289" s="471"/>
      <c r="BO289" s="472"/>
      <c r="BP289" s="471"/>
      <c r="BQ289" s="471"/>
      <c r="BR289" s="471"/>
      <c r="BS289" s="471"/>
      <c r="BT289" s="471"/>
      <c r="BU289" s="471"/>
      <c r="BV289" s="471"/>
      <c r="BW289" s="471"/>
      <c r="BX289" s="471"/>
      <c r="BY289" s="468"/>
      <c r="BZ289" s="468"/>
      <c r="CA289" s="472"/>
      <c r="CB289" s="468"/>
      <c r="CC289" s="468"/>
      <c r="CD289" s="468"/>
      <c r="CE289" s="468"/>
      <c r="CF289" s="468"/>
      <c r="CG289" s="468"/>
      <c r="CH289" s="468"/>
      <c r="CI289" s="468"/>
      <c r="CJ289" s="471"/>
      <c r="CK289" s="471"/>
      <c r="CL289" s="471"/>
      <c r="CM289" s="472"/>
      <c r="CN289" s="471"/>
      <c r="CO289" s="471"/>
      <c r="CP289" s="471"/>
      <c r="CQ289" s="471"/>
      <c r="CR289" s="471"/>
      <c r="CS289" s="471"/>
      <c r="CT289" s="471"/>
      <c r="CU289" s="471"/>
      <c r="CV289" s="471"/>
      <c r="CW289" s="468"/>
      <c r="CX289" s="468"/>
      <c r="CY289" s="472"/>
      <c r="CZ289" s="468"/>
      <c r="DA289" s="468"/>
      <c r="DB289" s="468"/>
      <c r="DC289" s="468"/>
      <c r="DD289" s="468"/>
      <c r="DE289" s="468"/>
      <c r="DF289" s="468"/>
      <c r="DG289" s="468"/>
      <c r="DH289" s="471"/>
      <c r="DI289" s="471"/>
      <c r="DJ289" s="471"/>
      <c r="DK289" s="472"/>
      <c r="DL289" s="471"/>
      <c r="DM289" s="471"/>
      <c r="DN289" s="471"/>
      <c r="DO289" s="471"/>
      <c r="DP289" s="471"/>
      <c r="DQ289" s="471"/>
      <c r="DR289" s="471"/>
      <c r="DS289" s="471">
        <f>'Per IP Marketing'!$B$14</f>
        <v>-24000</v>
      </c>
      <c r="DT289" s="471">
        <f>'Per IP Marketing'!$C$14</f>
        <v>-24000</v>
      </c>
      <c r="DU289" s="471">
        <f>'Per IP Marketing'!$D$14</f>
        <v>-19000</v>
      </c>
      <c r="DV289" s="471">
        <f>'Per IP Marketing'!$E$14</f>
        <v>-29000</v>
      </c>
      <c r="DW289" s="471">
        <f>'Per IP Marketing'!$F$14</f>
        <v>-26500</v>
      </c>
      <c r="DX289" s="471">
        <f>'Per IP Marketing'!$G$14</f>
        <v>-27700</v>
      </c>
      <c r="DY289" s="471">
        <f>'Per IP Marketing'!$H$14</f>
        <v>-32700</v>
      </c>
      <c r="DZ289" s="471">
        <f>'Per IP Marketing'!$I$14</f>
        <v>-27000</v>
      </c>
      <c r="EA289" s="471">
        <f>'Per IP Marketing'!$J$14</f>
        <v>-12500</v>
      </c>
      <c r="EB289" s="471">
        <f>'Per IP Marketing'!$K$14</f>
        <v>-10000</v>
      </c>
      <c r="EC289" s="471">
        <f>'Per IP Marketing'!$L$14</f>
        <v>-9250</v>
      </c>
      <c r="ED289" s="471">
        <f>'Per IP Marketing'!$M$14</f>
        <v>-2700</v>
      </c>
      <c r="EE289" s="471">
        <f>'Per IP Marketing'!$N$14</f>
        <v>-1100</v>
      </c>
      <c r="EF289" s="471">
        <f>'Per IP Marketing'!$O$14</f>
        <v>-1100</v>
      </c>
      <c r="EG289" s="471">
        <f>'Per IP Marketing'!$P$14</f>
        <v>-1100</v>
      </c>
      <c r="EH289" s="471">
        <f>'Per IP Marketing'!$Q$14</f>
        <v>-800</v>
      </c>
      <c r="EI289" s="471">
        <f>'Per IP Marketing'!$R$14</f>
        <v>-1050</v>
      </c>
      <c r="EJ289" s="468">
        <f>'Per IP Marketing'!$T$14</f>
        <v>0</v>
      </c>
      <c r="EK289" s="471"/>
      <c r="EL289" s="471"/>
      <c r="EM289" s="471"/>
      <c r="EN289" s="471"/>
      <c r="EO289" s="471"/>
      <c r="EP289" s="471"/>
      <c r="EQ289" s="471"/>
      <c r="ER289" s="471"/>
      <c r="ES289" s="468"/>
      <c r="ET289" s="468"/>
      <c r="EU289" s="472"/>
      <c r="EV289" s="468"/>
      <c r="EW289" s="468"/>
      <c r="EX289" s="468"/>
      <c r="EY289" s="468"/>
      <c r="EZ289" s="468"/>
      <c r="FA289" s="468"/>
      <c r="FB289" s="468"/>
      <c r="FC289" s="468"/>
      <c r="FD289" s="471"/>
      <c r="FE289" s="471"/>
      <c r="FF289" s="471"/>
      <c r="FG289" s="472"/>
      <c r="FH289" s="471"/>
      <c r="FI289" s="471"/>
      <c r="FJ289" s="471"/>
      <c r="FK289" s="471"/>
      <c r="FL289" s="471"/>
      <c r="FM289" s="471"/>
      <c r="FN289" s="471"/>
      <c r="FO289" s="471"/>
      <c r="FP289" s="471"/>
      <c r="FQ289" s="468"/>
      <c r="FR289" s="468"/>
      <c r="FS289" s="472"/>
      <c r="FT289" s="468"/>
      <c r="FU289" s="468"/>
      <c r="FV289" s="468"/>
      <c r="FW289" s="468"/>
      <c r="FX289" s="468"/>
      <c r="FY289" s="468"/>
      <c r="FZ289" s="468"/>
      <c r="GA289" s="468"/>
      <c r="GB289" s="471"/>
      <c r="GC289" s="471"/>
      <c r="GD289" s="471"/>
      <c r="GE289" s="472"/>
      <c r="GF289" s="507"/>
    </row>
    <row r="290" spans="7:188" s="508" customFormat="1" ht="22" hidden="1" customHeight="1">
      <c r="G290" s="540">
        <f t="shared" si="870"/>
        <v>86</v>
      </c>
      <c r="H290" s="468"/>
      <c r="I290" s="468"/>
      <c r="J290" s="468"/>
      <c r="K290" s="468"/>
      <c r="L290" s="468"/>
      <c r="M290" s="468"/>
      <c r="N290" s="468"/>
      <c r="O290" s="468"/>
      <c r="P290" s="472"/>
      <c r="Q290" s="471"/>
      <c r="R290" s="471"/>
      <c r="S290" s="472"/>
      <c r="T290" s="471"/>
      <c r="U290" s="471"/>
      <c r="V290" s="471"/>
      <c r="W290" s="471"/>
      <c r="X290" s="471"/>
      <c r="Y290" s="471"/>
      <c r="Z290" s="471"/>
      <c r="AA290" s="471"/>
      <c r="AB290" s="471"/>
      <c r="AC290" s="468"/>
      <c r="AD290" s="468"/>
      <c r="AE290" s="472"/>
      <c r="AF290" s="471"/>
      <c r="AG290" s="471"/>
      <c r="AH290" s="471"/>
      <c r="AI290" s="468"/>
      <c r="AJ290" s="468"/>
      <c r="AK290" s="468"/>
      <c r="AL290" s="468"/>
      <c r="AM290" s="468"/>
      <c r="AN290" s="471"/>
      <c r="AO290" s="471"/>
      <c r="AP290" s="471"/>
      <c r="AQ290" s="472"/>
      <c r="AR290" s="471"/>
      <c r="AS290" s="471"/>
      <c r="AT290" s="471"/>
      <c r="AU290" s="471"/>
      <c r="AV290" s="471"/>
      <c r="AW290" s="471"/>
      <c r="AX290" s="471"/>
      <c r="AY290" s="471"/>
      <c r="AZ290" s="468"/>
      <c r="BA290" s="468"/>
      <c r="BB290" s="468"/>
      <c r="BC290" s="472"/>
      <c r="BD290" s="471"/>
      <c r="BE290" s="471"/>
      <c r="BF290" s="471"/>
      <c r="BG290" s="468"/>
      <c r="BH290" s="468"/>
      <c r="BI290" s="468"/>
      <c r="BJ290" s="468"/>
      <c r="BK290" s="468"/>
      <c r="BL290" s="471"/>
      <c r="BM290" s="471"/>
      <c r="BN290" s="471"/>
      <c r="BO290" s="472"/>
      <c r="BP290" s="471"/>
      <c r="BQ290" s="471"/>
      <c r="BR290" s="471"/>
      <c r="BS290" s="471"/>
      <c r="BT290" s="471"/>
      <c r="BU290" s="471"/>
      <c r="BV290" s="471"/>
      <c r="BW290" s="471"/>
      <c r="BX290" s="471"/>
      <c r="BY290" s="468"/>
      <c r="BZ290" s="468"/>
      <c r="CA290" s="472"/>
      <c r="CB290" s="468"/>
      <c r="CC290" s="468"/>
      <c r="CD290" s="468"/>
      <c r="CE290" s="468"/>
      <c r="CF290" s="468"/>
      <c r="CG290" s="468"/>
      <c r="CH290" s="468"/>
      <c r="CI290" s="468"/>
      <c r="CJ290" s="471"/>
      <c r="CK290" s="471"/>
      <c r="CL290" s="471"/>
      <c r="CM290" s="472"/>
      <c r="CN290" s="471"/>
      <c r="CO290" s="471"/>
      <c r="CP290" s="471"/>
      <c r="CQ290" s="471"/>
      <c r="CR290" s="471"/>
      <c r="CS290" s="471"/>
      <c r="CT290" s="471"/>
      <c r="CU290" s="471"/>
      <c r="CV290" s="471"/>
      <c r="CW290" s="468"/>
      <c r="CX290" s="468"/>
      <c r="CY290" s="472"/>
      <c r="CZ290" s="468"/>
      <c r="DA290" s="468"/>
      <c r="DB290" s="468"/>
      <c r="DC290" s="468"/>
      <c r="DD290" s="468"/>
      <c r="DE290" s="468"/>
      <c r="DF290" s="468"/>
      <c r="DG290" s="468"/>
      <c r="DH290" s="471"/>
      <c r="DI290" s="471"/>
      <c r="DJ290" s="471"/>
      <c r="DK290" s="472"/>
      <c r="DL290" s="471"/>
      <c r="DM290" s="471"/>
      <c r="DN290" s="471"/>
      <c r="DO290" s="471"/>
      <c r="DP290" s="471"/>
      <c r="DQ290" s="471"/>
      <c r="DR290" s="471"/>
      <c r="DS290" s="471"/>
      <c r="DT290" s="471"/>
      <c r="DU290" s="471">
        <f>'Per IP Marketing'!$B$14</f>
        <v>-24000</v>
      </c>
      <c r="DV290" s="471">
        <f>'Per IP Marketing'!$C$14</f>
        <v>-24000</v>
      </c>
      <c r="DW290" s="471">
        <f>'Per IP Marketing'!$D$14</f>
        <v>-19000</v>
      </c>
      <c r="DX290" s="471">
        <f>'Per IP Marketing'!$E$14</f>
        <v>-29000</v>
      </c>
      <c r="DY290" s="471">
        <f>'Per IP Marketing'!$F$14</f>
        <v>-26500</v>
      </c>
      <c r="DZ290" s="471">
        <f>'Per IP Marketing'!$G$14</f>
        <v>-27700</v>
      </c>
      <c r="EA290" s="471">
        <f>'Per IP Marketing'!$H$14</f>
        <v>-32700</v>
      </c>
      <c r="EB290" s="471">
        <f>'Per IP Marketing'!$I$14</f>
        <v>-27000</v>
      </c>
      <c r="EC290" s="471">
        <f>'Per IP Marketing'!$J$14</f>
        <v>-12500</v>
      </c>
      <c r="ED290" s="471">
        <f>'Per IP Marketing'!$K$14</f>
        <v>-10000</v>
      </c>
      <c r="EE290" s="471">
        <f>'Per IP Marketing'!$L$14</f>
        <v>-9250</v>
      </c>
      <c r="EF290" s="471">
        <f>'Per IP Marketing'!$M$14</f>
        <v>-2700</v>
      </c>
      <c r="EG290" s="471">
        <f>'Per IP Marketing'!$N$14</f>
        <v>-1100</v>
      </c>
      <c r="EH290" s="471">
        <f>'Per IP Marketing'!$O$14</f>
        <v>-1100</v>
      </c>
      <c r="EI290" s="471">
        <f>'Per IP Marketing'!$P$14</f>
        <v>-1100</v>
      </c>
      <c r="EJ290" s="471">
        <f>'Per IP Marketing'!$Q$14</f>
        <v>-800</v>
      </c>
      <c r="EK290" s="471">
        <f>'Per IP Marketing'!$R$14</f>
        <v>-1050</v>
      </c>
      <c r="EL290" s="468">
        <f>'Per IP Marketing'!$T$14</f>
        <v>0</v>
      </c>
      <c r="EM290" s="471"/>
      <c r="EN290" s="471"/>
      <c r="EO290" s="471"/>
      <c r="EP290" s="471"/>
      <c r="EQ290" s="471"/>
      <c r="ER290" s="471"/>
      <c r="ES290" s="468"/>
      <c r="ET290" s="468"/>
      <c r="EU290" s="472"/>
      <c r="EV290" s="468"/>
      <c r="EW290" s="468"/>
      <c r="EX290" s="468"/>
      <c r="EY290" s="468"/>
      <c r="EZ290" s="468"/>
      <c r="FA290" s="468"/>
      <c r="FB290" s="468"/>
      <c r="FC290" s="468"/>
      <c r="FD290" s="471"/>
      <c r="FE290" s="471"/>
      <c r="FF290" s="471"/>
      <c r="FG290" s="472"/>
      <c r="FH290" s="471"/>
      <c r="FI290" s="471"/>
      <c r="FJ290" s="471"/>
      <c r="FK290" s="471"/>
      <c r="FL290" s="471"/>
      <c r="FM290" s="471"/>
      <c r="FN290" s="471"/>
      <c r="FO290" s="471"/>
      <c r="FP290" s="471"/>
      <c r="FQ290" s="468"/>
      <c r="FR290" s="468"/>
      <c r="FS290" s="472"/>
      <c r="FT290" s="468"/>
      <c r="FU290" s="468"/>
      <c r="FV290" s="468"/>
      <c r="FW290" s="468"/>
      <c r="FX290" s="468"/>
      <c r="FY290" s="468"/>
      <c r="FZ290" s="468"/>
      <c r="GA290" s="468"/>
      <c r="GB290" s="471"/>
      <c r="GC290" s="471"/>
      <c r="GD290" s="471"/>
      <c r="GE290" s="472"/>
      <c r="GF290" s="507"/>
    </row>
    <row r="291" spans="7:188" s="508" customFormat="1" ht="22" hidden="1" customHeight="1">
      <c r="G291" s="540">
        <f t="shared" si="870"/>
        <v>87</v>
      </c>
      <c r="H291" s="468"/>
      <c r="I291" s="468"/>
      <c r="J291" s="468"/>
      <c r="K291" s="468"/>
      <c r="L291" s="468"/>
      <c r="M291" s="468"/>
      <c r="N291" s="468"/>
      <c r="O291" s="468"/>
      <c r="P291" s="472"/>
      <c r="Q291" s="471"/>
      <c r="R291" s="471"/>
      <c r="S291" s="472"/>
      <c r="T291" s="471"/>
      <c r="U291" s="471"/>
      <c r="V291" s="471"/>
      <c r="W291" s="471"/>
      <c r="X291" s="471"/>
      <c r="Y291" s="471"/>
      <c r="Z291" s="471"/>
      <c r="AA291" s="471"/>
      <c r="AB291" s="471"/>
      <c r="AC291" s="468"/>
      <c r="AD291" s="468"/>
      <c r="AE291" s="472"/>
      <c r="AF291" s="471"/>
      <c r="AG291" s="471"/>
      <c r="AH291" s="471"/>
      <c r="AI291" s="468"/>
      <c r="AJ291" s="468"/>
      <c r="AK291" s="468"/>
      <c r="AL291" s="468"/>
      <c r="AM291" s="468"/>
      <c r="AN291" s="471"/>
      <c r="AO291" s="471"/>
      <c r="AP291" s="471"/>
      <c r="AQ291" s="472"/>
      <c r="AR291" s="471"/>
      <c r="AS291" s="471"/>
      <c r="AT291" s="471"/>
      <c r="AU291" s="471"/>
      <c r="AV291" s="471"/>
      <c r="AW291" s="471"/>
      <c r="AX291" s="471"/>
      <c r="AY291" s="471"/>
      <c r="AZ291" s="468"/>
      <c r="BA291" s="468"/>
      <c r="BB291" s="468"/>
      <c r="BC291" s="472"/>
      <c r="BD291" s="471"/>
      <c r="BE291" s="471"/>
      <c r="BF291" s="471"/>
      <c r="BG291" s="468"/>
      <c r="BH291" s="468"/>
      <c r="BI291" s="468"/>
      <c r="BJ291" s="468"/>
      <c r="BK291" s="468"/>
      <c r="BL291" s="471"/>
      <c r="BM291" s="471"/>
      <c r="BN291" s="471"/>
      <c r="BO291" s="472"/>
      <c r="BP291" s="471"/>
      <c r="BQ291" s="471"/>
      <c r="BR291" s="471"/>
      <c r="BS291" s="471"/>
      <c r="BT291" s="471"/>
      <c r="BU291" s="471"/>
      <c r="BV291" s="471"/>
      <c r="BW291" s="471"/>
      <c r="BX291" s="471"/>
      <c r="BY291" s="468"/>
      <c r="BZ291" s="468"/>
      <c r="CA291" s="472"/>
      <c r="CB291" s="468"/>
      <c r="CC291" s="468"/>
      <c r="CD291" s="468"/>
      <c r="CE291" s="468"/>
      <c r="CF291" s="468"/>
      <c r="CG291" s="468"/>
      <c r="CH291" s="468"/>
      <c r="CI291" s="468"/>
      <c r="CJ291" s="471"/>
      <c r="CK291" s="471"/>
      <c r="CL291" s="471"/>
      <c r="CM291" s="472"/>
      <c r="CN291" s="471"/>
      <c r="CO291" s="471"/>
      <c r="CP291" s="471"/>
      <c r="CQ291" s="471"/>
      <c r="CR291" s="471"/>
      <c r="CS291" s="471"/>
      <c r="CT291" s="471"/>
      <c r="CU291" s="471"/>
      <c r="CV291" s="471"/>
      <c r="CW291" s="468"/>
      <c r="CX291" s="468"/>
      <c r="CY291" s="472"/>
      <c r="CZ291" s="468"/>
      <c r="DA291" s="468"/>
      <c r="DB291" s="468"/>
      <c r="DC291" s="468"/>
      <c r="DD291" s="468"/>
      <c r="DE291" s="468"/>
      <c r="DF291" s="468"/>
      <c r="DG291" s="468"/>
      <c r="DH291" s="471"/>
      <c r="DI291" s="471"/>
      <c r="DJ291" s="471"/>
      <c r="DK291" s="472"/>
      <c r="DL291" s="471"/>
      <c r="DM291" s="471"/>
      <c r="DN291" s="471"/>
      <c r="DO291" s="471"/>
      <c r="DP291" s="471"/>
      <c r="DQ291" s="471"/>
      <c r="DR291" s="471"/>
      <c r="DS291" s="471"/>
      <c r="DT291" s="471"/>
      <c r="DU291" s="468"/>
      <c r="DV291" s="468"/>
      <c r="DW291" s="471">
        <f>'Per IP Marketing'!$B$14</f>
        <v>-24000</v>
      </c>
      <c r="DX291" s="471">
        <f>'Per IP Marketing'!$C$14</f>
        <v>-24000</v>
      </c>
      <c r="DY291" s="471">
        <f>'Per IP Marketing'!$D$14</f>
        <v>-19000</v>
      </c>
      <c r="DZ291" s="471">
        <f>'Per IP Marketing'!$E$14</f>
        <v>-29000</v>
      </c>
      <c r="EA291" s="471">
        <f>'Per IP Marketing'!$F$14</f>
        <v>-26500</v>
      </c>
      <c r="EB291" s="471">
        <f>'Per IP Marketing'!$G$14</f>
        <v>-27700</v>
      </c>
      <c r="EC291" s="471">
        <f>'Per IP Marketing'!$H$14</f>
        <v>-32700</v>
      </c>
      <c r="ED291" s="471">
        <f>'Per IP Marketing'!$I$14</f>
        <v>-27000</v>
      </c>
      <c r="EE291" s="471">
        <f>'Per IP Marketing'!$J$14</f>
        <v>-12500</v>
      </c>
      <c r="EF291" s="471">
        <f>'Per IP Marketing'!$K$14</f>
        <v>-10000</v>
      </c>
      <c r="EG291" s="471">
        <f>'Per IP Marketing'!$L$14</f>
        <v>-9250</v>
      </c>
      <c r="EH291" s="471">
        <f>'Per IP Marketing'!$M$14</f>
        <v>-2700</v>
      </c>
      <c r="EI291" s="471">
        <f>'Per IP Marketing'!$N$14</f>
        <v>-1100</v>
      </c>
      <c r="EJ291" s="471">
        <f>'Per IP Marketing'!$O$14</f>
        <v>-1100</v>
      </c>
      <c r="EK291" s="471">
        <f>'Per IP Marketing'!$P$14</f>
        <v>-1100</v>
      </c>
      <c r="EL291" s="471">
        <f>'Per IP Marketing'!$Q$14</f>
        <v>-800</v>
      </c>
      <c r="EM291" s="471">
        <f>'Per IP Marketing'!$R$14</f>
        <v>-1050</v>
      </c>
      <c r="EN291" s="468">
        <f>'Per IP Marketing'!$T$14</f>
        <v>0</v>
      </c>
      <c r="EO291" s="471"/>
      <c r="EP291" s="471"/>
      <c r="EQ291" s="471"/>
      <c r="ER291" s="471"/>
      <c r="ES291" s="468"/>
      <c r="ET291" s="468"/>
      <c r="EU291" s="472"/>
      <c r="EV291" s="468"/>
      <c r="EW291" s="468"/>
      <c r="EX291" s="468"/>
      <c r="EY291" s="468"/>
      <c r="EZ291" s="468"/>
      <c r="FA291" s="468"/>
      <c r="FB291" s="468"/>
      <c r="FC291" s="468"/>
      <c r="FD291" s="471"/>
      <c r="FE291" s="471"/>
      <c r="FF291" s="471"/>
      <c r="FG291" s="472"/>
      <c r="FH291" s="471"/>
      <c r="FI291" s="471"/>
      <c r="FJ291" s="471"/>
      <c r="FK291" s="471"/>
      <c r="FL291" s="471"/>
      <c r="FM291" s="471"/>
      <c r="FN291" s="471"/>
      <c r="FO291" s="471"/>
      <c r="FP291" s="471"/>
      <c r="FQ291" s="468"/>
      <c r="FR291" s="468"/>
      <c r="FS291" s="472"/>
      <c r="FT291" s="468"/>
      <c r="FU291" s="468"/>
      <c r="FV291" s="468"/>
      <c r="FW291" s="468"/>
      <c r="FX291" s="468"/>
      <c r="FY291" s="468"/>
      <c r="FZ291" s="468"/>
      <c r="GA291" s="468"/>
      <c r="GB291" s="471"/>
      <c r="GC291" s="471"/>
      <c r="GD291" s="471"/>
      <c r="GE291" s="472"/>
      <c r="GF291" s="507"/>
    </row>
    <row r="292" spans="7:188" s="508" customFormat="1" ht="22" hidden="1" customHeight="1">
      <c r="G292" s="540">
        <f t="shared" si="870"/>
        <v>88</v>
      </c>
      <c r="H292" s="468"/>
      <c r="I292" s="468"/>
      <c r="J292" s="468"/>
      <c r="K292" s="468"/>
      <c r="L292" s="468"/>
      <c r="M292" s="468"/>
      <c r="N292" s="468"/>
      <c r="O292" s="468"/>
      <c r="P292" s="472"/>
      <c r="Q292" s="471"/>
      <c r="R292" s="471"/>
      <c r="S292" s="472"/>
      <c r="T292" s="471"/>
      <c r="U292" s="471"/>
      <c r="V292" s="471"/>
      <c r="W292" s="471"/>
      <c r="X292" s="471"/>
      <c r="Y292" s="471"/>
      <c r="Z292" s="471"/>
      <c r="AA292" s="471"/>
      <c r="AB292" s="471"/>
      <c r="AC292" s="468"/>
      <c r="AD292" s="468"/>
      <c r="AE292" s="472"/>
      <c r="AF292" s="471"/>
      <c r="AG292" s="471"/>
      <c r="AH292" s="471"/>
      <c r="AI292" s="468"/>
      <c r="AJ292" s="468"/>
      <c r="AK292" s="468"/>
      <c r="AL292" s="468"/>
      <c r="AM292" s="468"/>
      <c r="AN292" s="471"/>
      <c r="AO292" s="471"/>
      <c r="AP292" s="471"/>
      <c r="AQ292" s="472"/>
      <c r="AR292" s="471"/>
      <c r="AS292" s="471"/>
      <c r="AT292" s="471"/>
      <c r="AU292" s="471"/>
      <c r="AV292" s="471"/>
      <c r="AW292" s="471"/>
      <c r="AX292" s="471"/>
      <c r="AY292" s="471"/>
      <c r="AZ292" s="468"/>
      <c r="BA292" s="468"/>
      <c r="BB292" s="468"/>
      <c r="BC292" s="472"/>
      <c r="BD292" s="471"/>
      <c r="BE292" s="471"/>
      <c r="BF292" s="471"/>
      <c r="BG292" s="468"/>
      <c r="BH292" s="468"/>
      <c r="BI292" s="468"/>
      <c r="BJ292" s="468"/>
      <c r="BK292" s="468"/>
      <c r="BL292" s="471"/>
      <c r="BM292" s="471"/>
      <c r="BN292" s="471"/>
      <c r="BO292" s="472"/>
      <c r="BP292" s="471"/>
      <c r="BQ292" s="471"/>
      <c r="BR292" s="471"/>
      <c r="BS292" s="471"/>
      <c r="BT292" s="471"/>
      <c r="BU292" s="471"/>
      <c r="BV292" s="471"/>
      <c r="BW292" s="471"/>
      <c r="BX292" s="471"/>
      <c r="BY292" s="468"/>
      <c r="BZ292" s="468"/>
      <c r="CA292" s="472"/>
      <c r="CB292" s="468"/>
      <c r="CC292" s="468"/>
      <c r="CD292" s="468"/>
      <c r="CE292" s="468"/>
      <c r="CF292" s="468"/>
      <c r="CG292" s="468"/>
      <c r="CH292" s="468"/>
      <c r="CI292" s="468"/>
      <c r="CJ292" s="471"/>
      <c r="CK292" s="471"/>
      <c r="CL292" s="471"/>
      <c r="CM292" s="472"/>
      <c r="CN292" s="471"/>
      <c r="CO292" s="471"/>
      <c r="CP292" s="471"/>
      <c r="CQ292" s="471"/>
      <c r="CR292" s="471"/>
      <c r="CS292" s="471"/>
      <c r="CT292" s="471"/>
      <c r="CU292" s="471"/>
      <c r="CV292" s="471"/>
      <c r="CW292" s="468"/>
      <c r="CX292" s="468"/>
      <c r="CY292" s="472"/>
      <c r="CZ292" s="468"/>
      <c r="DA292" s="468"/>
      <c r="DB292" s="468"/>
      <c r="DC292" s="468"/>
      <c r="DD292" s="468"/>
      <c r="DE292" s="468"/>
      <c r="DF292" s="468"/>
      <c r="DG292" s="468"/>
      <c r="DH292" s="471"/>
      <c r="DI292" s="471"/>
      <c r="DJ292" s="471"/>
      <c r="DK292" s="472"/>
      <c r="DL292" s="471"/>
      <c r="DM292" s="471"/>
      <c r="DN292" s="471"/>
      <c r="DO292" s="471"/>
      <c r="DP292" s="471"/>
      <c r="DQ292" s="471"/>
      <c r="DR292" s="471"/>
      <c r="DS292" s="471"/>
      <c r="DT292" s="471"/>
      <c r="DU292" s="468"/>
      <c r="DV292" s="468"/>
      <c r="DW292" s="472"/>
      <c r="DX292" s="471">
        <f>'Per IP Marketing'!$B$14</f>
        <v>-24000</v>
      </c>
      <c r="DY292" s="471">
        <f>'Per IP Marketing'!$C$14</f>
        <v>-24000</v>
      </c>
      <c r="DZ292" s="471">
        <f>'Per IP Marketing'!$D$14</f>
        <v>-19000</v>
      </c>
      <c r="EA292" s="471">
        <f>'Per IP Marketing'!$E$14</f>
        <v>-29000</v>
      </c>
      <c r="EB292" s="471">
        <f>'Per IP Marketing'!$F$14</f>
        <v>-26500</v>
      </c>
      <c r="EC292" s="471">
        <f>'Per IP Marketing'!$G$14</f>
        <v>-27700</v>
      </c>
      <c r="ED292" s="471">
        <f>'Per IP Marketing'!$H$14</f>
        <v>-32700</v>
      </c>
      <c r="EE292" s="471">
        <f>'Per IP Marketing'!$I$14</f>
        <v>-27000</v>
      </c>
      <c r="EF292" s="471">
        <f>'Per IP Marketing'!$J$14</f>
        <v>-12500</v>
      </c>
      <c r="EG292" s="471">
        <f>'Per IP Marketing'!$K$14</f>
        <v>-10000</v>
      </c>
      <c r="EH292" s="471">
        <f>'Per IP Marketing'!$L$14</f>
        <v>-9250</v>
      </c>
      <c r="EI292" s="471">
        <f>'Per IP Marketing'!$M$14</f>
        <v>-2700</v>
      </c>
      <c r="EJ292" s="471">
        <f>'Per IP Marketing'!$N$14</f>
        <v>-1100</v>
      </c>
      <c r="EK292" s="471">
        <f>'Per IP Marketing'!$O$14</f>
        <v>-1100</v>
      </c>
      <c r="EL292" s="471">
        <f>'Per IP Marketing'!$P$14</f>
        <v>-1100</v>
      </c>
      <c r="EM292" s="471">
        <f>'Per IP Marketing'!$Q$14</f>
        <v>-800</v>
      </c>
      <c r="EN292" s="471">
        <f>'Per IP Marketing'!$R$14</f>
        <v>-1050</v>
      </c>
      <c r="EO292" s="468">
        <f>'Per IP Marketing'!$T$14</f>
        <v>0</v>
      </c>
      <c r="EP292" s="471"/>
      <c r="EQ292" s="471"/>
      <c r="ER292" s="471"/>
      <c r="ES292" s="468"/>
      <c r="ET292" s="468"/>
      <c r="EU292" s="472"/>
      <c r="EV292" s="468"/>
      <c r="EW292" s="468"/>
      <c r="EX292" s="468"/>
      <c r="EY292" s="468"/>
      <c r="EZ292" s="468"/>
      <c r="FA292" s="468"/>
      <c r="FB292" s="468"/>
      <c r="FC292" s="468"/>
      <c r="FD292" s="471"/>
      <c r="FE292" s="471"/>
      <c r="FF292" s="471"/>
      <c r="FG292" s="472"/>
      <c r="FH292" s="471"/>
      <c r="FI292" s="471"/>
      <c r="FJ292" s="471"/>
      <c r="FK292" s="471"/>
      <c r="FL292" s="471"/>
      <c r="FM292" s="471"/>
      <c r="FN292" s="471"/>
      <c r="FO292" s="471"/>
      <c r="FP292" s="471"/>
      <c r="FQ292" s="468"/>
      <c r="FR292" s="468"/>
      <c r="FS292" s="472"/>
      <c r="FT292" s="468"/>
      <c r="FU292" s="468"/>
      <c r="FV292" s="468"/>
      <c r="FW292" s="468"/>
      <c r="FX292" s="468"/>
      <c r="FY292" s="468"/>
      <c r="FZ292" s="468"/>
      <c r="GA292" s="468"/>
      <c r="GB292" s="471"/>
      <c r="GC292" s="471"/>
      <c r="GD292" s="471"/>
      <c r="GE292" s="472"/>
      <c r="GF292" s="507"/>
    </row>
    <row r="293" spans="7:188" s="508" customFormat="1" ht="22" hidden="1" customHeight="1">
      <c r="G293" s="540">
        <f t="shared" si="870"/>
        <v>89</v>
      </c>
      <c r="H293" s="468"/>
      <c r="I293" s="468"/>
      <c r="J293" s="468"/>
      <c r="K293" s="468"/>
      <c r="L293" s="468"/>
      <c r="M293" s="468"/>
      <c r="N293" s="468"/>
      <c r="O293" s="468"/>
      <c r="P293" s="472"/>
      <c r="Q293" s="471"/>
      <c r="R293" s="471"/>
      <c r="S293" s="472"/>
      <c r="T293" s="471"/>
      <c r="U293" s="471"/>
      <c r="V293" s="471"/>
      <c r="W293" s="471"/>
      <c r="X293" s="471"/>
      <c r="Y293" s="471"/>
      <c r="Z293" s="471"/>
      <c r="AA293" s="471"/>
      <c r="AB293" s="471"/>
      <c r="AC293" s="468"/>
      <c r="AD293" s="468"/>
      <c r="AE293" s="472"/>
      <c r="AF293" s="471"/>
      <c r="AG293" s="471"/>
      <c r="AH293" s="471"/>
      <c r="AI293" s="468"/>
      <c r="AJ293" s="468"/>
      <c r="AK293" s="468"/>
      <c r="AL293" s="468"/>
      <c r="AM293" s="468"/>
      <c r="AN293" s="471"/>
      <c r="AO293" s="471"/>
      <c r="AP293" s="471"/>
      <c r="AQ293" s="472"/>
      <c r="AR293" s="471"/>
      <c r="AS293" s="471"/>
      <c r="AT293" s="471"/>
      <c r="AU293" s="471"/>
      <c r="AV293" s="471"/>
      <c r="AW293" s="471"/>
      <c r="AX293" s="471"/>
      <c r="AY293" s="471"/>
      <c r="AZ293" s="468"/>
      <c r="BA293" s="468"/>
      <c r="BB293" s="468"/>
      <c r="BC293" s="472"/>
      <c r="BD293" s="471"/>
      <c r="BE293" s="471"/>
      <c r="BF293" s="471"/>
      <c r="BG293" s="468"/>
      <c r="BH293" s="468"/>
      <c r="BI293" s="468"/>
      <c r="BJ293" s="468"/>
      <c r="BK293" s="468"/>
      <c r="BL293" s="471"/>
      <c r="BM293" s="471"/>
      <c r="BN293" s="471"/>
      <c r="BO293" s="472"/>
      <c r="BP293" s="471"/>
      <c r="BQ293" s="471"/>
      <c r="BR293" s="471"/>
      <c r="BS293" s="471"/>
      <c r="BT293" s="471"/>
      <c r="BU293" s="471"/>
      <c r="BV293" s="471"/>
      <c r="BW293" s="471"/>
      <c r="BX293" s="471"/>
      <c r="BY293" s="468"/>
      <c r="BZ293" s="468"/>
      <c r="CA293" s="472"/>
      <c r="CB293" s="468"/>
      <c r="CC293" s="468"/>
      <c r="CD293" s="468"/>
      <c r="CE293" s="468"/>
      <c r="CF293" s="468"/>
      <c r="CG293" s="468"/>
      <c r="CH293" s="468"/>
      <c r="CI293" s="468"/>
      <c r="CJ293" s="471"/>
      <c r="CK293" s="471"/>
      <c r="CL293" s="471"/>
      <c r="CM293" s="472"/>
      <c r="CN293" s="471"/>
      <c r="CO293" s="471"/>
      <c r="CP293" s="471"/>
      <c r="CQ293" s="471"/>
      <c r="CR293" s="471"/>
      <c r="CS293" s="471"/>
      <c r="CT293" s="471"/>
      <c r="CU293" s="471"/>
      <c r="CV293" s="471"/>
      <c r="CW293" s="468"/>
      <c r="CX293" s="468"/>
      <c r="CY293" s="472"/>
      <c r="CZ293" s="468"/>
      <c r="DA293" s="468"/>
      <c r="DB293" s="468"/>
      <c r="DC293" s="468"/>
      <c r="DD293" s="468"/>
      <c r="DE293" s="468"/>
      <c r="DF293" s="468"/>
      <c r="DG293" s="468"/>
      <c r="DH293" s="471"/>
      <c r="DI293" s="471"/>
      <c r="DJ293" s="471"/>
      <c r="DK293" s="472"/>
      <c r="DL293" s="471"/>
      <c r="DM293" s="471"/>
      <c r="DN293" s="471"/>
      <c r="DO293" s="471"/>
      <c r="DP293" s="471"/>
      <c r="DQ293" s="471"/>
      <c r="DR293" s="471"/>
      <c r="DS293" s="471"/>
      <c r="DT293" s="471"/>
      <c r="DU293" s="468"/>
      <c r="DV293" s="468"/>
      <c r="DW293" s="472"/>
      <c r="DX293" s="468"/>
      <c r="DY293" s="471">
        <f>'Per IP Marketing'!$B$14</f>
        <v>-24000</v>
      </c>
      <c r="DZ293" s="471">
        <f>'Per IP Marketing'!$C$14</f>
        <v>-24000</v>
      </c>
      <c r="EA293" s="471">
        <f>'Per IP Marketing'!$D$14</f>
        <v>-19000</v>
      </c>
      <c r="EB293" s="471">
        <f>'Per IP Marketing'!$E$14</f>
        <v>-29000</v>
      </c>
      <c r="EC293" s="471">
        <f>'Per IP Marketing'!$F$14</f>
        <v>-26500</v>
      </c>
      <c r="ED293" s="471">
        <f>'Per IP Marketing'!$G$14</f>
        <v>-27700</v>
      </c>
      <c r="EE293" s="471">
        <f>'Per IP Marketing'!$H$14</f>
        <v>-32700</v>
      </c>
      <c r="EF293" s="471">
        <f>'Per IP Marketing'!$I$14</f>
        <v>-27000</v>
      </c>
      <c r="EG293" s="471">
        <f>'Per IP Marketing'!$J$14</f>
        <v>-12500</v>
      </c>
      <c r="EH293" s="471">
        <f>'Per IP Marketing'!$K$14</f>
        <v>-10000</v>
      </c>
      <c r="EI293" s="471">
        <f>'Per IP Marketing'!$L$14</f>
        <v>-9250</v>
      </c>
      <c r="EJ293" s="471">
        <f>'Per IP Marketing'!$M$14</f>
        <v>-2700</v>
      </c>
      <c r="EK293" s="471">
        <f>'Per IP Marketing'!$N$14</f>
        <v>-1100</v>
      </c>
      <c r="EL293" s="471">
        <f>'Per IP Marketing'!$O$14</f>
        <v>-1100</v>
      </c>
      <c r="EM293" s="471">
        <f>'Per IP Marketing'!$P$14</f>
        <v>-1100</v>
      </c>
      <c r="EN293" s="471">
        <f>'Per IP Marketing'!$Q$14</f>
        <v>-800</v>
      </c>
      <c r="EO293" s="471">
        <f>'Per IP Marketing'!$R$14</f>
        <v>-1050</v>
      </c>
      <c r="EP293" s="468">
        <f>'Per IP Marketing'!$T$14</f>
        <v>0</v>
      </c>
      <c r="EQ293" s="471"/>
      <c r="ER293" s="471"/>
      <c r="ES293" s="468"/>
      <c r="ET293" s="468"/>
      <c r="EU293" s="472"/>
      <c r="EV293" s="468"/>
      <c r="EW293" s="468"/>
      <c r="EX293" s="468"/>
      <c r="EY293" s="468"/>
      <c r="EZ293" s="468"/>
      <c r="FA293" s="468"/>
      <c r="FB293" s="468"/>
      <c r="FC293" s="468"/>
      <c r="FD293" s="471"/>
      <c r="FE293" s="471"/>
      <c r="FF293" s="471"/>
      <c r="FG293" s="472"/>
      <c r="FH293" s="471"/>
      <c r="FI293" s="471"/>
      <c r="FJ293" s="471"/>
      <c r="FK293" s="471"/>
      <c r="FL293" s="471"/>
      <c r="FM293" s="471"/>
      <c r="FN293" s="471"/>
      <c r="FO293" s="471"/>
      <c r="FP293" s="471"/>
      <c r="FQ293" s="468"/>
      <c r="FR293" s="468"/>
      <c r="FS293" s="472"/>
      <c r="FT293" s="468"/>
      <c r="FU293" s="468"/>
      <c r="FV293" s="468"/>
      <c r="FW293" s="468"/>
      <c r="FX293" s="468"/>
      <c r="FY293" s="468"/>
      <c r="FZ293" s="468"/>
      <c r="GA293" s="468"/>
      <c r="GB293" s="471"/>
      <c r="GC293" s="471"/>
      <c r="GD293" s="471"/>
      <c r="GE293" s="472"/>
      <c r="GF293" s="507"/>
    </row>
    <row r="294" spans="7:188" s="508" customFormat="1" ht="22" hidden="1" customHeight="1">
      <c r="G294" s="540">
        <f t="shared" si="870"/>
        <v>90</v>
      </c>
      <c r="H294" s="468"/>
      <c r="I294" s="468"/>
      <c r="J294" s="468"/>
      <c r="K294" s="468"/>
      <c r="L294" s="468"/>
      <c r="M294" s="468"/>
      <c r="N294" s="468"/>
      <c r="O294" s="468"/>
      <c r="P294" s="472"/>
      <c r="Q294" s="471"/>
      <c r="R294" s="471"/>
      <c r="S294" s="472"/>
      <c r="T294" s="471"/>
      <c r="U294" s="471"/>
      <c r="V294" s="471"/>
      <c r="W294" s="471"/>
      <c r="X294" s="471"/>
      <c r="Y294" s="471"/>
      <c r="Z294" s="471"/>
      <c r="AA294" s="471"/>
      <c r="AB294" s="471"/>
      <c r="AC294" s="468"/>
      <c r="AD294" s="468"/>
      <c r="AE294" s="472"/>
      <c r="AF294" s="471"/>
      <c r="AG294" s="471"/>
      <c r="AH294" s="471"/>
      <c r="AI294" s="468"/>
      <c r="AJ294" s="468"/>
      <c r="AK294" s="468"/>
      <c r="AL294" s="468"/>
      <c r="AM294" s="468"/>
      <c r="AN294" s="471"/>
      <c r="AO294" s="471"/>
      <c r="AP294" s="471"/>
      <c r="AQ294" s="472"/>
      <c r="AR294" s="471"/>
      <c r="AS294" s="471"/>
      <c r="AT294" s="471"/>
      <c r="AU294" s="471"/>
      <c r="AV294" s="471"/>
      <c r="AW294" s="471"/>
      <c r="AX294" s="471"/>
      <c r="AY294" s="471"/>
      <c r="AZ294" s="468"/>
      <c r="BA294" s="468"/>
      <c r="BB294" s="468"/>
      <c r="BC294" s="472"/>
      <c r="BD294" s="471"/>
      <c r="BE294" s="471"/>
      <c r="BF294" s="471"/>
      <c r="BG294" s="468"/>
      <c r="BH294" s="468"/>
      <c r="BI294" s="468"/>
      <c r="BJ294" s="468"/>
      <c r="BK294" s="468"/>
      <c r="BL294" s="471"/>
      <c r="BM294" s="471"/>
      <c r="BN294" s="471"/>
      <c r="BO294" s="472"/>
      <c r="BP294" s="471"/>
      <c r="BQ294" s="471"/>
      <c r="BR294" s="471"/>
      <c r="BS294" s="471"/>
      <c r="BT294" s="471"/>
      <c r="BU294" s="471"/>
      <c r="BV294" s="471"/>
      <c r="BW294" s="471"/>
      <c r="BX294" s="471"/>
      <c r="BY294" s="468"/>
      <c r="BZ294" s="468"/>
      <c r="CA294" s="472"/>
      <c r="CB294" s="468"/>
      <c r="CC294" s="468"/>
      <c r="CD294" s="468"/>
      <c r="CE294" s="468"/>
      <c r="CF294" s="468"/>
      <c r="CG294" s="468"/>
      <c r="CH294" s="468"/>
      <c r="CI294" s="468"/>
      <c r="CJ294" s="471"/>
      <c r="CK294" s="471"/>
      <c r="CL294" s="471"/>
      <c r="CM294" s="472"/>
      <c r="CN294" s="471"/>
      <c r="CO294" s="471"/>
      <c r="CP294" s="471"/>
      <c r="CQ294" s="471"/>
      <c r="CR294" s="471"/>
      <c r="CS294" s="471"/>
      <c r="CT294" s="471"/>
      <c r="CU294" s="471"/>
      <c r="CV294" s="471"/>
      <c r="CW294" s="468"/>
      <c r="CX294" s="468"/>
      <c r="CY294" s="472"/>
      <c r="CZ294" s="468"/>
      <c r="DA294" s="468"/>
      <c r="DB294" s="468"/>
      <c r="DC294" s="468"/>
      <c r="DD294" s="468"/>
      <c r="DE294" s="468"/>
      <c r="DF294" s="468"/>
      <c r="DG294" s="468"/>
      <c r="DH294" s="471"/>
      <c r="DI294" s="471"/>
      <c r="DJ294" s="471"/>
      <c r="DK294" s="472"/>
      <c r="DL294" s="471"/>
      <c r="DM294" s="471"/>
      <c r="DN294" s="471"/>
      <c r="DO294" s="471"/>
      <c r="DP294" s="471"/>
      <c r="DQ294" s="471"/>
      <c r="DR294" s="471"/>
      <c r="DS294" s="471"/>
      <c r="DT294" s="471"/>
      <c r="DU294" s="468"/>
      <c r="DV294" s="468"/>
      <c r="DW294" s="472"/>
      <c r="DX294" s="468"/>
      <c r="DY294" s="468"/>
      <c r="DZ294" s="471">
        <f>'Per IP Marketing'!$B$14</f>
        <v>-24000</v>
      </c>
      <c r="EA294" s="471">
        <f>'Per IP Marketing'!$C$14</f>
        <v>-24000</v>
      </c>
      <c r="EB294" s="471">
        <f>'Per IP Marketing'!$D$14</f>
        <v>-19000</v>
      </c>
      <c r="EC294" s="471">
        <f>'Per IP Marketing'!$E$14</f>
        <v>-29000</v>
      </c>
      <c r="ED294" s="471">
        <f>'Per IP Marketing'!$F$14</f>
        <v>-26500</v>
      </c>
      <c r="EE294" s="471">
        <f>'Per IP Marketing'!$G$14</f>
        <v>-27700</v>
      </c>
      <c r="EF294" s="471">
        <f>'Per IP Marketing'!$H$14</f>
        <v>-32700</v>
      </c>
      <c r="EG294" s="471">
        <f>'Per IP Marketing'!$I$14</f>
        <v>-27000</v>
      </c>
      <c r="EH294" s="471">
        <f>'Per IP Marketing'!$J$14</f>
        <v>-12500</v>
      </c>
      <c r="EI294" s="471">
        <f>'Per IP Marketing'!$K$14</f>
        <v>-10000</v>
      </c>
      <c r="EJ294" s="471">
        <f>'Per IP Marketing'!$L$14</f>
        <v>-9250</v>
      </c>
      <c r="EK294" s="471">
        <f>'Per IP Marketing'!$M$14</f>
        <v>-2700</v>
      </c>
      <c r="EL294" s="471">
        <f>'Per IP Marketing'!$N$14</f>
        <v>-1100</v>
      </c>
      <c r="EM294" s="471">
        <f>'Per IP Marketing'!$O$14</f>
        <v>-1100</v>
      </c>
      <c r="EN294" s="471">
        <f>'Per IP Marketing'!$P$14</f>
        <v>-1100</v>
      </c>
      <c r="EO294" s="471">
        <f>'Per IP Marketing'!$Q$14</f>
        <v>-800</v>
      </c>
      <c r="EP294" s="471">
        <f>'Per IP Marketing'!$R$14</f>
        <v>-1050</v>
      </c>
      <c r="EQ294" s="468">
        <f>'Per IP Marketing'!$T$14</f>
        <v>0</v>
      </c>
      <c r="ER294" s="471"/>
      <c r="ES294" s="468"/>
      <c r="ET294" s="468"/>
      <c r="EU294" s="472"/>
      <c r="EV294" s="468"/>
      <c r="EW294" s="468"/>
      <c r="EX294" s="468"/>
      <c r="EY294" s="468"/>
      <c r="EZ294" s="468"/>
      <c r="FA294" s="468"/>
      <c r="FB294" s="468"/>
      <c r="FC294" s="468"/>
      <c r="FD294" s="471"/>
      <c r="FE294" s="471"/>
      <c r="FF294" s="471"/>
      <c r="FG294" s="472"/>
      <c r="FH294" s="471"/>
      <c r="FI294" s="471"/>
      <c r="FJ294" s="471"/>
      <c r="FK294" s="471"/>
      <c r="FL294" s="471"/>
      <c r="FM294" s="471"/>
      <c r="FN294" s="471"/>
      <c r="FO294" s="471"/>
      <c r="FP294" s="471"/>
      <c r="FQ294" s="468"/>
      <c r="FR294" s="468"/>
      <c r="FS294" s="472"/>
      <c r="FT294" s="468"/>
      <c r="FU294" s="468"/>
      <c r="FV294" s="468"/>
      <c r="FW294" s="468"/>
      <c r="FX294" s="468"/>
      <c r="FY294" s="468"/>
      <c r="FZ294" s="468"/>
      <c r="GA294" s="468"/>
      <c r="GB294" s="471"/>
      <c r="GC294" s="471"/>
      <c r="GD294" s="471"/>
      <c r="GE294" s="472"/>
      <c r="GF294" s="507"/>
    </row>
    <row r="295" spans="7:188" s="508" customFormat="1" ht="22" hidden="1" customHeight="1">
      <c r="G295" s="540">
        <f t="shared" si="870"/>
        <v>91</v>
      </c>
      <c r="H295" s="468"/>
      <c r="I295" s="468"/>
      <c r="J295" s="468"/>
      <c r="K295" s="468"/>
      <c r="L295" s="468"/>
      <c r="M295" s="468"/>
      <c r="N295" s="468"/>
      <c r="O295" s="468"/>
      <c r="P295" s="472"/>
      <c r="Q295" s="471"/>
      <c r="R295" s="471"/>
      <c r="S295" s="472"/>
      <c r="T295" s="471"/>
      <c r="U295" s="471"/>
      <c r="V295" s="471"/>
      <c r="W295" s="471"/>
      <c r="X295" s="471"/>
      <c r="Y295" s="471"/>
      <c r="Z295" s="471"/>
      <c r="AA295" s="471"/>
      <c r="AB295" s="471"/>
      <c r="AC295" s="468"/>
      <c r="AD295" s="468"/>
      <c r="AE295" s="472"/>
      <c r="AF295" s="471"/>
      <c r="AG295" s="471"/>
      <c r="AH295" s="471"/>
      <c r="AI295" s="468"/>
      <c r="AJ295" s="468"/>
      <c r="AK295" s="468"/>
      <c r="AL295" s="468"/>
      <c r="AM295" s="468"/>
      <c r="AN295" s="471"/>
      <c r="AO295" s="471"/>
      <c r="AP295" s="471"/>
      <c r="AQ295" s="472"/>
      <c r="AR295" s="471"/>
      <c r="AS295" s="471"/>
      <c r="AT295" s="471"/>
      <c r="AU295" s="471"/>
      <c r="AV295" s="471"/>
      <c r="AW295" s="471"/>
      <c r="AX295" s="471"/>
      <c r="AY295" s="471"/>
      <c r="AZ295" s="468"/>
      <c r="BA295" s="468"/>
      <c r="BB295" s="468"/>
      <c r="BC295" s="472"/>
      <c r="BD295" s="471"/>
      <c r="BE295" s="471"/>
      <c r="BF295" s="471"/>
      <c r="BG295" s="468"/>
      <c r="BH295" s="468"/>
      <c r="BI295" s="468"/>
      <c r="BJ295" s="468"/>
      <c r="BK295" s="468"/>
      <c r="BL295" s="471"/>
      <c r="BM295" s="471"/>
      <c r="BN295" s="471"/>
      <c r="BO295" s="472"/>
      <c r="BP295" s="471"/>
      <c r="BQ295" s="471"/>
      <c r="BR295" s="471"/>
      <c r="BS295" s="471"/>
      <c r="BT295" s="471"/>
      <c r="BU295" s="471"/>
      <c r="BV295" s="471"/>
      <c r="BW295" s="471"/>
      <c r="BX295" s="471"/>
      <c r="BY295" s="468"/>
      <c r="BZ295" s="468"/>
      <c r="CA295" s="472"/>
      <c r="CB295" s="468"/>
      <c r="CC295" s="468"/>
      <c r="CD295" s="468"/>
      <c r="CE295" s="468"/>
      <c r="CF295" s="468"/>
      <c r="CG295" s="468"/>
      <c r="CH295" s="468"/>
      <c r="CI295" s="468"/>
      <c r="CJ295" s="471"/>
      <c r="CK295" s="471"/>
      <c r="CL295" s="471"/>
      <c r="CM295" s="472"/>
      <c r="CN295" s="471"/>
      <c r="CO295" s="471"/>
      <c r="CP295" s="471"/>
      <c r="CQ295" s="471"/>
      <c r="CR295" s="471"/>
      <c r="CS295" s="471"/>
      <c r="CT295" s="471"/>
      <c r="CU295" s="471"/>
      <c r="CV295" s="471"/>
      <c r="CW295" s="468"/>
      <c r="CX295" s="468"/>
      <c r="CY295" s="472"/>
      <c r="CZ295" s="468"/>
      <c r="DA295" s="468"/>
      <c r="DB295" s="468"/>
      <c r="DC295" s="468"/>
      <c r="DD295" s="468"/>
      <c r="DE295" s="468"/>
      <c r="DF295" s="468"/>
      <c r="DG295" s="468"/>
      <c r="DH295" s="471"/>
      <c r="DI295" s="471"/>
      <c r="DJ295" s="471"/>
      <c r="DK295" s="472"/>
      <c r="DL295" s="471"/>
      <c r="DM295" s="471"/>
      <c r="DN295" s="471"/>
      <c r="DO295" s="471"/>
      <c r="DP295" s="471"/>
      <c r="DQ295" s="471"/>
      <c r="DR295" s="471"/>
      <c r="DS295" s="471"/>
      <c r="DT295" s="471"/>
      <c r="DU295" s="468"/>
      <c r="DV295" s="468"/>
      <c r="DW295" s="472"/>
      <c r="DX295" s="468"/>
      <c r="DY295" s="468"/>
      <c r="DZ295" s="468"/>
      <c r="EA295" s="471">
        <f>'Per IP Marketing'!$B$14</f>
        <v>-24000</v>
      </c>
      <c r="EB295" s="471">
        <f>'Per IP Marketing'!$C$14</f>
        <v>-24000</v>
      </c>
      <c r="EC295" s="471">
        <f>'Per IP Marketing'!$D$14</f>
        <v>-19000</v>
      </c>
      <c r="ED295" s="471">
        <f>'Per IP Marketing'!$E$14</f>
        <v>-29000</v>
      </c>
      <c r="EE295" s="471">
        <f>'Per IP Marketing'!$F$14</f>
        <v>-26500</v>
      </c>
      <c r="EF295" s="471">
        <f>'Per IP Marketing'!$G$14</f>
        <v>-27700</v>
      </c>
      <c r="EG295" s="471">
        <f>'Per IP Marketing'!$H$14</f>
        <v>-32700</v>
      </c>
      <c r="EH295" s="471">
        <f>'Per IP Marketing'!$I$14</f>
        <v>-27000</v>
      </c>
      <c r="EI295" s="471">
        <f>'Per IP Marketing'!$J$14</f>
        <v>-12500</v>
      </c>
      <c r="EJ295" s="471">
        <f>'Per IP Marketing'!$K$14</f>
        <v>-10000</v>
      </c>
      <c r="EK295" s="471">
        <f>'Per IP Marketing'!$L$14</f>
        <v>-9250</v>
      </c>
      <c r="EL295" s="471">
        <f>'Per IP Marketing'!$M$14</f>
        <v>-2700</v>
      </c>
      <c r="EM295" s="471">
        <f>'Per IP Marketing'!$N$14</f>
        <v>-1100</v>
      </c>
      <c r="EN295" s="471">
        <f>'Per IP Marketing'!$O$14</f>
        <v>-1100</v>
      </c>
      <c r="EO295" s="471">
        <f>'Per IP Marketing'!$P$14</f>
        <v>-1100</v>
      </c>
      <c r="EP295" s="471">
        <f>'Per IP Marketing'!$Q$14</f>
        <v>-800</v>
      </c>
      <c r="EQ295" s="471">
        <f>'Per IP Marketing'!$R$14</f>
        <v>-1050</v>
      </c>
      <c r="ER295" s="468">
        <f>'Per IP Marketing'!$T$14</f>
        <v>0</v>
      </c>
      <c r="ES295" s="468"/>
      <c r="ET295" s="468"/>
      <c r="EU295" s="472"/>
      <c r="EV295" s="468"/>
      <c r="EW295" s="468"/>
      <c r="EX295" s="468"/>
      <c r="EY295" s="468"/>
      <c r="EZ295" s="468"/>
      <c r="FA295" s="468"/>
      <c r="FB295" s="468"/>
      <c r="FC295" s="468"/>
      <c r="FD295" s="471"/>
      <c r="FE295" s="471"/>
      <c r="FF295" s="471"/>
      <c r="FG295" s="472"/>
      <c r="FH295" s="471"/>
      <c r="FI295" s="471"/>
      <c r="FJ295" s="471"/>
      <c r="FK295" s="471"/>
      <c r="FL295" s="471"/>
      <c r="FM295" s="471"/>
      <c r="FN295" s="471"/>
      <c r="FO295" s="471"/>
      <c r="FP295" s="471"/>
      <c r="FQ295" s="468"/>
      <c r="FR295" s="468"/>
      <c r="FS295" s="472"/>
      <c r="FT295" s="468"/>
      <c r="FU295" s="468"/>
      <c r="FV295" s="468"/>
      <c r="FW295" s="468"/>
      <c r="FX295" s="468"/>
      <c r="FY295" s="468"/>
      <c r="FZ295" s="468"/>
      <c r="GA295" s="468"/>
      <c r="GB295" s="471"/>
      <c r="GC295" s="471"/>
      <c r="GD295" s="471"/>
      <c r="GE295" s="472"/>
      <c r="GF295" s="507"/>
    </row>
    <row r="296" spans="7:188" s="508" customFormat="1" ht="22" hidden="1" customHeight="1">
      <c r="G296" s="540">
        <f t="shared" si="870"/>
        <v>92</v>
      </c>
      <c r="H296" s="468"/>
      <c r="I296" s="468"/>
      <c r="J296" s="468"/>
      <c r="K296" s="468"/>
      <c r="L296" s="468"/>
      <c r="M296" s="468"/>
      <c r="N296" s="468"/>
      <c r="O296" s="468"/>
      <c r="P296" s="472"/>
      <c r="Q296" s="471"/>
      <c r="R296" s="471"/>
      <c r="S296" s="472"/>
      <c r="T296" s="471"/>
      <c r="U296" s="471"/>
      <c r="V296" s="471"/>
      <c r="W296" s="471"/>
      <c r="X296" s="471"/>
      <c r="Y296" s="471"/>
      <c r="Z296" s="471"/>
      <c r="AA296" s="471"/>
      <c r="AB296" s="471"/>
      <c r="AC296" s="468"/>
      <c r="AD296" s="468"/>
      <c r="AE296" s="472"/>
      <c r="AF296" s="471"/>
      <c r="AG296" s="471"/>
      <c r="AH296" s="471"/>
      <c r="AI296" s="468"/>
      <c r="AJ296" s="468"/>
      <c r="AK296" s="468"/>
      <c r="AL296" s="468"/>
      <c r="AM296" s="468"/>
      <c r="AN296" s="471"/>
      <c r="AO296" s="471"/>
      <c r="AP296" s="471"/>
      <c r="AQ296" s="472"/>
      <c r="AR296" s="471"/>
      <c r="AS296" s="471"/>
      <c r="AT296" s="471"/>
      <c r="AU296" s="471"/>
      <c r="AV296" s="471"/>
      <c r="AW296" s="471"/>
      <c r="AX296" s="471"/>
      <c r="AY296" s="471"/>
      <c r="AZ296" s="468"/>
      <c r="BA296" s="468"/>
      <c r="BB296" s="468"/>
      <c r="BC296" s="472"/>
      <c r="BD296" s="471"/>
      <c r="BE296" s="471"/>
      <c r="BF296" s="471"/>
      <c r="BG296" s="468"/>
      <c r="BH296" s="468"/>
      <c r="BI296" s="468"/>
      <c r="BJ296" s="468"/>
      <c r="BK296" s="468"/>
      <c r="BL296" s="471"/>
      <c r="BM296" s="471"/>
      <c r="BN296" s="471"/>
      <c r="BO296" s="472"/>
      <c r="BP296" s="471"/>
      <c r="BQ296" s="471"/>
      <c r="BR296" s="471"/>
      <c r="BS296" s="471"/>
      <c r="BT296" s="471"/>
      <c r="BU296" s="471"/>
      <c r="BV296" s="471"/>
      <c r="BW296" s="471"/>
      <c r="BX296" s="471"/>
      <c r="BY296" s="468"/>
      <c r="BZ296" s="468"/>
      <c r="CA296" s="472"/>
      <c r="CB296" s="468"/>
      <c r="CC296" s="468"/>
      <c r="CD296" s="468"/>
      <c r="CE296" s="468"/>
      <c r="CF296" s="468"/>
      <c r="CG296" s="468"/>
      <c r="CH296" s="468"/>
      <c r="CI296" s="468"/>
      <c r="CJ296" s="471"/>
      <c r="CK296" s="471"/>
      <c r="CL296" s="471"/>
      <c r="CM296" s="472"/>
      <c r="CN296" s="471"/>
      <c r="CO296" s="471"/>
      <c r="CP296" s="471"/>
      <c r="CQ296" s="471"/>
      <c r="CR296" s="471"/>
      <c r="CS296" s="471"/>
      <c r="CT296" s="471"/>
      <c r="CU296" s="471"/>
      <c r="CV296" s="471"/>
      <c r="CW296" s="468"/>
      <c r="CX296" s="468"/>
      <c r="CY296" s="472"/>
      <c r="CZ296" s="468"/>
      <c r="DA296" s="468"/>
      <c r="DB296" s="468"/>
      <c r="DC296" s="468"/>
      <c r="DD296" s="468"/>
      <c r="DE296" s="468"/>
      <c r="DF296" s="468"/>
      <c r="DG296" s="468"/>
      <c r="DH296" s="471"/>
      <c r="DI296" s="471"/>
      <c r="DJ296" s="471"/>
      <c r="DK296" s="472"/>
      <c r="DL296" s="471"/>
      <c r="DM296" s="471"/>
      <c r="DN296" s="471"/>
      <c r="DO296" s="471"/>
      <c r="DP296" s="471"/>
      <c r="DQ296" s="471"/>
      <c r="DR296" s="471"/>
      <c r="DS296" s="471"/>
      <c r="DT296" s="471"/>
      <c r="DU296" s="468"/>
      <c r="DV296" s="468"/>
      <c r="DW296" s="472"/>
      <c r="DX296" s="468"/>
      <c r="DY296" s="468"/>
      <c r="DZ296" s="468"/>
      <c r="EA296" s="471">
        <f>'Per IP Marketing'!$B$14</f>
        <v>-24000</v>
      </c>
      <c r="EB296" s="471">
        <f>'Per IP Marketing'!$C$14</f>
        <v>-24000</v>
      </c>
      <c r="EC296" s="471">
        <f>'Per IP Marketing'!$D$14</f>
        <v>-19000</v>
      </c>
      <c r="ED296" s="471">
        <f>'Per IP Marketing'!$E$14</f>
        <v>-29000</v>
      </c>
      <c r="EE296" s="471">
        <f>'Per IP Marketing'!$F$14</f>
        <v>-26500</v>
      </c>
      <c r="EF296" s="471">
        <f>'Per IP Marketing'!$G$14</f>
        <v>-27700</v>
      </c>
      <c r="EG296" s="471">
        <f>'Per IP Marketing'!$H$14</f>
        <v>-32700</v>
      </c>
      <c r="EH296" s="471">
        <f>'Per IP Marketing'!$I$14</f>
        <v>-27000</v>
      </c>
      <c r="EI296" s="471">
        <f>'Per IP Marketing'!$J$14</f>
        <v>-12500</v>
      </c>
      <c r="EJ296" s="471">
        <f>'Per IP Marketing'!$K$14</f>
        <v>-10000</v>
      </c>
      <c r="EK296" s="471">
        <f>'Per IP Marketing'!$L$14</f>
        <v>-9250</v>
      </c>
      <c r="EL296" s="471">
        <f>'Per IP Marketing'!$M$14</f>
        <v>-2700</v>
      </c>
      <c r="EM296" s="471">
        <f>'Per IP Marketing'!$N$14</f>
        <v>-1100</v>
      </c>
      <c r="EN296" s="471">
        <f>'Per IP Marketing'!$O$14</f>
        <v>-1100</v>
      </c>
      <c r="EO296" s="471">
        <f>'Per IP Marketing'!$P$14</f>
        <v>-1100</v>
      </c>
      <c r="EP296" s="471">
        <f>'Per IP Marketing'!$Q$14</f>
        <v>-800</v>
      </c>
      <c r="EQ296" s="471">
        <f>'Per IP Marketing'!$R$14</f>
        <v>-1050</v>
      </c>
      <c r="ER296" s="468">
        <f>'Per IP Marketing'!$T$14</f>
        <v>0</v>
      </c>
      <c r="ES296" s="468"/>
      <c r="ET296" s="468"/>
      <c r="EU296" s="472"/>
      <c r="EV296" s="468"/>
      <c r="EW296" s="468"/>
      <c r="EX296" s="468"/>
      <c r="EY296" s="468"/>
      <c r="EZ296" s="468"/>
      <c r="FA296" s="468"/>
      <c r="FB296" s="468"/>
      <c r="FC296" s="468"/>
      <c r="FD296" s="471"/>
      <c r="FE296" s="471"/>
      <c r="FF296" s="471"/>
      <c r="FG296" s="472"/>
      <c r="FH296" s="471"/>
      <c r="FI296" s="471"/>
      <c r="FJ296" s="471"/>
      <c r="FK296" s="471"/>
      <c r="FL296" s="471"/>
      <c r="FM296" s="471"/>
      <c r="FN296" s="471"/>
      <c r="FO296" s="471"/>
      <c r="FP296" s="471"/>
      <c r="FQ296" s="468"/>
      <c r="FR296" s="468"/>
      <c r="FS296" s="472"/>
      <c r="FT296" s="468"/>
      <c r="FU296" s="468"/>
      <c r="FV296" s="468"/>
      <c r="FW296" s="468"/>
      <c r="FX296" s="468"/>
      <c r="FY296" s="468"/>
      <c r="FZ296" s="468"/>
      <c r="GA296" s="468"/>
      <c r="GB296" s="471"/>
      <c r="GC296" s="471"/>
      <c r="GD296" s="471"/>
      <c r="GE296" s="472"/>
      <c r="GF296" s="507"/>
    </row>
    <row r="297" spans="7:188" s="508" customFormat="1" ht="22" hidden="1" customHeight="1">
      <c r="G297" s="540">
        <f>G296+1</f>
        <v>93</v>
      </c>
      <c r="H297" s="468"/>
      <c r="I297" s="468"/>
      <c r="J297" s="468"/>
      <c r="K297" s="468"/>
      <c r="L297" s="468"/>
      <c r="M297" s="468"/>
      <c r="N297" s="468"/>
      <c r="O297" s="468"/>
      <c r="P297" s="472"/>
      <c r="Q297" s="471"/>
      <c r="R297" s="471"/>
      <c r="S297" s="472"/>
      <c r="T297" s="471"/>
      <c r="U297" s="471"/>
      <c r="V297" s="471"/>
      <c r="W297" s="471"/>
      <c r="X297" s="471"/>
      <c r="Y297" s="471"/>
      <c r="Z297" s="471"/>
      <c r="AA297" s="471"/>
      <c r="AB297" s="471"/>
      <c r="AC297" s="468"/>
      <c r="AD297" s="468"/>
      <c r="AE297" s="472"/>
      <c r="AF297" s="471"/>
      <c r="AG297" s="471"/>
      <c r="AH297" s="471"/>
      <c r="AI297" s="468"/>
      <c r="AJ297" s="468"/>
      <c r="AK297" s="468"/>
      <c r="AL297" s="468"/>
      <c r="AM297" s="468"/>
      <c r="AN297" s="471"/>
      <c r="AO297" s="471"/>
      <c r="AP297" s="471"/>
      <c r="AQ297" s="472"/>
      <c r="AR297" s="471"/>
      <c r="AS297" s="471"/>
      <c r="AT297" s="471"/>
      <c r="AU297" s="471"/>
      <c r="AV297" s="471"/>
      <c r="AW297" s="471"/>
      <c r="AX297" s="471"/>
      <c r="AY297" s="471"/>
      <c r="AZ297" s="468"/>
      <c r="BA297" s="468"/>
      <c r="BB297" s="468"/>
      <c r="BC297" s="472"/>
      <c r="BD297" s="471"/>
      <c r="BE297" s="471"/>
      <c r="BF297" s="471"/>
      <c r="BG297" s="468"/>
      <c r="BH297" s="468"/>
      <c r="BI297" s="468"/>
      <c r="BJ297" s="468"/>
      <c r="BK297" s="468"/>
      <c r="BL297" s="471"/>
      <c r="BM297" s="471"/>
      <c r="BN297" s="471"/>
      <c r="BO297" s="472"/>
      <c r="BP297" s="471"/>
      <c r="BQ297" s="471"/>
      <c r="BR297" s="471"/>
      <c r="BS297" s="471"/>
      <c r="BT297" s="471"/>
      <c r="BU297" s="471"/>
      <c r="BV297" s="471"/>
      <c r="BW297" s="471"/>
      <c r="BX297" s="471"/>
      <c r="BY297" s="468"/>
      <c r="BZ297" s="468"/>
      <c r="CA297" s="472"/>
      <c r="CB297" s="468"/>
      <c r="CC297" s="468"/>
      <c r="CD297" s="468"/>
      <c r="CE297" s="468"/>
      <c r="CF297" s="468"/>
      <c r="CG297" s="468"/>
      <c r="CH297" s="468"/>
      <c r="CI297" s="468"/>
      <c r="CJ297" s="471"/>
      <c r="CK297" s="471"/>
      <c r="CL297" s="471"/>
      <c r="CM297" s="472"/>
      <c r="CN297" s="471"/>
      <c r="CO297" s="471"/>
      <c r="CP297" s="471"/>
      <c r="CQ297" s="471"/>
      <c r="CR297" s="471"/>
      <c r="CS297" s="471"/>
      <c r="CT297" s="471"/>
      <c r="CU297" s="471"/>
      <c r="CV297" s="471"/>
      <c r="CW297" s="468"/>
      <c r="CX297" s="468"/>
      <c r="CY297" s="472"/>
      <c r="CZ297" s="468"/>
      <c r="DA297" s="468"/>
      <c r="DB297" s="468"/>
      <c r="DC297" s="468"/>
      <c r="DD297" s="468"/>
      <c r="DE297" s="468"/>
      <c r="DF297" s="468"/>
      <c r="DG297" s="468"/>
      <c r="DH297" s="471"/>
      <c r="DI297" s="471"/>
      <c r="DJ297" s="471"/>
      <c r="DK297" s="472"/>
      <c r="DL297" s="471"/>
      <c r="DM297" s="471"/>
      <c r="DN297" s="471"/>
      <c r="DO297" s="471"/>
      <c r="DP297" s="471"/>
      <c r="DQ297" s="471"/>
      <c r="DR297" s="471"/>
      <c r="DS297" s="471"/>
      <c r="DT297" s="471"/>
      <c r="DU297" s="468"/>
      <c r="DV297" s="468"/>
      <c r="DW297" s="472"/>
      <c r="DX297" s="468"/>
      <c r="DY297" s="468"/>
      <c r="DZ297" s="468"/>
      <c r="EA297" s="468"/>
      <c r="EB297" s="471">
        <f>'Per IP Marketing'!$B$14</f>
        <v>-24000</v>
      </c>
      <c r="EC297" s="471">
        <f>'Per IP Marketing'!$C$14</f>
        <v>-24000</v>
      </c>
      <c r="ED297" s="471">
        <f>'Per IP Marketing'!$D$14</f>
        <v>-19000</v>
      </c>
      <c r="EE297" s="471">
        <f>'Per IP Marketing'!$E$14</f>
        <v>-29000</v>
      </c>
      <c r="EF297" s="471">
        <f>'Per IP Marketing'!$F$14</f>
        <v>-26500</v>
      </c>
      <c r="EG297" s="471">
        <f>'Per IP Marketing'!$G$14</f>
        <v>-27700</v>
      </c>
      <c r="EH297" s="471">
        <f>'Per IP Marketing'!$H$14</f>
        <v>-32700</v>
      </c>
      <c r="EI297" s="471">
        <f>'Per IP Marketing'!$I$14</f>
        <v>-27000</v>
      </c>
      <c r="EJ297" s="471">
        <f>'Per IP Marketing'!$J$14</f>
        <v>-12500</v>
      </c>
      <c r="EK297" s="471">
        <f>'Per IP Marketing'!$K$14</f>
        <v>-10000</v>
      </c>
      <c r="EL297" s="471">
        <f>'Per IP Marketing'!$L$14</f>
        <v>-9250</v>
      </c>
      <c r="EM297" s="471">
        <f>'Per IP Marketing'!$M$14</f>
        <v>-2700</v>
      </c>
      <c r="EN297" s="471">
        <f>'Per IP Marketing'!$N$14</f>
        <v>-1100</v>
      </c>
      <c r="EO297" s="471">
        <f>'Per IP Marketing'!$O$14</f>
        <v>-1100</v>
      </c>
      <c r="EP297" s="471">
        <f>'Per IP Marketing'!$P$14</f>
        <v>-1100</v>
      </c>
      <c r="EQ297" s="471">
        <f>'Per IP Marketing'!$Q$14</f>
        <v>-800</v>
      </c>
      <c r="ER297" s="471">
        <f>'Per IP Marketing'!$R$14</f>
        <v>-1050</v>
      </c>
      <c r="ES297" s="468">
        <f>'Per IP Marketing'!$T$14</f>
        <v>0</v>
      </c>
      <c r="ET297" s="468"/>
      <c r="EU297" s="472"/>
      <c r="EV297" s="468"/>
      <c r="EW297" s="468"/>
      <c r="EX297" s="468"/>
      <c r="EY297" s="468"/>
      <c r="EZ297" s="468"/>
      <c r="FA297" s="468"/>
      <c r="FB297" s="468"/>
      <c r="FC297" s="468"/>
      <c r="FD297" s="471"/>
      <c r="FE297" s="471"/>
      <c r="FF297" s="471"/>
      <c r="FG297" s="472"/>
      <c r="FH297" s="471"/>
      <c r="FI297" s="471"/>
      <c r="FJ297" s="471"/>
      <c r="FK297" s="471"/>
      <c r="FL297" s="471"/>
      <c r="FM297" s="471"/>
      <c r="FN297" s="471"/>
      <c r="FO297" s="471"/>
      <c r="FP297" s="471"/>
      <c r="FQ297" s="468"/>
      <c r="FR297" s="468"/>
      <c r="FS297" s="472"/>
      <c r="FT297" s="468"/>
      <c r="FU297" s="468"/>
      <c r="FV297" s="468"/>
      <c r="FW297" s="468"/>
      <c r="FX297" s="468"/>
      <c r="FY297" s="468"/>
      <c r="FZ297" s="468"/>
      <c r="GA297" s="468"/>
      <c r="GB297" s="471"/>
      <c r="GC297" s="471"/>
      <c r="GD297" s="471"/>
      <c r="GE297" s="472"/>
      <c r="GF297" s="507"/>
    </row>
    <row r="298" spans="7:188" s="508" customFormat="1" ht="22" hidden="1" customHeight="1">
      <c r="G298" s="540">
        <f t="shared" ref="G298:G342" si="871">G297+1</f>
        <v>94</v>
      </c>
      <c r="H298" s="468"/>
      <c r="I298" s="468"/>
      <c r="J298" s="468"/>
      <c r="K298" s="468"/>
      <c r="L298" s="468"/>
      <c r="M298" s="468"/>
      <c r="N298" s="468"/>
      <c r="O298" s="468"/>
      <c r="P298" s="472"/>
      <c r="Q298" s="471"/>
      <c r="R298" s="471"/>
      <c r="S298" s="472"/>
      <c r="T298" s="471"/>
      <c r="U298" s="471"/>
      <c r="V298" s="471"/>
      <c r="W298" s="471"/>
      <c r="X298" s="471"/>
      <c r="Y298" s="471"/>
      <c r="Z298" s="471"/>
      <c r="AA298" s="471"/>
      <c r="AB298" s="471"/>
      <c r="AC298" s="468"/>
      <c r="AD298" s="468"/>
      <c r="AE298" s="472"/>
      <c r="AF298" s="471"/>
      <c r="AG298" s="471"/>
      <c r="AH298" s="471"/>
      <c r="AI298" s="468"/>
      <c r="AJ298" s="468"/>
      <c r="AK298" s="468"/>
      <c r="AL298" s="468"/>
      <c r="AM298" s="468"/>
      <c r="AN298" s="471"/>
      <c r="AO298" s="471"/>
      <c r="AP298" s="471"/>
      <c r="AQ298" s="472"/>
      <c r="AR298" s="471"/>
      <c r="AS298" s="471"/>
      <c r="AT298" s="471"/>
      <c r="AU298" s="471"/>
      <c r="AV298" s="471"/>
      <c r="AW298" s="471"/>
      <c r="AX298" s="471"/>
      <c r="AY298" s="471"/>
      <c r="AZ298" s="468"/>
      <c r="BA298" s="468"/>
      <c r="BB298" s="468"/>
      <c r="BC298" s="472"/>
      <c r="BD298" s="471"/>
      <c r="BE298" s="471"/>
      <c r="BF298" s="471"/>
      <c r="BG298" s="468"/>
      <c r="BH298" s="468"/>
      <c r="BI298" s="468"/>
      <c r="BJ298" s="468"/>
      <c r="BK298" s="468"/>
      <c r="BL298" s="471"/>
      <c r="BM298" s="471"/>
      <c r="BN298" s="471"/>
      <c r="BO298" s="472"/>
      <c r="BP298" s="471"/>
      <c r="BQ298" s="471"/>
      <c r="BR298" s="471"/>
      <c r="BS298" s="471"/>
      <c r="BT298" s="471"/>
      <c r="BU298" s="471"/>
      <c r="BV298" s="471"/>
      <c r="BW298" s="471"/>
      <c r="BX298" s="471"/>
      <c r="BY298" s="468"/>
      <c r="BZ298" s="468"/>
      <c r="CA298" s="472"/>
      <c r="CB298" s="468"/>
      <c r="CC298" s="468"/>
      <c r="CD298" s="468"/>
      <c r="CE298" s="468"/>
      <c r="CF298" s="468"/>
      <c r="CG298" s="468"/>
      <c r="CH298" s="468"/>
      <c r="CI298" s="468"/>
      <c r="CJ298" s="471"/>
      <c r="CK298" s="471"/>
      <c r="CL298" s="471"/>
      <c r="CM298" s="472"/>
      <c r="CN298" s="471"/>
      <c r="CO298" s="471"/>
      <c r="CP298" s="471"/>
      <c r="CQ298" s="471"/>
      <c r="CR298" s="471"/>
      <c r="CS298" s="471"/>
      <c r="CT298" s="471"/>
      <c r="CU298" s="471"/>
      <c r="CV298" s="471"/>
      <c r="CW298" s="468"/>
      <c r="CX298" s="468"/>
      <c r="CY298" s="472"/>
      <c r="CZ298" s="468"/>
      <c r="DA298" s="468"/>
      <c r="DB298" s="468"/>
      <c r="DC298" s="468"/>
      <c r="DD298" s="468"/>
      <c r="DE298" s="468"/>
      <c r="DF298" s="468"/>
      <c r="DG298" s="468"/>
      <c r="DH298" s="471"/>
      <c r="DI298" s="471"/>
      <c r="DJ298" s="471"/>
      <c r="DK298" s="472"/>
      <c r="DL298" s="471"/>
      <c r="DM298" s="471"/>
      <c r="DN298" s="471"/>
      <c r="DO298" s="471"/>
      <c r="DP298" s="471"/>
      <c r="DQ298" s="471"/>
      <c r="DR298" s="471"/>
      <c r="DS298" s="471"/>
      <c r="DT298" s="471"/>
      <c r="DU298" s="468"/>
      <c r="DV298" s="468"/>
      <c r="DW298" s="472"/>
      <c r="DX298" s="468"/>
      <c r="DY298" s="468"/>
      <c r="DZ298" s="468"/>
      <c r="EA298" s="468"/>
      <c r="EB298" s="468"/>
      <c r="EC298" s="471">
        <f>'Per IP Marketing'!$B$14</f>
        <v>-24000</v>
      </c>
      <c r="ED298" s="471">
        <f>'Per IP Marketing'!$C$14</f>
        <v>-24000</v>
      </c>
      <c r="EE298" s="471">
        <f>'Per IP Marketing'!$D$14</f>
        <v>-19000</v>
      </c>
      <c r="EF298" s="471">
        <f>'Per IP Marketing'!$E$14</f>
        <v>-29000</v>
      </c>
      <c r="EG298" s="471">
        <f>'Per IP Marketing'!$F$14</f>
        <v>-26500</v>
      </c>
      <c r="EH298" s="471">
        <f>'Per IP Marketing'!$G$14</f>
        <v>-27700</v>
      </c>
      <c r="EI298" s="471">
        <f>'Per IP Marketing'!$H$14</f>
        <v>-32700</v>
      </c>
      <c r="EJ298" s="471">
        <f>'Per IP Marketing'!$I$14</f>
        <v>-27000</v>
      </c>
      <c r="EK298" s="471">
        <f>'Per IP Marketing'!$J$14</f>
        <v>-12500</v>
      </c>
      <c r="EL298" s="471">
        <f>'Per IP Marketing'!$K$14</f>
        <v>-10000</v>
      </c>
      <c r="EM298" s="471">
        <f>'Per IP Marketing'!$L$14</f>
        <v>-9250</v>
      </c>
      <c r="EN298" s="471">
        <f>'Per IP Marketing'!$M$14</f>
        <v>-2700</v>
      </c>
      <c r="EO298" s="471">
        <f>'Per IP Marketing'!$N$14</f>
        <v>-1100</v>
      </c>
      <c r="EP298" s="471">
        <f>'Per IP Marketing'!$O$14</f>
        <v>-1100</v>
      </c>
      <c r="EQ298" s="471">
        <f>'Per IP Marketing'!$P$14</f>
        <v>-1100</v>
      </c>
      <c r="ER298" s="471">
        <f>'Per IP Marketing'!$Q$14</f>
        <v>-800</v>
      </c>
      <c r="ES298" s="471">
        <f>'Per IP Marketing'!$R$14</f>
        <v>-1050</v>
      </c>
      <c r="ET298" s="468">
        <f>'Per IP Marketing'!$T$14</f>
        <v>0</v>
      </c>
      <c r="EU298" s="472"/>
      <c r="EV298" s="468"/>
      <c r="EW298" s="468"/>
      <c r="EX298" s="468"/>
      <c r="EY298" s="468"/>
      <c r="EZ298" s="468"/>
      <c r="FA298" s="468"/>
      <c r="FB298" s="468"/>
      <c r="FC298" s="468"/>
      <c r="FD298" s="471"/>
      <c r="FE298" s="471"/>
      <c r="FF298" s="471"/>
      <c r="FG298" s="472"/>
      <c r="FH298" s="471"/>
      <c r="FI298" s="471"/>
      <c r="FJ298" s="471"/>
      <c r="FK298" s="471"/>
      <c r="FL298" s="471"/>
      <c r="FM298" s="471"/>
      <c r="FN298" s="471"/>
      <c r="FO298" s="471"/>
      <c r="FP298" s="471"/>
      <c r="FQ298" s="468"/>
      <c r="FR298" s="468"/>
      <c r="FS298" s="472"/>
      <c r="FT298" s="468"/>
      <c r="FU298" s="468"/>
      <c r="FV298" s="468"/>
      <c r="FW298" s="468"/>
      <c r="FX298" s="468"/>
      <c r="FY298" s="468"/>
      <c r="FZ298" s="468"/>
      <c r="GA298" s="468"/>
      <c r="GB298" s="471"/>
      <c r="GC298" s="471"/>
      <c r="GD298" s="471"/>
      <c r="GE298" s="472"/>
      <c r="GF298" s="507"/>
    </row>
    <row r="299" spans="7:188" s="508" customFormat="1" ht="22" hidden="1" customHeight="1">
      <c r="G299" s="540">
        <f t="shared" si="871"/>
        <v>95</v>
      </c>
      <c r="H299" s="468"/>
      <c r="I299" s="468"/>
      <c r="J299" s="468"/>
      <c r="K299" s="468"/>
      <c r="L299" s="468"/>
      <c r="M299" s="468"/>
      <c r="N299" s="468"/>
      <c r="O299" s="468"/>
      <c r="P299" s="472"/>
      <c r="Q299" s="471"/>
      <c r="R299" s="471"/>
      <c r="S299" s="472"/>
      <c r="T299" s="471"/>
      <c r="U299" s="471"/>
      <c r="V299" s="471"/>
      <c r="W299" s="471"/>
      <c r="X299" s="471"/>
      <c r="Y299" s="471"/>
      <c r="Z299" s="471"/>
      <c r="AA299" s="471"/>
      <c r="AB299" s="471"/>
      <c r="AC299" s="468"/>
      <c r="AD299" s="468"/>
      <c r="AE299" s="472"/>
      <c r="AF299" s="471"/>
      <c r="AG299" s="471"/>
      <c r="AH299" s="471"/>
      <c r="AI299" s="468"/>
      <c r="AJ299" s="468"/>
      <c r="AK299" s="468"/>
      <c r="AL299" s="468"/>
      <c r="AM299" s="468"/>
      <c r="AN299" s="471"/>
      <c r="AO299" s="471"/>
      <c r="AP299" s="471"/>
      <c r="AQ299" s="472"/>
      <c r="AR299" s="471"/>
      <c r="AS299" s="471"/>
      <c r="AT299" s="471"/>
      <c r="AU299" s="471"/>
      <c r="AV299" s="471"/>
      <c r="AW299" s="471"/>
      <c r="AX299" s="471"/>
      <c r="AY299" s="471"/>
      <c r="AZ299" s="468"/>
      <c r="BA299" s="468"/>
      <c r="BB299" s="468"/>
      <c r="BC299" s="472"/>
      <c r="BD299" s="471"/>
      <c r="BE299" s="471"/>
      <c r="BF299" s="471"/>
      <c r="BG299" s="468"/>
      <c r="BH299" s="468"/>
      <c r="BI299" s="468"/>
      <c r="BJ299" s="468"/>
      <c r="BK299" s="468"/>
      <c r="BL299" s="471"/>
      <c r="BM299" s="471"/>
      <c r="BN299" s="471"/>
      <c r="BO299" s="472"/>
      <c r="BP299" s="471"/>
      <c r="BQ299" s="471"/>
      <c r="BR299" s="471"/>
      <c r="BS299" s="471"/>
      <c r="BT299" s="471"/>
      <c r="BU299" s="471"/>
      <c r="BV299" s="471"/>
      <c r="BW299" s="471"/>
      <c r="BX299" s="471"/>
      <c r="BY299" s="468"/>
      <c r="BZ299" s="468"/>
      <c r="CA299" s="472"/>
      <c r="CB299" s="468"/>
      <c r="CC299" s="468"/>
      <c r="CD299" s="468"/>
      <c r="CE299" s="468"/>
      <c r="CF299" s="468"/>
      <c r="CG299" s="468"/>
      <c r="CH299" s="468"/>
      <c r="CI299" s="468"/>
      <c r="CJ299" s="471"/>
      <c r="CK299" s="471"/>
      <c r="CL299" s="471"/>
      <c r="CM299" s="472"/>
      <c r="CN299" s="471"/>
      <c r="CO299" s="471"/>
      <c r="CP299" s="471"/>
      <c r="CQ299" s="471"/>
      <c r="CR299" s="471"/>
      <c r="CS299" s="471"/>
      <c r="CT299" s="471"/>
      <c r="CU299" s="471"/>
      <c r="CV299" s="471"/>
      <c r="CW299" s="468"/>
      <c r="CX299" s="468"/>
      <c r="CY299" s="472"/>
      <c r="CZ299" s="468"/>
      <c r="DA299" s="468"/>
      <c r="DB299" s="468"/>
      <c r="DC299" s="468"/>
      <c r="DD299" s="468"/>
      <c r="DE299" s="468"/>
      <c r="DF299" s="468"/>
      <c r="DG299" s="468"/>
      <c r="DH299" s="471"/>
      <c r="DI299" s="471"/>
      <c r="DJ299" s="471"/>
      <c r="DK299" s="472"/>
      <c r="DL299" s="471"/>
      <c r="DM299" s="471"/>
      <c r="DN299" s="471"/>
      <c r="DO299" s="471"/>
      <c r="DP299" s="471"/>
      <c r="DQ299" s="471"/>
      <c r="DR299" s="471"/>
      <c r="DS299" s="471"/>
      <c r="DT299" s="471"/>
      <c r="DU299" s="468"/>
      <c r="DV299" s="468"/>
      <c r="DW299" s="472"/>
      <c r="DX299" s="468"/>
      <c r="DY299" s="468"/>
      <c r="DZ299" s="468"/>
      <c r="EA299" s="468"/>
      <c r="EB299" s="468"/>
      <c r="EC299" s="468"/>
      <c r="ED299" s="471">
        <f>'Per IP Marketing'!$B$14</f>
        <v>-24000</v>
      </c>
      <c r="EE299" s="471">
        <f>'Per IP Marketing'!$C$14</f>
        <v>-24000</v>
      </c>
      <c r="EF299" s="471">
        <f>'Per IP Marketing'!$D$14</f>
        <v>-19000</v>
      </c>
      <c r="EG299" s="471">
        <f>'Per IP Marketing'!$E$14</f>
        <v>-29000</v>
      </c>
      <c r="EH299" s="471">
        <f>'Per IP Marketing'!$F$14</f>
        <v>-26500</v>
      </c>
      <c r="EI299" s="471">
        <f>'Per IP Marketing'!$G$14</f>
        <v>-27700</v>
      </c>
      <c r="EJ299" s="471">
        <f>'Per IP Marketing'!$H$14</f>
        <v>-32700</v>
      </c>
      <c r="EK299" s="471">
        <f>'Per IP Marketing'!$I$14</f>
        <v>-27000</v>
      </c>
      <c r="EL299" s="471">
        <f>'Per IP Marketing'!$J$14</f>
        <v>-12500</v>
      </c>
      <c r="EM299" s="471">
        <f>'Per IP Marketing'!$K$14</f>
        <v>-10000</v>
      </c>
      <c r="EN299" s="471">
        <f>'Per IP Marketing'!$L$14</f>
        <v>-9250</v>
      </c>
      <c r="EO299" s="471">
        <f>'Per IP Marketing'!$M$14</f>
        <v>-2700</v>
      </c>
      <c r="EP299" s="471">
        <f>'Per IP Marketing'!$N$14</f>
        <v>-1100</v>
      </c>
      <c r="EQ299" s="471">
        <f>'Per IP Marketing'!$O$14</f>
        <v>-1100</v>
      </c>
      <c r="ER299" s="471">
        <f>'Per IP Marketing'!$P$14</f>
        <v>-1100</v>
      </c>
      <c r="ES299" s="471">
        <f>'Per IP Marketing'!$Q$14</f>
        <v>-800</v>
      </c>
      <c r="ET299" s="471">
        <f>'Per IP Marketing'!$R$14</f>
        <v>-1050</v>
      </c>
      <c r="EU299" s="468">
        <f>'Per IP Marketing'!$T$14</f>
        <v>0</v>
      </c>
      <c r="EV299" s="468"/>
      <c r="EW299" s="468"/>
      <c r="EX299" s="468"/>
      <c r="EY299" s="468"/>
      <c r="EZ299" s="468"/>
      <c r="FA299" s="468"/>
      <c r="FB299" s="468"/>
      <c r="FC299" s="468"/>
      <c r="FD299" s="471"/>
      <c r="FE299" s="471"/>
      <c r="FF299" s="471"/>
      <c r="FG299" s="472"/>
      <c r="FH299" s="471"/>
      <c r="FI299" s="471"/>
      <c r="FJ299" s="471"/>
      <c r="FK299" s="471"/>
      <c r="FL299" s="471"/>
      <c r="FM299" s="471"/>
      <c r="FN299" s="471"/>
      <c r="FO299" s="471"/>
      <c r="FP299" s="471"/>
      <c r="FQ299" s="468"/>
      <c r="FR299" s="468"/>
      <c r="FS299" s="472"/>
      <c r="FT299" s="468"/>
      <c r="FU299" s="468"/>
      <c r="FV299" s="468"/>
      <c r="FW299" s="468"/>
      <c r="FX299" s="468"/>
      <c r="FY299" s="468"/>
      <c r="FZ299" s="468"/>
      <c r="GA299" s="468"/>
      <c r="GB299" s="471"/>
      <c r="GC299" s="471"/>
      <c r="GD299" s="471"/>
      <c r="GE299" s="472"/>
      <c r="GF299" s="507"/>
    </row>
    <row r="300" spans="7:188" s="508" customFormat="1" ht="22" hidden="1" customHeight="1">
      <c r="G300" s="540">
        <f t="shared" si="871"/>
        <v>96</v>
      </c>
      <c r="H300" s="468"/>
      <c r="I300" s="468"/>
      <c r="J300" s="468"/>
      <c r="K300" s="468"/>
      <c r="L300" s="468"/>
      <c r="M300" s="468"/>
      <c r="N300" s="468"/>
      <c r="O300" s="468"/>
      <c r="P300" s="472"/>
      <c r="Q300" s="471"/>
      <c r="R300" s="471"/>
      <c r="S300" s="472"/>
      <c r="T300" s="471"/>
      <c r="U300" s="471"/>
      <c r="V300" s="471"/>
      <c r="W300" s="471"/>
      <c r="X300" s="471"/>
      <c r="Y300" s="471"/>
      <c r="Z300" s="471"/>
      <c r="AA300" s="471"/>
      <c r="AB300" s="471"/>
      <c r="AC300" s="468"/>
      <c r="AD300" s="468"/>
      <c r="AE300" s="472"/>
      <c r="AF300" s="471"/>
      <c r="AG300" s="471"/>
      <c r="AH300" s="471"/>
      <c r="AI300" s="468"/>
      <c r="AJ300" s="468"/>
      <c r="AK300" s="468"/>
      <c r="AL300" s="468"/>
      <c r="AM300" s="468"/>
      <c r="AN300" s="471"/>
      <c r="AO300" s="471"/>
      <c r="AP300" s="471"/>
      <c r="AQ300" s="472"/>
      <c r="AR300" s="471"/>
      <c r="AS300" s="471"/>
      <c r="AT300" s="471"/>
      <c r="AU300" s="471"/>
      <c r="AV300" s="471"/>
      <c r="AW300" s="471"/>
      <c r="AX300" s="471"/>
      <c r="AY300" s="471"/>
      <c r="AZ300" s="468"/>
      <c r="BA300" s="468"/>
      <c r="BB300" s="468"/>
      <c r="BC300" s="472"/>
      <c r="BD300" s="471"/>
      <c r="BE300" s="471"/>
      <c r="BF300" s="471"/>
      <c r="BG300" s="468"/>
      <c r="BH300" s="468"/>
      <c r="BI300" s="468"/>
      <c r="BJ300" s="468"/>
      <c r="BK300" s="468"/>
      <c r="BL300" s="471"/>
      <c r="BM300" s="471"/>
      <c r="BN300" s="471"/>
      <c r="BO300" s="472"/>
      <c r="BP300" s="471"/>
      <c r="BQ300" s="471"/>
      <c r="BR300" s="471"/>
      <c r="BS300" s="471"/>
      <c r="BT300" s="471"/>
      <c r="BU300" s="471"/>
      <c r="BV300" s="471"/>
      <c r="BW300" s="471"/>
      <c r="BX300" s="471"/>
      <c r="BY300" s="468"/>
      <c r="BZ300" s="468"/>
      <c r="CA300" s="472"/>
      <c r="CB300" s="468"/>
      <c r="CC300" s="468"/>
      <c r="CD300" s="468"/>
      <c r="CE300" s="468"/>
      <c r="CF300" s="468"/>
      <c r="CG300" s="468"/>
      <c r="CH300" s="468"/>
      <c r="CI300" s="468"/>
      <c r="CJ300" s="471"/>
      <c r="CK300" s="471"/>
      <c r="CL300" s="471"/>
      <c r="CM300" s="472"/>
      <c r="CN300" s="471"/>
      <c r="CO300" s="471"/>
      <c r="CP300" s="471"/>
      <c r="CQ300" s="471"/>
      <c r="CR300" s="471"/>
      <c r="CS300" s="471"/>
      <c r="CT300" s="471"/>
      <c r="CU300" s="471"/>
      <c r="CV300" s="471"/>
      <c r="CW300" s="468"/>
      <c r="CX300" s="468"/>
      <c r="CY300" s="472"/>
      <c r="CZ300" s="468"/>
      <c r="DA300" s="468"/>
      <c r="DB300" s="468"/>
      <c r="DC300" s="468"/>
      <c r="DD300" s="468"/>
      <c r="DE300" s="468"/>
      <c r="DF300" s="468"/>
      <c r="DG300" s="468"/>
      <c r="DH300" s="471"/>
      <c r="DI300" s="471"/>
      <c r="DJ300" s="471"/>
      <c r="DK300" s="472"/>
      <c r="DL300" s="471"/>
      <c r="DM300" s="471"/>
      <c r="DN300" s="471"/>
      <c r="DO300" s="471"/>
      <c r="DP300" s="471"/>
      <c r="DQ300" s="471"/>
      <c r="DR300" s="471"/>
      <c r="DS300" s="471"/>
      <c r="DT300" s="471"/>
      <c r="DU300" s="468"/>
      <c r="DV300" s="468"/>
      <c r="DW300" s="472"/>
      <c r="DX300" s="468"/>
      <c r="DY300" s="468"/>
      <c r="DZ300" s="468"/>
      <c r="EA300" s="468"/>
      <c r="EB300" s="468"/>
      <c r="EC300" s="468"/>
      <c r="ED300" s="471">
        <f>'Per IP Marketing'!$B$14</f>
        <v>-24000</v>
      </c>
      <c r="EE300" s="471">
        <f>'Per IP Marketing'!$C$14</f>
        <v>-24000</v>
      </c>
      <c r="EF300" s="471">
        <f>'Per IP Marketing'!$D$14</f>
        <v>-19000</v>
      </c>
      <c r="EG300" s="471">
        <f>'Per IP Marketing'!$E$14</f>
        <v>-29000</v>
      </c>
      <c r="EH300" s="471">
        <f>'Per IP Marketing'!$F$14</f>
        <v>-26500</v>
      </c>
      <c r="EI300" s="471">
        <f>'Per IP Marketing'!$G$14</f>
        <v>-27700</v>
      </c>
      <c r="EJ300" s="471">
        <f>'Per IP Marketing'!$H$14</f>
        <v>-32700</v>
      </c>
      <c r="EK300" s="471">
        <f>'Per IP Marketing'!$I$14</f>
        <v>-27000</v>
      </c>
      <c r="EL300" s="471">
        <f>'Per IP Marketing'!$J$14</f>
        <v>-12500</v>
      </c>
      <c r="EM300" s="471">
        <f>'Per IP Marketing'!$K$14</f>
        <v>-10000</v>
      </c>
      <c r="EN300" s="471">
        <f>'Per IP Marketing'!$L$14</f>
        <v>-9250</v>
      </c>
      <c r="EO300" s="471">
        <f>'Per IP Marketing'!$M$14</f>
        <v>-2700</v>
      </c>
      <c r="EP300" s="471">
        <f>'Per IP Marketing'!$N$14</f>
        <v>-1100</v>
      </c>
      <c r="EQ300" s="471">
        <f>'Per IP Marketing'!$O$14</f>
        <v>-1100</v>
      </c>
      <c r="ER300" s="471">
        <f>'Per IP Marketing'!$P$14</f>
        <v>-1100</v>
      </c>
      <c r="ES300" s="471">
        <f>'Per IP Marketing'!$Q$14</f>
        <v>-800</v>
      </c>
      <c r="ET300" s="471">
        <f>'Per IP Marketing'!$R$14</f>
        <v>-1050</v>
      </c>
      <c r="EU300" s="468">
        <f>'Per IP Marketing'!$T$14</f>
        <v>0</v>
      </c>
      <c r="EV300" s="468"/>
      <c r="EW300" s="468"/>
      <c r="EX300" s="468"/>
      <c r="EY300" s="468"/>
      <c r="EZ300" s="468"/>
      <c r="FA300" s="468"/>
      <c r="FB300" s="468"/>
      <c r="FC300" s="468"/>
      <c r="FD300" s="471"/>
      <c r="FE300" s="471"/>
      <c r="FF300" s="471"/>
      <c r="FG300" s="472"/>
      <c r="FH300" s="471"/>
      <c r="FI300" s="471"/>
      <c r="FJ300" s="471"/>
      <c r="FK300" s="471"/>
      <c r="FL300" s="471"/>
      <c r="FM300" s="471"/>
      <c r="FN300" s="471"/>
      <c r="FO300" s="471"/>
      <c r="FP300" s="471"/>
      <c r="FQ300" s="468"/>
      <c r="FR300" s="468"/>
      <c r="FS300" s="472"/>
      <c r="FT300" s="468"/>
      <c r="FU300" s="468"/>
      <c r="FV300" s="468"/>
      <c r="FW300" s="468"/>
      <c r="FX300" s="468"/>
      <c r="FY300" s="468"/>
      <c r="FZ300" s="468"/>
      <c r="GA300" s="468"/>
      <c r="GB300" s="471"/>
      <c r="GC300" s="471"/>
      <c r="GD300" s="471"/>
      <c r="GE300" s="472"/>
      <c r="GF300" s="507"/>
    </row>
    <row r="301" spans="7:188" s="508" customFormat="1" ht="22" hidden="1" customHeight="1">
      <c r="G301" s="540">
        <f t="shared" si="871"/>
        <v>97</v>
      </c>
      <c r="H301" s="468"/>
      <c r="I301" s="468"/>
      <c r="J301" s="468"/>
      <c r="K301" s="468"/>
      <c r="L301" s="468"/>
      <c r="M301" s="468"/>
      <c r="N301" s="468"/>
      <c r="O301" s="468"/>
      <c r="P301" s="472"/>
      <c r="Q301" s="471"/>
      <c r="R301" s="471"/>
      <c r="S301" s="472"/>
      <c r="T301" s="471"/>
      <c r="U301" s="471"/>
      <c r="V301" s="471"/>
      <c r="W301" s="471"/>
      <c r="X301" s="471"/>
      <c r="Y301" s="471"/>
      <c r="Z301" s="471"/>
      <c r="AA301" s="471"/>
      <c r="AB301" s="471"/>
      <c r="AC301" s="468"/>
      <c r="AD301" s="468"/>
      <c r="AE301" s="472"/>
      <c r="AF301" s="471"/>
      <c r="AG301" s="471"/>
      <c r="AH301" s="471"/>
      <c r="AI301" s="468"/>
      <c r="AJ301" s="468"/>
      <c r="AK301" s="468"/>
      <c r="AL301" s="468"/>
      <c r="AM301" s="468"/>
      <c r="AN301" s="471"/>
      <c r="AO301" s="471"/>
      <c r="AP301" s="471"/>
      <c r="AQ301" s="472"/>
      <c r="AR301" s="471"/>
      <c r="AS301" s="471"/>
      <c r="AT301" s="471"/>
      <c r="AU301" s="471"/>
      <c r="AV301" s="471"/>
      <c r="AW301" s="471"/>
      <c r="AX301" s="471"/>
      <c r="AY301" s="471"/>
      <c r="AZ301" s="468"/>
      <c r="BA301" s="468"/>
      <c r="BB301" s="468"/>
      <c r="BC301" s="472"/>
      <c r="BD301" s="471"/>
      <c r="BE301" s="471"/>
      <c r="BF301" s="471"/>
      <c r="BG301" s="468"/>
      <c r="BH301" s="468"/>
      <c r="BI301" s="468"/>
      <c r="BJ301" s="468"/>
      <c r="BK301" s="468"/>
      <c r="BL301" s="471"/>
      <c r="BM301" s="471"/>
      <c r="BN301" s="471"/>
      <c r="BO301" s="472"/>
      <c r="BP301" s="471"/>
      <c r="BQ301" s="471"/>
      <c r="BR301" s="471"/>
      <c r="BS301" s="471"/>
      <c r="BT301" s="471"/>
      <c r="BU301" s="471"/>
      <c r="BV301" s="471"/>
      <c r="BW301" s="471"/>
      <c r="BX301" s="471"/>
      <c r="BY301" s="468"/>
      <c r="BZ301" s="468"/>
      <c r="CA301" s="472"/>
      <c r="CB301" s="468"/>
      <c r="CC301" s="468"/>
      <c r="CD301" s="468"/>
      <c r="CE301" s="468"/>
      <c r="CF301" s="468"/>
      <c r="CG301" s="468"/>
      <c r="CH301" s="468"/>
      <c r="CI301" s="468"/>
      <c r="CJ301" s="471"/>
      <c r="CK301" s="471"/>
      <c r="CL301" s="471"/>
      <c r="CM301" s="472"/>
      <c r="CN301" s="471"/>
      <c r="CO301" s="471"/>
      <c r="CP301" s="471"/>
      <c r="CQ301" s="471"/>
      <c r="CR301" s="471"/>
      <c r="CS301" s="471"/>
      <c r="CT301" s="471"/>
      <c r="CU301" s="471"/>
      <c r="CV301" s="471"/>
      <c r="CW301" s="468"/>
      <c r="CX301" s="468"/>
      <c r="CY301" s="472"/>
      <c r="CZ301" s="468"/>
      <c r="DA301" s="468"/>
      <c r="DB301" s="468"/>
      <c r="DC301" s="468"/>
      <c r="DD301" s="468"/>
      <c r="DE301" s="468"/>
      <c r="DF301" s="468"/>
      <c r="DG301" s="468"/>
      <c r="DH301" s="471"/>
      <c r="DI301" s="471"/>
      <c r="DJ301" s="471"/>
      <c r="DK301" s="472"/>
      <c r="DL301" s="471"/>
      <c r="DM301" s="471"/>
      <c r="DN301" s="471"/>
      <c r="DO301" s="471"/>
      <c r="DP301" s="471"/>
      <c r="DQ301" s="471"/>
      <c r="DR301" s="471"/>
      <c r="DS301" s="471"/>
      <c r="DT301" s="471"/>
      <c r="DU301" s="468"/>
      <c r="DV301" s="468"/>
      <c r="DW301" s="472"/>
      <c r="DX301" s="468"/>
      <c r="DY301" s="468"/>
      <c r="DZ301" s="468"/>
      <c r="EA301" s="468"/>
      <c r="EB301" s="468"/>
      <c r="EC301" s="468"/>
      <c r="ED301" s="468"/>
      <c r="EE301" s="471">
        <f>'Per IP Marketing'!$B$14</f>
        <v>-24000</v>
      </c>
      <c r="EF301" s="471">
        <f>'Per IP Marketing'!$C$14</f>
        <v>-24000</v>
      </c>
      <c r="EG301" s="471">
        <f>'Per IP Marketing'!$D$14</f>
        <v>-19000</v>
      </c>
      <c r="EH301" s="471">
        <f>'Per IP Marketing'!$E$14</f>
        <v>-29000</v>
      </c>
      <c r="EI301" s="471">
        <f>'Per IP Marketing'!$F$14</f>
        <v>-26500</v>
      </c>
      <c r="EJ301" s="471">
        <f>'Per IP Marketing'!$G$14</f>
        <v>-27700</v>
      </c>
      <c r="EK301" s="471">
        <f>'Per IP Marketing'!$H$14</f>
        <v>-32700</v>
      </c>
      <c r="EL301" s="471">
        <f>'Per IP Marketing'!$I$14</f>
        <v>-27000</v>
      </c>
      <c r="EM301" s="471">
        <f>'Per IP Marketing'!$J$14</f>
        <v>-12500</v>
      </c>
      <c r="EN301" s="471">
        <f>'Per IP Marketing'!$K$14</f>
        <v>-10000</v>
      </c>
      <c r="EO301" s="471">
        <f>'Per IP Marketing'!$L$14</f>
        <v>-9250</v>
      </c>
      <c r="EP301" s="471">
        <f>'Per IP Marketing'!$M$14</f>
        <v>-2700</v>
      </c>
      <c r="EQ301" s="471">
        <f>'Per IP Marketing'!$N$14</f>
        <v>-1100</v>
      </c>
      <c r="ER301" s="471">
        <f>'Per IP Marketing'!$O$14</f>
        <v>-1100</v>
      </c>
      <c r="ES301" s="471">
        <f>'Per IP Marketing'!$P$14</f>
        <v>-1100</v>
      </c>
      <c r="ET301" s="471">
        <f>'Per IP Marketing'!$Q$14</f>
        <v>-800</v>
      </c>
      <c r="EU301" s="471">
        <f>'Per IP Marketing'!$R$14</f>
        <v>-1050</v>
      </c>
      <c r="EV301" s="468">
        <f>'Per IP Marketing'!$T$14</f>
        <v>0</v>
      </c>
      <c r="EW301" s="468"/>
      <c r="EX301" s="468"/>
      <c r="EY301" s="468"/>
      <c r="EZ301" s="468"/>
      <c r="FA301" s="468"/>
      <c r="FB301" s="468"/>
      <c r="FC301" s="468"/>
      <c r="FD301" s="471"/>
      <c r="FE301" s="471"/>
      <c r="FF301" s="471"/>
      <c r="FG301" s="472"/>
      <c r="FH301" s="471"/>
      <c r="FI301" s="471"/>
      <c r="FJ301" s="471"/>
      <c r="FK301" s="471"/>
      <c r="FL301" s="471"/>
      <c r="FM301" s="471"/>
      <c r="FN301" s="471"/>
      <c r="FO301" s="471"/>
      <c r="FP301" s="471"/>
      <c r="FQ301" s="468"/>
      <c r="FR301" s="468"/>
      <c r="FS301" s="472"/>
      <c r="FT301" s="468"/>
      <c r="FU301" s="468"/>
      <c r="FV301" s="468"/>
      <c r="FW301" s="468"/>
      <c r="FX301" s="468"/>
      <c r="FY301" s="468"/>
      <c r="FZ301" s="468"/>
      <c r="GA301" s="468"/>
      <c r="GB301" s="471"/>
      <c r="GC301" s="471"/>
      <c r="GD301" s="471"/>
      <c r="GE301" s="472"/>
      <c r="GF301" s="507"/>
    </row>
    <row r="302" spans="7:188" s="508" customFormat="1" ht="22" hidden="1" customHeight="1">
      <c r="G302" s="540">
        <f t="shared" si="871"/>
        <v>98</v>
      </c>
      <c r="H302" s="468"/>
      <c r="I302" s="468"/>
      <c r="J302" s="468"/>
      <c r="K302" s="468"/>
      <c r="L302" s="468"/>
      <c r="M302" s="468"/>
      <c r="N302" s="468"/>
      <c r="O302" s="468"/>
      <c r="P302" s="472"/>
      <c r="Q302" s="471"/>
      <c r="R302" s="471"/>
      <c r="S302" s="472"/>
      <c r="T302" s="471"/>
      <c r="U302" s="471"/>
      <c r="V302" s="471"/>
      <c r="W302" s="471"/>
      <c r="X302" s="471"/>
      <c r="Y302" s="471"/>
      <c r="Z302" s="471"/>
      <c r="AA302" s="471"/>
      <c r="AB302" s="471"/>
      <c r="AC302" s="468"/>
      <c r="AD302" s="468"/>
      <c r="AE302" s="472"/>
      <c r="AF302" s="471"/>
      <c r="AG302" s="471"/>
      <c r="AH302" s="471"/>
      <c r="AI302" s="468"/>
      <c r="AJ302" s="468"/>
      <c r="AK302" s="468"/>
      <c r="AL302" s="468"/>
      <c r="AM302" s="468"/>
      <c r="AN302" s="471"/>
      <c r="AO302" s="471"/>
      <c r="AP302" s="471"/>
      <c r="AQ302" s="472"/>
      <c r="AR302" s="471"/>
      <c r="AS302" s="471"/>
      <c r="AT302" s="471"/>
      <c r="AU302" s="471"/>
      <c r="AV302" s="471"/>
      <c r="AW302" s="471"/>
      <c r="AX302" s="471"/>
      <c r="AY302" s="471"/>
      <c r="AZ302" s="468"/>
      <c r="BA302" s="468"/>
      <c r="BB302" s="468"/>
      <c r="BC302" s="472"/>
      <c r="BD302" s="471"/>
      <c r="BE302" s="471"/>
      <c r="BF302" s="471"/>
      <c r="BG302" s="468"/>
      <c r="BH302" s="468"/>
      <c r="BI302" s="468"/>
      <c r="BJ302" s="468"/>
      <c r="BK302" s="468"/>
      <c r="BL302" s="471"/>
      <c r="BM302" s="471"/>
      <c r="BN302" s="471"/>
      <c r="BO302" s="472"/>
      <c r="BP302" s="471"/>
      <c r="BQ302" s="471"/>
      <c r="BR302" s="471"/>
      <c r="BS302" s="471"/>
      <c r="BT302" s="471"/>
      <c r="BU302" s="471"/>
      <c r="BV302" s="471"/>
      <c r="BW302" s="471"/>
      <c r="BX302" s="471"/>
      <c r="BY302" s="468"/>
      <c r="BZ302" s="468"/>
      <c r="CA302" s="472"/>
      <c r="CB302" s="468"/>
      <c r="CC302" s="468"/>
      <c r="CD302" s="468"/>
      <c r="CE302" s="468"/>
      <c r="CF302" s="468"/>
      <c r="CG302" s="468"/>
      <c r="CH302" s="468"/>
      <c r="CI302" s="468"/>
      <c r="CJ302" s="471"/>
      <c r="CK302" s="471"/>
      <c r="CL302" s="471"/>
      <c r="CM302" s="472"/>
      <c r="CN302" s="471"/>
      <c r="CO302" s="471"/>
      <c r="CP302" s="471"/>
      <c r="CQ302" s="471"/>
      <c r="CR302" s="471"/>
      <c r="CS302" s="471"/>
      <c r="CT302" s="471"/>
      <c r="CU302" s="471"/>
      <c r="CV302" s="471"/>
      <c r="CW302" s="468"/>
      <c r="CX302" s="468"/>
      <c r="CY302" s="472"/>
      <c r="CZ302" s="468"/>
      <c r="DA302" s="468"/>
      <c r="DB302" s="468"/>
      <c r="DC302" s="468"/>
      <c r="DD302" s="468"/>
      <c r="DE302" s="468"/>
      <c r="DF302" s="468"/>
      <c r="DG302" s="468"/>
      <c r="DH302" s="471"/>
      <c r="DI302" s="471"/>
      <c r="DJ302" s="471"/>
      <c r="DK302" s="472"/>
      <c r="DL302" s="471"/>
      <c r="DM302" s="471"/>
      <c r="DN302" s="471"/>
      <c r="DO302" s="471"/>
      <c r="DP302" s="471"/>
      <c r="DQ302" s="471"/>
      <c r="DR302" s="471"/>
      <c r="DS302" s="471"/>
      <c r="DT302" s="471"/>
      <c r="DU302" s="468"/>
      <c r="DV302" s="468"/>
      <c r="DW302" s="472"/>
      <c r="DX302" s="468"/>
      <c r="DY302" s="468"/>
      <c r="DZ302" s="468"/>
      <c r="EA302" s="468"/>
      <c r="EB302" s="468"/>
      <c r="EC302" s="468"/>
      <c r="ED302" s="468"/>
      <c r="EE302" s="471">
        <f>'Per IP Marketing'!$B$14</f>
        <v>-24000</v>
      </c>
      <c r="EF302" s="471">
        <f>'Per IP Marketing'!$C$14</f>
        <v>-24000</v>
      </c>
      <c r="EG302" s="471">
        <f>'Per IP Marketing'!$D$14</f>
        <v>-19000</v>
      </c>
      <c r="EH302" s="471">
        <f>'Per IP Marketing'!$E$14</f>
        <v>-29000</v>
      </c>
      <c r="EI302" s="471">
        <f>'Per IP Marketing'!$F$14</f>
        <v>-26500</v>
      </c>
      <c r="EJ302" s="471">
        <f>'Per IP Marketing'!$G$14</f>
        <v>-27700</v>
      </c>
      <c r="EK302" s="471">
        <f>'Per IP Marketing'!$H$14</f>
        <v>-32700</v>
      </c>
      <c r="EL302" s="471">
        <f>'Per IP Marketing'!$I$14</f>
        <v>-27000</v>
      </c>
      <c r="EM302" s="471">
        <f>'Per IP Marketing'!$J$14</f>
        <v>-12500</v>
      </c>
      <c r="EN302" s="471">
        <f>'Per IP Marketing'!$K$14</f>
        <v>-10000</v>
      </c>
      <c r="EO302" s="471">
        <f>'Per IP Marketing'!$L$14</f>
        <v>-9250</v>
      </c>
      <c r="EP302" s="471">
        <f>'Per IP Marketing'!$M$14</f>
        <v>-2700</v>
      </c>
      <c r="EQ302" s="471">
        <f>'Per IP Marketing'!$N$14</f>
        <v>-1100</v>
      </c>
      <c r="ER302" s="471">
        <f>'Per IP Marketing'!$O$14</f>
        <v>-1100</v>
      </c>
      <c r="ES302" s="471">
        <f>'Per IP Marketing'!$P$14</f>
        <v>-1100</v>
      </c>
      <c r="ET302" s="471">
        <f>'Per IP Marketing'!$Q$14</f>
        <v>-800</v>
      </c>
      <c r="EU302" s="471">
        <f>'Per IP Marketing'!$R$14</f>
        <v>-1050</v>
      </c>
      <c r="EV302" s="468">
        <f>'Per IP Marketing'!$T$14</f>
        <v>0</v>
      </c>
      <c r="EW302" s="468"/>
      <c r="EX302" s="468"/>
      <c r="EY302" s="468"/>
      <c r="EZ302" s="468"/>
      <c r="FA302" s="468"/>
      <c r="FB302" s="468"/>
      <c r="FC302" s="468"/>
      <c r="FD302" s="471"/>
      <c r="FE302" s="471"/>
      <c r="FF302" s="471"/>
      <c r="FG302" s="472"/>
      <c r="FH302" s="471"/>
      <c r="FI302" s="471"/>
      <c r="FJ302" s="471"/>
      <c r="FK302" s="471"/>
      <c r="FL302" s="471"/>
      <c r="FM302" s="471"/>
      <c r="FN302" s="471"/>
      <c r="FO302" s="471"/>
      <c r="FP302" s="471"/>
      <c r="FQ302" s="468"/>
      <c r="FR302" s="468"/>
      <c r="FS302" s="472"/>
      <c r="FT302" s="468"/>
      <c r="FU302" s="468"/>
      <c r="FV302" s="468"/>
      <c r="FW302" s="468"/>
      <c r="FX302" s="468"/>
      <c r="FY302" s="468"/>
      <c r="FZ302" s="468"/>
      <c r="GA302" s="468"/>
      <c r="GB302" s="471"/>
      <c r="GC302" s="471"/>
      <c r="GD302" s="471"/>
      <c r="GE302" s="472"/>
      <c r="GF302" s="507"/>
    </row>
    <row r="303" spans="7:188" s="508" customFormat="1" ht="22" hidden="1" customHeight="1">
      <c r="G303" s="540">
        <f t="shared" si="871"/>
        <v>99</v>
      </c>
      <c r="H303" s="468"/>
      <c r="I303" s="468"/>
      <c r="J303" s="468"/>
      <c r="K303" s="468"/>
      <c r="L303" s="468"/>
      <c r="M303" s="468"/>
      <c r="N303" s="468"/>
      <c r="O303" s="468"/>
      <c r="P303" s="472"/>
      <c r="Q303" s="471"/>
      <c r="R303" s="471"/>
      <c r="S303" s="472"/>
      <c r="T303" s="471"/>
      <c r="U303" s="471"/>
      <c r="V303" s="471"/>
      <c r="W303" s="471"/>
      <c r="X303" s="471"/>
      <c r="Y303" s="471"/>
      <c r="Z303" s="471"/>
      <c r="AA303" s="471"/>
      <c r="AB303" s="471"/>
      <c r="AC303" s="468"/>
      <c r="AD303" s="468"/>
      <c r="AE303" s="472"/>
      <c r="AF303" s="471"/>
      <c r="AG303" s="471"/>
      <c r="AH303" s="471"/>
      <c r="AI303" s="468"/>
      <c r="AJ303" s="468"/>
      <c r="AK303" s="468"/>
      <c r="AL303" s="468"/>
      <c r="AM303" s="468"/>
      <c r="AN303" s="471"/>
      <c r="AO303" s="471"/>
      <c r="AP303" s="471"/>
      <c r="AQ303" s="472"/>
      <c r="AR303" s="471"/>
      <c r="AS303" s="471"/>
      <c r="AT303" s="471"/>
      <c r="AU303" s="471"/>
      <c r="AV303" s="471"/>
      <c r="AW303" s="471"/>
      <c r="AX303" s="471"/>
      <c r="AY303" s="471"/>
      <c r="AZ303" s="468"/>
      <c r="BA303" s="468"/>
      <c r="BB303" s="468"/>
      <c r="BC303" s="472"/>
      <c r="BD303" s="471"/>
      <c r="BE303" s="471"/>
      <c r="BF303" s="471"/>
      <c r="BG303" s="468"/>
      <c r="BH303" s="468"/>
      <c r="BI303" s="468"/>
      <c r="BJ303" s="468"/>
      <c r="BK303" s="468"/>
      <c r="BL303" s="471"/>
      <c r="BM303" s="471"/>
      <c r="BN303" s="471"/>
      <c r="BO303" s="472"/>
      <c r="BP303" s="471"/>
      <c r="BQ303" s="471"/>
      <c r="BR303" s="471"/>
      <c r="BS303" s="471"/>
      <c r="BT303" s="471"/>
      <c r="BU303" s="471"/>
      <c r="BV303" s="471"/>
      <c r="BW303" s="471"/>
      <c r="BX303" s="471"/>
      <c r="BY303" s="468"/>
      <c r="BZ303" s="468"/>
      <c r="CA303" s="472"/>
      <c r="CB303" s="468"/>
      <c r="CC303" s="468"/>
      <c r="CD303" s="468"/>
      <c r="CE303" s="468"/>
      <c r="CF303" s="468"/>
      <c r="CG303" s="468"/>
      <c r="CH303" s="468"/>
      <c r="CI303" s="468"/>
      <c r="CJ303" s="471"/>
      <c r="CK303" s="471"/>
      <c r="CL303" s="471"/>
      <c r="CM303" s="472"/>
      <c r="CN303" s="471"/>
      <c r="CO303" s="471"/>
      <c r="CP303" s="471"/>
      <c r="CQ303" s="471"/>
      <c r="CR303" s="471"/>
      <c r="CS303" s="471"/>
      <c r="CT303" s="471"/>
      <c r="CU303" s="471"/>
      <c r="CV303" s="471"/>
      <c r="CW303" s="468"/>
      <c r="CX303" s="468"/>
      <c r="CY303" s="472"/>
      <c r="CZ303" s="468"/>
      <c r="DA303" s="468"/>
      <c r="DB303" s="468"/>
      <c r="DC303" s="468"/>
      <c r="DD303" s="468"/>
      <c r="DE303" s="468"/>
      <c r="DF303" s="468"/>
      <c r="DG303" s="468"/>
      <c r="DH303" s="471"/>
      <c r="DI303" s="471"/>
      <c r="DJ303" s="471"/>
      <c r="DK303" s="472"/>
      <c r="DL303" s="471"/>
      <c r="DM303" s="471"/>
      <c r="DN303" s="471"/>
      <c r="DO303" s="471"/>
      <c r="DP303" s="471"/>
      <c r="DQ303" s="471"/>
      <c r="DR303" s="471"/>
      <c r="DS303" s="471"/>
      <c r="DT303" s="471"/>
      <c r="DU303" s="468"/>
      <c r="DV303" s="468"/>
      <c r="DW303" s="472"/>
      <c r="DX303" s="468"/>
      <c r="DY303" s="468"/>
      <c r="DZ303" s="468"/>
      <c r="EA303" s="468"/>
      <c r="EB303" s="468"/>
      <c r="EC303" s="468"/>
      <c r="ED303" s="468"/>
      <c r="EE303" s="471">
        <f>'Per IP Marketing'!$B$14</f>
        <v>-24000</v>
      </c>
      <c r="EF303" s="471">
        <f>'Per IP Marketing'!$C$14</f>
        <v>-24000</v>
      </c>
      <c r="EG303" s="471">
        <f>'Per IP Marketing'!$D$14</f>
        <v>-19000</v>
      </c>
      <c r="EH303" s="471">
        <f>'Per IP Marketing'!$E$14</f>
        <v>-29000</v>
      </c>
      <c r="EI303" s="471">
        <f>'Per IP Marketing'!$F$14</f>
        <v>-26500</v>
      </c>
      <c r="EJ303" s="471">
        <f>'Per IP Marketing'!$G$14</f>
        <v>-27700</v>
      </c>
      <c r="EK303" s="471">
        <f>'Per IP Marketing'!$H$14</f>
        <v>-32700</v>
      </c>
      <c r="EL303" s="471">
        <f>'Per IP Marketing'!$I$14</f>
        <v>-27000</v>
      </c>
      <c r="EM303" s="471">
        <f>'Per IP Marketing'!$J$14</f>
        <v>-12500</v>
      </c>
      <c r="EN303" s="471">
        <f>'Per IP Marketing'!$K$14</f>
        <v>-10000</v>
      </c>
      <c r="EO303" s="471">
        <f>'Per IP Marketing'!$L$14</f>
        <v>-9250</v>
      </c>
      <c r="EP303" s="471">
        <f>'Per IP Marketing'!$M$14</f>
        <v>-2700</v>
      </c>
      <c r="EQ303" s="471">
        <f>'Per IP Marketing'!$N$14</f>
        <v>-1100</v>
      </c>
      <c r="ER303" s="471">
        <f>'Per IP Marketing'!$O$14</f>
        <v>-1100</v>
      </c>
      <c r="ES303" s="471">
        <f>'Per IP Marketing'!$P$14</f>
        <v>-1100</v>
      </c>
      <c r="ET303" s="471">
        <f>'Per IP Marketing'!$Q$14</f>
        <v>-800</v>
      </c>
      <c r="EU303" s="471">
        <f>'Per IP Marketing'!$R$14</f>
        <v>-1050</v>
      </c>
      <c r="EV303" s="468">
        <f>'Per IP Marketing'!$T$14</f>
        <v>0</v>
      </c>
      <c r="EW303" s="468"/>
      <c r="EX303" s="468"/>
      <c r="EY303" s="468"/>
      <c r="EZ303" s="468"/>
      <c r="FA303" s="468"/>
      <c r="FB303" s="468"/>
      <c r="FC303" s="468"/>
      <c r="FD303" s="471"/>
      <c r="FE303" s="471"/>
      <c r="FF303" s="471"/>
      <c r="FG303" s="472"/>
      <c r="FH303" s="471"/>
      <c r="FI303" s="471"/>
      <c r="FJ303" s="471"/>
      <c r="FK303" s="471"/>
      <c r="FL303" s="471"/>
      <c r="FM303" s="471"/>
      <c r="FN303" s="471"/>
      <c r="FO303" s="471"/>
      <c r="FP303" s="471"/>
      <c r="FQ303" s="468"/>
      <c r="FR303" s="468"/>
      <c r="FS303" s="472"/>
      <c r="FT303" s="468"/>
      <c r="FU303" s="468"/>
      <c r="FV303" s="468"/>
      <c r="FW303" s="468"/>
      <c r="FX303" s="468"/>
      <c r="FY303" s="468"/>
      <c r="FZ303" s="468"/>
      <c r="GA303" s="468"/>
      <c r="GB303" s="471"/>
      <c r="GC303" s="471"/>
      <c r="GD303" s="471"/>
      <c r="GE303" s="472"/>
      <c r="GF303" s="507"/>
    </row>
    <row r="304" spans="7:188" s="508" customFormat="1" ht="22" hidden="1" customHeight="1">
      <c r="G304" s="540">
        <f t="shared" si="871"/>
        <v>100</v>
      </c>
      <c r="H304" s="468"/>
      <c r="I304" s="468"/>
      <c r="J304" s="468"/>
      <c r="K304" s="468"/>
      <c r="L304" s="468"/>
      <c r="M304" s="468"/>
      <c r="N304" s="468"/>
      <c r="O304" s="468"/>
      <c r="P304" s="472"/>
      <c r="Q304" s="471"/>
      <c r="R304" s="471"/>
      <c r="S304" s="472"/>
      <c r="T304" s="471"/>
      <c r="U304" s="471"/>
      <c r="V304" s="471"/>
      <c r="W304" s="471"/>
      <c r="X304" s="471"/>
      <c r="Y304" s="471"/>
      <c r="Z304" s="471"/>
      <c r="AA304" s="471"/>
      <c r="AB304" s="471"/>
      <c r="AC304" s="468"/>
      <c r="AD304" s="468"/>
      <c r="AE304" s="472"/>
      <c r="AF304" s="471"/>
      <c r="AG304" s="471"/>
      <c r="AH304" s="471"/>
      <c r="AI304" s="468"/>
      <c r="AJ304" s="468"/>
      <c r="AK304" s="468"/>
      <c r="AL304" s="468"/>
      <c r="AM304" s="468"/>
      <c r="AN304" s="471"/>
      <c r="AO304" s="471"/>
      <c r="AP304" s="471"/>
      <c r="AQ304" s="472"/>
      <c r="AR304" s="471"/>
      <c r="AS304" s="471"/>
      <c r="AT304" s="471"/>
      <c r="AU304" s="471"/>
      <c r="AV304" s="471"/>
      <c r="AW304" s="471"/>
      <c r="AX304" s="471"/>
      <c r="AY304" s="471"/>
      <c r="AZ304" s="468"/>
      <c r="BA304" s="468"/>
      <c r="BB304" s="468"/>
      <c r="BC304" s="472"/>
      <c r="BD304" s="471"/>
      <c r="BE304" s="471"/>
      <c r="BF304" s="471"/>
      <c r="BG304" s="468"/>
      <c r="BH304" s="468"/>
      <c r="BI304" s="468"/>
      <c r="BJ304" s="468"/>
      <c r="BK304" s="468"/>
      <c r="BL304" s="471"/>
      <c r="BM304" s="471"/>
      <c r="BN304" s="471"/>
      <c r="BO304" s="472"/>
      <c r="BP304" s="471"/>
      <c r="BQ304" s="471"/>
      <c r="BR304" s="471"/>
      <c r="BS304" s="471"/>
      <c r="BT304" s="471"/>
      <c r="BU304" s="471"/>
      <c r="BV304" s="471"/>
      <c r="BW304" s="471"/>
      <c r="BX304" s="471"/>
      <c r="BY304" s="468"/>
      <c r="BZ304" s="468"/>
      <c r="CA304" s="472"/>
      <c r="CB304" s="468"/>
      <c r="CC304" s="468"/>
      <c r="CD304" s="468"/>
      <c r="CE304" s="468"/>
      <c r="CF304" s="468"/>
      <c r="CG304" s="468"/>
      <c r="CH304" s="468"/>
      <c r="CI304" s="468"/>
      <c r="CJ304" s="471"/>
      <c r="CK304" s="471"/>
      <c r="CL304" s="471"/>
      <c r="CM304" s="472"/>
      <c r="CN304" s="471"/>
      <c r="CO304" s="471"/>
      <c r="CP304" s="471"/>
      <c r="CQ304" s="471"/>
      <c r="CR304" s="471"/>
      <c r="CS304" s="471"/>
      <c r="CT304" s="471"/>
      <c r="CU304" s="471"/>
      <c r="CV304" s="471"/>
      <c r="CW304" s="468"/>
      <c r="CX304" s="468"/>
      <c r="CY304" s="472"/>
      <c r="CZ304" s="468"/>
      <c r="DA304" s="468"/>
      <c r="DB304" s="468"/>
      <c r="DC304" s="468"/>
      <c r="DD304" s="468"/>
      <c r="DE304" s="468"/>
      <c r="DF304" s="468"/>
      <c r="DG304" s="468"/>
      <c r="DH304" s="471"/>
      <c r="DI304" s="471"/>
      <c r="DJ304" s="471"/>
      <c r="DK304" s="472"/>
      <c r="DL304" s="471"/>
      <c r="DM304" s="471"/>
      <c r="DN304" s="471"/>
      <c r="DO304" s="471"/>
      <c r="DP304" s="471"/>
      <c r="DQ304" s="471"/>
      <c r="DR304" s="471"/>
      <c r="DS304" s="471"/>
      <c r="DT304" s="471"/>
      <c r="DU304" s="468"/>
      <c r="DV304" s="468"/>
      <c r="DW304" s="472"/>
      <c r="DX304" s="468"/>
      <c r="DY304" s="468"/>
      <c r="DZ304" s="468"/>
      <c r="EA304" s="468"/>
      <c r="EB304" s="468"/>
      <c r="EC304" s="468"/>
      <c r="ED304" s="468"/>
      <c r="EE304" s="468"/>
      <c r="EF304" s="471"/>
      <c r="EG304" s="471">
        <f>'Per IP Marketing'!$B$14</f>
        <v>-24000</v>
      </c>
      <c r="EH304" s="471">
        <f>'Per IP Marketing'!$C$14</f>
        <v>-24000</v>
      </c>
      <c r="EI304" s="471">
        <f>'Per IP Marketing'!$D$14</f>
        <v>-19000</v>
      </c>
      <c r="EJ304" s="471">
        <f>'Per IP Marketing'!$E$14</f>
        <v>-29000</v>
      </c>
      <c r="EK304" s="471">
        <f>'Per IP Marketing'!$F$14</f>
        <v>-26500</v>
      </c>
      <c r="EL304" s="471">
        <f>'Per IP Marketing'!$G$14</f>
        <v>-27700</v>
      </c>
      <c r="EM304" s="471">
        <f>'Per IP Marketing'!$H$14</f>
        <v>-32700</v>
      </c>
      <c r="EN304" s="471">
        <f>'Per IP Marketing'!$I$14</f>
        <v>-27000</v>
      </c>
      <c r="EO304" s="471">
        <f>'Per IP Marketing'!$J$14</f>
        <v>-12500</v>
      </c>
      <c r="EP304" s="471">
        <f>'Per IP Marketing'!$K$14</f>
        <v>-10000</v>
      </c>
      <c r="EQ304" s="471">
        <f>'Per IP Marketing'!$L$14</f>
        <v>-9250</v>
      </c>
      <c r="ER304" s="471">
        <f>'Per IP Marketing'!$M$14</f>
        <v>-2700</v>
      </c>
      <c r="ES304" s="471">
        <f>'Per IP Marketing'!$N$14</f>
        <v>-1100</v>
      </c>
      <c r="ET304" s="471">
        <f>'Per IP Marketing'!$O$14</f>
        <v>-1100</v>
      </c>
      <c r="EU304" s="471">
        <f>'Per IP Marketing'!$P$14</f>
        <v>-1100</v>
      </c>
      <c r="EV304" s="471">
        <f>'Per IP Marketing'!$Q$14</f>
        <v>-800</v>
      </c>
      <c r="EW304" s="471">
        <f>'Per IP Marketing'!$R$14</f>
        <v>-1050</v>
      </c>
      <c r="EX304" s="468">
        <f>'Per IP Marketing'!$T$14</f>
        <v>0</v>
      </c>
      <c r="EY304" s="468"/>
      <c r="EZ304" s="468"/>
      <c r="FA304" s="468"/>
      <c r="FB304" s="468"/>
      <c r="FC304" s="468"/>
      <c r="FD304" s="471"/>
      <c r="FE304" s="471"/>
      <c r="FF304" s="471"/>
      <c r="FG304" s="472"/>
      <c r="FH304" s="471"/>
      <c r="FI304" s="471"/>
      <c r="FJ304" s="471"/>
      <c r="FK304" s="471"/>
      <c r="FL304" s="471"/>
      <c r="FM304" s="471"/>
      <c r="FN304" s="471"/>
      <c r="FO304" s="471"/>
      <c r="FP304" s="471"/>
      <c r="FQ304" s="468"/>
      <c r="FR304" s="468"/>
      <c r="FS304" s="472"/>
      <c r="FT304" s="468"/>
      <c r="FU304" s="468"/>
      <c r="FV304" s="468"/>
      <c r="FW304" s="468"/>
      <c r="FX304" s="468"/>
      <c r="FY304" s="468"/>
      <c r="FZ304" s="468"/>
      <c r="GA304" s="468"/>
      <c r="GB304" s="471"/>
      <c r="GC304" s="471"/>
      <c r="GD304" s="471"/>
      <c r="GE304" s="472"/>
      <c r="GF304" s="507"/>
    </row>
    <row r="305" spans="7:188" s="508" customFormat="1" ht="22" hidden="1" customHeight="1">
      <c r="G305" s="540">
        <f t="shared" si="871"/>
        <v>101</v>
      </c>
      <c r="H305" s="468"/>
      <c r="I305" s="468"/>
      <c r="J305" s="468"/>
      <c r="K305" s="468"/>
      <c r="L305" s="468"/>
      <c r="M305" s="468"/>
      <c r="N305" s="468"/>
      <c r="O305" s="468"/>
      <c r="P305" s="472"/>
      <c r="Q305" s="471"/>
      <c r="R305" s="471"/>
      <c r="S305" s="472"/>
      <c r="T305" s="471"/>
      <c r="U305" s="471"/>
      <c r="V305" s="471"/>
      <c r="W305" s="471"/>
      <c r="X305" s="471"/>
      <c r="Y305" s="471"/>
      <c r="Z305" s="471"/>
      <c r="AA305" s="471"/>
      <c r="AB305" s="471"/>
      <c r="AC305" s="468"/>
      <c r="AD305" s="468"/>
      <c r="AE305" s="472"/>
      <c r="AF305" s="471"/>
      <c r="AG305" s="471"/>
      <c r="AH305" s="471"/>
      <c r="AI305" s="468"/>
      <c r="AJ305" s="468"/>
      <c r="AK305" s="468"/>
      <c r="AL305" s="468"/>
      <c r="AM305" s="468"/>
      <c r="AN305" s="471"/>
      <c r="AO305" s="471"/>
      <c r="AP305" s="471"/>
      <c r="AQ305" s="472"/>
      <c r="AR305" s="471"/>
      <c r="AS305" s="471"/>
      <c r="AT305" s="471"/>
      <c r="AU305" s="471"/>
      <c r="AV305" s="471"/>
      <c r="AW305" s="471"/>
      <c r="AX305" s="471"/>
      <c r="AY305" s="471"/>
      <c r="AZ305" s="468"/>
      <c r="BA305" s="468"/>
      <c r="BB305" s="468"/>
      <c r="BC305" s="472"/>
      <c r="BD305" s="471"/>
      <c r="BE305" s="471"/>
      <c r="BF305" s="471"/>
      <c r="BG305" s="468"/>
      <c r="BH305" s="468"/>
      <c r="BI305" s="468"/>
      <c r="BJ305" s="468"/>
      <c r="BK305" s="468"/>
      <c r="BL305" s="471"/>
      <c r="BM305" s="471"/>
      <c r="BN305" s="471"/>
      <c r="BO305" s="472"/>
      <c r="BP305" s="471"/>
      <c r="BQ305" s="471"/>
      <c r="BR305" s="471"/>
      <c r="BS305" s="471"/>
      <c r="BT305" s="471"/>
      <c r="BU305" s="471"/>
      <c r="BV305" s="471"/>
      <c r="BW305" s="471"/>
      <c r="BX305" s="471"/>
      <c r="BY305" s="468"/>
      <c r="BZ305" s="468"/>
      <c r="CA305" s="472"/>
      <c r="CB305" s="468"/>
      <c r="CC305" s="468"/>
      <c r="CD305" s="468"/>
      <c r="CE305" s="468"/>
      <c r="CF305" s="468"/>
      <c r="CG305" s="468"/>
      <c r="CH305" s="468"/>
      <c r="CI305" s="468"/>
      <c r="CJ305" s="471"/>
      <c r="CK305" s="471"/>
      <c r="CL305" s="471"/>
      <c r="CM305" s="472"/>
      <c r="CN305" s="471"/>
      <c r="CO305" s="471"/>
      <c r="CP305" s="471"/>
      <c r="CQ305" s="471"/>
      <c r="CR305" s="471"/>
      <c r="CS305" s="471"/>
      <c r="CT305" s="471"/>
      <c r="CU305" s="471"/>
      <c r="CV305" s="471"/>
      <c r="CW305" s="468"/>
      <c r="CX305" s="468"/>
      <c r="CY305" s="472"/>
      <c r="CZ305" s="468"/>
      <c r="DA305" s="468"/>
      <c r="DB305" s="468"/>
      <c r="DC305" s="468"/>
      <c r="DD305" s="468"/>
      <c r="DE305" s="468"/>
      <c r="DF305" s="468"/>
      <c r="DG305" s="468"/>
      <c r="DH305" s="471"/>
      <c r="DI305" s="471"/>
      <c r="DJ305" s="471"/>
      <c r="DK305" s="472"/>
      <c r="DL305" s="471"/>
      <c r="DM305" s="471"/>
      <c r="DN305" s="471"/>
      <c r="DO305" s="471"/>
      <c r="DP305" s="471"/>
      <c r="DQ305" s="471"/>
      <c r="DR305" s="471"/>
      <c r="DS305" s="471"/>
      <c r="DT305" s="471"/>
      <c r="DU305" s="468"/>
      <c r="DV305" s="468"/>
      <c r="DW305" s="472"/>
      <c r="DX305" s="468"/>
      <c r="DY305" s="468"/>
      <c r="DZ305" s="468"/>
      <c r="EA305" s="468"/>
      <c r="EB305" s="468"/>
      <c r="EC305" s="468"/>
      <c r="ED305" s="468"/>
      <c r="EE305" s="468"/>
      <c r="EF305" s="471"/>
      <c r="EG305" s="471"/>
      <c r="EH305" s="471">
        <f>'Per IP Marketing'!$B$14</f>
        <v>-24000</v>
      </c>
      <c r="EI305" s="471">
        <f>'Per IP Marketing'!$C$14</f>
        <v>-24000</v>
      </c>
      <c r="EJ305" s="471">
        <f>'Per IP Marketing'!$D$14</f>
        <v>-19000</v>
      </c>
      <c r="EK305" s="471">
        <f>'Per IP Marketing'!$E$14</f>
        <v>-29000</v>
      </c>
      <c r="EL305" s="471">
        <f>'Per IP Marketing'!$F$14</f>
        <v>-26500</v>
      </c>
      <c r="EM305" s="471">
        <f>'Per IP Marketing'!$G$14</f>
        <v>-27700</v>
      </c>
      <c r="EN305" s="471">
        <f>'Per IP Marketing'!$H$14</f>
        <v>-32700</v>
      </c>
      <c r="EO305" s="471">
        <f>'Per IP Marketing'!$I$14</f>
        <v>-27000</v>
      </c>
      <c r="EP305" s="471">
        <f>'Per IP Marketing'!$J$14</f>
        <v>-12500</v>
      </c>
      <c r="EQ305" s="471">
        <f>'Per IP Marketing'!$K$14</f>
        <v>-10000</v>
      </c>
      <c r="ER305" s="471">
        <f>'Per IP Marketing'!$L$14</f>
        <v>-9250</v>
      </c>
      <c r="ES305" s="471">
        <f>'Per IP Marketing'!$M$14</f>
        <v>-2700</v>
      </c>
      <c r="ET305" s="471">
        <f>'Per IP Marketing'!$N$14</f>
        <v>-1100</v>
      </c>
      <c r="EU305" s="471">
        <f>'Per IP Marketing'!$O$14</f>
        <v>-1100</v>
      </c>
      <c r="EV305" s="471">
        <f>'Per IP Marketing'!$P$14</f>
        <v>-1100</v>
      </c>
      <c r="EW305" s="471">
        <f>'Per IP Marketing'!$Q$14</f>
        <v>-800</v>
      </c>
      <c r="EX305" s="471">
        <f>'Per IP Marketing'!$R$14</f>
        <v>-1050</v>
      </c>
      <c r="EY305" s="468">
        <f>'Per IP Marketing'!$T$14</f>
        <v>0</v>
      </c>
      <c r="EZ305" s="468"/>
      <c r="FA305" s="468"/>
      <c r="FB305" s="468"/>
      <c r="FC305" s="468"/>
      <c r="FD305" s="471"/>
      <c r="FE305" s="471"/>
      <c r="FF305" s="471"/>
      <c r="FG305" s="472"/>
      <c r="FH305" s="471"/>
      <c r="FI305" s="471"/>
      <c r="FJ305" s="471"/>
      <c r="FK305" s="471"/>
      <c r="FL305" s="471"/>
      <c r="FM305" s="471"/>
      <c r="FN305" s="471"/>
      <c r="FO305" s="471"/>
      <c r="FP305" s="471"/>
      <c r="FQ305" s="468"/>
      <c r="FR305" s="468"/>
      <c r="FS305" s="472"/>
      <c r="FT305" s="468"/>
      <c r="FU305" s="468"/>
      <c r="FV305" s="468"/>
      <c r="FW305" s="468"/>
      <c r="FX305" s="468"/>
      <c r="FY305" s="468"/>
      <c r="FZ305" s="468"/>
      <c r="GA305" s="468"/>
      <c r="GB305" s="471"/>
      <c r="GC305" s="471"/>
      <c r="GD305" s="471"/>
      <c r="GE305" s="472"/>
      <c r="GF305" s="507"/>
    </row>
    <row r="306" spans="7:188" s="508" customFormat="1" ht="22" hidden="1" customHeight="1">
      <c r="G306" s="540">
        <f t="shared" si="871"/>
        <v>102</v>
      </c>
      <c r="H306" s="468"/>
      <c r="I306" s="468"/>
      <c r="J306" s="468"/>
      <c r="K306" s="468"/>
      <c r="L306" s="468"/>
      <c r="M306" s="468"/>
      <c r="N306" s="468"/>
      <c r="O306" s="468"/>
      <c r="P306" s="472"/>
      <c r="Q306" s="471"/>
      <c r="R306" s="471"/>
      <c r="S306" s="472"/>
      <c r="T306" s="471"/>
      <c r="U306" s="471"/>
      <c r="V306" s="471"/>
      <c r="W306" s="471"/>
      <c r="X306" s="471"/>
      <c r="Y306" s="471"/>
      <c r="Z306" s="471"/>
      <c r="AA306" s="471"/>
      <c r="AB306" s="471"/>
      <c r="AC306" s="468"/>
      <c r="AD306" s="468"/>
      <c r="AE306" s="472"/>
      <c r="AF306" s="471"/>
      <c r="AG306" s="471"/>
      <c r="AH306" s="471"/>
      <c r="AI306" s="468"/>
      <c r="AJ306" s="468"/>
      <c r="AK306" s="468"/>
      <c r="AL306" s="468"/>
      <c r="AM306" s="468"/>
      <c r="AN306" s="471"/>
      <c r="AO306" s="471"/>
      <c r="AP306" s="471"/>
      <c r="AQ306" s="472"/>
      <c r="AR306" s="471"/>
      <c r="AS306" s="471"/>
      <c r="AT306" s="471"/>
      <c r="AU306" s="471"/>
      <c r="AV306" s="471"/>
      <c r="AW306" s="471"/>
      <c r="AX306" s="471"/>
      <c r="AY306" s="471"/>
      <c r="AZ306" s="468"/>
      <c r="BA306" s="468"/>
      <c r="BB306" s="468"/>
      <c r="BC306" s="472"/>
      <c r="BD306" s="471"/>
      <c r="BE306" s="471"/>
      <c r="BF306" s="471"/>
      <c r="BG306" s="468"/>
      <c r="BH306" s="468"/>
      <c r="BI306" s="468"/>
      <c r="BJ306" s="468"/>
      <c r="BK306" s="468"/>
      <c r="BL306" s="471"/>
      <c r="BM306" s="471"/>
      <c r="BN306" s="471"/>
      <c r="BO306" s="472"/>
      <c r="BP306" s="471"/>
      <c r="BQ306" s="471"/>
      <c r="BR306" s="471"/>
      <c r="BS306" s="471"/>
      <c r="BT306" s="471"/>
      <c r="BU306" s="471"/>
      <c r="BV306" s="471"/>
      <c r="BW306" s="471"/>
      <c r="BX306" s="471"/>
      <c r="BY306" s="468"/>
      <c r="BZ306" s="468"/>
      <c r="CA306" s="472"/>
      <c r="CB306" s="468"/>
      <c r="CC306" s="468"/>
      <c r="CD306" s="468"/>
      <c r="CE306" s="468"/>
      <c r="CF306" s="468"/>
      <c r="CG306" s="468"/>
      <c r="CH306" s="468"/>
      <c r="CI306" s="468"/>
      <c r="CJ306" s="471"/>
      <c r="CK306" s="471"/>
      <c r="CL306" s="471"/>
      <c r="CM306" s="472"/>
      <c r="CN306" s="471"/>
      <c r="CO306" s="471"/>
      <c r="CP306" s="471"/>
      <c r="CQ306" s="471"/>
      <c r="CR306" s="471"/>
      <c r="CS306" s="471"/>
      <c r="CT306" s="471"/>
      <c r="CU306" s="471"/>
      <c r="CV306" s="471"/>
      <c r="CW306" s="468"/>
      <c r="CX306" s="468"/>
      <c r="CY306" s="472"/>
      <c r="CZ306" s="468"/>
      <c r="DA306" s="468"/>
      <c r="DB306" s="468"/>
      <c r="DC306" s="468"/>
      <c r="DD306" s="468"/>
      <c r="DE306" s="468"/>
      <c r="DF306" s="468"/>
      <c r="DG306" s="468"/>
      <c r="DH306" s="471"/>
      <c r="DI306" s="471"/>
      <c r="DJ306" s="471"/>
      <c r="DK306" s="472"/>
      <c r="DL306" s="471"/>
      <c r="DM306" s="471"/>
      <c r="DN306" s="471"/>
      <c r="DO306" s="471"/>
      <c r="DP306" s="471"/>
      <c r="DQ306" s="471"/>
      <c r="DR306" s="471"/>
      <c r="DS306" s="471"/>
      <c r="DT306" s="471"/>
      <c r="DU306" s="468"/>
      <c r="DV306" s="468"/>
      <c r="DW306" s="472"/>
      <c r="DX306" s="468"/>
      <c r="DY306" s="468"/>
      <c r="DZ306" s="468"/>
      <c r="EA306" s="468"/>
      <c r="EB306" s="468"/>
      <c r="EC306" s="468"/>
      <c r="ED306" s="468"/>
      <c r="EE306" s="468"/>
      <c r="EF306" s="471"/>
      <c r="EG306" s="471"/>
      <c r="EH306" s="471"/>
      <c r="EI306" s="472"/>
      <c r="EJ306" s="471">
        <f>'Per IP Marketing'!$B$14</f>
        <v>-24000</v>
      </c>
      <c r="EK306" s="471">
        <f>'Per IP Marketing'!$C$14</f>
        <v>-24000</v>
      </c>
      <c r="EL306" s="471">
        <f>'Per IP Marketing'!$D$14</f>
        <v>-19000</v>
      </c>
      <c r="EM306" s="471">
        <f>'Per IP Marketing'!$E$14</f>
        <v>-29000</v>
      </c>
      <c r="EN306" s="471">
        <f>'Per IP Marketing'!$F$14</f>
        <v>-26500</v>
      </c>
      <c r="EO306" s="471">
        <f>'Per IP Marketing'!$G$14</f>
        <v>-27700</v>
      </c>
      <c r="EP306" s="471">
        <f>'Per IP Marketing'!$H$14</f>
        <v>-32700</v>
      </c>
      <c r="EQ306" s="471">
        <f>'Per IP Marketing'!$I$14</f>
        <v>-27000</v>
      </c>
      <c r="ER306" s="471">
        <f>'Per IP Marketing'!$J$14</f>
        <v>-12500</v>
      </c>
      <c r="ES306" s="471">
        <f>'Per IP Marketing'!$K$14</f>
        <v>-10000</v>
      </c>
      <c r="ET306" s="471">
        <f>'Per IP Marketing'!$L$14</f>
        <v>-9250</v>
      </c>
      <c r="EU306" s="471">
        <f>'Per IP Marketing'!$M$14</f>
        <v>-2700</v>
      </c>
      <c r="EV306" s="471">
        <f>'Per IP Marketing'!$N$14</f>
        <v>-1100</v>
      </c>
      <c r="EW306" s="471">
        <f>'Per IP Marketing'!$O$14</f>
        <v>-1100</v>
      </c>
      <c r="EX306" s="471">
        <f>'Per IP Marketing'!$P$14</f>
        <v>-1100</v>
      </c>
      <c r="EY306" s="471">
        <f>'Per IP Marketing'!$Q$14</f>
        <v>-800</v>
      </c>
      <c r="EZ306" s="471">
        <f>'Per IP Marketing'!$R$14</f>
        <v>-1050</v>
      </c>
      <c r="FA306" s="468">
        <f>'Per IP Marketing'!$T$14</f>
        <v>0</v>
      </c>
      <c r="FB306" s="468"/>
      <c r="FC306" s="468"/>
      <c r="FD306" s="471"/>
      <c r="FE306" s="471"/>
      <c r="FF306" s="471"/>
      <c r="FG306" s="472"/>
      <c r="FH306" s="471"/>
      <c r="FI306" s="471"/>
      <c r="FJ306" s="471"/>
      <c r="FK306" s="471"/>
      <c r="FL306" s="471"/>
      <c r="FM306" s="471"/>
      <c r="FN306" s="471"/>
      <c r="FO306" s="471"/>
      <c r="FP306" s="471"/>
      <c r="FQ306" s="468"/>
      <c r="FR306" s="468"/>
      <c r="FS306" s="472"/>
      <c r="FT306" s="468"/>
      <c r="FU306" s="468"/>
      <c r="FV306" s="468"/>
      <c r="FW306" s="468"/>
      <c r="FX306" s="468"/>
      <c r="FY306" s="468"/>
      <c r="FZ306" s="468"/>
      <c r="GA306" s="468"/>
      <c r="GB306" s="471"/>
      <c r="GC306" s="471"/>
      <c r="GD306" s="471"/>
      <c r="GE306" s="472"/>
      <c r="GF306" s="507"/>
    </row>
    <row r="307" spans="7:188" s="508" customFormat="1" ht="22" hidden="1" customHeight="1">
      <c r="G307" s="540">
        <f t="shared" si="871"/>
        <v>103</v>
      </c>
      <c r="H307" s="468"/>
      <c r="I307" s="468"/>
      <c r="J307" s="468"/>
      <c r="K307" s="468"/>
      <c r="L307" s="468"/>
      <c r="M307" s="468"/>
      <c r="N307" s="468"/>
      <c r="O307" s="468"/>
      <c r="P307" s="472"/>
      <c r="Q307" s="471"/>
      <c r="R307" s="471"/>
      <c r="S307" s="472"/>
      <c r="T307" s="471"/>
      <c r="U307" s="471"/>
      <c r="V307" s="471"/>
      <c r="W307" s="471"/>
      <c r="X307" s="471"/>
      <c r="Y307" s="471"/>
      <c r="Z307" s="471"/>
      <c r="AA307" s="471"/>
      <c r="AB307" s="471"/>
      <c r="AC307" s="468"/>
      <c r="AD307" s="468"/>
      <c r="AE307" s="472"/>
      <c r="AF307" s="471"/>
      <c r="AG307" s="471"/>
      <c r="AH307" s="471"/>
      <c r="AI307" s="468"/>
      <c r="AJ307" s="468"/>
      <c r="AK307" s="468"/>
      <c r="AL307" s="468"/>
      <c r="AM307" s="468"/>
      <c r="AN307" s="471"/>
      <c r="AO307" s="471"/>
      <c r="AP307" s="471"/>
      <c r="AQ307" s="472"/>
      <c r="AR307" s="471"/>
      <c r="AS307" s="471"/>
      <c r="AT307" s="471"/>
      <c r="AU307" s="471"/>
      <c r="AV307" s="471"/>
      <c r="AW307" s="471"/>
      <c r="AX307" s="471"/>
      <c r="AY307" s="471"/>
      <c r="AZ307" s="468"/>
      <c r="BA307" s="468"/>
      <c r="BB307" s="468"/>
      <c r="BC307" s="472"/>
      <c r="BD307" s="471"/>
      <c r="BE307" s="471"/>
      <c r="BF307" s="471"/>
      <c r="BG307" s="468"/>
      <c r="BH307" s="468"/>
      <c r="BI307" s="468"/>
      <c r="BJ307" s="468"/>
      <c r="BK307" s="468"/>
      <c r="BL307" s="471"/>
      <c r="BM307" s="471"/>
      <c r="BN307" s="471"/>
      <c r="BO307" s="472"/>
      <c r="BP307" s="471"/>
      <c r="BQ307" s="471"/>
      <c r="BR307" s="471"/>
      <c r="BS307" s="471"/>
      <c r="BT307" s="471"/>
      <c r="BU307" s="471"/>
      <c r="BV307" s="471"/>
      <c r="BW307" s="471"/>
      <c r="BX307" s="471"/>
      <c r="BY307" s="468"/>
      <c r="BZ307" s="468"/>
      <c r="CA307" s="472"/>
      <c r="CB307" s="468"/>
      <c r="CC307" s="468"/>
      <c r="CD307" s="468"/>
      <c r="CE307" s="468"/>
      <c r="CF307" s="468"/>
      <c r="CG307" s="468"/>
      <c r="CH307" s="468"/>
      <c r="CI307" s="468"/>
      <c r="CJ307" s="471"/>
      <c r="CK307" s="471"/>
      <c r="CL307" s="471"/>
      <c r="CM307" s="472"/>
      <c r="CN307" s="471"/>
      <c r="CO307" s="471"/>
      <c r="CP307" s="471"/>
      <c r="CQ307" s="471"/>
      <c r="CR307" s="471"/>
      <c r="CS307" s="471"/>
      <c r="CT307" s="471"/>
      <c r="CU307" s="471"/>
      <c r="CV307" s="471"/>
      <c r="CW307" s="468"/>
      <c r="CX307" s="468"/>
      <c r="CY307" s="472"/>
      <c r="CZ307" s="468"/>
      <c r="DA307" s="468"/>
      <c r="DB307" s="468"/>
      <c r="DC307" s="468"/>
      <c r="DD307" s="468"/>
      <c r="DE307" s="468"/>
      <c r="DF307" s="468"/>
      <c r="DG307" s="468"/>
      <c r="DH307" s="471"/>
      <c r="DI307" s="471"/>
      <c r="DJ307" s="471"/>
      <c r="DK307" s="472"/>
      <c r="DL307" s="471"/>
      <c r="DM307" s="471"/>
      <c r="DN307" s="471"/>
      <c r="DO307" s="471"/>
      <c r="DP307" s="471"/>
      <c r="DQ307" s="471"/>
      <c r="DR307" s="471"/>
      <c r="DS307" s="471"/>
      <c r="DT307" s="471"/>
      <c r="DU307" s="468"/>
      <c r="DV307" s="468"/>
      <c r="DW307" s="472"/>
      <c r="DX307" s="468"/>
      <c r="DY307" s="468"/>
      <c r="DZ307" s="468"/>
      <c r="EA307" s="468"/>
      <c r="EB307" s="468"/>
      <c r="EC307" s="468"/>
      <c r="ED307" s="468"/>
      <c r="EE307" s="468"/>
      <c r="EF307" s="471"/>
      <c r="EG307" s="471"/>
      <c r="EH307" s="471"/>
      <c r="EI307" s="472"/>
      <c r="EJ307" s="471"/>
      <c r="EK307" s="471">
        <f>'Per IP Marketing'!$B$14</f>
        <v>-24000</v>
      </c>
      <c r="EL307" s="471">
        <f>'Per IP Marketing'!$C$14</f>
        <v>-24000</v>
      </c>
      <c r="EM307" s="471">
        <f>'Per IP Marketing'!$D$14</f>
        <v>-19000</v>
      </c>
      <c r="EN307" s="471">
        <f>'Per IP Marketing'!$E$14</f>
        <v>-29000</v>
      </c>
      <c r="EO307" s="471">
        <f>'Per IP Marketing'!$F$14</f>
        <v>-26500</v>
      </c>
      <c r="EP307" s="471">
        <f>'Per IP Marketing'!$G$14</f>
        <v>-27700</v>
      </c>
      <c r="EQ307" s="471">
        <f>'Per IP Marketing'!$H$14</f>
        <v>-32700</v>
      </c>
      <c r="ER307" s="471">
        <f>'Per IP Marketing'!$I$14</f>
        <v>-27000</v>
      </c>
      <c r="ES307" s="471">
        <f>'Per IP Marketing'!$J$14</f>
        <v>-12500</v>
      </c>
      <c r="ET307" s="471">
        <f>'Per IP Marketing'!$K$14</f>
        <v>-10000</v>
      </c>
      <c r="EU307" s="471">
        <f>'Per IP Marketing'!$L$14</f>
        <v>-9250</v>
      </c>
      <c r="EV307" s="471">
        <f>'Per IP Marketing'!$M$14</f>
        <v>-2700</v>
      </c>
      <c r="EW307" s="471">
        <f>'Per IP Marketing'!$N$14</f>
        <v>-1100</v>
      </c>
      <c r="EX307" s="471">
        <f>'Per IP Marketing'!$O$14</f>
        <v>-1100</v>
      </c>
      <c r="EY307" s="471">
        <f>'Per IP Marketing'!$P$14</f>
        <v>-1100</v>
      </c>
      <c r="EZ307" s="471">
        <f>'Per IP Marketing'!$Q$14</f>
        <v>-800</v>
      </c>
      <c r="FA307" s="471">
        <f>'Per IP Marketing'!$R$14</f>
        <v>-1050</v>
      </c>
      <c r="FB307" s="468">
        <f>'Per IP Marketing'!$T$14</f>
        <v>0</v>
      </c>
      <c r="FC307" s="468"/>
      <c r="FD307" s="471"/>
      <c r="FE307" s="471"/>
      <c r="FF307" s="471"/>
      <c r="FG307" s="472"/>
      <c r="FH307" s="471"/>
      <c r="FI307" s="471"/>
      <c r="FJ307" s="471"/>
      <c r="FK307" s="471"/>
      <c r="FL307" s="471"/>
      <c r="FM307" s="471"/>
      <c r="FN307" s="471"/>
      <c r="FO307" s="471"/>
      <c r="FP307" s="471"/>
      <c r="FQ307" s="468"/>
      <c r="FR307" s="468"/>
      <c r="FS307" s="472"/>
      <c r="FT307" s="468"/>
      <c r="FU307" s="468"/>
      <c r="FV307" s="468"/>
      <c r="FW307" s="468"/>
      <c r="FX307" s="468"/>
      <c r="FY307" s="468"/>
      <c r="FZ307" s="468"/>
      <c r="GA307" s="468"/>
      <c r="GB307" s="471"/>
      <c r="GC307" s="471"/>
      <c r="GD307" s="471"/>
      <c r="GE307" s="472"/>
      <c r="GF307" s="507"/>
    </row>
    <row r="308" spans="7:188" s="508" customFormat="1" ht="22" hidden="1" customHeight="1">
      <c r="G308" s="540">
        <f t="shared" si="871"/>
        <v>104</v>
      </c>
      <c r="H308" s="468"/>
      <c r="I308" s="468"/>
      <c r="J308" s="468"/>
      <c r="K308" s="468"/>
      <c r="L308" s="468"/>
      <c r="M308" s="468"/>
      <c r="N308" s="468"/>
      <c r="O308" s="468"/>
      <c r="P308" s="472"/>
      <c r="Q308" s="471"/>
      <c r="R308" s="471"/>
      <c r="S308" s="472"/>
      <c r="T308" s="471"/>
      <c r="U308" s="471"/>
      <c r="V308" s="471"/>
      <c r="W308" s="471"/>
      <c r="X308" s="471"/>
      <c r="Y308" s="471"/>
      <c r="Z308" s="471"/>
      <c r="AA308" s="471"/>
      <c r="AB308" s="471"/>
      <c r="AC308" s="468"/>
      <c r="AD308" s="468"/>
      <c r="AE308" s="472"/>
      <c r="AF308" s="471"/>
      <c r="AG308" s="471"/>
      <c r="AH308" s="471"/>
      <c r="AI308" s="468"/>
      <c r="AJ308" s="468"/>
      <c r="AK308" s="468"/>
      <c r="AL308" s="468"/>
      <c r="AM308" s="468"/>
      <c r="AN308" s="471"/>
      <c r="AO308" s="471"/>
      <c r="AP308" s="471"/>
      <c r="AQ308" s="472"/>
      <c r="AR308" s="471"/>
      <c r="AS308" s="471"/>
      <c r="AT308" s="471"/>
      <c r="AU308" s="471"/>
      <c r="AV308" s="471"/>
      <c r="AW308" s="471"/>
      <c r="AX308" s="471"/>
      <c r="AY308" s="471"/>
      <c r="AZ308" s="468"/>
      <c r="BA308" s="468"/>
      <c r="BB308" s="468"/>
      <c r="BC308" s="472"/>
      <c r="BD308" s="471"/>
      <c r="BE308" s="471"/>
      <c r="BF308" s="471"/>
      <c r="BG308" s="468"/>
      <c r="BH308" s="468"/>
      <c r="BI308" s="468"/>
      <c r="BJ308" s="468"/>
      <c r="BK308" s="468"/>
      <c r="BL308" s="471"/>
      <c r="BM308" s="471"/>
      <c r="BN308" s="471"/>
      <c r="BO308" s="472"/>
      <c r="BP308" s="471"/>
      <c r="BQ308" s="471"/>
      <c r="BR308" s="471"/>
      <c r="BS308" s="471"/>
      <c r="BT308" s="471"/>
      <c r="BU308" s="471"/>
      <c r="BV308" s="471"/>
      <c r="BW308" s="471"/>
      <c r="BX308" s="471"/>
      <c r="BY308" s="468"/>
      <c r="BZ308" s="468"/>
      <c r="CA308" s="472"/>
      <c r="CB308" s="468"/>
      <c r="CC308" s="468"/>
      <c r="CD308" s="468"/>
      <c r="CE308" s="468"/>
      <c r="CF308" s="468"/>
      <c r="CG308" s="468"/>
      <c r="CH308" s="468"/>
      <c r="CI308" s="468"/>
      <c r="CJ308" s="471"/>
      <c r="CK308" s="471"/>
      <c r="CL308" s="471"/>
      <c r="CM308" s="472"/>
      <c r="CN308" s="471"/>
      <c r="CO308" s="471"/>
      <c r="CP308" s="471"/>
      <c r="CQ308" s="471"/>
      <c r="CR308" s="471"/>
      <c r="CS308" s="471"/>
      <c r="CT308" s="471"/>
      <c r="CU308" s="471"/>
      <c r="CV308" s="471"/>
      <c r="CW308" s="468"/>
      <c r="CX308" s="468"/>
      <c r="CY308" s="472"/>
      <c r="CZ308" s="468"/>
      <c r="DA308" s="468"/>
      <c r="DB308" s="468"/>
      <c r="DC308" s="468"/>
      <c r="DD308" s="468"/>
      <c r="DE308" s="468"/>
      <c r="DF308" s="468"/>
      <c r="DG308" s="468"/>
      <c r="DH308" s="471"/>
      <c r="DI308" s="471"/>
      <c r="DJ308" s="471"/>
      <c r="DK308" s="472"/>
      <c r="DL308" s="471"/>
      <c r="DM308" s="471"/>
      <c r="DN308" s="471"/>
      <c r="DO308" s="471"/>
      <c r="DP308" s="471"/>
      <c r="DQ308" s="471"/>
      <c r="DR308" s="471"/>
      <c r="DS308" s="471"/>
      <c r="DT308" s="471"/>
      <c r="DU308" s="468"/>
      <c r="DV308" s="468"/>
      <c r="DW308" s="472"/>
      <c r="DX308" s="468"/>
      <c r="DY308" s="468"/>
      <c r="DZ308" s="468"/>
      <c r="EA308" s="468"/>
      <c r="EB308" s="468"/>
      <c r="EC308" s="468"/>
      <c r="ED308" s="468"/>
      <c r="EE308" s="468"/>
      <c r="EF308" s="471"/>
      <c r="EG308" s="471"/>
      <c r="EH308" s="471"/>
      <c r="EI308" s="472"/>
      <c r="EJ308" s="471"/>
      <c r="EK308" s="471"/>
      <c r="EL308" s="471"/>
      <c r="EM308" s="471">
        <f>'Per IP Marketing'!$B$14</f>
        <v>-24000</v>
      </c>
      <c r="EN308" s="471">
        <f>'Per IP Marketing'!$C$14</f>
        <v>-24000</v>
      </c>
      <c r="EO308" s="471">
        <f>'Per IP Marketing'!$D$14</f>
        <v>-19000</v>
      </c>
      <c r="EP308" s="471">
        <f>'Per IP Marketing'!$E$14</f>
        <v>-29000</v>
      </c>
      <c r="EQ308" s="471">
        <f>'Per IP Marketing'!$F$14</f>
        <v>-26500</v>
      </c>
      <c r="ER308" s="471">
        <f>'Per IP Marketing'!$G$14</f>
        <v>-27700</v>
      </c>
      <c r="ES308" s="471">
        <f>'Per IP Marketing'!$H$14</f>
        <v>-32700</v>
      </c>
      <c r="ET308" s="471">
        <f>'Per IP Marketing'!$I$14</f>
        <v>-27000</v>
      </c>
      <c r="EU308" s="471">
        <f>'Per IP Marketing'!$J$14</f>
        <v>-12500</v>
      </c>
      <c r="EV308" s="471">
        <f>'Per IP Marketing'!$K$14</f>
        <v>-10000</v>
      </c>
      <c r="EW308" s="471">
        <f>'Per IP Marketing'!$L$14</f>
        <v>-9250</v>
      </c>
      <c r="EX308" s="471">
        <f>'Per IP Marketing'!$M$14</f>
        <v>-2700</v>
      </c>
      <c r="EY308" s="471">
        <f>'Per IP Marketing'!$N$14</f>
        <v>-1100</v>
      </c>
      <c r="EZ308" s="471">
        <f>'Per IP Marketing'!$O$14</f>
        <v>-1100</v>
      </c>
      <c r="FA308" s="471">
        <f>'Per IP Marketing'!$P$14</f>
        <v>-1100</v>
      </c>
      <c r="FB308" s="471">
        <f>'Per IP Marketing'!$Q$14</f>
        <v>-800</v>
      </c>
      <c r="FC308" s="471">
        <f>'Per IP Marketing'!$R$14</f>
        <v>-1050</v>
      </c>
      <c r="FD308" s="468">
        <f>'Per IP Marketing'!$T$14</f>
        <v>0</v>
      </c>
      <c r="FE308" s="471"/>
      <c r="FF308" s="471"/>
      <c r="FG308" s="472"/>
      <c r="FH308" s="471"/>
      <c r="FI308" s="471"/>
      <c r="FJ308" s="471"/>
      <c r="FK308" s="471"/>
      <c r="FL308" s="471"/>
      <c r="FM308" s="471"/>
      <c r="FN308" s="471"/>
      <c r="FO308" s="471"/>
      <c r="FP308" s="471"/>
      <c r="FQ308" s="468"/>
      <c r="FR308" s="468"/>
      <c r="FS308" s="472"/>
      <c r="FT308" s="468"/>
      <c r="FU308" s="468"/>
      <c r="FV308" s="468"/>
      <c r="FW308" s="468"/>
      <c r="FX308" s="468"/>
      <c r="FY308" s="468"/>
      <c r="FZ308" s="468"/>
      <c r="GA308" s="468"/>
      <c r="GB308" s="471"/>
      <c r="GC308" s="471"/>
      <c r="GD308" s="471"/>
      <c r="GE308" s="472"/>
      <c r="GF308" s="507"/>
    </row>
    <row r="309" spans="7:188" s="508" customFormat="1" ht="22" hidden="1" customHeight="1">
      <c r="G309" s="540">
        <f t="shared" si="871"/>
        <v>105</v>
      </c>
      <c r="H309" s="468"/>
      <c r="I309" s="468"/>
      <c r="J309" s="468"/>
      <c r="K309" s="468"/>
      <c r="L309" s="468"/>
      <c r="M309" s="468"/>
      <c r="N309" s="468"/>
      <c r="O309" s="468"/>
      <c r="P309" s="472"/>
      <c r="Q309" s="471"/>
      <c r="R309" s="471"/>
      <c r="S309" s="472"/>
      <c r="T309" s="471"/>
      <c r="U309" s="471"/>
      <c r="V309" s="471"/>
      <c r="W309" s="471"/>
      <c r="X309" s="471"/>
      <c r="Y309" s="471"/>
      <c r="Z309" s="471"/>
      <c r="AA309" s="471"/>
      <c r="AB309" s="471"/>
      <c r="AC309" s="468"/>
      <c r="AD309" s="468"/>
      <c r="AE309" s="472"/>
      <c r="AF309" s="471"/>
      <c r="AG309" s="471"/>
      <c r="AH309" s="471"/>
      <c r="AI309" s="468"/>
      <c r="AJ309" s="468"/>
      <c r="AK309" s="468"/>
      <c r="AL309" s="468"/>
      <c r="AM309" s="468"/>
      <c r="AN309" s="471"/>
      <c r="AO309" s="471"/>
      <c r="AP309" s="471"/>
      <c r="AQ309" s="472"/>
      <c r="AR309" s="471"/>
      <c r="AS309" s="471"/>
      <c r="AT309" s="471"/>
      <c r="AU309" s="471"/>
      <c r="AV309" s="471"/>
      <c r="AW309" s="471"/>
      <c r="AX309" s="471"/>
      <c r="AY309" s="471"/>
      <c r="AZ309" s="468"/>
      <c r="BA309" s="468"/>
      <c r="BB309" s="468"/>
      <c r="BC309" s="472"/>
      <c r="BD309" s="471"/>
      <c r="BE309" s="471"/>
      <c r="BF309" s="471"/>
      <c r="BG309" s="468"/>
      <c r="BH309" s="468"/>
      <c r="BI309" s="468"/>
      <c r="BJ309" s="468"/>
      <c r="BK309" s="468"/>
      <c r="BL309" s="471"/>
      <c r="BM309" s="471"/>
      <c r="BN309" s="471"/>
      <c r="BO309" s="472"/>
      <c r="BP309" s="471"/>
      <c r="BQ309" s="471"/>
      <c r="BR309" s="471"/>
      <c r="BS309" s="471"/>
      <c r="BT309" s="471"/>
      <c r="BU309" s="471"/>
      <c r="BV309" s="471"/>
      <c r="BW309" s="471"/>
      <c r="BX309" s="471"/>
      <c r="BY309" s="468"/>
      <c r="BZ309" s="468"/>
      <c r="CA309" s="472"/>
      <c r="CB309" s="468"/>
      <c r="CC309" s="468"/>
      <c r="CD309" s="468"/>
      <c r="CE309" s="468"/>
      <c r="CF309" s="468"/>
      <c r="CG309" s="468"/>
      <c r="CH309" s="468"/>
      <c r="CI309" s="468"/>
      <c r="CJ309" s="471"/>
      <c r="CK309" s="471"/>
      <c r="CL309" s="471"/>
      <c r="CM309" s="472"/>
      <c r="CN309" s="471"/>
      <c r="CO309" s="471"/>
      <c r="CP309" s="471"/>
      <c r="CQ309" s="471"/>
      <c r="CR309" s="471"/>
      <c r="CS309" s="471"/>
      <c r="CT309" s="471"/>
      <c r="CU309" s="471"/>
      <c r="CV309" s="471"/>
      <c r="CW309" s="468"/>
      <c r="CX309" s="468"/>
      <c r="CY309" s="472"/>
      <c r="CZ309" s="468"/>
      <c r="DA309" s="468"/>
      <c r="DB309" s="468"/>
      <c r="DC309" s="468"/>
      <c r="DD309" s="468"/>
      <c r="DE309" s="468"/>
      <c r="DF309" s="468"/>
      <c r="DG309" s="468"/>
      <c r="DH309" s="471"/>
      <c r="DI309" s="471"/>
      <c r="DJ309" s="471"/>
      <c r="DK309" s="472"/>
      <c r="DL309" s="471"/>
      <c r="DM309" s="471"/>
      <c r="DN309" s="471"/>
      <c r="DO309" s="471"/>
      <c r="DP309" s="471"/>
      <c r="DQ309" s="471"/>
      <c r="DR309" s="471"/>
      <c r="DS309" s="471"/>
      <c r="DT309" s="471"/>
      <c r="DU309" s="468"/>
      <c r="DV309" s="468"/>
      <c r="DW309" s="472"/>
      <c r="DX309" s="468"/>
      <c r="DY309" s="468"/>
      <c r="DZ309" s="468"/>
      <c r="EA309" s="468"/>
      <c r="EB309" s="468"/>
      <c r="EC309" s="468"/>
      <c r="ED309" s="468"/>
      <c r="EE309" s="468"/>
      <c r="EF309" s="471"/>
      <c r="EG309" s="471"/>
      <c r="EH309" s="471"/>
      <c r="EI309" s="472"/>
      <c r="EJ309" s="471"/>
      <c r="EK309" s="471"/>
      <c r="EL309" s="471"/>
      <c r="EM309" s="471"/>
      <c r="EN309" s="471">
        <f>'Per IP Marketing'!$B$14</f>
        <v>-24000</v>
      </c>
      <c r="EO309" s="471">
        <f>'Per IP Marketing'!$C$14</f>
        <v>-24000</v>
      </c>
      <c r="EP309" s="471">
        <f>'Per IP Marketing'!$D$14</f>
        <v>-19000</v>
      </c>
      <c r="EQ309" s="471">
        <f>'Per IP Marketing'!$E$14</f>
        <v>-29000</v>
      </c>
      <c r="ER309" s="471">
        <f>'Per IP Marketing'!$F$14</f>
        <v>-26500</v>
      </c>
      <c r="ES309" s="471">
        <f>'Per IP Marketing'!$G$14</f>
        <v>-27700</v>
      </c>
      <c r="ET309" s="471">
        <f>'Per IP Marketing'!$H$14</f>
        <v>-32700</v>
      </c>
      <c r="EU309" s="471">
        <f>'Per IP Marketing'!$I$14</f>
        <v>-27000</v>
      </c>
      <c r="EV309" s="471">
        <f>'Per IP Marketing'!$J$14</f>
        <v>-12500</v>
      </c>
      <c r="EW309" s="471">
        <f>'Per IP Marketing'!$K$14</f>
        <v>-10000</v>
      </c>
      <c r="EX309" s="471">
        <f>'Per IP Marketing'!$L$14</f>
        <v>-9250</v>
      </c>
      <c r="EY309" s="471">
        <f>'Per IP Marketing'!$M$14</f>
        <v>-2700</v>
      </c>
      <c r="EZ309" s="471">
        <f>'Per IP Marketing'!$N$14</f>
        <v>-1100</v>
      </c>
      <c r="FA309" s="471">
        <f>'Per IP Marketing'!$O$14</f>
        <v>-1100</v>
      </c>
      <c r="FB309" s="471">
        <f>'Per IP Marketing'!$P$14</f>
        <v>-1100</v>
      </c>
      <c r="FC309" s="471">
        <f>'Per IP Marketing'!$Q$14</f>
        <v>-800</v>
      </c>
      <c r="FD309" s="471">
        <f>'Per IP Marketing'!$R$14</f>
        <v>-1050</v>
      </c>
      <c r="FE309" s="468">
        <f>'Per IP Marketing'!$T$14</f>
        <v>0</v>
      </c>
      <c r="FF309" s="471"/>
      <c r="FG309" s="472"/>
      <c r="FH309" s="471"/>
      <c r="FI309" s="471"/>
      <c r="FJ309" s="471"/>
      <c r="FK309" s="471"/>
      <c r="FL309" s="471"/>
      <c r="FM309" s="471"/>
      <c r="FN309" s="471"/>
      <c r="FO309" s="471"/>
      <c r="FP309" s="471"/>
      <c r="FQ309" s="468"/>
      <c r="FR309" s="468"/>
      <c r="FS309" s="472"/>
      <c r="FT309" s="468"/>
      <c r="FU309" s="468"/>
      <c r="FV309" s="468"/>
      <c r="FW309" s="468"/>
      <c r="FX309" s="468"/>
      <c r="FY309" s="468"/>
      <c r="FZ309" s="468"/>
      <c r="GA309" s="468"/>
      <c r="GB309" s="471"/>
      <c r="GC309" s="471"/>
      <c r="GD309" s="471"/>
      <c r="GE309" s="472"/>
      <c r="GF309" s="507"/>
    </row>
    <row r="310" spans="7:188" s="508" customFormat="1" ht="22" hidden="1" customHeight="1">
      <c r="G310" s="540">
        <f t="shared" si="871"/>
        <v>106</v>
      </c>
      <c r="H310" s="468"/>
      <c r="I310" s="468"/>
      <c r="J310" s="468"/>
      <c r="K310" s="468"/>
      <c r="L310" s="468"/>
      <c r="M310" s="468"/>
      <c r="N310" s="468"/>
      <c r="O310" s="468"/>
      <c r="P310" s="472"/>
      <c r="Q310" s="471"/>
      <c r="R310" s="471"/>
      <c r="S310" s="472"/>
      <c r="T310" s="471"/>
      <c r="U310" s="471"/>
      <c r="V310" s="471"/>
      <c r="W310" s="471"/>
      <c r="X310" s="471"/>
      <c r="Y310" s="471"/>
      <c r="Z310" s="471"/>
      <c r="AA310" s="471"/>
      <c r="AB310" s="471"/>
      <c r="AC310" s="468"/>
      <c r="AD310" s="468"/>
      <c r="AE310" s="472"/>
      <c r="AF310" s="471"/>
      <c r="AG310" s="471"/>
      <c r="AH310" s="471"/>
      <c r="AI310" s="468"/>
      <c r="AJ310" s="468"/>
      <c r="AK310" s="468"/>
      <c r="AL310" s="468"/>
      <c r="AM310" s="468"/>
      <c r="AN310" s="471"/>
      <c r="AO310" s="471"/>
      <c r="AP310" s="471"/>
      <c r="AQ310" s="472"/>
      <c r="AR310" s="471"/>
      <c r="AS310" s="471"/>
      <c r="AT310" s="471"/>
      <c r="AU310" s="471"/>
      <c r="AV310" s="471"/>
      <c r="AW310" s="471"/>
      <c r="AX310" s="471"/>
      <c r="AY310" s="471"/>
      <c r="AZ310" s="468"/>
      <c r="BA310" s="468"/>
      <c r="BB310" s="468"/>
      <c r="BC310" s="472"/>
      <c r="BD310" s="471"/>
      <c r="BE310" s="471"/>
      <c r="BF310" s="471"/>
      <c r="BG310" s="468"/>
      <c r="BH310" s="468"/>
      <c r="BI310" s="468"/>
      <c r="BJ310" s="468"/>
      <c r="BK310" s="468"/>
      <c r="BL310" s="471"/>
      <c r="BM310" s="471"/>
      <c r="BN310" s="471"/>
      <c r="BO310" s="472"/>
      <c r="BP310" s="471"/>
      <c r="BQ310" s="471"/>
      <c r="BR310" s="471"/>
      <c r="BS310" s="471"/>
      <c r="BT310" s="471"/>
      <c r="BU310" s="471"/>
      <c r="BV310" s="471"/>
      <c r="BW310" s="471"/>
      <c r="BX310" s="471"/>
      <c r="BY310" s="468"/>
      <c r="BZ310" s="468"/>
      <c r="CA310" s="472"/>
      <c r="CB310" s="468"/>
      <c r="CC310" s="468"/>
      <c r="CD310" s="468"/>
      <c r="CE310" s="468"/>
      <c r="CF310" s="468"/>
      <c r="CG310" s="468"/>
      <c r="CH310" s="468"/>
      <c r="CI310" s="468"/>
      <c r="CJ310" s="471"/>
      <c r="CK310" s="471"/>
      <c r="CL310" s="471"/>
      <c r="CM310" s="472"/>
      <c r="CN310" s="471"/>
      <c r="CO310" s="471"/>
      <c r="CP310" s="471"/>
      <c r="CQ310" s="471"/>
      <c r="CR310" s="471"/>
      <c r="CS310" s="471"/>
      <c r="CT310" s="471"/>
      <c r="CU310" s="471"/>
      <c r="CV310" s="471"/>
      <c r="CW310" s="468"/>
      <c r="CX310" s="468"/>
      <c r="CY310" s="472"/>
      <c r="CZ310" s="468"/>
      <c r="DA310" s="468"/>
      <c r="DB310" s="468"/>
      <c r="DC310" s="468"/>
      <c r="DD310" s="468"/>
      <c r="DE310" s="468"/>
      <c r="DF310" s="468"/>
      <c r="DG310" s="468"/>
      <c r="DH310" s="471"/>
      <c r="DI310" s="471"/>
      <c r="DJ310" s="471"/>
      <c r="DK310" s="472"/>
      <c r="DL310" s="471"/>
      <c r="DM310" s="471"/>
      <c r="DN310" s="471"/>
      <c r="DO310" s="471"/>
      <c r="DP310" s="471"/>
      <c r="DQ310" s="471"/>
      <c r="DR310" s="471"/>
      <c r="DS310" s="471"/>
      <c r="DT310" s="471"/>
      <c r="DU310" s="468"/>
      <c r="DV310" s="468"/>
      <c r="DW310" s="472"/>
      <c r="DX310" s="468"/>
      <c r="DY310" s="468"/>
      <c r="DZ310" s="468"/>
      <c r="EA310" s="468"/>
      <c r="EB310" s="468"/>
      <c r="EC310" s="468"/>
      <c r="ED310" s="468"/>
      <c r="EE310" s="468"/>
      <c r="EF310" s="471"/>
      <c r="EG310" s="471"/>
      <c r="EH310" s="471"/>
      <c r="EI310" s="472"/>
      <c r="EJ310" s="471"/>
      <c r="EK310" s="471"/>
      <c r="EL310" s="471"/>
      <c r="EM310" s="471"/>
      <c r="EN310" s="471"/>
      <c r="EO310" s="471">
        <f>'Per IP Marketing'!$B$14</f>
        <v>-24000</v>
      </c>
      <c r="EP310" s="471">
        <f>'Per IP Marketing'!$C$14</f>
        <v>-24000</v>
      </c>
      <c r="EQ310" s="471">
        <f>'Per IP Marketing'!$D$14</f>
        <v>-19000</v>
      </c>
      <c r="ER310" s="471">
        <f>'Per IP Marketing'!$E$14</f>
        <v>-29000</v>
      </c>
      <c r="ES310" s="471">
        <f>'Per IP Marketing'!$F$14</f>
        <v>-26500</v>
      </c>
      <c r="ET310" s="471">
        <f>'Per IP Marketing'!$G$14</f>
        <v>-27700</v>
      </c>
      <c r="EU310" s="471">
        <f>'Per IP Marketing'!$H$14</f>
        <v>-32700</v>
      </c>
      <c r="EV310" s="471">
        <f>'Per IP Marketing'!$I$14</f>
        <v>-27000</v>
      </c>
      <c r="EW310" s="471">
        <f>'Per IP Marketing'!$J$14</f>
        <v>-12500</v>
      </c>
      <c r="EX310" s="471">
        <f>'Per IP Marketing'!$K$14</f>
        <v>-10000</v>
      </c>
      <c r="EY310" s="471">
        <f>'Per IP Marketing'!$L$14</f>
        <v>-9250</v>
      </c>
      <c r="EZ310" s="471">
        <f>'Per IP Marketing'!$M$14</f>
        <v>-2700</v>
      </c>
      <c r="FA310" s="471">
        <f>'Per IP Marketing'!$N$14</f>
        <v>-1100</v>
      </c>
      <c r="FB310" s="471">
        <f>'Per IP Marketing'!$O$14</f>
        <v>-1100</v>
      </c>
      <c r="FC310" s="471">
        <f>'Per IP Marketing'!$P$14</f>
        <v>-1100</v>
      </c>
      <c r="FD310" s="471">
        <f>'Per IP Marketing'!$Q$14</f>
        <v>-800</v>
      </c>
      <c r="FE310" s="471">
        <f>'Per IP Marketing'!$R$14</f>
        <v>-1050</v>
      </c>
      <c r="FF310" s="468">
        <f>'Per IP Marketing'!$T$14</f>
        <v>0</v>
      </c>
      <c r="FG310" s="468">
        <f>'Per IP Marketing'!$T$14</f>
        <v>0</v>
      </c>
      <c r="FH310" s="471"/>
      <c r="FI310" s="471"/>
      <c r="FJ310" s="471"/>
      <c r="FK310" s="471"/>
      <c r="FL310" s="471"/>
      <c r="FM310" s="471"/>
      <c r="FN310" s="471"/>
      <c r="FO310" s="471"/>
      <c r="FP310" s="471"/>
      <c r="FQ310" s="468"/>
      <c r="FR310" s="468"/>
      <c r="FS310" s="472"/>
      <c r="FT310" s="468"/>
      <c r="FU310" s="468"/>
      <c r="FV310" s="468"/>
      <c r="FW310" s="468"/>
      <c r="FX310" s="468"/>
      <c r="FY310" s="468"/>
      <c r="FZ310" s="468"/>
      <c r="GA310" s="468"/>
      <c r="GB310" s="471"/>
      <c r="GC310" s="471"/>
      <c r="GD310" s="471"/>
      <c r="GE310" s="472"/>
      <c r="GF310" s="507"/>
    </row>
    <row r="311" spans="7:188" s="508" customFormat="1" ht="22" hidden="1" customHeight="1">
      <c r="G311" s="540">
        <f t="shared" si="871"/>
        <v>107</v>
      </c>
      <c r="H311" s="468"/>
      <c r="I311" s="468"/>
      <c r="J311" s="468"/>
      <c r="K311" s="468"/>
      <c r="L311" s="468"/>
      <c r="M311" s="468"/>
      <c r="N311" s="468"/>
      <c r="O311" s="468"/>
      <c r="P311" s="472"/>
      <c r="Q311" s="471"/>
      <c r="R311" s="471"/>
      <c r="S311" s="472"/>
      <c r="T311" s="471"/>
      <c r="U311" s="471"/>
      <c r="V311" s="471"/>
      <c r="W311" s="471"/>
      <c r="X311" s="471"/>
      <c r="Y311" s="471"/>
      <c r="Z311" s="471"/>
      <c r="AA311" s="471"/>
      <c r="AB311" s="471"/>
      <c r="AC311" s="468"/>
      <c r="AD311" s="468"/>
      <c r="AE311" s="472"/>
      <c r="AF311" s="471"/>
      <c r="AG311" s="471"/>
      <c r="AH311" s="471"/>
      <c r="AI311" s="468"/>
      <c r="AJ311" s="468"/>
      <c r="AK311" s="468"/>
      <c r="AL311" s="468"/>
      <c r="AM311" s="468"/>
      <c r="AN311" s="471"/>
      <c r="AO311" s="471"/>
      <c r="AP311" s="471"/>
      <c r="AQ311" s="472"/>
      <c r="AR311" s="471"/>
      <c r="AS311" s="471"/>
      <c r="AT311" s="471"/>
      <c r="AU311" s="471"/>
      <c r="AV311" s="471"/>
      <c r="AW311" s="471"/>
      <c r="AX311" s="471"/>
      <c r="AY311" s="471"/>
      <c r="AZ311" s="468"/>
      <c r="BA311" s="468"/>
      <c r="BB311" s="468"/>
      <c r="BC311" s="472"/>
      <c r="BD311" s="471"/>
      <c r="BE311" s="471"/>
      <c r="BF311" s="471"/>
      <c r="BG311" s="468"/>
      <c r="BH311" s="468"/>
      <c r="BI311" s="468"/>
      <c r="BJ311" s="468"/>
      <c r="BK311" s="468"/>
      <c r="BL311" s="471"/>
      <c r="BM311" s="471"/>
      <c r="BN311" s="471"/>
      <c r="BO311" s="472"/>
      <c r="BP311" s="471"/>
      <c r="BQ311" s="471"/>
      <c r="BR311" s="471"/>
      <c r="BS311" s="471"/>
      <c r="BT311" s="471"/>
      <c r="BU311" s="471"/>
      <c r="BV311" s="471"/>
      <c r="BW311" s="471"/>
      <c r="BX311" s="471"/>
      <c r="BY311" s="468"/>
      <c r="BZ311" s="468"/>
      <c r="CA311" s="472"/>
      <c r="CB311" s="468"/>
      <c r="CC311" s="468"/>
      <c r="CD311" s="468"/>
      <c r="CE311" s="468"/>
      <c r="CF311" s="468"/>
      <c r="CG311" s="468"/>
      <c r="CH311" s="468"/>
      <c r="CI311" s="468"/>
      <c r="CJ311" s="471"/>
      <c r="CK311" s="471"/>
      <c r="CL311" s="471"/>
      <c r="CM311" s="472"/>
      <c r="CN311" s="471"/>
      <c r="CO311" s="471"/>
      <c r="CP311" s="471"/>
      <c r="CQ311" s="471"/>
      <c r="CR311" s="471"/>
      <c r="CS311" s="471"/>
      <c r="CT311" s="471"/>
      <c r="CU311" s="471"/>
      <c r="CV311" s="471"/>
      <c r="CW311" s="468"/>
      <c r="CX311" s="468"/>
      <c r="CY311" s="472"/>
      <c r="CZ311" s="468"/>
      <c r="DA311" s="468"/>
      <c r="DB311" s="468"/>
      <c r="DC311" s="468"/>
      <c r="DD311" s="468"/>
      <c r="DE311" s="468"/>
      <c r="DF311" s="468"/>
      <c r="DG311" s="468"/>
      <c r="DH311" s="471"/>
      <c r="DI311" s="471"/>
      <c r="DJ311" s="471"/>
      <c r="DK311" s="472"/>
      <c r="DL311" s="471"/>
      <c r="DM311" s="471"/>
      <c r="DN311" s="471"/>
      <c r="DO311" s="471"/>
      <c r="DP311" s="471"/>
      <c r="DQ311" s="471"/>
      <c r="DR311" s="471"/>
      <c r="DS311" s="471"/>
      <c r="DT311" s="471"/>
      <c r="DU311" s="468"/>
      <c r="DV311" s="468"/>
      <c r="DW311" s="472"/>
      <c r="DX311" s="468"/>
      <c r="DY311" s="468"/>
      <c r="DZ311" s="468"/>
      <c r="EA311" s="468"/>
      <c r="EB311" s="468"/>
      <c r="EC311" s="468"/>
      <c r="ED311" s="468"/>
      <c r="EE311" s="468"/>
      <c r="EF311" s="471"/>
      <c r="EG311" s="471"/>
      <c r="EH311" s="471"/>
      <c r="EI311" s="472"/>
      <c r="EJ311" s="471"/>
      <c r="EK311" s="471"/>
      <c r="EL311" s="471"/>
      <c r="EM311" s="471"/>
      <c r="EN311" s="471"/>
      <c r="EO311" s="471"/>
      <c r="EP311" s="471">
        <f>'Per IP Marketing'!$B$14</f>
        <v>-24000</v>
      </c>
      <c r="EQ311" s="471">
        <f>'Per IP Marketing'!$C$14</f>
        <v>-24000</v>
      </c>
      <c r="ER311" s="471">
        <f>'Per IP Marketing'!$D$14</f>
        <v>-19000</v>
      </c>
      <c r="ES311" s="471">
        <f>'Per IP Marketing'!$E$14</f>
        <v>-29000</v>
      </c>
      <c r="ET311" s="471">
        <f>'Per IP Marketing'!$F$14</f>
        <v>-26500</v>
      </c>
      <c r="EU311" s="471">
        <f>'Per IP Marketing'!$G$14</f>
        <v>-27700</v>
      </c>
      <c r="EV311" s="471">
        <f>'Per IP Marketing'!$H$14</f>
        <v>-32700</v>
      </c>
      <c r="EW311" s="471">
        <f>'Per IP Marketing'!$I$14</f>
        <v>-27000</v>
      </c>
      <c r="EX311" s="471">
        <f>'Per IP Marketing'!$J$14</f>
        <v>-12500</v>
      </c>
      <c r="EY311" s="471">
        <f>'Per IP Marketing'!$K$14</f>
        <v>-10000</v>
      </c>
      <c r="EZ311" s="471">
        <f>'Per IP Marketing'!$L$14</f>
        <v>-9250</v>
      </c>
      <c r="FA311" s="471">
        <f>'Per IP Marketing'!$M$14</f>
        <v>-2700</v>
      </c>
      <c r="FB311" s="471">
        <f>'Per IP Marketing'!$N$14</f>
        <v>-1100</v>
      </c>
      <c r="FC311" s="471">
        <f>'Per IP Marketing'!$O$14</f>
        <v>-1100</v>
      </c>
      <c r="FD311" s="471">
        <f>'Per IP Marketing'!$P$14</f>
        <v>-1100</v>
      </c>
      <c r="FE311" s="471">
        <f>'Per IP Marketing'!$Q$14</f>
        <v>-800</v>
      </c>
      <c r="FF311" s="471">
        <f>'Per IP Marketing'!$R$14</f>
        <v>-1050</v>
      </c>
      <c r="FG311" s="468">
        <f>'Per IP Marketing'!$T$14</f>
        <v>0</v>
      </c>
      <c r="FH311" s="468"/>
      <c r="FI311" s="471"/>
      <c r="FJ311" s="471"/>
      <c r="FK311" s="471"/>
      <c r="FL311" s="471"/>
      <c r="FM311" s="471"/>
      <c r="FN311" s="471"/>
      <c r="FO311" s="471"/>
      <c r="FP311" s="471"/>
      <c r="FQ311" s="468"/>
      <c r="FR311" s="468"/>
      <c r="FS311" s="472"/>
      <c r="FT311" s="468"/>
      <c r="FU311" s="468"/>
      <c r="FV311" s="468"/>
      <c r="FW311" s="468"/>
      <c r="FX311" s="468"/>
      <c r="FY311" s="468"/>
      <c r="FZ311" s="468"/>
      <c r="GA311" s="468"/>
      <c r="GB311" s="471"/>
      <c r="GC311" s="471"/>
      <c r="GD311" s="471"/>
      <c r="GE311" s="472"/>
      <c r="GF311" s="507"/>
    </row>
    <row r="312" spans="7:188" s="508" customFormat="1" ht="22" hidden="1" customHeight="1">
      <c r="G312" s="540">
        <f t="shared" si="871"/>
        <v>108</v>
      </c>
      <c r="H312" s="468"/>
      <c r="I312" s="468"/>
      <c r="J312" s="468"/>
      <c r="K312" s="468"/>
      <c r="L312" s="468"/>
      <c r="M312" s="468"/>
      <c r="N312" s="468"/>
      <c r="O312" s="468"/>
      <c r="P312" s="472"/>
      <c r="Q312" s="471"/>
      <c r="R312" s="471"/>
      <c r="S312" s="472"/>
      <c r="T312" s="471"/>
      <c r="U312" s="471"/>
      <c r="V312" s="471"/>
      <c r="W312" s="471"/>
      <c r="X312" s="471"/>
      <c r="Y312" s="471"/>
      <c r="Z312" s="471"/>
      <c r="AA312" s="471"/>
      <c r="AB312" s="471"/>
      <c r="AC312" s="468"/>
      <c r="AD312" s="468"/>
      <c r="AE312" s="472"/>
      <c r="AF312" s="471"/>
      <c r="AG312" s="471"/>
      <c r="AH312" s="471"/>
      <c r="AI312" s="468"/>
      <c r="AJ312" s="468"/>
      <c r="AK312" s="468"/>
      <c r="AL312" s="468"/>
      <c r="AM312" s="468"/>
      <c r="AN312" s="471"/>
      <c r="AO312" s="471"/>
      <c r="AP312" s="471"/>
      <c r="AQ312" s="472"/>
      <c r="AR312" s="471"/>
      <c r="AS312" s="471"/>
      <c r="AT312" s="471"/>
      <c r="AU312" s="471"/>
      <c r="AV312" s="471"/>
      <c r="AW312" s="471"/>
      <c r="AX312" s="471"/>
      <c r="AY312" s="471"/>
      <c r="AZ312" s="468"/>
      <c r="BA312" s="468"/>
      <c r="BB312" s="468"/>
      <c r="BC312" s="472"/>
      <c r="BD312" s="471"/>
      <c r="BE312" s="471"/>
      <c r="BF312" s="471"/>
      <c r="BG312" s="468"/>
      <c r="BH312" s="468"/>
      <c r="BI312" s="468"/>
      <c r="BJ312" s="468"/>
      <c r="BK312" s="468"/>
      <c r="BL312" s="471"/>
      <c r="BM312" s="471"/>
      <c r="BN312" s="471"/>
      <c r="BO312" s="472"/>
      <c r="BP312" s="471"/>
      <c r="BQ312" s="471"/>
      <c r="BR312" s="471"/>
      <c r="BS312" s="471"/>
      <c r="BT312" s="471"/>
      <c r="BU312" s="471"/>
      <c r="BV312" s="471"/>
      <c r="BW312" s="471"/>
      <c r="BX312" s="471"/>
      <c r="BY312" s="468"/>
      <c r="BZ312" s="468"/>
      <c r="CA312" s="472"/>
      <c r="CB312" s="468"/>
      <c r="CC312" s="468"/>
      <c r="CD312" s="468"/>
      <c r="CE312" s="468"/>
      <c r="CF312" s="468"/>
      <c r="CG312" s="468"/>
      <c r="CH312" s="468"/>
      <c r="CI312" s="468"/>
      <c r="CJ312" s="471"/>
      <c r="CK312" s="471"/>
      <c r="CL312" s="471"/>
      <c r="CM312" s="472"/>
      <c r="CN312" s="471"/>
      <c r="CO312" s="471"/>
      <c r="CP312" s="471"/>
      <c r="CQ312" s="471"/>
      <c r="CR312" s="471"/>
      <c r="CS312" s="471"/>
      <c r="CT312" s="471"/>
      <c r="CU312" s="471"/>
      <c r="CV312" s="471"/>
      <c r="CW312" s="468"/>
      <c r="CX312" s="468"/>
      <c r="CY312" s="472"/>
      <c r="CZ312" s="468"/>
      <c r="DA312" s="468"/>
      <c r="DB312" s="468"/>
      <c r="DC312" s="468"/>
      <c r="DD312" s="468"/>
      <c r="DE312" s="468"/>
      <c r="DF312" s="468"/>
      <c r="DG312" s="468"/>
      <c r="DH312" s="471"/>
      <c r="DI312" s="471"/>
      <c r="DJ312" s="471"/>
      <c r="DK312" s="472"/>
      <c r="DL312" s="471"/>
      <c r="DM312" s="471"/>
      <c r="DN312" s="471"/>
      <c r="DO312" s="471"/>
      <c r="DP312" s="471"/>
      <c r="DQ312" s="471"/>
      <c r="DR312" s="471"/>
      <c r="DS312" s="471"/>
      <c r="DT312" s="471"/>
      <c r="DU312" s="468"/>
      <c r="DV312" s="468"/>
      <c r="DW312" s="472"/>
      <c r="DX312" s="468"/>
      <c r="DY312" s="468"/>
      <c r="DZ312" s="468"/>
      <c r="EA312" s="468"/>
      <c r="EB312" s="468"/>
      <c r="EC312" s="468"/>
      <c r="ED312" s="468"/>
      <c r="EE312" s="468"/>
      <c r="EF312" s="471"/>
      <c r="EG312" s="471"/>
      <c r="EH312" s="471"/>
      <c r="EI312" s="472"/>
      <c r="EJ312" s="471"/>
      <c r="EK312" s="471"/>
      <c r="EL312" s="471"/>
      <c r="EM312" s="471"/>
      <c r="EN312" s="471"/>
      <c r="EO312" s="471"/>
      <c r="EP312" s="471">
        <f>'Per IP Marketing'!$B$14</f>
        <v>-24000</v>
      </c>
      <c r="EQ312" s="471">
        <f>'Per IP Marketing'!$C$14</f>
        <v>-24000</v>
      </c>
      <c r="ER312" s="471">
        <f>'Per IP Marketing'!$D$14</f>
        <v>-19000</v>
      </c>
      <c r="ES312" s="471">
        <f>'Per IP Marketing'!$E$14</f>
        <v>-29000</v>
      </c>
      <c r="ET312" s="471">
        <f>'Per IP Marketing'!$F$14</f>
        <v>-26500</v>
      </c>
      <c r="EU312" s="471">
        <f>'Per IP Marketing'!$G$14</f>
        <v>-27700</v>
      </c>
      <c r="EV312" s="471">
        <f>'Per IP Marketing'!$H$14</f>
        <v>-32700</v>
      </c>
      <c r="EW312" s="471">
        <f>'Per IP Marketing'!$I$14</f>
        <v>-27000</v>
      </c>
      <c r="EX312" s="471">
        <f>'Per IP Marketing'!$J$14</f>
        <v>-12500</v>
      </c>
      <c r="EY312" s="471">
        <f>'Per IP Marketing'!$K$14</f>
        <v>-10000</v>
      </c>
      <c r="EZ312" s="471">
        <f>'Per IP Marketing'!$L$14</f>
        <v>-9250</v>
      </c>
      <c r="FA312" s="471">
        <f>'Per IP Marketing'!$M$14</f>
        <v>-2700</v>
      </c>
      <c r="FB312" s="471">
        <f>'Per IP Marketing'!$N$14</f>
        <v>-1100</v>
      </c>
      <c r="FC312" s="471">
        <f>'Per IP Marketing'!$O$14</f>
        <v>-1100</v>
      </c>
      <c r="FD312" s="471">
        <f>'Per IP Marketing'!$P$14</f>
        <v>-1100</v>
      </c>
      <c r="FE312" s="471">
        <f>'Per IP Marketing'!$Q$14</f>
        <v>-800</v>
      </c>
      <c r="FF312" s="471">
        <f>'Per IP Marketing'!$R$14</f>
        <v>-1050</v>
      </c>
      <c r="FG312" s="468">
        <f>'Per IP Marketing'!$T$14</f>
        <v>0</v>
      </c>
      <c r="FH312" s="471"/>
      <c r="FI312" s="468"/>
      <c r="FJ312" s="471"/>
      <c r="FK312" s="471"/>
      <c r="FL312" s="471"/>
      <c r="FM312" s="471"/>
      <c r="FN312" s="471"/>
      <c r="FO312" s="471"/>
      <c r="FP312" s="471"/>
      <c r="FQ312" s="468"/>
      <c r="FR312" s="468"/>
      <c r="FS312" s="472"/>
      <c r="FT312" s="468"/>
      <c r="FU312" s="468"/>
      <c r="FV312" s="468"/>
      <c r="FW312" s="468"/>
      <c r="FX312" s="468"/>
      <c r="FY312" s="468"/>
      <c r="FZ312" s="468"/>
      <c r="GA312" s="468"/>
      <c r="GB312" s="471"/>
      <c r="GC312" s="471"/>
      <c r="GD312" s="471"/>
      <c r="GE312" s="472"/>
      <c r="GF312" s="507"/>
    </row>
    <row r="313" spans="7:188" s="508" customFormat="1" ht="22" hidden="1" customHeight="1">
      <c r="G313" s="540">
        <f t="shared" si="871"/>
        <v>109</v>
      </c>
      <c r="H313" s="468"/>
      <c r="I313" s="468"/>
      <c r="J313" s="468"/>
      <c r="K313" s="468"/>
      <c r="L313" s="468"/>
      <c r="M313" s="468"/>
      <c r="N313" s="468"/>
      <c r="O313" s="468"/>
      <c r="P313" s="472"/>
      <c r="Q313" s="471"/>
      <c r="R313" s="471"/>
      <c r="S313" s="472"/>
      <c r="T313" s="471"/>
      <c r="U313" s="471"/>
      <c r="V313" s="471"/>
      <c r="W313" s="471"/>
      <c r="X313" s="471"/>
      <c r="Y313" s="471"/>
      <c r="Z313" s="471"/>
      <c r="AA313" s="471"/>
      <c r="AB313" s="471"/>
      <c r="AC313" s="468"/>
      <c r="AD313" s="468"/>
      <c r="AE313" s="472"/>
      <c r="AF313" s="471"/>
      <c r="AG313" s="471"/>
      <c r="AH313" s="471"/>
      <c r="AI313" s="468"/>
      <c r="AJ313" s="468"/>
      <c r="AK313" s="468"/>
      <c r="AL313" s="468"/>
      <c r="AM313" s="468"/>
      <c r="AN313" s="471"/>
      <c r="AO313" s="471"/>
      <c r="AP313" s="471"/>
      <c r="AQ313" s="472"/>
      <c r="AR313" s="471"/>
      <c r="AS313" s="471"/>
      <c r="AT313" s="471"/>
      <c r="AU313" s="471"/>
      <c r="AV313" s="471"/>
      <c r="AW313" s="471"/>
      <c r="AX313" s="471"/>
      <c r="AY313" s="471"/>
      <c r="AZ313" s="468"/>
      <c r="BA313" s="468"/>
      <c r="BB313" s="468"/>
      <c r="BC313" s="472"/>
      <c r="BD313" s="471"/>
      <c r="BE313" s="471"/>
      <c r="BF313" s="471"/>
      <c r="BG313" s="468"/>
      <c r="BH313" s="468"/>
      <c r="BI313" s="468"/>
      <c r="BJ313" s="468"/>
      <c r="BK313" s="468"/>
      <c r="BL313" s="471"/>
      <c r="BM313" s="471"/>
      <c r="BN313" s="471"/>
      <c r="BO313" s="472"/>
      <c r="BP313" s="471"/>
      <c r="BQ313" s="471"/>
      <c r="BR313" s="471"/>
      <c r="BS313" s="471"/>
      <c r="BT313" s="471"/>
      <c r="BU313" s="471"/>
      <c r="BV313" s="471"/>
      <c r="BW313" s="471"/>
      <c r="BX313" s="471"/>
      <c r="BY313" s="468"/>
      <c r="BZ313" s="468"/>
      <c r="CA313" s="472"/>
      <c r="CB313" s="468"/>
      <c r="CC313" s="468"/>
      <c r="CD313" s="468"/>
      <c r="CE313" s="468"/>
      <c r="CF313" s="468"/>
      <c r="CG313" s="468"/>
      <c r="CH313" s="468"/>
      <c r="CI313" s="468"/>
      <c r="CJ313" s="471"/>
      <c r="CK313" s="471"/>
      <c r="CL313" s="471"/>
      <c r="CM313" s="472"/>
      <c r="CN313" s="471"/>
      <c r="CO313" s="471"/>
      <c r="CP313" s="471"/>
      <c r="CQ313" s="471"/>
      <c r="CR313" s="471"/>
      <c r="CS313" s="471"/>
      <c r="CT313" s="471"/>
      <c r="CU313" s="471"/>
      <c r="CV313" s="471"/>
      <c r="CW313" s="468"/>
      <c r="CX313" s="468"/>
      <c r="CY313" s="472"/>
      <c r="CZ313" s="468"/>
      <c r="DA313" s="468"/>
      <c r="DB313" s="468"/>
      <c r="DC313" s="468"/>
      <c r="DD313" s="468"/>
      <c r="DE313" s="468"/>
      <c r="DF313" s="468"/>
      <c r="DG313" s="468"/>
      <c r="DH313" s="471"/>
      <c r="DI313" s="471"/>
      <c r="DJ313" s="471"/>
      <c r="DK313" s="472"/>
      <c r="DL313" s="471"/>
      <c r="DM313" s="471"/>
      <c r="DN313" s="471"/>
      <c r="DO313" s="471"/>
      <c r="DP313" s="471"/>
      <c r="DQ313" s="471"/>
      <c r="DR313" s="471"/>
      <c r="DS313" s="471"/>
      <c r="DT313" s="471"/>
      <c r="DU313" s="468"/>
      <c r="DV313" s="468"/>
      <c r="DW313" s="472"/>
      <c r="DX313" s="468"/>
      <c r="DY313" s="468"/>
      <c r="DZ313" s="468"/>
      <c r="EA313" s="468"/>
      <c r="EB313" s="468"/>
      <c r="EC313" s="468"/>
      <c r="ED313" s="468"/>
      <c r="EE313" s="468"/>
      <c r="EF313" s="471"/>
      <c r="EG313" s="471"/>
      <c r="EH313" s="471"/>
      <c r="EI313" s="472"/>
      <c r="EJ313" s="471"/>
      <c r="EK313" s="471"/>
      <c r="EL313" s="471"/>
      <c r="EM313" s="471"/>
      <c r="EN313" s="471"/>
      <c r="EO313" s="471"/>
      <c r="EP313" s="471"/>
      <c r="EQ313" s="471">
        <f>'Per IP Marketing'!$B$14</f>
        <v>-24000</v>
      </c>
      <c r="ER313" s="471">
        <f>'Per IP Marketing'!$C$14</f>
        <v>-24000</v>
      </c>
      <c r="ES313" s="471">
        <f>'Per IP Marketing'!$D$14</f>
        <v>-19000</v>
      </c>
      <c r="ET313" s="471">
        <f>'Per IP Marketing'!$E$14</f>
        <v>-29000</v>
      </c>
      <c r="EU313" s="471">
        <f>'Per IP Marketing'!$F$14</f>
        <v>-26500</v>
      </c>
      <c r="EV313" s="471">
        <f>'Per IP Marketing'!$G$14</f>
        <v>-27700</v>
      </c>
      <c r="EW313" s="471">
        <f>'Per IP Marketing'!$H$14</f>
        <v>-32700</v>
      </c>
      <c r="EX313" s="471">
        <f>'Per IP Marketing'!$I$14</f>
        <v>-27000</v>
      </c>
      <c r="EY313" s="471">
        <f>'Per IP Marketing'!$J$14</f>
        <v>-12500</v>
      </c>
      <c r="EZ313" s="471">
        <f>'Per IP Marketing'!$K$14</f>
        <v>-10000</v>
      </c>
      <c r="FA313" s="471">
        <f>'Per IP Marketing'!$L$14</f>
        <v>-9250</v>
      </c>
      <c r="FB313" s="471">
        <f>'Per IP Marketing'!$M$14</f>
        <v>-2700</v>
      </c>
      <c r="FC313" s="471">
        <f>'Per IP Marketing'!$N$14</f>
        <v>-1100</v>
      </c>
      <c r="FD313" s="471">
        <f>'Per IP Marketing'!$O$14</f>
        <v>-1100</v>
      </c>
      <c r="FE313" s="471">
        <f>'Per IP Marketing'!$P$14</f>
        <v>-1100</v>
      </c>
      <c r="FF313" s="471">
        <f>'Per IP Marketing'!$Q$14</f>
        <v>-800</v>
      </c>
      <c r="FG313" s="471">
        <f>'Per IP Marketing'!$R$14</f>
        <v>-1050</v>
      </c>
      <c r="FH313" s="468">
        <f>'Per IP Marketing'!$T$14</f>
        <v>0</v>
      </c>
      <c r="FI313" s="468"/>
      <c r="FJ313" s="468"/>
      <c r="FK313" s="471"/>
      <c r="FL313" s="471"/>
      <c r="FM313" s="471"/>
      <c r="FN313" s="471"/>
      <c r="FO313" s="471"/>
      <c r="FP313" s="471"/>
      <c r="FQ313" s="468"/>
      <c r="FR313" s="468"/>
      <c r="FS313" s="472"/>
      <c r="FT313" s="468"/>
      <c r="FU313" s="468"/>
      <c r="FV313" s="468"/>
      <c r="FW313" s="468"/>
      <c r="FX313" s="468"/>
      <c r="FY313" s="468"/>
      <c r="FZ313" s="468"/>
      <c r="GA313" s="468"/>
      <c r="GB313" s="471"/>
      <c r="GC313" s="471"/>
      <c r="GD313" s="471"/>
      <c r="GE313" s="472"/>
      <c r="GF313" s="507"/>
    </row>
    <row r="314" spans="7:188" s="508" customFormat="1" ht="22" hidden="1" customHeight="1">
      <c r="G314" s="540">
        <f t="shared" si="871"/>
        <v>110</v>
      </c>
      <c r="H314" s="468"/>
      <c r="I314" s="468"/>
      <c r="J314" s="468"/>
      <c r="K314" s="468"/>
      <c r="L314" s="468"/>
      <c r="M314" s="468"/>
      <c r="N314" s="468"/>
      <c r="O314" s="468"/>
      <c r="P314" s="472"/>
      <c r="Q314" s="471"/>
      <c r="R314" s="471"/>
      <c r="S314" s="472"/>
      <c r="T314" s="471"/>
      <c r="U314" s="471"/>
      <c r="V314" s="471"/>
      <c r="W314" s="471"/>
      <c r="X314" s="471"/>
      <c r="Y314" s="471"/>
      <c r="Z314" s="471"/>
      <c r="AA314" s="471"/>
      <c r="AB314" s="471"/>
      <c r="AC314" s="468"/>
      <c r="AD314" s="468"/>
      <c r="AE314" s="472"/>
      <c r="AF314" s="471"/>
      <c r="AG314" s="471"/>
      <c r="AH314" s="471"/>
      <c r="AI314" s="468"/>
      <c r="AJ314" s="468"/>
      <c r="AK314" s="468"/>
      <c r="AL314" s="468"/>
      <c r="AM314" s="468"/>
      <c r="AN314" s="471"/>
      <c r="AO314" s="471"/>
      <c r="AP314" s="471"/>
      <c r="AQ314" s="472"/>
      <c r="AR314" s="471"/>
      <c r="AS314" s="471"/>
      <c r="AT314" s="471"/>
      <c r="AU314" s="471"/>
      <c r="AV314" s="471"/>
      <c r="AW314" s="471"/>
      <c r="AX314" s="471"/>
      <c r="AY314" s="471"/>
      <c r="AZ314" s="468"/>
      <c r="BA314" s="468"/>
      <c r="BB314" s="468"/>
      <c r="BC314" s="472"/>
      <c r="BD314" s="471"/>
      <c r="BE314" s="471"/>
      <c r="BF314" s="471"/>
      <c r="BG314" s="468"/>
      <c r="BH314" s="468"/>
      <c r="BI314" s="468"/>
      <c r="BJ314" s="468"/>
      <c r="BK314" s="468"/>
      <c r="BL314" s="471"/>
      <c r="BM314" s="471"/>
      <c r="BN314" s="471"/>
      <c r="BO314" s="472"/>
      <c r="BP314" s="471"/>
      <c r="BQ314" s="471"/>
      <c r="BR314" s="471"/>
      <c r="BS314" s="471"/>
      <c r="BT314" s="471"/>
      <c r="BU314" s="471"/>
      <c r="BV314" s="471"/>
      <c r="BW314" s="471"/>
      <c r="BX314" s="471"/>
      <c r="BY314" s="468"/>
      <c r="BZ314" s="468"/>
      <c r="CA314" s="472"/>
      <c r="CB314" s="468"/>
      <c r="CC314" s="468"/>
      <c r="CD314" s="468"/>
      <c r="CE314" s="468"/>
      <c r="CF314" s="468"/>
      <c r="CG314" s="468"/>
      <c r="CH314" s="468"/>
      <c r="CI314" s="468"/>
      <c r="CJ314" s="471"/>
      <c r="CK314" s="471"/>
      <c r="CL314" s="471"/>
      <c r="CM314" s="472"/>
      <c r="CN314" s="471"/>
      <c r="CO314" s="471"/>
      <c r="CP314" s="471"/>
      <c r="CQ314" s="471"/>
      <c r="CR314" s="471"/>
      <c r="CS314" s="471"/>
      <c r="CT314" s="471"/>
      <c r="CU314" s="471"/>
      <c r="CV314" s="471"/>
      <c r="CW314" s="468"/>
      <c r="CX314" s="468"/>
      <c r="CY314" s="472"/>
      <c r="CZ314" s="468"/>
      <c r="DA314" s="468"/>
      <c r="DB314" s="468"/>
      <c r="DC314" s="468"/>
      <c r="DD314" s="468"/>
      <c r="DE314" s="468"/>
      <c r="DF314" s="468"/>
      <c r="DG314" s="468"/>
      <c r="DH314" s="471"/>
      <c r="DI314" s="471"/>
      <c r="DJ314" s="471"/>
      <c r="DK314" s="472"/>
      <c r="DL314" s="471"/>
      <c r="DM314" s="471"/>
      <c r="DN314" s="471"/>
      <c r="DO314" s="471"/>
      <c r="DP314" s="471"/>
      <c r="DQ314" s="471"/>
      <c r="DR314" s="471"/>
      <c r="DS314" s="471"/>
      <c r="DT314" s="471"/>
      <c r="DU314" s="468"/>
      <c r="DV314" s="468"/>
      <c r="DW314" s="472"/>
      <c r="DX314" s="468"/>
      <c r="DY314" s="468"/>
      <c r="DZ314" s="468"/>
      <c r="EA314" s="468"/>
      <c r="EB314" s="468"/>
      <c r="EC314" s="468"/>
      <c r="ED314" s="468"/>
      <c r="EE314" s="468"/>
      <c r="EF314" s="471"/>
      <c r="EG314" s="471"/>
      <c r="EH314" s="471"/>
      <c r="EI314" s="472"/>
      <c r="EJ314" s="471"/>
      <c r="EK314" s="471"/>
      <c r="EL314" s="471"/>
      <c r="EM314" s="471"/>
      <c r="EN314" s="471"/>
      <c r="EO314" s="471"/>
      <c r="EP314" s="471"/>
      <c r="EQ314" s="471">
        <f>'Per IP Marketing'!$B$14</f>
        <v>-24000</v>
      </c>
      <c r="ER314" s="471">
        <f>'Per IP Marketing'!$C$14</f>
        <v>-24000</v>
      </c>
      <c r="ES314" s="471">
        <f>'Per IP Marketing'!$D$14</f>
        <v>-19000</v>
      </c>
      <c r="ET314" s="471">
        <f>'Per IP Marketing'!$E$14</f>
        <v>-29000</v>
      </c>
      <c r="EU314" s="471">
        <f>'Per IP Marketing'!$F$14</f>
        <v>-26500</v>
      </c>
      <c r="EV314" s="471">
        <f>'Per IP Marketing'!$G$14</f>
        <v>-27700</v>
      </c>
      <c r="EW314" s="471">
        <f>'Per IP Marketing'!$H$14</f>
        <v>-32700</v>
      </c>
      <c r="EX314" s="471">
        <f>'Per IP Marketing'!$I$14</f>
        <v>-27000</v>
      </c>
      <c r="EY314" s="471">
        <f>'Per IP Marketing'!$J$14</f>
        <v>-12500</v>
      </c>
      <c r="EZ314" s="471">
        <f>'Per IP Marketing'!$K$14</f>
        <v>-10000</v>
      </c>
      <c r="FA314" s="471">
        <f>'Per IP Marketing'!$L$14</f>
        <v>-9250</v>
      </c>
      <c r="FB314" s="471">
        <f>'Per IP Marketing'!$M$14</f>
        <v>-2700</v>
      </c>
      <c r="FC314" s="471">
        <f>'Per IP Marketing'!$N$14</f>
        <v>-1100</v>
      </c>
      <c r="FD314" s="471">
        <f>'Per IP Marketing'!$O$14</f>
        <v>-1100</v>
      </c>
      <c r="FE314" s="471">
        <f>'Per IP Marketing'!$P$14</f>
        <v>-1100</v>
      </c>
      <c r="FF314" s="471">
        <f>'Per IP Marketing'!$Q$14</f>
        <v>-800</v>
      </c>
      <c r="FG314" s="471">
        <f>'Per IP Marketing'!$R$14</f>
        <v>-1050</v>
      </c>
      <c r="FH314" s="468">
        <f>'Per IP Marketing'!$T$14</f>
        <v>0</v>
      </c>
      <c r="FI314" s="468"/>
      <c r="FJ314" s="471"/>
      <c r="FK314" s="471"/>
      <c r="FL314" s="471"/>
      <c r="FM314" s="471"/>
      <c r="FN314" s="471"/>
      <c r="FO314" s="471"/>
      <c r="FP314" s="471"/>
      <c r="FQ314" s="468"/>
      <c r="FR314" s="468"/>
      <c r="FS314" s="472"/>
      <c r="FT314" s="468"/>
      <c r="FU314" s="468"/>
      <c r="FV314" s="468"/>
      <c r="FW314" s="468"/>
      <c r="FX314" s="468"/>
      <c r="FY314" s="468"/>
      <c r="FZ314" s="468"/>
      <c r="GA314" s="468"/>
      <c r="GB314" s="471"/>
      <c r="GC314" s="471"/>
      <c r="GD314" s="471"/>
      <c r="GE314" s="472"/>
      <c r="GF314" s="507"/>
    </row>
    <row r="315" spans="7:188" s="508" customFormat="1" ht="22" hidden="1" customHeight="1">
      <c r="G315" s="540">
        <f t="shared" si="871"/>
        <v>111</v>
      </c>
      <c r="H315" s="468"/>
      <c r="I315" s="468"/>
      <c r="J315" s="468"/>
      <c r="K315" s="468"/>
      <c r="L315" s="468"/>
      <c r="M315" s="468"/>
      <c r="N315" s="468"/>
      <c r="O315" s="468"/>
      <c r="P315" s="472"/>
      <c r="Q315" s="471"/>
      <c r="R315" s="471"/>
      <c r="S315" s="472"/>
      <c r="T315" s="471"/>
      <c r="U315" s="471"/>
      <c r="V315" s="471"/>
      <c r="W315" s="471"/>
      <c r="X315" s="471"/>
      <c r="Y315" s="471"/>
      <c r="Z315" s="471"/>
      <c r="AA315" s="471"/>
      <c r="AB315" s="471"/>
      <c r="AC315" s="468"/>
      <c r="AD315" s="468"/>
      <c r="AE315" s="472"/>
      <c r="AF315" s="471"/>
      <c r="AG315" s="471"/>
      <c r="AH315" s="471"/>
      <c r="AI315" s="468"/>
      <c r="AJ315" s="468"/>
      <c r="AK315" s="468"/>
      <c r="AL315" s="468"/>
      <c r="AM315" s="468"/>
      <c r="AN315" s="471"/>
      <c r="AO315" s="471"/>
      <c r="AP315" s="471"/>
      <c r="AQ315" s="472"/>
      <c r="AR315" s="471"/>
      <c r="AS315" s="471"/>
      <c r="AT315" s="471"/>
      <c r="AU315" s="471"/>
      <c r="AV315" s="471"/>
      <c r="AW315" s="471"/>
      <c r="AX315" s="471"/>
      <c r="AY315" s="471"/>
      <c r="AZ315" s="468"/>
      <c r="BA315" s="468"/>
      <c r="BB315" s="468"/>
      <c r="BC315" s="472"/>
      <c r="BD315" s="471"/>
      <c r="BE315" s="471"/>
      <c r="BF315" s="471"/>
      <c r="BG315" s="468"/>
      <c r="BH315" s="468"/>
      <c r="BI315" s="468"/>
      <c r="BJ315" s="468"/>
      <c r="BK315" s="468"/>
      <c r="BL315" s="471"/>
      <c r="BM315" s="471"/>
      <c r="BN315" s="471"/>
      <c r="BO315" s="472"/>
      <c r="BP315" s="471"/>
      <c r="BQ315" s="471"/>
      <c r="BR315" s="471"/>
      <c r="BS315" s="471"/>
      <c r="BT315" s="471"/>
      <c r="BU315" s="471"/>
      <c r="BV315" s="471"/>
      <c r="BW315" s="471"/>
      <c r="BX315" s="471"/>
      <c r="BY315" s="468"/>
      <c r="BZ315" s="468"/>
      <c r="CA315" s="472"/>
      <c r="CB315" s="468"/>
      <c r="CC315" s="468"/>
      <c r="CD315" s="468"/>
      <c r="CE315" s="468"/>
      <c r="CF315" s="468"/>
      <c r="CG315" s="468"/>
      <c r="CH315" s="468"/>
      <c r="CI315" s="468"/>
      <c r="CJ315" s="471"/>
      <c r="CK315" s="471"/>
      <c r="CL315" s="471"/>
      <c r="CM315" s="472"/>
      <c r="CN315" s="471"/>
      <c r="CO315" s="471"/>
      <c r="CP315" s="471"/>
      <c r="CQ315" s="471"/>
      <c r="CR315" s="471"/>
      <c r="CS315" s="471"/>
      <c r="CT315" s="471"/>
      <c r="CU315" s="471"/>
      <c r="CV315" s="471"/>
      <c r="CW315" s="468"/>
      <c r="CX315" s="468"/>
      <c r="CY315" s="472"/>
      <c r="CZ315" s="468"/>
      <c r="DA315" s="468"/>
      <c r="DB315" s="468"/>
      <c r="DC315" s="468"/>
      <c r="DD315" s="468"/>
      <c r="DE315" s="468"/>
      <c r="DF315" s="468"/>
      <c r="DG315" s="468"/>
      <c r="DH315" s="471"/>
      <c r="DI315" s="471"/>
      <c r="DJ315" s="471"/>
      <c r="DK315" s="472"/>
      <c r="DL315" s="471"/>
      <c r="DM315" s="471"/>
      <c r="DN315" s="471"/>
      <c r="DO315" s="471"/>
      <c r="DP315" s="471"/>
      <c r="DQ315" s="471"/>
      <c r="DR315" s="471"/>
      <c r="DS315" s="471"/>
      <c r="DT315" s="471"/>
      <c r="DU315" s="468"/>
      <c r="DV315" s="468"/>
      <c r="DW315" s="472"/>
      <c r="DX315" s="468"/>
      <c r="DY315" s="468"/>
      <c r="DZ315" s="468"/>
      <c r="EA315" s="468"/>
      <c r="EB315" s="468"/>
      <c r="EC315" s="468"/>
      <c r="ED315" s="468"/>
      <c r="EE315" s="468"/>
      <c r="EF315" s="471"/>
      <c r="EG315" s="471"/>
      <c r="EH315" s="471"/>
      <c r="EI315" s="472"/>
      <c r="EJ315" s="471"/>
      <c r="EK315" s="471"/>
      <c r="EL315" s="471"/>
      <c r="EM315" s="471"/>
      <c r="EN315" s="471"/>
      <c r="EO315" s="471"/>
      <c r="EP315" s="471"/>
      <c r="EQ315" s="471">
        <f>'Per IP Marketing'!$B$14</f>
        <v>-24000</v>
      </c>
      <c r="ER315" s="471">
        <f>'Per IP Marketing'!$C$14</f>
        <v>-24000</v>
      </c>
      <c r="ES315" s="471">
        <f>'Per IP Marketing'!$D$14</f>
        <v>-19000</v>
      </c>
      <c r="ET315" s="471">
        <f>'Per IP Marketing'!$E$14</f>
        <v>-29000</v>
      </c>
      <c r="EU315" s="471">
        <f>'Per IP Marketing'!$F$14</f>
        <v>-26500</v>
      </c>
      <c r="EV315" s="471">
        <f>'Per IP Marketing'!$G$14</f>
        <v>-27700</v>
      </c>
      <c r="EW315" s="471">
        <f>'Per IP Marketing'!$H$14</f>
        <v>-32700</v>
      </c>
      <c r="EX315" s="471">
        <f>'Per IP Marketing'!$I$14</f>
        <v>-27000</v>
      </c>
      <c r="EY315" s="471">
        <f>'Per IP Marketing'!$J$14</f>
        <v>-12500</v>
      </c>
      <c r="EZ315" s="471">
        <f>'Per IP Marketing'!$K$14</f>
        <v>-10000</v>
      </c>
      <c r="FA315" s="471">
        <f>'Per IP Marketing'!$L$14</f>
        <v>-9250</v>
      </c>
      <c r="FB315" s="471">
        <f>'Per IP Marketing'!$M$14</f>
        <v>-2700</v>
      </c>
      <c r="FC315" s="471">
        <f>'Per IP Marketing'!$N$14</f>
        <v>-1100</v>
      </c>
      <c r="FD315" s="471">
        <f>'Per IP Marketing'!$O$14</f>
        <v>-1100</v>
      </c>
      <c r="FE315" s="471">
        <f>'Per IP Marketing'!$P$14</f>
        <v>-1100</v>
      </c>
      <c r="FF315" s="471">
        <f>'Per IP Marketing'!$Q$14</f>
        <v>-800</v>
      </c>
      <c r="FG315" s="471">
        <f>'Per IP Marketing'!$R$14</f>
        <v>-1050</v>
      </c>
      <c r="FH315" s="468">
        <f>'Per IP Marketing'!$T$14</f>
        <v>0</v>
      </c>
      <c r="FI315" s="471"/>
      <c r="FJ315" s="471"/>
      <c r="FK315" s="471"/>
      <c r="FL315" s="471"/>
      <c r="FM315" s="471"/>
      <c r="FN315" s="471"/>
      <c r="FO315" s="471"/>
      <c r="FP315" s="471"/>
      <c r="FQ315" s="468"/>
      <c r="FR315" s="468"/>
      <c r="FS315" s="472"/>
      <c r="FT315" s="468"/>
      <c r="FU315" s="468"/>
      <c r="FV315" s="468"/>
      <c r="FW315" s="468"/>
      <c r="FX315" s="468"/>
      <c r="FY315" s="468"/>
      <c r="FZ315" s="468"/>
      <c r="GA315" s="468"/>
      <c r="GB315" s="471"/>
      <c r="GC315" s="471"/>
      <c r="GD315" s="471"/>
      <c r="GE315" s="472"/>
      <c r="GF315" s="507"/>
    </row>
    <row r="316" spans="7:188" s="508" customFormat="1" ht="22" hidden="1" customHeight="1">
      <c r="G316" s="540">
        <f t="shared" si="871"/>
        <v>112</v>
      </c>
      <c r="H316" s="468"/>
      <c r="I316" s="468"/>
      <c r="J316" s="468"/>
      <c r="K316" s="468"/>
      <c r="L316" s="468"/>
      <c r="M316" s="468"/>
      <c r="N316" s="468"/>
      <c r="O316" s="468"/>
      <c r="P316" s="472"/>
      <c r="Q316" s="471"/>
      <c r="R316" s="471"/>
      <c r="S316" s="472"/>
      <c r="T316" s="471"/>
      <c r="U316" s="471"/>
      <c r="V316" s="471"/>
      <c r="W316" s="471"/>
      <c r="X316" s="471"/>
      <c r="Y316" s="471"/>
      <c r="Z316" s="471"/>
      <c r="AA316" s="471"/>
      <c r="AB316" s="471"/>
      <c r="AC316" s="468"/>
      <c r="AD316" s="468"/>
      <c r="AE316" s="472"/>
      <c r="AF316" s="471"/>
      <c r="AG316" s="471"/>
      <c r="AH316" s="471"/>
      <c r="AI316" s="468"/>
      <c r="AJ316" s="468"/>
      <c r="AK316" s="468"/>
      <c r="AL316" s="468"/>
      <c r="AM316" s="468"/>
      <c r="AN316" s="471"/>
      <c r="AO316" s="471"/>
      <c r="AP316" s="471"/>
      <c r="AQ316" s="472"/>
      <c r="AR316" s="471"/>
      <c r="AS316" s="471"/>
      <c r="AT316" s="471"/>
      <c r="AU316" s="471"/>
      <c r="AV316" s="471"/>
      <c r="AW316" s="471"/>
      <c r="AX316" s="471"/>
      <c r="AY316" s="471"/>
      <c r="AZ316" s="468"/>
      <c r="BA316" s="468"/>
      <c r="BB316" s="468"/>
      <c r="BC316" s="472"/>
      <c r="BD316" s="471"/>
      <c r="BE316" s="471"/>
      <c r="BF316" s="471"/>
      <c r="BG316" s="468"/>
      <c r="BH316" s="468"/>
      <c r="BI316" s="468"/>
      <c r="BJ316" s="468"/>
      <c r="BK316" s="468"/>
      <c r="BL316" s="471"/>
      <c r="BM316" s="471"/>
      <c r="BN316" s="471"/>
      <c r="BO316" s="472"/>
      <c r="BP316" s="471"/>
      <c r="BQ316" s="471"/>
      <c r="BR316" s="471"/>
      <c r="BS316" s="471"/>
      <c r="BT316" s="471"/>
      <c r="BU316" s="471"/>
      <c r="BV316" s="471"/>
      <c r="BW316" s="471"/>
      <c r="BX316" s="471"/>
      <c r="BY316" s="468"/>
      <c r="BZ316" s="468"/>
      <c r="CA316" s="472"/>
      <c r="CB316" s="468"/>
      <c r="CC316" s="468"/>
      <c r="CD316" s="468"/>
      <c r="CE316" s="468"/>
      <c r="CF316" s="468"/>
      <c r="CG316" s="468"/>
      <c r="CH316" s="468"/>
      <c r="CI316" s="468"/>
      <c r="CJ316" s="471"/>
      <c r="CK316" s="471"/>
      <c r="CL316" s="471"/>
      <c r="CM316" s="472"/>
      <c r="CN316" s="471"/>
      <c r="CO316" s="471"/>
      <c r="CP316" s="471"/>
      <c r="CQ316" s="471"/>
      <c r="CR316" s="471"/>
      <c r="CS316" s="471"/>
      <c r="CT316" s="471"/>
      <c r="CU316" s="471"/>
      <c r="CV316" s="471"/>
      <c r="CW316" s="468"/>
      <c r="CX316" s="468"/>
      <c r="CY316" s="472"/>
      <c r="CZ316" s="468"/>
      <c r="DA316" s="468"/>
      <c r="DB316" s="468"/>
      <c r="DC316" s="468"/>
      <c r="DD316" s="468"/>
      <c r="DE316" s="468"/>
      <c r="DF316" s="468"/>
      <c r="DG316" s="468"/>
      <c r="DH316" s="471"/>
      <c r="DI316" s="471"/>
      <c r="DJ316" s="471"/>
      <c r="DK316" s="472"/>
      <c r="DL316" s="471"/>
      <c r="DM316" s="471"/>
      <c r="DN316" s="471"/>
      <c r="DO316" s="471"/>
      <c r="DP316" s="471"/>
      <c r="DQ316" s="471"/>
      <c r="DR316" s="471"/>
      <c r="DS316" s="471"/>
      <c r="DT316" s="471"/>
      <c r="DU316" s="468"/>
      <c r="DV316" s="468"/>
      <c r="DW316" s="472"/>
      <c r="DX316" s="468"/>
      <c r="DY316" s="468"/>
      <c r="DZ316" s="468"/>
      <c r="EA316" s="468"/>
      <c r="EB316" s="468"/>
      <c r="EC316" s="468"/>
      <c r="ED316" s="468"/>
      <c r="EE316" s="468"/>
      <c r="EF316" s="471"/>
      <c r="EG316" s="471"/>
      <c r="EH316" s="471"/>
      <c r="EI316" s="472"/>
      <c r="EJ316" s="471"/>
      <c r="EK316" s="471"/>
      <c r="EL316" s="471"/>
      <c r="EM316" s="471"/>
      <c r="EN316" s="471"/>
      <c r="EO316" s="471"/>
      <c r="EP316" s="471"/>
      <c r="EQ316" s="471"/>
      <c r="ER316" s="471"/>
      <c r="ES316" s="471">
        <f>'Per IP Marketing'!$B$14</f>
        <v>-24000</v>
      </c>
      <c r="ET316" s="471">
        <f>'Per IP Marketing'!$C$14</f>
        <v>-24000</v>
      </c>
      <c r="EU316" s="471">
        <f>'Per IP Marketing'!$D$14</f>
        <v>-19000</v>
      </c>
      <c r="EV316" s="471">
        <f>'Per IP Marketing'!$E$14</f>
        <v>-29000</v>
      </c>
      <c r="EW316" s="471">
        <f>'Per IP Marketing'!$F$14</f>
        <v>-26500</v>
      </c>
      <c r="EX316" s="471">
        <f>'Per IP Marketing'!$G$14</f>
        <v>-27700</v>
      </c>
      <c r="EY316" s="471">
        <f>'Per IP Marketing'!$H$14</f>
        <v>-32700</v>
      </c>
      <c r="EZ316" s="471">
        <f>'Per IP Marketing'!$I$14</f>
        <v>-27000</v>
      </c>
      <c r="FA316" s="471">
        <f>'Per IP Marketing'!$J$14</f>
        <v>-12500</v>
      </c>
      <c r="FB316" s="471">
        <f>'Per IP Marketing'!$K$14</f>
        <v>-10000</v>
      </c>
      <c r="FC316" s="471">
        <f>'Per IP Marketing'!$L$14</f>
        <v>-9250</v>
      </c>
      <c r="FD316" s="471">
        <f>'Per IP Marketing'!$M$14</f>
        <v>-2700</v>
      </c>
      <c r="FE316" s="471">
        <f>'Per IP Marketing'!$N$14</f>
        <v>-1100</v>
      </c>
      <c r="FF316" s="471">
        <f>'Per IP Marketing'!$O$14</f>
        <v>-1100</v>
      </c>
      <c r="FG316" s="471">
        <f>'Per IP Marketing'!$P$14</f>
        <v>-1100</v>
      </c>
      <c r="FH316" s="471">
        <f>'Per IP Marketing'!$Q$14</f>
        <v>-800</v>
      </c>
      <c r="FI316" s="471">
        <f>'Per IP Marketing'!$R$14</f>
        <v>-1050</v>
      </c>
      <c r="FJ316" s="468">
        <f>'Per IP Marketing'!$T$14</f>
        <v>0</v>
      </c>
      <c r="FK316" s="471"/>
      <c r="FL316" s="471"/>
      <c r="FM316" s="471"/>
      <c r="FN316" s="471"/>
      <c r="FO316" s="471"/>
      <c r="FP316" s="471"/>
      <c r="FQ316" s="468"/>
      <c r="FR316" s="468"/>
      <c r="FS316" s="472"/>
      <c r="FT316" s="468"/>
      <c r="FU316" s="468"/>
      <c r="FV316" s="468"/>
      <c r="FW316" s="468"/>
      <c r="FX316" s="468"/>
      <c r="FY316" s="468"/>
      <c r="FZ316" s="468"/>
      <c r="GA316" s="468"/>
      <c r="GB316" s="471"/>
      <c r="GC316" s="471"/>
      <c r="GD316" s="471"/>
      <c r="GE316" s="472"/>
      <c r="GF316" s="507"/>
    </row>
    <row r="317" spans="7:188" s="508" customFormat="1" ht="22" hidden="1" customHeight="1">
      <c r="G317" s="540">
        <f t="shared" si="871"/>
        <v>113</v>
      </c>
      <c r="H317" s="468"/>
      <c r="I317" s="468"/>
      <c r="J317" s="468"/>
      <c r="K317" s="468"/>
      <c r="L317" s="468"/>
      <c r="M317" s="468"/>
      <c r="N317" s="468"/>
      <c r="O317" s="468"/>
      <c r="P317" s="472"/>
      <c r="Q317" s="471"/>
      <c r="R317" s="471"/>
      <c r="S317" s="472"/>
      <c r="T317" s="471"/>
      <c r="U317" s="471"/>
      <c r="V317" s="471"/>
      <c r="W317" s="471"/>
      <c r="X317" s="471"/>
      <c r="Y317" s="471"/>
      <c r="Z317" s="471"/>
      <c r="AA317" s="471"/>
      <c r="AB317" s="471"/>
      <c r="AC317" s="468"/>
      <c r="AD317" s="468"/>
      <c r="AE317" s="472"/>
      <c r="AF317" s="471"/>
      <c r="AG317" s="471"/>
      <c r="AH317" s="471"/>
      <c r="AI317" s="468"/>
      <c r="AJ317" s="468"/>
      <c r="AK317" s="468"/>
      <c r="AL317" s="468"/>
      <c r="AM317" s="468"/>
      <c r="AN317" s="471"/>
      <c r="AO317" s="471"/>
      <c r="AP317" s="471"/>
      <c r="AQ317" s="472"/>
      <c r="AR317" s="471"/>
      <c r="AS317" s="471"/>
      <c r="AT317" s="471"/>
      <c r="AU317" s="471"/>
      <c r="AV317" s="471"/>
      <c r="AW317" s="471"/>
      <c r="AX317" s="471"/>
      <c r="AY317" s="471"/>
      <c r="AZ317" s="468"/>
      <c r="BA317" s="468"/>
      <c r="BB317" s="468"/>
      <c r="BC317" s="472"/>
      <c r="BD317" s="471"/>
      <c r="BE317" s="471"/>
      <c r="BF317" s="471"/>
      <c r="BG317" s="468"/>
      <c r="BH317" s="468"/>
      <c r="BI317" s="468"/>
      <c r="BJ317" s="468"/>
      <c r="BK317" s="468"/>
      <c r="BL317" s="471"/>
      <c r="BM317" s="471"/>
      <c r="BN317" s="471"/>
      <c r="BO317" s="472"/>
      <c r="BP317" s="471"/>
      <c r="BQ317" s="471"/>
      <c r="BR317" s="471"/>
      <c r="BS317" s="471"/>
      <c r="BT317" s="471"/>
      <c r="BU317" s="471"/>
      <c r="BV317" s="471"/>
      <c r="BW317" s="471"/>
      <c r="BX317" s="471"/>
      <c r="BY317" s="468"/>
      <c r="BZ317" s="468"/>
      <c r="CA317" s="472"/>
      <c r="CB317" s="468"/>
      <c r="CC317" s="468"/>
      <c r="CD317" s="468"/>
      <c r="CE317" s="468"/>
      <c r="CF317" s="468"/>
      <c r="CG317" s="468"/>
      <c r="CH317" s="468"/>
      <c r="CI317" s="468"/>
      <c r="CJ317" s="471"/>
      <c r="CK317" s="471"/>
      <c r="CL317" s="471"/>
      <c r="CM317" s="472"/>
      <c r="CN317" s="471"/>
      <c r="CO317" s="471"/>
      <c r="CP317" s="471"/>
      <c r="CQ317" s="471"/>
      <c r="CR317" s="471"/>
      <c r="CS317" s="471"/>
      <c r="CT317" s="471"/>
      <c r="CU317" s="471"/>
      <c r="CV317" s="471"/>
      <c r="CW317" s="468"/>
      <c r="CX317" s="468"/>
      <c r="CY317" s="472"/>
      <c r="CZ317" s="468"/>
      <c r="DA317" s="468"/>
      <c r="DB317" s="468"/>
      <c r="DC317" s="468"/>
      <c r="DD317" s="468"/>
      <c r="DE317" s="468"/>
      <c r="DF317" s="468"/>
      <c r="DG317" s="468"/>
      <c r="DH317" s="471"/>
      <c r="DI317" s="471"/>
      <c r="DJ317" s="471"/>
      <c r="DK317" s="472"/>
      <c r="DL317" s="471"/>
      <c r="DM317" s="471"/>
      <c r="DN317" s="471"/>
      <c r="DO317" s="471"/>
      <c r="DP317" s="471"/>
      <c r="DQ317" s="471"/>
      <c r="DR317" s="471"/>
      <c r="DS317" s="471"/>
      <c r="DT317" s="471"/>
      <c r="DU317" s="468"/>
      <c r="DV317" s="468"/>
      <c r="DW317" s="472"/>
      <c r="DX317" s="468"/>
      <c r="DY317" s="468"/>
      <c r="DZ317" s="468"/>
      <c r="EA317" s="468"/>
      <c r="EB317" s="468"/>
      <c r="EC317" s="468"/>
      <c r="ED317" s="468"/>
      <c r="EE317" s="468"/>
      <c r="EF317" s="471"/>
      <c r="EG317" s="471"/>
      <c r="EH317" s="471"/>
      <c r="EI317" s="472"/>
      <c r="EJ317" s="471"/>
      <c r="EK317" s="471"/>
      <c r="EL317" s="471"/>
      <c r="EM317" s="471"/>
      <c r="EN317" s="471"/>
      <c r="EO317" s="471"/>
      <c r="EP317" s="471"/>
      <c r="EQ317" s="471"/>
      <c r="ER317" s="471"/>
      <c r="ES317" s="468"/>
      <c r="ET317" s="471">
        <f>'Per IP Marketing'!$B$14</f>
        <v>-24000</v>
      </c>
      <c r="EU317" s="471">
        <f>'Per IP Marketing'!$C$14</f>
        <v>-24000</v>
      </c>
      <c r="EV317" s="471">
        <f>'Per IP Marketing'!$D$14</f>
        <v>-19000</v>
      </c>
      <c r="EW317" s="471">
        <f>'Per IP Marketing'!$E$14</f>
        <v>-29000</v>
      </c>
      <c r="EX317" s="471">
        <f>'Per IP Marketing'!$F$14</f>
        <v>-26500</v>
      </c>
      <c r="EY317" s="471">
        <f>'Per IP Marketing'!$G$14</f>
        <v>-27700</v>
      </c>
      <c r="EZ317" s="471">
        <f>'Per IP Marketing'!$H$14</f>
        <v>-32700</v>
      </c>
      <c r="FA317" s="471">
        <f>'Per IP Marketing'!$I$14</f>
        <v>-27000</v>
      </c>
      <c r="FB317" s="471">
        <f>'Per IP Marketing'!$J$14</f>
        <v>-12500</v>
      </c>
      <c r="FC317" s="471">
        <f>'Per IP Marketing'!$K$14</f>
        <v>-10000</v>
      </c>
      <c r="FD317" s="471">
        <f>'Per IP Marketing'!$L$14</f>
        <v>-9250</v>
      </c>
      <c r="FE317" s="471">
        <f>'Per IP Marketing'!$M$14</f>
        <v>-2700</v>
      </c>
      <c r="FF317" s="471">
        <f>'Per IP Marketing'!$N$14</f>
        <v>-1100</v>
      </c>
      <c r="FG317" s="471">
        <f>'Per IP Marketing'!$O$14</f>
        <v>-1100</v>
      </c>
      <c r="FH317" s="471">
        <f>'Per IP Marketing'!$P$14</f>
        <v>-1100</v>
      </c>
      <c r="FI317" s="471">
        <f>'Per IP Marketing'!$Q$14</f>
        <v>-800</v>
      </c>
      <c r="FJ317" s="471">
        <f>'Per IP Marketing'!$R$14</f>
        <v>-1050</v>
      </c>
      <c r="FK317" s="468">
        <f>'Per IP Marketing'!$T$14</f>
        <v>0</v>
      </c>
      <c r="FL317" s="471"/>
      <c r="FM317" s="471"/>
      <c r="FN317" s="471"/>
      <c r="FO317" s="471"/>
      <c r="FP317" s="471"/>
      <c r="FQ317" s="468"/>
      <c r="FR317" s="468"/>
      <c r="FS317" s="472"/>
      <c r="FT317" s="468"/>
      <c r="FU317" s="468"/>
      <c r="FV317" s="468"/>
      <c r="FW317" s="468"/>
      <c r="FX317" s="468"/>
      <c r="FY317" s="468"/>
      <c r="FZ317" s="468"/>
      <c r="GA317" s="468"/>
      <c r="GB317" s="471"/>
      <c r="GC317" s="471"/>
      <c r="GD317" s="471"/>
      <c r="GE317" s="472"/>
      <c r="GF317" s="507"/>
    </row>
    <row r="318" spans="7:188" s="508" customFormat="1" ht="22" hidden="1" customHeight="1">
      <c r="G318" s="540">
        <f t="shared" si="871"/>
        <v>114</v>
      </c>
      <c r="H318" s="468"/>
      <c r="I318" s="468"/>
      <c r="J318" s="468"/>
      <c r="K318" s="468"/>
      <c r="L318" s="468"/>
      <c r="M318" s="468"/>
      <c r="N318" s="468"/>
      <c r="O318" s="468"/>
      <c r="P318" s="472"/>
      <c r="Q318" s="471"/>
      <c r="R318" s="471"/>
      <c r="S318" s="472"/>
      <c r="T318" s="471"/>
      <c r="U318" s="471"/>
      <c r="V318" s="471"/>
      <c r="W318" s="471"/>
      <c r="X318" s="471"/>
      <c r="Y318" s="471"/>
      <c r="Z318" s="471"/>
      <c r="AA318" s="471"/>
      <c r="AB318" s="471"/>
      <c r="AC318" s="468"/>
      <c r="AD318" s="468"/>
      <c r="AE318" s="472"/>
      <c r="AF318" s="471"/>
      <c r="AG318" s="471"/>
      <c r="AH318" s="471"/>
      <c r="AI318" s="468"/>
      <c r="AJ318" s="468"/>
      <c r="AK318" s="468"/>
      <c r="AL318" s="468"/>
      <c r="AM318" s="468"/>
      <c r="AN318" s="471"/>
      <c r="AO318" s="471"/>
      <c r="AP318" s="471"/>
      <c r="AQ318" s="472"/>
      <c r="AR318" s="471"/>
      <c r="AS318" s="471"/>
      <c r="AT318" s="471"/>
      <c r="AU318" s="471"/>
      <c r="AV318" s="471"/>
      <c r="AW318" s="471"/>
      <c r="AX318" s="471"/>
      <c r="AY318" s="471"/>
      <c r="AZ318" s="468"/>
      <c r="BA318" s="468"/>
      <c r="BB318" s="468"/>
      <c r="BC318" s="472"/>
      <c r="BD318" s="471"/>
      <c r="BE318" s="471"/>
      <c r="BF318" s="471"/>
      <c r="BG318" s="468"/>
      <c r="BH318" s="468"/>
      <c r="BI318" s="468"/>
      <c r="BJ318" s="468"/>
      <c r="BK318" s="468"/>
      <c r="BL318" s="471"/>
      <c r="BM318" s="471"/>
      <c r="BN318" s="471"/>
      <c r="BO318" s="472"/>
      <c r="BP318" s="471"/>
      <c r="BQ318" s="471"/>
      <c r="BR318" s="471"/>
      <c r="BS318" s="471"/>
      <c r="BT318" s="471"/>
      <c r="BU318" s="471"/>
      <c r="BV318" s="471"/>
      <c r="BW318" s="471"/>
      <c r="BX318" s="471"/>
      <c r="BY318" s="468"/>
      <c r="BZ318" s="468"/>
      <c r="CA318" s="472"/>
      <c r="CB318" s="468"/>
      <c r="CC318" s="468"/>
      <c r="CD318" s="468"/>
      <c r="CE318" s="468"/>
      <c r="CF318" s="468"/>
      <c r="CG318" s="468"/>
      <c r="CH318" s="468"/>
      <c r="CI318" s="468"/>
      <c r="CJ318" s="471"/>
      <c r="CK318" s="471"/>
      <c r="CL318" s="471"/>
      <c r="CM318" s="472"/>
      <c r="CN318" s="471"/>
      <c r="CO318" s="471"/>
      <c r="CP318" s="471"/>
      <c r="CQ318" s="471"/>
      <c r="CR318" s="471"/>
      <c r="CS318" s="471"/>
      <c r="CT318" s="471"/>
      <c r="CU318" s="471"/>
      <c r="CV318" s="471"/>
      <c r="CW318" s="468"/>
      <c r="CX318" s="468"/>
      <c r="CY318" s="472"/>
      <c r="CZ318" s="468"/>
      <c r="DA318" s="468"/>
      <c r="DB318" s="468"/>
      <c r="DC318" s="468"/>
      <c r="DD318" s="468"/>
      <c r="DE318" s="468"/>
      <c r="DF318" s="468"/>
      <c r="DG318" s="468"/>
      <c r="DH318" s="471"/>
      <c r="DI318" s="471"/>
      <c r="DJ318" s="471"/>
      <c r="DK318" s="472"/>
      <c r="DL318" s="471"/>
      <c r="DM318" s="471"/>
      <c r="DN318" s="471"/>
      <c r="DO318" s="471"/>
      <c r="DP318" s="471"/>
      <c r="DQ318" s="471"/>
      <c r="DR318" s="471"/>
      <c r="DS318" s="471"/>
      <c r="DT318" s="471"/>
      <c r="DU318" s="468"/>
      <c r="DV318" s="468"/>
      <c r="DW318" s="472"/>
      <c r="DX318" s="468"/>
      <c r="DY318" s="468"/>
      <c r="DZ318" s="468"/>
      <c r="EA318" s="468"/>
      <c r="EB318" s="468"/>
      <c r="EC318" s="468"/>
      <c r="ED318" s="468"/>
      <c r="EE318" s="468"/>
      <c r="EF318" s="471"/>
      <c r="EG318" s="471"/>
      <c r="EH318" s="471"/>
      <c r="EI318" s="472"/>
      <c r="EJ318" s="471"/>
      <c r="EK318" s="471"/>
      <c r="EL318" s="471"/>
      <c r="EM318" s="471"/>
      <c r="EN318" s="471"/>
      <c r="EO318" s="471"/>
      <c r="EP318" s="471"/>
      <c r="EQ318" s="471"/>
      <c r="ER318" s="471"/>
      <c r="ES318" s="468"/>
      <c r="ET318" s="468"/>
      <c r="EU318" s="472"/>
      <c r="EV318" s="471">
        <f>'Per IP Marketing'!$B$14</f>
        <v>-24000</v>
      </c>
      <c r="EW318" s="471">
        <f>'Per IP Marketing'!$C$14</f>
        <v>-24000</v>
      </c>
      <c r="EX318" s="471">
        <f>'Per IP Marketing'!$D$14</f>
        <v>-19000</v>
      </c>
      <c r="EY318" s="471">
        <f>'Per IP Marketing'!$E$14</f>
        <v>-29000</v>
      </c>
      <c r="EZ318" s="471">
        <f>'Per IP Marketing'!$F$14</f>
        <v>-26500</v>
      </c>
      <c r="FA318" s="471">
        <f>'Per IP Marketing'!$G$14</f>
        <v>-27700</v>
      </c>
      <c r="FB318" s="471">
        <f>'Per IP Marketing'!$H$14</f>
        <v>-32700</v>
      </c>
      <c r="FC318" s="471">
        <f>'Per IP Marketing'!$I$14</f>
        <v>-27000</v>
      </c>
      <c r="FD318" s="471">
        <f>'Per IP Marketing'!$J$14</f>
        <v>-12500</v>
      </c>
      <c r="FE318" s="471">
        <f>'Per IP Marketing'!$K$14</f>
        <v>-10000</v>
      </c>
      <c r="FF318" s="471">
        <f>'Per IP Marketing'!$L$14</f>
        <v>-9250</v>
      </c>
      <c r="FG318" s="471">
        <f>'Per IP Marketing'!$M$14</f>
        <v>-2700</v>
      </c>
      <c r="FH318" s="471">
        <f>'Per IP Marketing'!$N$14</f>
        <v>-1100</v>
      </c>
      <c r="FI318" s="471">
        <f>'Per IP Marketing'!$O$14</f>
        <v>-1100</v>
      </c>
      <c r="FJ318" s="471">
        <f>'Per IP Marketing'!$P$14</f>
        <v>-1100</v>
      </c>
      <c r="FK318" s="471">
        <f>'Per IP Marketing'!$Q$14</f>
        <v>-800</v>
      </c>
      <c r="FL318" s="471">
        <f>'Per IP Marketing'!$R$14</f>
        <v>-1050</v>
      </c>
      <c r="FM318" s="468">
        <f>'Per IP Marketing'!$T$14</f>
        <v>0</v>
      </c>
      <c r="FN318" s="471"/>
      <c r="FO318" s="471"/>
      <c r="FP318" s="471"/>
      <c r="FQ318" s="468"/>
      <c r="FR318" s="468"/>
      <c r="FS318" s="472"/>
      <c r="FT318" s="468"/>
      <c r="FU318" s="468"/>
      <c r="FV318" s="468"/>
      <c r="FW318" s="468"/>
      <c r="FX318" s="468"/>
      <c r="FY318" s="468"/>
      <c r="FZ318" s="468"/>
      <c r="GA318" s="468"/>
      <c r="GB318" s="471"/>
      <c r="GC318" s="471"/>
      <c r="GD318" s="471"/>
      <c r="GE318" s="472"/>
      <c r="GF318" s="507"/>
    </row>
    <row r="319" spans="7:188" s="508" customFormat="1" ht="22" hidden="1" customHeight="1">
      <c r="G319" s="540">
        <f t="shared" si="871"/>
        <v>115</v>
      </c>
      <c r="H319" s="468"/>
      <c r="I319" s="468"/>
      <c r="J319" s="468"/>
      <c r="K319" s="468"/>
      <c r="L319" s="468"/>
      <c r="M319" s="468"/>
      <c r="N319" s="468"/>
      <c r="O319" s="468"/>
      <c r="P319" s="472"/>
      <c r="Q319" s="471"/>
      <c r="R319" s="471"/>
      <c r="S319" s="472"/>
      <c r="T319" s="471"/>
      <c r="U319" s="471"/>
      <c r="V319" s="471"/>
      <c r="W319" s="471"/>
      <c r="X319" s="471"/>
      <c r="Y319" s="471"/>
      <c r="Z319" s="471"/>
      <c r="AA319" s="471"/>
      <c r="AB319" s="471"/>
      <c r="AC319" s="468"/>
      <c r="AD319" s="468"/>
      <c r="AE319" s="472"/>
      <c r="AF319" s="471"/>
      <c r="AG319" s="471"/>
      <c r="AH319" s="471"/>
      <c r="AI319" s="468"/>
      <c r="AJ319" s="468"/>
      <c r="AK319" s="468"/>
      <c r="AL319" s="468"/>
      <c r="AM319" s="468"/>
      <c r="AN319" s="471"/>
      <c r="AO319" s="471"/>
      <c r="AP319" s="471"/>
      <c r="AQ319" s="472"/>
      <c r="AR319" s="471"/>
      <c r="AS319" s="471"/>
      <c r="AT319" s="471"/>
      <c r="AU319" s="471"/>
      <c r="AV319" s="471"/>
      <c r="AW319" s="471"/>
      <c r="AX319" s="471"/>
      <c r="AY319" s="471"/>
      <c r="AZ319" s="468"/>
      <c r="BA319" s="468"/>
      <c r="BB319" s="468"/>
      <c r="BC319" s="472"/>
      <c r="BD319" s="471"/>
      <c r="BE319" s="471"/>
      <c r="BF319" s="471"/>
      <c r="BG319" s="468"/>
      <c r="BH319" s="468"/>
      <c r="BI319" s="468"/>
      <c r="BJ319" s="468"/>
      <c r="BK319" s="468"/>
      <c r="BL319" s="471"/>
      <c r="BM319" s="471"/>
      <c r="BN319" s="471"/>
      <c r="BO319" s="472"/>
      <c r="BP319" s="471"/>
      <c r="BQ319" s="471"/>
      <c r="BR319" s="471"/>
      <c r="BS319" s="471"/>
      <c r="BT319" s="471"/>
      <c r="BU319" s="471"/>
      <c r="BV319" s="471"/>
      <c r="BW319" s="471"/>
      <c r="BX319" s="471"/>
      <c r="BY319" s="468"/>
      <c r="BZ319" s="468"/>
      <c r="CA319" s="472"/>
      <c r="CB319" s="468"/>
      <c r="CC319" s="468"/>
      <c r="CD319" s="468"/>
      <c r="CE319" s="468"/>
      <c r="CF319" s="468"/>
      <c r="CG319" s="468"/>
      <c r="CH319" s="468"/>
      <c r="CI319" s="468"/>
      <c r="CJ319" s="471"/>
      <c r="CK319" s="471"/>
      <c r="CL319" s="471"/>
      <c r="CM319" s="472"/>
      <c r="CN319" s="471"/>
      <c r="CO319" s="471"/>
      <c r="CP319" s="471"/>
      <c r="CQ319" s="471"/>
      <c r="CR319" s="471"/>
      <c r="CS319" s="471"/>
      <c r="CT319" s="471"/>
      <c r="CU319" s="471"/>
      <c r="CV319" s="471"/>
      <c r="CW319" s="468"/>
      <c r="CX319" s="468"/>
      <c r="CY319" s="472"/>
      <c r="CZ319" s="468"/>
      <c r="DA319" s="468"/>
      <c r="DB319" s="468"/>
      <c r="DC319" s="468"/>
      <c r="DD319" s="468"/>
      <c r="DE319" s="468"/>
      <c r="DF319" s="468"/>
      <c r="DG319" s="468"/>
      <c r="DH319" s="471"/>
      <c r="DI319" s="471"/>
      <c r="DJ319" s="471"/>
      <c r="DK319" s="472"/>
      <c r="DL319" s="471"/>
      <c r="DM319" s="471"/>
      <c r="DN319" s="471"/>
      <c r="DO319" s="471"/>
      <c r="DP319" s="471"/>
      <c r="DQ319" s="471"/>
      <c r="DR319" s="471"/>
      <c r="DS319" s="471"/>
      <c r="DT319" s="471"/>
      <c r="DU319" s="468"/>
      <c r="DV319" s="468"/>
      <c r="DW319" s="472"/>
      <c r="DX319" s="468"/>
      <c r="DY319" s="468"/>
      <c r="DZ319" s="468"/>
      <c r="EA319" s="468"/>
      <c r="EB319" s="468"/>
      <c r="EC319" s="468"/>
      <c r="ED319" s="468"/>
      <c r="EE319" s="468"/>
      <c r="EF319" s="471"/>
      <c r="EG319" s="471"/>
      <c r="EH319" s="471"/>
      <c r="EI319" s="472"/>
      <c r="EJ319" s="471"/>
      <c r="EK319" s="471"/>
      <c r="EL319" s="471"/>
      <c r="EM319" s="471"/>
      <c r="EN319" s="471"/>
      <c r="EO319" s="471"/>
      <c r="EP319" s="471"/>
      <c r="EQ319" s="471"/>
      <c r="ER319" s="471"/>
      <c r="ES319" s="468"/>
      <c r="ET319" s="468"/>
      <c r="EU319" s="472"/>
      <c r="EV319" s="468"/>
      <c r="EW319" s="471">
        <f>'Per IP Marketing'!$B$14</f>
        <v>-24000</v>
      </c>
      <c r="EX319" s="471">
        <f>'Per IP Marketing'!$C$14</f>
        <v>-24000</v>
      </c>
      <c r="EY319" s="471">
        <f>'Per IP Marketing'!$D$14</f>
        <v>-19000</v>
      </c>
      <c r="EZ319" s="471">
        <f>'Per IP Marketing'!$E$14</f>
        <v>-29000</v>
      </c>
      <c r="FA319" s="471">
        <f>'Per IP Marketing'!$F$14</f>
        <v>-26500</v>
      </c>
      <c r="FB319" s="471">
        <f>'Per IP Marketing'!$G$14</f>
        <v>-27700</v>
      </c>
      <c r="FC319" s="471">
        <f>'Per IP Marketing'!$H$14</f>
        <v>-32700</v>
      </c>
      <c r="FD319" s="471">
        <f>'Per IP Marketing'!$I$14</f>
        <v>-27000</v>
      </c>
      <c r="FE319" s="471">
        <f>'Per IP Marketing'!$J$14</f>
        <v>-12500</v>
      </c>
      <c r="FF319" s="471">
        <f>'Per IP Marketing'!$K$14</f>
        <v>-10000</v>
      </c>
      <c r="FG319" s="471">
        <f>'Per IP Marketing'!$L$14</f>
        <v>-9250</v>
      </c>
      <c r="FH319" s="471">
        <f>'Per IP Marketing'!$M$14</f>
        <v>-2700</v>
      </c>
      <c r="FI319" s="471">
        <f>'Per IP Marketing'!$N$14</f>
        <v>-1100</v>
      </c>
      <c r="FJ319" s="471">
        <f>'Per IP Marketing'!$O$14</f>
        <v>-1100</v>
      </c>
      <c r="FK319" s="471">
        <f>'Per IP Marketing'!$P$14</f>
        <v>-1100</v>
      </c>
      <c r="FL319" s="471">
        <f>'Per IP Marketing'!$Q$14</f>
        <v>-800</v>
      </c>
      <c r="FM319" s="471">
        <f>'Per IP Marketing'!$R$14</f>
        <v>-1050</v>
      </c>
      <c r="FN319" s="468">
        <f>'Per IP Marketing'!$T$14</f>
        <v>0</v>
      </c>
      <c r="FO319" s="471"/>
      <c r="FP319" s="471"/>
      <c r="FQ319" s="468"/>
      <c r="FR319" s="468"/>
      <c r="FS319" s="472"/>
      <c r="FT319" s="468"/>
      <c r="FU319" s="468"/>
      <c r="FV319" s="468"/>
      <c r="FW319" s="468"/>
      <c r="FX319" s="468"/>
      <c r="FY319" s="468"/>
      <c r="FZ319" s="468"/>
      <c r="GA319" s="468"/>
      <c r="GB319" s="471"/>
      <c r="GC319" s="471"/>
      <c r="GD319" s="471"/>
      <c r="GE319" s="472"/>
      <c r="GF319" s="507"/>
    </row>
    <row r="320" spans="7:188" s="508" customFormat="1" ht="22" hidden="1" customHeight="1">
      <c r="G320" s="540">
        <f t="shared" si="871"/>
        <v>116</v>
      </c>
      <c r="H320" s="468"/>
      <c r="I320" s="468"/>
      <c r="J320" s="468"/>
      <c r="K320" s="468"/>
      <c r="L320" s="468"/>
      <c r="M320" s="468"/>
      <c r="N320" s="468"/>
      <c r="O320" s="468"/>
      <c r="P320" s="472"/>
      <c r="Q320" s="471"/>
      <c r="R320" s="471"/>
      <c r="S320" s="472"/>
      <c r="T320" s="471"/>
      <c r="U320" s="471"/>
      <c r="V320" s="471"/>
      <c r="W320" s="471"/>
      <c r="X320" s="471"/>
      <c r="Y320" s="471"/>
      <c r="Z320" s="471"/>
      <c r="AA320" s="471"/>
      <c r="AB320" s="471"/>
      <c r="AC320" s="468"/>
      <c r="AD320" s="468"/>
      <c r="AE320" s="472"/>
      <c r="AF320" s="471"/>
      <c r="AG320" s="471"/>
      <c r="AH320" s="471"/>
      <c r="AI320" s="468"/>
      <c r="AJ320" s="468"/>
      <c r="AK320" s="468"/>
      <c r="AL320" s="468"/>
      <c r="AM320" s="468"/>
      <c r="AN320" s="471"/>
      <c r="AO320" s="471"/>
      <c r="AP320" s="471"/>
      <c r="AQ320" s="472"/>
      <c r="AR320" s="471"/>
      <c r="AS320" s="471"/>
      <c r="AT320" s="471"/>
      <c r="AU320" s="471"/>
      <c r="AV320" s="471"/>
      <c r="AW320" s="471"/>
      <c r="AX320" s="471"/>
      <c r="AY320" s="471"/>
      <c r="AZ320" s="468"/>
      <c r="BA320" s="468"/>
      <c r="BB320" s="468"/>
      <c r="BC320" s="472"/>
      <c r="BD320" s="471"/>
      <c r="BE320" s="471"/>
      <c r="BF320" s="471"/>
      <c r="BG320" s="468"/>
      <c r="BH320" s="468"/>
      <c r="BI320" s="468"/>
      <c r="BJ320" s="468"/>
      <c r="BK320" s="468"/>
      <c r="BL320" s="471"/>
      <c r="BM320" s="471"/>
      <c r="BN320" s="471"/>
      <c r="BO320" s="472"/>
      <c r="BP320" s="471"/>
      <c r="BQ320" s="471"/>
      <c r="BR320" s="471"/>
      <c r="BS320" s="471"/>
      <c r="BT320" s="471"/>
      <c r="BU320" s="471"/>
      <c r="BV320" s="471"/>
      <c r="BW320" s="471"/>
      <c r="BX320" s="471"/>
      <c r="BY320" s="468"/>
      <c r="BZ320" s="468"/>
      <c r="CA320" s="472"/>
      <c r="CB320" s="468"/>
      <c r="CC320" s="468"/>
      <c r="CD320" s="468"/>
      <c r="CE320" s="468"/>
      <c r="CF320" s="468"/>
      <c r="CG320" s="468"/>
      <c r="CH320" s="468"/>
      <c r="CI320" s="468"/>
      <c r="CJ320" s="471"/>
      <c r="CK320" s="471"/>
      <c r="CL320" s="471"/>
      <c r="CM320" s="472"/>
      <c r="CN320" s="471"/>
      <c r="CO320" s="471"/>
      <c r="CP320" s="471"/>
      <c r="CQ320" s="471"/>
      <c r="CR320" s="471"/>
      <c r="CS320" s="471"/>
      <c r="CT320" s="471"/>
      <c r="CU320" s="471"/>
      <c r="CV320" s="471"/>
      <c r="CW320" s="468"/>
      <c r="CX320" s="468"/>
      <c r="CY320" s="472"/>
      <c r="CZ320" s="468"/>
      <c r="DA320" s="468"/>
      <c r="DB320" s="468"/>
      <c r="DC320" s="468"/>
      <c r="DD320" s="468"/>
      <c r="DE320" s="468"/>
      <c r="DF320" s="468"/>
      <c r="DG320" s="468"/>
      <c r="DH320" s="471"/>
      <c r="DI320" s="471"/>
      <c r="DJ320" s="471"/>
      <c r="DK320" s="472"/>
      <c r="DL320" s="471"/>
      <c r="DM320" s="471"/>
      <c r="DN320" s="471"/>
      <c r="DO320" s="471"/>
      <c r="DP320" s="471"/>
      <c r="DQ320" s="471"/>
      <c r="DR320" s="471"/>
      <c r="DS320" s="471"/>
      <c r="DT320" s="471"/>
      <c r="DU320" s="468"/>
      <c r="DV320" s="468"/>
      <c r="DW320" s="472"/>
      <c r="DX320" s="468"/>
      <c r="DY320" s="468"/>
      <c r="DZ320" s="468"/>
      <c r="EA320" s="468"/>
      <c r="EB320" s="468"/>
      <c r="EC320" s="468"/>
      <c r="ED320" s="468"/>
      <c r="EE320" s="468"/>
      <c r="EF320" s="471"/>
      <c r="EG320" s="471"/>
      <c r="EH320" s="471"/>
      <c r="EI320" s="472"/>
      <c r="EJ320" s="471"/>
      <c r="EK320" s="471"/>
      <c r="EL320" s="471"/>
      <c r="EM320" s="471"/>
      <c r="EN320" s="471"/>
      <c r="EO320" s="471"/>
      <c r="EP320" s="471"/>
      <c r="EQ320" s="471"/>
      <c r="ER320" s="471"/>
      <c r="ES320" s="468"/>
      <c r="ET320" s="468"/>
      <c r="EU320" s="472"/>
      <c r="EV320" s="468"/>
      <c r="EW320" s="468"/>
      <c r="EX320" s="468"/>
      <c r="EY320" s="471">
        <f>'Per IP Marketing'!$B$14</f>
        <v>-24000</v>
      </c>
      <c r="EZ320" s="471">
        <f>'Per IP Marketing'!$C$14</f>
        <v>-24000</v>
      </c>
      <c r="FA320" s="471">
        <f>'Per IP Marketing'!$D$14</f>
        <v>-19000</v>
      </c>
      <c r="FB320" s="471">
        <f>'Per IP Marketing'!$E$14</f>
        <v>-29000</v>
      </c>
      <c r="FC320" s="471">
        <f>'Per IP Marketing'!$F$14</f>
        <v>-26500</v>
      </c>
      <c r="FD320" s="471">
        <f>'Per IP Marketing'!$G$14</f>
        <v>-27700</v>
      </c>
      <c r="FE320" s="471">
        <f>'Per IP Marketing'!$H$14</f>
        <v>-32700</v>
      </c>
      <c r="FF320" s="471">
        <f>'Per IP Marketing'!$I$14</f>
        <v>-27000</v>
      </c>
      <c r="FG320" s="471">
        <f>'Per IP Marketing'!$J$14</f>
        <v>-12500</v>
      </c>
      <c r="FH320" s="471">
        <f>'Per IP Marketing'!$K$14</f>
        <v>-10000</v>
      </c>
      <c r="FI320" s="471">
        <f>'Per IP Marketing'!$L$14</f>
        <v>-9250</v>
      </c>
      <c r="FJ320" s="471">
        <f>'Per IP Marketing'!$M$14</f>
        <v>-2700</v>
      </c>
      <c r="FK320" s="471">
        <f>'Per IP Marketing'!$N$14</f>
        <v>-1100</v>
      </c>
      <c r="FL320" s="471">
        <f>'Per IP Marketing'!$O$14</f>
        <v>-1100</v>
      </c>
      <c r="FM320" s="471">
        <f>'Per IP Marketing'!$P$14</f>
        <v>-1100</v>
      </c>
      <c r="FN320" s="471">
        <f>'Per IP Marketing'!$Q$14</f>
        <v>-800</v>
      </c>
      <c r="FO320" s="471">
        <f>'Per IP Marketing'!$R$14</f>
        <v>-1050</v>
      </c>
      <c r="FP320" s="468">
        <f>'Per IP Marketing'!$T$14</f>
        <v>0</v>
      </c>
      <c r="FQ320" s="468"/>
      <c r="FR320" s="468"/>
      <c r="FS320" s="472"/>
      <c r="FT320" s="468"/>
      <c r="FU320" s="468"/>
      <c r="FV320" s="468"/>
      <c r="FW320" s="468"/>
      <c r="FX320" s="468"/>
      <c r="FY320" s="468"/>
      <c r="FZ320" s="468"/>
      <c r="GA320" s="468"/>
      <c r="GB320" s="471"/>
      <c r="GC320" s="471"/>
      <c r="GD320" s="471"/>
      <c r="GE320" s="472"/>
      <c r="GF320" s="507"/>
    </row>
    <row r="321" spans="7:188" s="508" customFormat="1" ht="22" hidden="1" customHeight="1">
      <c r="G321" s="540">
        <f t="shared" si="871"/>
        <v>117</v>
      </c>
      <c r="H321" s="468"/>
      <c r="I321" s="468"/>
      <c r="J321" s="468"/>
      <c r="K321" s="468"/>
      <c r="L321" s="468"/>
      <c r="M321" s="468"/>
      <c r="N321" s="468"/>
      <c r="O321" s="468"/>
      <c r="P321" s="472"/>
      <c r="Q321" s="471"/>
      <c r="R321" s="471"/>
      <c r="S321" s="472"/>
      <c r="T321" s="471"/>
      <c r="U321" s="471"/>
      <c r="V321" s="471"/>
      <c r="W321" s="471"/>
      <c r="X321" s="471"/>
      <c r="Y321" s="471"/>
      <c r="Z321" s="471"/>
      <c r="AA321" s="471"/>
      <c r="AB321" s="471"/>
      <c r="AC321" s="468"/>
      <c r="AD321" s="468"/>
      <c r="AE321" s="472"/>
      <c r="AF321" s="471"/>
      <c r="AG321" s="471"/>
      <c r="AH321" s="471"/>
      <c r="AI321" s="468"/>
      <c r="AJ321" s="468"/>
      <c r="AK321" s="468"/>
      <c r="AL321" s="468"/>
      <c r="AM321" s="468"/>
      <c r="AN321" s="471"/>
      <c r="AO321" s="471"/>
      <c r="AP321" s="471"/>
      <c r="AQ321" s="472"/>
      <c r="AR321" s="471"/>
      <c r="AS321" s="471"/>
      <c r="AT321" s="471"/>
      <c r="AU321" s="471"/>
      <c r="AV321" s="471"/>
      <c r="AW321" s="471"/>
      <c r="AX321" s="471"/>
      <c r="AY321" s="471"/>
      <c r="AZ321" s="468"/>
      <c r="BA321" s="468"/>
      <c r="BB321" s="468"/>
      <c r="BC321" s="472"/>
      <c r="BD321" s="471"/>
      <c r="BE321" s="471"/>
      <c r="BF321" s="471"/>
      <c r="BG321" s="468"/>
      <c r="BH321" s="468"/>
      <c r="BI321" s="468"/>
      <c r="BJ321" s="468"/>
      <c r="BK321" s="468"/>
      <c r="BL321" s="471"/>
      <c r="BM321" s="471"/>
      <c r="BN321" s="471"/>
      <c r="BO321" s="472"/>
      <c r="BP321" s="471"/>
      <c r="BQ321" s="471"/>
      <c r="BR321" s="471"/>
      <c r="BS321" s="471"/>
      <c r="BT321" s="471"/>
      <c r="BU321" s="471"/>
      <c r="BV321" s="471"/>
      <c r="BW321" s="471"/>
      <c r="BX321" s="471"/>
      <c r="BY321" s="468"/>
      <c r="BZ321" s="468"/>
      <c r="CA321" s="472"/>
      <c r="CB321" s="468"/>
      <c r="CC321" s="468"/>
      <c r="CD321" s="468"/>
      <c r="CE321" s="468"/>
      <c r="CF321" s="468"/>
      <c r="CG321" s="468"/>
      <c r="CH321" s="468"/>
      <c r="CI321" s="468"/>
      <c r="CJ321" s="471"/>
      <c r="CK321" s="471"/>
      <c r="CL321" s="471"/>
      <c r="CM321" s="472"/>
      <c r="CN321" s="471"/>
      <c r="CO321" s="471"/>
      <c r="CP321" s="471"/>
      <c r="CQ321" s="471"/>
      <c r="CR321" s="471"/>
      <c r="CS321" s="471"/>
      <c r="CT321" s="471"/>
      <c r="CU321" s="471"/>
      <c r="CV321" s="471"/>
      <c r="CW321" s="468"/>
      <c r="CX321" s="468"/>
      <c r="CY321" s="472"/>
      <c r="CZ321" s="468"/>
      <c r="DA321" s="468"/>
      <c r="DB321" s="468"/>
      <c r="DC321" s="468"/>
      <c r="DD321" s="468"/>
      <c r="DE321" s="468"/>
      <c r="DF321" s="468"/>
      <c r="DG321" s="468"/>
      <c r="DH321" s="471"/>
      <c r="DI321" s="471"/>
      <c r="DJ321" s="471"/>
      <c r="DK321" s="472"/>
      <c r="DL321" s="471"/>
      <c r="DM321" s="471"/>
      <c r="DN321" s="471"/>
      <c r="DO321" s="471"/>
      <c r="DP321" s="471"/>
      <c r="DQ321" s="471"/>
      <c r="DR321" s="471"/>
      <c r="DS321" s="471"/>
      <c r="DT321" s="471"/>
      <c r="DU321" s="468"/>
      <c r="DV321" s="468"/>
      <c r="DW321" s="472"/>
      <c r="DX321" s="468"/>
      <c r="DY321" s="468"/>
      <c r="DZ321" s="468"/>
      <c r="EA321" s="468"/>
      <c r="EB321" s="468"/>
      <c r="EC321" s="468"/>
      <c r="ED321" s="468"/>
      <c r="EE321" s="468"/>
      <c r="EF321" s="471"/>
      <c r="EG321" s="471"/>
      <c r="EH321" s="471"/>
      <c r="EI321" s="472"/>
      <c r="EJ321" s="471"/>
      <c r="EK321" s="471"/>
      <c r="EL321" s="471"/>
      <c r="EM321" s="471"/>
      <c r="EN321" s="471"/>
      <c r="EO321" s="471"/>
      <c r="EP321" s="471"/>
      <c r="EQ321" s="471"/>
      <c r="ER321" s="471"/>
      <c r="ES321" s="468"/>
      <c r="ET321" s="468"/>
      <c r="EU321" s="472"/>
      <c r="EV321" s="468"/>
      <c r="EW321" s="468"/>
      <c r="EX321" s="468"/>
      <c r="EY321" s="468"/>
      <c r="EZ321" s="471">
        <f>'Per IP Marketing'!$B$14</f>
        <v>-24000</v>
      </c>
      <c r="FA321" s="471">
        <f>'Per IP Marketing'!$C$14</f>
        <v>-24000</v>
      </c>
      <c r="FB321" s="471">
        <f>'Per IP Marketing'!$D$14</f>
        <v>-19000</v>
      </c>
      <c r="FC321" s="471">
        <f>'Per IP Marketing'!$E$14</f>
        <v>-29000</v>
      </c>
      <c r="FD321" s="471">
        <f>'Per IP Marketing'!$F$14</f>
        <v>-26500</v>
      </c>
      <c r="FE321" s="471">
        <f>'Per IP Marketing'!$G$14</f>
        <v>-27700</v>
      </c>
      <c r="FF321" s="471">
        <f>'Per IP Marketing'!$H$14</f>
        <v>-32700</v>
      </c>
      <c r="FG321" s="471">
        <f>'Per IP Marketing'!$I$14</f>
        <v>-27000</v>
      </c>
      <c r="FH321" s="471">
        <f>'Per IP Marketing'!$J$14</f>
        <v>-12500</v>
      </c>
      <c r="FI321" s="471">
        <f>'Per IP Marketing'!$K$14</f>
        <v>-10000</v>
      </c>
      <c r="FJ321" s="471">
        <f>'Per IP Marketing'!$L$14</f>
        <v>-9250</v>
      </c>
      <c r="FK321" s="471">
        <f>'Per IP Marketing'!$M$14</f>
        <v>-2700</v>
      </c>
      <c r="FL321" s="471">
        <f>'Per IP Marketing'!$N$14</f>
        <v>-1100</v>
      </c>
      <c r="FM321" s="471">
        <f>'Per IP Marketing'!$O$14</f>
        <v>-1100</v>
      </c>
      <c r="FN321" s="471">
        <f>'Per IP Marketing'!$P$14</f>
        <v>-1100</v>
      </c>
      <c r="FO321" s="471">
        <f>'Per IP Marketing'!$Q$14</f>
        <v>-800</v>
      </c>
      <c r="FP321" s="471">
        <f>'Per IP Marketing'!$R$14</f>
        <v>-1050</v>
      </c>
      <c r="FQ321" s="468">
        <f>'Per IP Marketing'!$T$14</f>
        <v>0</v>
      </c>
      <c r="FR321" s="468"/>
      <c r="FS321" s="472"/>
      <c r="FT321" s="468"/>
      <c r="FU321" s="468"/>
      <c r="FV321" s="468"/>
      <c r="FW321" s="468"/>
      <c r="FX321" s="468"/>
      <c r="FY321" s="468"/>
      <c r="FZ321" s="468"/>
      <c r="GA321" s="468"/>
      <c r="GB321" s="471"/>
      <c r="GC321" s="471"/>
      <c r="GD321" s="471"/>
      <c r="GE321" s="472"/>
      <c r="GF321" s="507"/>
    </row>
    <row r="322" spans="7:188" s="508" customFormat="1" ht="22" hidden="1" customHeight="1">
      <c r="G322" s="540">
        <f t="shared" si="871"/>
        <v>118</v>
      </c>
      <c r="H322" s="468"/>
      <c r="I322" s="468"/>
      <c r="J322" s="468"/>
      <c r="K322" s="468"/>
      <c r="L322" s="468"/>
      <c r="M322" s="468"/>
      <c r="N322" s="468"/>
      <c r="O322" s="468"/>
      <c r="P322" s="472"/>
      <c r="Q322" s="471"/>
      <c r="R322" s="471"/>
      <c r="S322" s="472"/>
      <c r="T322" s="471"/>
      <c r="U322" s="471"/>
      <c r="V322" s="471"/>
      <c r="W322" s="471"/>
      <c r="X322" s="471"/>
      <c r="Y322" s="471"/>
      <c r="Z322" s="471"/>
      <c r="AA322" s="471"/>
      <c r="AB322" s="471"/>
      <c r="AC322" s="468"/>
      <c r="AD322" s="468"/>
      <c r="AE322" s="472"/>
      <c r="AF322" s="471"/>
      <c r="AG322" s="471"/>
      <c r="AH322" s="471"/>
      <c r="AI322" s="468"/>
      <c r="AJ322" s="468"/>
      <c r="AK322" s="468"/>
      <c r="AL322" s="468"/>
      <c r="AM322" s="468"/>
      <c r="AN322" s="471"/>
      <c r="AO322" s="471"/>
      <c r="AP322" s="471"/>
      <c r="AQ322" s="472"/>
      <c r="AR322" s="471"/>
      <c r="AS322" s="471"/>
      <c r="AT322" s="471"/>
      <c r="AU322" s="471"/>
      <c r="AV322" s="471"/>
      <c r="AW322" s="471"/>
      <c r="AX322" s="471"/>
      <c r="AY322" s="471"/>
      <c r="AZ322" s="468"/>
      <c r="BA322" s="468"/>
      <c r="BB322" s="468"/>
      <c r="BC322" s="472"/>
      <c r="BD322" s="471"/>
      <c r="BE322" s="471"/>
      <c r="BF322" s="471"/>
      <c r="BG322" s="468"/>
      <c r="BH322" s="468"/>
      <c r="BI322" s="468"/>
      <c r="BJ322" s="468"/>
      <c r="BK322" s="468"/>
      <c r="BL322" s="471"/>
      <c r="BM322" s="471"/>
      <c r="BN322" s="471"/>
      <c r="BO322" s="472"/>
      <c r="BP322" s="471"/>
      <c r="BQ322" s="471"/>
      <c r="BR322" s="471"/>
      <c r="BS322" s="471"/>
      <c r="BT322" s="471"/>
      <c r="BU322" s="471"/>
      <c r="BV322" s="471"/>
      <c r="BW322" s="471"/>
      <c r="BX322" s="471"/>
      <c r="BY322" s="468"/>
      <c r="BZ322" s="468"/>
      <c r="CA322" s="472"/>
      <c r="CB322" s="468"/>
      <c r="CC322" s="468"/>
      <c r="CD322" s="468"/>
      <c r="CE322" s="468"/>
      <c r="CF322" s="468"/>
      <c r="CG322" s="468"/>
      <c r="CH322" s="468"/>
      <c r="CI322" s="468"/>
      <c r="CJ322" s="471"/>
      <c r="CK322" s="471"/>
      <c r="CL322" s="471"/>
      <c r="CM322" s="472"/>
      <c r="CN322" s="471"/>
      <c r="CO322" s="471"/>
      <c r="CP322" s="471"/>
      <c r="CQ322" s="471"/>
      <c r="CR322" s="471"/>
      <c r="CS322" s="471"/>
      <c r="CT322" s="471"/>
      <c r="CU322" s="471"/>
      <c r="CV322" s="471"/>
      <c r="CW322" s="468"/>
      <c r="CX322" s="468"/>
      <c r="CY322" s="472"/>
      <c r="CZ322" s="468"/>
      <c r="DA322" s="468"/>
      <c r="DB322" s="468"/>
      <c r="DC322" s="468"/>
      <c r="DD322" s="468"/>
      <c r="DE322" s="468"/>
      <c r="DF322" s="468"/>
      <c r="DG322" s="468"/>
      <c r="DH322" s="471"/>
      <c r="DI322" s="471"/>
      <c r="DJ322" s="471"/>
      <c r="DK322" s="472"/>
      <c r="DL322" s="471"/>
      <c r="DM322" s="471"/>
      <c r="DN322" s="471"/>
      <c r="DO322" s="471"/>
      <c r="DP322" s="471"/>
      <c r="DQ322" s="471"/>
      <c r="DR322" s="471"/>
      <c r="DS322" s="471"/>
      <c r="DT322" s="471"/>
      <c r="DU322" s="468"/>
      <c r="DV322" s="468"/>
      <c r="DW322" s="472"/>
      <c r="DX322" s="468"/>
      <c r="DY322" s="468"/>
      <c r="DZ322" s="468"/>
      <c r="EA322" s="468"/>
      <c r="EB322" s="468"/>
      <c r="EC322" s="468"/>
      <c r="ED322" s="468"/>
      <c r="EE322" s="468"/>
      <c r="EF322" s="471"/>
      <c r="EG322" s="471"/>
      <c r="EH322" s="471"/>
      <c r="EI322" s="472"/>
      <c r="EJ322" s="471"/>
      <c r="EK322" s="471"/>
      <c r="EL322" s="471"/>
      <c r="EM322" s="471"/>
      <c r="EN322" s="471"/>
      <c r="EO322" s="471"/>
      <c r="EP322" s="471"/>
      <c r="EQ322" s="471"/>
      <c r="ER322" s="471"/>
      <c r="ES322" s="468"/>
      <c r="ET322" s="468"/>
      <c r="EU322" s="472"/>
      <c r="EV322" s="468"/>
      <c r="EW322" s="468"/>
      <c r="EX322" s="468"/>
      <c r="EY322" s="468"/>
      <c r="EZ322" s="468"/>
      <c r="FA322" s="471">
        <f>'Per IP Marketing'!$B$14</f>
        <v>-24000</v>
      </c>
      <c r="FB322" s="471">
        <f>'Per IP Marketing'!$C$14</f>
        <v>-24000</v>
      </c>
      <c r="FC322" s="471">
        <f>'Per IP Marketing'!$D$14</f>
        <v>-19000</v>
      </c>
      <c r="FD322" s="471">
        <f>'Per IP Marketing'!$E$14</f>
        <v>-29000</v>
      </c>
      <c r="FE322" s="471">
        <f>'Per IP Marketing'!$F$14</f>
        <v>-26500</v>
      </c>
      <c r="FF322" s="471">
        <f>'Per IP Marketing'!$G$14</f>
        <v>-27700</v>
      </c>
      <c r="FG322" s="471">
        <f>'Per IP Marketing'!$H$14</f>
        <v>-32700</v>
      </c>
      <c r="FH322" s="471">
        <f>'Per IP Marketing'!$I$14</f>
        <v>-27000</v>
      </c>
      <c r="FI322" s="471">
        <f>'Per IP Marketing'!$J$14</f>
        <v>-12500</v>
      </c>
      <c r="FJ322" s="471">
        <f>'Per IP Marketing'!$K$14</f>
        <v>-10000</v>
      </c>
      <c r="FK322" s="471">
        <f>'Per IP Marketing'!$L$14</f>
        <v>-9250</v>
      </c>
      <c r="FL322" s="471">
        <f>'Per IP Marketing'!$M$14</f>
        <v>-2700</v>
      </c>
      <c r="FM322" s="471">
        <f>'Per IP Marketing'!$N$14</f>
        <v>-1100</v>
      </c>
      <c r="FN322" s="471">
        <f>'Per IP Marketing'!$O$14</f>
        <v>-1100</v>
      </c>
      <c r="FO322" s="471">
        <f>'Per IP Marketing'!$P$14</f>
        <v>-1100</v>
      </c>
      <c r="FP322" s="471">
        <f>'Per IP Marketing'!$Q$14</f>
        <v>-800</v>
      </c>
      <c r="FQ322" s="471">
        <f>'Per IP Marketing'!$R$14</f>
        <v>-1050</v>
      </c>
      <c r="FR322" s="468">
        <f>'Per IP Marketing'!$T$14</f>
        <v>0</v>
      </c>
      <c r="FS322" s="472"/>
      <c r="FT322" s="468"/>
      <c r="FU322" s="468"/>
      <c r="FV322" s="468"/>
      <c r="FW322" s="468"/>
      <c r="FX322" s="468"/>
      <c r="FY322" s="468"/>
      <c r="FZ322" s="468"/>
      <c r="GA322" s="468"/>
      <c r="GB322" s="471"/>
      <c r="GC322" s="471"/>
      <c r="GD322" s="471"/>
      <c r="GE322" s="472"/>
      <c r="GF322" s="507"/>
    </row>
    <row r="323" spans="7:188" s="508" customFormat="1" ht="22" hidden="1" customHeight="1">
      <c r="G323" s="540">
        <f t="shared" si="871"/>
        <v>119</v>
      </c>
      <c r="H323" s="468"/>
      <c r="I323" s="468"/>
      <c r="J323" s="468"/>
      <c r="K323" s="468"/>
      <c r="L323" s="468"/>
      <c r="M323" s="468"/>
      <c r="N323" s="468"/>
      <c r="O323" s="468"/>
      <c r="P323" s="472"/>
      <c r="Q323" s="471"/>
      <c r="R323" s="471"/>
      <c r="S323" s="472"/>
      <c r="T323" s="471"/>
      <c r="U323" s="471"/>
      <c r="V323" s="471"/>
      <c r="W323" s="471"/>
      <c r="X323" s="471"/>
      <c r="Y323" s="471"/>
      <c r="Z323" s="471"/>
      <c r="AA323" s="471"/>
      <c r="AB323" s="471"/>
      <c r="AC323" s="468"/>
      <c r="AD323" s="468"/>
      <c r="AE323" s="472"/>
      <c r="AF323" s="471"/>
      <c r="AG323" s="471"/>
      <c r="AH323" s="471"/>
      <c r="AI323" s="468"/>
      <c r="AJ323" s="468"/>
      <c r="AK323" s="468"/>
      <c r="AL323" s="468"/>
      <c r="AM323" s="468"/>
      <c r="AN323" s="471"/>
      <c r="AO323" s="471"/>
      <c r="AP323" s="471"/>
      <c r="AQ323" s="472"/>
      <c r="AR323" s="471"/>
      <c r="AS323" s="471"/>
      <c r="AT323" s="471"/>
      <c r="AU323" s="471"/>
      <c r="AV323" s="471"/>
      <c r="AW323" s="471"/>
      <c r="AX323" s="471"/>
      <c r="AY323" s="471"/>
      <c r="AZ323" s="468"/>
      <c r="BA323" s="468"/>
      <c r="BB323" s="468"/>
      <c r="BC323" s="472"/>
      <c r="BD323" s="471"/>
      <c r="BE323" s="471"/>
      <c r="BF323" s="471"/>
      <c r="BG323" s="468"/>
      <c r="BH323" s="468"/>
      <c r="BI323" s="468"/>
      <c r="BJ323" s="468"/>
      <c r="BK323" s="468"/>
      <c r="BL323" s="471"/>
      <c r="BM323" s="471"/>
      <c r="BN323" s="471"/>
      <c r="BO323" s="472"/>
      <c r="BP323" s="471"/>
      <c r="BQ323" s="471"/>
      <c r="BR323" s="471"/>
      <c r="BS323" s="471"/>
      <c r="BT323" s="471"/>
      <c r="BU323" s="471"/>
      <c r="BV323" s="471"/>
      <c r="BW323" s="471"/>
      <c r="BX323" s="471"/>
      <c r="BY323" s="468"/>
      <c r="BZ323" s="468"/>
      <c r="CA323" s="472"/>
      <c r="CB323" s="468"/>
      <c r="CC323" s="468"/>
      <c r="CD323" s="468"/>
      <c r="CE323" s="468"/>
      <c r="CF323" s="468"/>
      <c r="CG323" s="468"/>
      <c r="CH323" s="468"/>
      <c r="CI323" s="468"/>
      <c r="CJ323" s="471"/>
      <c r="CK323" s="471"/>
      <c r="CL323" s="471"/>
      <c r="CM323" s="472"/>
      <c r="CN323" s="471"/>
      <c r="CO323" s="471"/>
      <c r="CP323" s="471"/>
      <c r="CQ323" s="471"/>
      <c r="CR323" s="471"/>
      <c r="CS323" s="471"/>
      <c r="CT323" s="471"/>
      <c r="CU323" s="471"/>
      <c r="CV323" s="471"/>
      <c r="CW323" s="468"/>
      <c r="CX323" s="468"/>
      <c r="CY323" s="472"/>
      <c r="CZ323" s="468"/>
      <c r="DA323" s="468"/>
      <c r="DB323" s="468"/>
      <c r="DC323" s="468"/>
      <c r="DD323" s="468"/>
      <c r="DE323" s="468"/>
      <c r="DF323" s="468"/>
      <c r="DG323" s="468"/>
      <c r="DH323" s="471"/>
      <c r="DI323" s="471"/>
      <c r="DJ323" s="471"/>
      <c r="DK323" s="472"/>
      <c r="DL323" s="471"/>
      <c r="DM323" s="471"/>
      <c r="DN323" s="471"/>
      <c r="DO323" s="471"/>
      <c r="DP323" s="471"/>
      <c r="DQ323" s="471"/>
      <c r="DR323" s="471"/>
      <c r="DS323" s="471"/>
      <c r="DT323" s="471"/>
      <c r="DU323" s="468"/>
      <c r="DV323" s="468"/>
      <c r="DW323" s="472"/>
      <c r="DX323" s="468"/>
      <c r="DY323" s="468"/>
      <c r="DZ323" s="468"/>
      <c r="EA323" s="468"/>
      <c r="EB323" s="468"/>
      <c r="EC323" s="468"/>
      <c r="ED323" s="468"/>
      <c r="EE323" s="468"/>
      <c r="EF323" s="471"/>
      <c r="EG323" s="471"/>
      <c r="EH323" s="471"/>
      <c r="EI323" s="472"/>
      <c r="EJ323" s="471"/>
      <c r="EK323" s="471"/>
      <c r="EL323" s="471"/>
      <c r="EM323" s="471"/>
      <c r="EN323" s="471"/>
      <c r="EO323" s="471"/>
      <c r="EP323" s="471"/>
      <c r="EQ323" s="471"/>
      <c r="ER323" s="471"/>
      <c r="ES323" s="468"/>
      <c r="ET323" s="468"/>
      <c r="EU323" s="472"/>
      <c r="EV323" s="468"/>
      <c r="EW323" s="468"/>
      <c r="EX323" s="468"/>
      <c r="EY323" s="468"/>
      <c r="EZ323" s="468"/>
      <c r="FA323" s="468"/>
      <c r="FB323" s="471">
        <f>'Per IP Marketing'!$B$14</f>
        <v>-24000</v>
      </c>
      <c r="FC323" s="471">
        <f>'Per IP Marketing'!$C$14</f>
        <v>-24000</v>
      </c>
      <c r="FD323" s="471">
        <f>'Per IP Marketing'!$D$14</f>
        <v>-19000</v>
      </c>
      <c r="FE323" s="471">
        <f>'Per IP Marketing'!$E$14</f>
        <v>-29000</v>
      </c>
      <c r="FF323" s="471">
        <f>'Per IP Marketing'!$F$14</f>
        <v>-26500</v>
      </c>
      <c r="FG323" s="471">
        <f>'Per IP Marketing'!$G$14</f>
        <v>-27700</v>
      </c>
      <c r="FH323" s="471">
        <f>'Per IP Marketing'!$H$14</f>
        <v>-32700</v>
      </c>
      <c r="FI323" s="471">
        <f>'Per IP Marketing'!$I$14</f>
        <v>-27000</v>
      </c>
      <c r="FJ323" s="471">
        <f>'Per IP Marketing'!$J$14</f>
        <v>-12500</v>
      </c>
      <c r="FK323" s="471">
        <f>'Per IP Marketing'!$K$14</f>
        <v>-10000</v>
      </c>
      <c r="FL323" s="471">
        <f>'Per IP Marketing'!$L$14</f>
        <v>-9250</v>
      </c>
      <c r="FM323" s="471">
        <f>'Per IP Marketing'!$M$14</f>
        <v>-2700</v>
      </c>
      <c r="FN323" s="471">
        <f>'Per IP Marketing'!$N$14</f>
        <v>-1100</v>
      </c>
      <c r="FO323" s="471">
        <f>'Per IP Marketing'!$O$14</f>
        <v>-1100</v>
      </c>
      <c r="FP323" s="471">
        <f>'Per IP Marketing'!$P$14</f>
        <v>-1100</v>
      </c>
      <c r="FQ323" s="471">
        <f>'Per IP Marketing'!$Q$14</f>
        <v>-800</v>
      </c>
      <c r="FR323" s="471">
        <f>'Per IP Marketing'!$R$14</f>
        <v>-1050</v>
      </c>
      <c r="FS323" s="468">
        <f>'Per IP Marketing'!$T$14</f>
        <v>0</v>
      </c>
      <c r="FT323" s="468"/>
      <c r="FU323" s="468"/>
      <c r="FV323" s="468"/>
      <c r="FW323" s="468"/>
      <c r="FX323" s="468"/>
      <c r="FY323" s="468"/>
      <c r="FZ323" s="468"/>
      <c r="GA323" s="468"/>
      <c r="GB323" s="471"/>
      <c r="GC323" s="471"/>
      <c r="GD323" s="471"/>
      <c r="GE323" s="472"/>
      <c r="GF323" s="507"/>
    </row>
    <row r="324" spans="7:188" s="508" customFormat="1" ht="22" hidden="1" customHeight="1">
      <c r="G324" s="540">
        <f t="shared" si="871"/>
        <v>120</v>
      </c>
      <c r="H324" s="468"/>
      <c r="I324" s="468"/>
      <c r="J324" s="468"/>
      <c r="K324" s="468"/>
      <c r="L324" s="468"/>
      <c r="M324" s="468"/>
      <c r="N324" s="468"/>
      <c r="O324" s="468"/>
      <c r="P324" s="472"/>
      <c r="Q324" s="471"/>
      <c r="R324" s="471"/>
      <c r="S324" s="472"/>
      <c r="T324" s="471"/>
      <c r="U324" s="471"/>
      <c r="V324" s="471"/>
      <c r="W324" s="471"/>
      <c r="X324" s="471"/>
      <c r="Y324" s="471"/>
      <c r="Z324" s="471"/>
      <c r="AA324" s="471"/>
      <c r="AB324" s="471"/>
      <c r="AC324" s="468"/>
      <c r="AD324" s="468"/>
      <c r="AE324" s="472"/>
      <c r="AF324" s="471"/>
      <c r="AG324" s="471"/>
      <c r="AH324" s="471"/>
      <c r="AI324" s="468"/>
      <c r="AJ324" s="468"/>
      <c r="AK324" s="468"/>
      <c r="AL324" s="468"/>
      <c r="AM324" s="468"/>
      <c r="AN324" s="471"/>
      <c r="AO324" s="471"/>
      <c r="AP324" s="471"/>
      <c r="AQ324" s="472"/>
      <c r="AR324" s="471"/>
      <c r="AS324" s="471"/>
      <c r="AT324" s="471"/>
      <c r="AU324" s="471"/>
      <c r="AV324" s="471"/>
      <c r="AW324" s="471"/>
      <c r="AX324" s="471"/>
      <c r="AY324" s="471"/>
      <c r="AZ324" s="468"/>
      <c r="BA324" s="468"/>
      <c r="BB324" s="468"/>
      <c r="BC324" s="472"/>
      <c r="BD324" s="471"/>
      <c r="BE324" s="471"/>
      <c r="BF324" s="471"/>
      <c r="BG324" s="468"/>
      <c r="BH324" s="468"/>
      <c r="BI324" s="468"/>
      <c r="BJ324" s="468"/>
      <c r="BK324" s="468"/>
      <c r="BL324" s="471"/>
      <c r="BM324" s="471"/>
      <c r="BN324" s="471"/>
      <c r="BO324" s="472"/>
      <c r="BP324" s="471"/>
      <c r="BQ324" s="471"/>
      <c r="BR324" s="471"/>
      <c r="BS324" s="471"/>
      <c r="BT324" s="471"/>
      <c r="BU324" s="471"/>
      <c r="BV324" s="471"/>
      <c r="BW324" s="471"/>
      <c r="BX324" s="471"/>
      <c r="BY324" s="468"/>
      <c r="BZ324" s="468"/>
      <c r="CA324" s="472"/>
      <c r="CB324" s="468"/>
      <c r="CC324" s="468"/>
      <c r="CD324" s="468"/>
      <c r="CE324" s="468"/>
      <c r="CF324" s="468"/>
      <c r="CG324" s="468"/>
      <c r="CH324" s="468"/>
      <c r="CI324" s="468"/>
      <c r="CJ324" s="471"/>
      <c r="CK324" s="471"/>
      <c r="CL324" s="471"/>
      <c r="CM324" s="472"/>
      <c r="CN324" s="471"/>
      <c r="CO324" s="471"/>
      <c r="CP324" s="471"/>
      <c r="CQ324" s="471"/>
      <c r="CR324" s="471"/>
      <c r="CS324" s="471"/>
      <c r="CT324" s="471"/>
      <c r="CU324" s="471"/>
      <c r="CV324" s="471"/>
      <c r="CW324" s="468"/>
      <c r="CX324" s="468"/>
      <c r="CY324" s="472"/>
      <c r="CZ324" s="468"/>
      <c r="DA324" s="468"/>
      <c r="DB324" s="468"/>
      <c r="DC324" s="468"/>
      <c r="DD324" s="468"/>
      <c r="DE324" s="468"/>
      <c r="DF324" s="468"/>
      <c r="DG324" s="468"/>
      <c r="DH324" s="471"/>
      <c r="DI324" s="471"/>
      <c r="DJ324" s="471"/>
      <c r="DK324" s="472"/>
      <c r="DL324" s="471"/>
      <c r="DM324" s="471"/>
      <c r="DN324" s="471"/>
      <c r="DO324" s="471"/>
      <c r="DP324" s="471"/>
      <c r="DQ324" s="471"/>
      <c r="DR324" s="471"/>
      <c r="DS324" s="471"/>
      <c r="DT324" s="471"/>
      <c r="DU324" s="468"/>
      <c r="DV324" s="468"/>
      <c r="DW324" s="472"/>
      <c r="DX324" s="468"/>
      <c r="DY324" s="468"/>
      <c r="DZ324" s="468"/>
      <c r="EA324" s="468"/>
      <c r="EB324" s="468"/>
      <c r="EC324" s="468"/>
      <c r="ED324" s="468"/>
      <c r="EE324" s="468"/>
      <c r="EF324" s="471"/>
      <c r="EG324" s="471"/>
      <c r="EH324" s="471"/>
      <c r="EI324" s="472"/>
      <c r="EJ324" s="471"/>
      <c r="EK324" s="471"/>
      <c r="EL324" s="471"/>
      <c r="EM324" s="471"/>
      <c r="EN324" s="471"/>
      <c r="EO324" s="471"/>
      <c r="EP324" s="471"/>
      <c r="EQ324" s="471"/>
      <c r="ER324" s="471"/>
      <c r="ES324" s="468"/>
      <c r="ET324" s="468"/>
      <c r="EU324" s="472"/>
      <c r="EV324" s="468"/>
      <c r="EW324" s="468"/>
      <c r="EX324" s="468"/>
      <c r="EY324" s="468"/>
      <c r="EZ324" s="468"/>
      <c r="FA324" s="468"/>
      <c r="FB324" s="471">
        <f>'Per IP Marketing'!$B$14</f>
        <v>-24000</v>
      </c>
      <c r="FC324" s="471">
        <f>'Per IP Marketing'!$C$14</f>
        <v>-24000</v>
      </c>
      <c r="FD324" s="471">
        <f>'Per IP Marketing'!$D$14</f>
        <v>-19000</v>
      </c>
      <c r="FE324" s="471">
        <f>'Per IP Marketing'!$E$14</f>
        <v>-29000</v>
      </c>
      <c r="FF324" s="471">
        <f>'Per IP Marketing'!$F$14</f>
        <v>-26500</v>
      </c>
      <c r="FG324" s="471">
        <f>'Per IP Marketing'!$G$14</f>
        <v>-27700</v>
      </c>
      <c r="FH324" s="471">
        <f>'Per IP Marketing'!$H$14</f>
        <v>-32700</v>
      </c>
      <c r="FI324" s="471">
        <f>'Per IP Marketing'!$I$14</f>
        <v>-27000</v>
      </c>
      <c r="FJ324" s="471">
        <f>'Per IP Marketing'!$J$14</f>
        <v>-12500</v>
      </c>
      <c r="FK324" s="471">
        <f>'Per IP Marketing'!$K$14</f>
        <v>-10000</v>
      </c>
      <c r="FL324" s="471">
        <f>'Per IP Marketing'!$L$14</f>
        <v>-9250</v>
      </c>
      <c r="FM324" s="471">
        <f>'Per IP Marketing'!$M$14</f>
        <v>-2700</v>
      </c>
      <c r="FN324" s="471">
        <f>'Per IP Marketing'!$N$14</f>
        <v>-1100</v>
      </c>
      <c r="FO324" s="471">
        <f>'Per IP Marketing'!$O$14</f>
        <v>-1100</v>
      </c>
      <c r="FP324" s="471">
        <f>'Per IP Marketing'!$P$14</f>
        <v>-1100</v>
      </c>
      <c r="FQ324" s="471">
        <f>'Per IP Marketing'!$Q$14</f>
        <v>-800</v>
      </c>
      <c r="FR324" s="471">
        <f>'Per IP Marketing'!$R$14</f>
        <v>-1050</v>
      </c>
      <c r="FS324" s="468">
        <f>'Per IP Marketing'!$T$14</f>
        <v>0</v>
      </c>
      <c r="FT324" s="468"/>
      <c r="FU324" s="468"/>
      <c r="FV324" s="468"/>
      <c r="FW324" s="468"/>
      <c r="FX324" s="468"/>
      <c r="FY324" s="468"/>
      <c r="FZ324" s="468"/>
      <c r="GA324" s="468"/>
      <c r="GB324" s="471"/>
      <c r="GC324" s="471"/>
      <c r="GD324" s="471"/>
      <c r="GE324" s="472"/>
      <c r="GF324" s="507"/>
    </row>
    <row r="325" spans="7:188" s="508" customFormat="1" ht="22" hidden="1" customHeight="1">
      <c r="G325" s="540">
        <f t="shared" si="871"/>
        <v>121</v>
      </c>
      <c r="H325" s="468"/>
      <c r="I325" s="468"/>
      <c r="J325" s="468"/>
      <c r="K325" s="468"/>
      <c r="L325" s="468"/>
      <c r="M325" s="468"/>
      <c r="N325" s="468"/>
      <c r="O325" s="468"/>
      <c r="P325" s="472"/>
      <c r="Q325" s="471"/>
      <c r="R325" s="471"/>
      <c r="S325" s="472"/>
      <c r="T325" s="471"/>
      <c r="U325" s="471"/>
      <c r="V325" s="471"/>
      <c r="W325" s="471"/>
      <c r="X325" s="471"/>
      <c r="Y325" s="471"/>
      <c r="Z325" s="471"/>
      <c r="AA325" s="471"/>
      <c r="AB325" s="471"/>
      <c r="AC325" s="468"/>
      <c r="AD325" s="468"/>
      <c r="AE325" s="472"/>
      <c r="AF325" s="471"/>
      <c r="AG325" s="471"/>
      <c r="AH325" s="471"/>
      <c r="AI325" s="468"/>
      <c r="AJ325" s="468"/>
      <c r="AK325" s="468"/>
      <c r="AL325" s="468"/>
      <c r="AM325" s="468"/>
      <c r="AN325" s="471"/>
      <c r="AO325" s="471"/>
      <c r="AP325" s="471"/>
      <c r="AQ325" s="472"/>
      <c r="AR325" s="471"/>
      <c r="AS325" s="471"/>
      <c r="AT325" s="471"/>
      <c r="AU325" s="471"/>
      <c r="AV325" s="471"/>
      <c r="AW325" s="471"/>
      <c r="AX325" s="471"/>
      <c r="AY325" s="471"/>
      <c r="AZ325" s="468"/>
      <c r="BA325" s="468"/>
      <c r="BB325" s="468"/>
      <c r="BC325" s="472"/>
      <c r="BD325" s="471"/>
      <c r="BE325" s="471"/>
      <c r="BF325" s="471"/>
      <c r="BG325" s="468"/>
      <c r="BH325" s="468"/>
      <c r="BI325" s="468"/>
      <c r="BJ325" s="468"/>
      <c r="BK325" s="468"/>
      <c r="BL325" s="471"/>
      <c r="BM325" s="471"/>
      <c r="BN325" s="471"/>
      <c r="BO325" s="472"/>
      <c r="BP325" s="471"/>
      <c r="BQ325" s="471"/>
      <c r="BR325" s="471"/>
      <c r="BS325" s="471"/>
      <c r="BT325" s="471"/>
      <c r="BU325" s="471"/>
      <c r="BV325" s="471"/>
      <c r="BW325" s="471"/>
      <c r="BX325" s="471"/>
      <c r="BY325" s="468"/>
      <c r="BZ325" s="468"/>
      <c r="CA325" s="472"/>
      <c r="CB325" s="468"/>
      <c r="CC325" s="468"/>
      <c r="CD325" s="468"/>
      <c r="CE325" s="468"/>
      <c r="CF325" s="468"/>
      <c r="CG325" s="468"/>
      <c r="CH325" s="468"/>
      <c r="CI325" s="468"/>
      <c r="CJ325" s="471"/>
      <c r="CK325" s="471"/>
      <c r="CL325" s="471"/>
      <c r="CM325" s="472"/>
      <c r="CN325" s="471"/>
      <c r="CO325" s="471"/>
      <c r="CP325" s="471"/>
      <c r="CQ325" s="471"/>
      <c r="CR325" s="471"/>
      <c r="CS325" s="471"/>
      <c r="CT325" s="471"/>
      <c r="CU325" s="471"/>
      <c r="CV325" s="471"/>
      <c r="CW325" s="468"/>
      <c r="CX325" s="468"/>
      <c r="CY325" s="472"/>
      <c r="CZ325" s="468"/>
      <c r="DA325" s="468"/>
      <c r="DB325" s="468"/>
      <c r="DC325" s="468"/>
      <c r="DD325" s="468"/>
      <c r="DE325" s="468"/>
      <c r="DF325" s="468"/>
      <c r="DG325" s="468"/>
      <c r="DH325" s="471"/>
      <c r="DI325" s="471"/>
      <c r="DJ325" s="471"/>
      <c r="DK325" s="472"/>
      <c r="DL325" s="471"/>
      <c r="DM325" s="471"/>
      <c r="DN325" s="471"/>
      <c r="DO325" s="471"/>
      <c r="DP325" s="471"/>
      <c r="DQ325" s="471"/>
      <c r="DR325" s="471"/>
      <c r="DS325" s="471"/>
      <c r="DT325" s="471"/>
      <c r="DU325" s="468"/>
      <c r="DV325" s="468"/>
      <c r="DW325" s="472"/>
      <c r="DX325" s="468"/>
      <c r="DY325" s="468"/>
      <c r="DZ325" s="468"/>
      <c r="EA325" s="468"/>
      <c r="EB325" s="468"/>
      <c r="EC325" s="468"/>
      <c r="ED325" s="468"/>
      <c r="EE325" s="468"/>
      <c r="EF325" s="471"/>
      <c r="EG325" s="471"/>
      <c r="EH325" s="471"/>
      <c r="EI325" s="472"/>
      <c r="EJ325" s="471"/>
      <c r="EK325" s="471"/>
      <c r="EL325" s="471"/>
      <c r="EM325" s="471"/>
      <c r="EN325" s="471"/>
      <c r="EO325" s="471"/>
      <c r="EP325" s="471"/>
      <c r="EQ325" s="471"/>
      <c r="ER325" s="471"/>
      <c r="ES325" s="468"/>
      <c r="ET325" s="468"/>
      <c r="EU325" s="472"/>
      <c r="EV325" s="468"/>
      <c r="EW325" s="468"/>
      <c r="EX325" s="468"/>
      <c r="EY325" s="468"/>
      <c r="EZ325" s="468"/>
      <c r="FA325" s="468"/>
      <c r="FB325" s="468"/>
      <c r="FC325" s="471">
        <f>'Per IP Marketing'!$B$14</f>
        <v>-24000</v>
      </c>
      <c r="FD325" s="471">
        <f>'Per IP Marketing'!$C$14</f>
        <v>-24000</v>
      </c>
      <c r="FE325" s="471">
        <f>'Per IP Marketing'!$D$14</f>
        <v>-19000</v>
      </c>
      <c r="FF325" s="471">
        <f>'Per IP Marketing'!$E$14</f>
        <v>-29000</v>
      </c>
      <c r="FG325" s="471">
        <f>'Per IP Marketing'!$F$14</f>
        <v>-26500</v>
      </c>
      <c r="FH325" s="471">
        <f>'Per IP Marketing'!$G$14</f>
        <v>-27700</v>
      </c>
      <c r="FI325" s="471">
        <f>'Per IP Marketing'!$H$14</f>
        <v>-32700</v>
      </c>
      <c r="FJ325" s="471">
        <f>'Per IP Marketing'!$I$14</f>
        <v>-27000</v>
      </c>
      <c r="FK325" s="471">
        <f>'Per IP Marketing'!$J$14</f>
        <v>-12500</v>
      </c>
      <c r="FL325" s="471">
        <f>'Per IP Marketing'!$K$14</f>
        <v>-10000</v>
      </c>
      <c r="FM325" s="471">
        <f>'Per IP Marketing'!$L$14</f>
        <v>-9250</v>
      </c>
      <c r="FN325" s="471">
        <f>'Per IP Marketing'!$M$14</f>
        <v>-2700</v>
      </c>
      <c r="FO325" s="471">
        <f>'Per IP Marketing'!$N$14</f>
        <v>-1100</v>
      </c>
      <c r="FP325" s="471">
        <f>'Per IP Marketing'!$O$14</f>
        <v>-1100</v>
      </c>
      <c r="FQ325" s="471">
        <f>'Per IP Marketing'!$P$14</f>
        <v>-1100</v>
      </c>
      <c r="FR325" s="471">
        <f>'Per IP Marketing'!$Q$14</f>
        <v>-800</v>
      </c>
      <c r="FS325" s="471">
        <f>'Per IP Marketing'!$R$14</f>
        <v>-1050</v>
      </c>
      <c r="FT325" s="468">
        <f>'Per IP Marketing'!$T$14</f>
        <v>0</v>
      </c>
      <c r="FU325" s="468"/>
      <c r="FV325" s="468"/>
      <c r="FW325" s="468"/>
      <c r="FX325" s="468"/>
      <c r="FY325" s="468"/>
      <c r="FZ325" s="468"/>
      <c r="GA325" s="468"/>
      <c r="GB325" s="471"/>
      <c r="GC325" s="471"/>
      <c r="GD325" s="471"/>
      <c r="GE325" s="472"/>
      <c r="GF325" s="507"/>
    </row>
    <row r="326" spans="7:188" s="508" customFormat="1" ht="22" hidden="1" customHeight="1">
      <c r="G326" s="540">
        <f t="shared" si="871"/>
        <v>122</v>
      </c>
      <c r="H326" s="468"/>
      <c r="I326" s="468"/>
      <c r="J326" s="468"/>
      <c r="K326" s="468"/>
      <c r="L326" s="468"/>
      <c r="M326" s="468"/>
      <c r="N326" s="468"/>
      <c r="O326" s="468"/>
      <c r="P326" s="472"/>
      <c r="Q326" s="471"/>
      <c r="R326" s="471"/>
      <c r="S326" s="472"/>
      <c r="T326" s="471"/>
      <c r="U326" s="471"/>
      <c r="V326" s="471"/>
      <c r="W326" s="471"/>
      <c r="X326" s="471"/>
      <c r="Y326" s="471"/>
      <c r="Z326" s="471"/>
      <c r="AA326" s="471"/>
      <c r="AB326" s="471"/>
      <c r="AC326" s="468"/>
      <c r="AD326" s="468"/>
      <c r="AE326" s="472"/>
      <c r="AF326" s="471"/>
      <c r="AG326" s="471"/>
      <c r="AH326" s="471"/>
      <c r="AI326" s="468"/>
      <c r="AJ326" s="468"/>
      <c r="AK326" s="468"/>
      <c r="AL326" s="468"/>
      <c r="AM326" s="468"/>
      <c r="AN326" s="471"/>
      <c r="AO326" s="471"/>
      <c r="AP326" s="471"/>
      <c r="AQ326" s="472"/>
      <c r="AR326" s="471"/>
      <c r="AS326" s="471"/>
      <c r="AT326" s="471"/>
      <c r="AU326" s="471"/>
      <c r="AV326" s="471"/>
      <c r="AW326" s="471"/>
      <c r="AX326" s="471"/>
      <c r="AY326" s="471"/>
      <c r="AZ326" s="468"/>
      <c r="BA326" s="468"/>
      <c r="BB326" s="468"/>
      <c r="BC326" s="472"/>
      <c r="BD326" s="471"/>
      <c r="BE326" s="471"/>
      <c r="BF326" s="471"/>
      <c r="BG326" s="468"/>
      <c r="BH326" s="468"/>
      <c r="BI326" s="468"/>
      <c r="BJ326" s="468"/>
      <c r="BK326" s="468"/>
      <c r="BL326" s="471"/>
      <c r="BM326" s="471"/>
      <c r="BN326" s="471"/>
      <c r="BO326" s="472"/>
      <c r="BP326" s="471"/>
      <c r="BQ326" s="471"/>
      <c r="BR326" s="471"/>
      <c r="BS326" s="471"/>
      <c r="BT326" s="471"/>
      <c r="BU326" s="471"/>
      <c r="BV326" s="471"/>
      <c r="BW326" s="471"/>
      <c r="BX326" s="471"/>
      <c r="BY326" s="468"/>
      <c r="BZ326" s="468"/>
      <c r="CA326" s="472"/>
      <c r="CB326" s="468"/>
      <c r="CC326" s="468"/>
      <c r="CD326" s="468"/>
      <c r="CE326" s="468"/>
      <c r="CF326" s="468"/>
      <c r="CG326" s="468"/>
      <c r="CH326" s="468"/>
      <c r="CI326" s="468"/>
      <c r="CJ326" s="471"/>
      <c r="CK326" s="471"/>
      <c r="CL326" s="471"/>
      <c r="CM326" s="472"/>
      <c r="CN326" s="471"/>
      <c r="CO326" s="471"/>
      <c r="CP326" s="471"/>
      <c r="CQ326" s="471"/>
      <c r="CR326" s="471"/>
      <c r="CS326" s="471"/>
      <c r="CT326" s="471"/>
      <c r="CU326" s="471"/>
      <c r="CV326" s="471"/>
      <c r="CW326" s="468"/>
      <c r="CX326" s="468"/>
      <c r="CY326" s="472"/>
      <c r="CZ326" s="468"/>
      <c r="DA326" s="468"/>
      <c r="DB326" s="468"/>
      <c r="DC326" s="468"/>
      <c r="DD326" s="468"/>
      <c r="DE326" s="468"/>
      <c r="DF326" s="468"/>
      <c r="DG326" s="468"/>
      <c r="DH326" s="471"/>
      <c r="DI326" s="471"/>
      <c r="DJ326" s="471"/>
      <c r="DK326" s="472"/>
      <c r="DL326" s="471"/>
      <c r="DM326" s="471"/>
      <c r="DN326" s="471"/>
      <c r="DO326" s="471"/>
      <c r="DP326" s="471"/>
      <c r="DQ326" s="471"/>
      <c r="DR326" s="471"/>
      <c r="DS326" s="471"/>
      <c r="DT326" s="471"/>
      <c r="DU326" s="468"/>
      <c r="DV326" s="468"/>
      <c r="DW326" s="472"/>
      <c r="DX326" s="468"/>
      <c r="DY326" s="468"/>
      <c r="DZ326" s="468"/>
      <c r="EA326" s="468"/>
      <c r="EB326" s="468"/>
      <c r="EC326" s="468"/>
      <c r="ED326" s="468"/>
      <c r="EE326" s="468"/>
      <c r="EF326" s="471"/>
      <c r="EG326" s="471"/>
      <c r="EH326" s="471"/>
      <c r="EI326" s="472"/>
      <c r="EJ326" s="471"/>
      <c r="EK326" s="471"/>
      <c r="EL326" s="471"/>
      <c r="EM326" s="471"/>
      <c r="EN326" s="471"/>
      <c r="EO326" s="471"/>
      <c r="EP326" s="471"/>
      <c r="EQ326" s="471"/>
      <c r="ER326" s="471"/>
      <c r="ES326" s="468"/>
      <c r="ET326" s="468"/>
      <c r="EU326" s="472"/>
      <c r="EV326" s="468"/>
      <c r="EW326" s="468"/>
      <c r="EX326" s="468"/>
      <c r="EY326" s="468"/>
      <c r="EZ326" s="468"/>
      <c r="FA326" s="468"/>
      <c r="FB326" s="468"/>
      <c r="FC326" s="471">
        <f>'Per IP Marketing'!$B$14</f>
        <v>-24000</v>
      </c>
      <c r="FD326" s="471">
        <f>'Per IP Marketing'!$C$14</f>
        <v>-24000</v>
      </c>
      <c r="FE326" s="471">
        <f>'Per IP Marketing'!$D$14</f>
        <v>-19000</v>
      </c>
      <c r="FF326" s="471">
        <f>'Per IP Marketing'!$E$14</f>
        <v>-29000</v>
      </c>
      <c r="FG326" s="471">
        <f>'Per IP Marketing'!$F$14</f>
        <v>-26500</v>
      </c>
      <c r="FH326" s="471">
        <f>'Per IP Marketing'!$G$14</f>
        <v>-27700</v>
      </c>
      <c r="FI326" s="471">
        <f>'Per IP Marketing'!$H$14</f>
        <v>-32700</v>
      </c>
      <c r="FJ326" s="471">
        <f>'Per IP Marketing'!$I$14</f>
        <v>-27000</v>
      </c>
      <c r="FK326" s="471">
        <f>'Per IP Marketing'!$J$14</f>
        <v>-12500</v>
      </c>
      <c r="FL326" s="471">
        <f>'Per IP Marketing'!$K$14</f>
        <v>-10000</v>
      </c>
      <c r="FM326" s="471">
        <f>'Per IP Marketing'!$L$14</f>
        <v>-9250</v>
      </c>
      <c r="FN326" s="471">
        <f>'Per IP Marketing'!$M$14</f>
        <v>-2700</v>
      </c>
      <c r="FO326" s="471">
        <f>'Per IP Marketing'!$N$14</f>
        <v>-1100</v>
      </c>
      <c r="FP326" s="471">
        <f>'Per IP Marketing'!$O$14</f>
        <v>-1100</v>
      </c>
      <c r="FQ326" s="471">
        <f>'Per IP Marketing'!$P$14</f>
        <v>-1100</v>
      </c>
      <c r="FR326" s="471">
        <f>'Per IP Marketing'!$Q$14</f>
        <v>-800</v>
      </c>
      <c r="FS326" s="471">
        <f>'Per IP Marketing'!$R$14</f>
        <v>-1050</v>
      </c>
      <c r="FT326" s="468">
        <f>'Per IP Marketing'!$T$14</f>
        <v>0</v>
      </c>
      <c r="FU326" s="468"/>
      <c r="FV326" s="468"/>
      <c r="FW326" s="468"/>
      <c r="FX326" s="468"/>
      <c r="FY326" s="468"/>
      <c r="FZ326" s="468"/>
      <c r="GA326" s="468"/>
      <c r="GB326" s="471"/>
      <c r="GC326" s="471"/>
      <c r="GD326" s="471"/>
      <c r="GE326" s="472"/>
      <c r="GF326" s="507"/>
    </row>
    <row r="327" spans="7:188" s="508" customFormat="1" ht="22" hidden="1" customHeight="1">
      <c r="G327" s="540">
        <f t="shared" si="871"/>
        <v>123</v>
      </c>
      <c r="H327" s="468"/>
      <c r="I327" s="468"/>
      <c r="J327" s="468"/>
      <c r="K327" s="468"/>
      <c r="L327" s="468"/>
      <c r="M327" s="468"/>
      <c r="N327" s="468"/>
      <c r="O327" s="468"/>
      <c r="P327" s="472"/>
      <c r="Q327" s="471"/>
      <c r="R327" s="471"/>
      <c r="S327" s="472"/>
      <c r="T327" s="471"/>
      <c r="U327" s="471"/>
      <c r="V327" s="471"/>
      <c r="W327" s="471"/>
      <c r="X327" s="471"/>
      <c r="Y327" s="471"/>
      <c r="Z327" s="471"/>
      <c r="AA327" s="471"/>
      <c r="AB327" s="471"/>
      <c r="AC327" s="468"/>
      <c r="AD327" s="468"/>
      <c r="AE327" s="472"/>
      <c r="AF327" s="471"/>
      <c r="AG327" s="471"/>
      <c r="AH327" s="471"/>
      <c r="AI327" s="468"/>
      <c r="AJ327" s="468"/>
      <c r="AK327" s="468"/>
      <c r="AL327" s="468"/>
      <c r="AM327" s="468"/>
      <c r="AN327" s="471"/>
      <c r="AO327" s="471"/>
      <c r="AP327" s="471"/>
      <c r="AQ327" s="472"/>
      <c r="AR327" s="471"/>
      <c r="AS327" s="471"/>
      <c r="AT327" s="471"/>
      <c r="AU327" s="471"/>
      <c r="AV327" s="471"/>
      <c r="AW327" s="471"/>
      <c r="AX327" s="471"/>
      <c r="AY327" s="471"/>
      <c r="AZ327" s="468"/>
      <c r="BA327" s="468"/>
      <c r="BB327" s="468"/>
      <c r="BC327" s="472"/>
      <c r="BD327" s="471"/>
      <c r="BE327" s="471"/>
      <c r="BF327" s="471"/>
      <c r="BG327" s="468"/>
      <c r="BH327" s="468"/>
      <c r="BI327" s="468"/>
      <c r="BJ327" s="468"/>
      <c r="BK327" s="468"/>
      <c r="BL327" s="471"/>
      <c r="BM327" s="471"/>
      <c r="BN327" s="471"/>
      <c r="BO327" s="472"/>
      <c r="BP327" s="471"/>
      <c r="BQ327" s="471"/>
      <c r="BR327" s="471"/>
      <c r="BS327" s="471"/>
      <c r="BT327" s="471"/>
      <c r="BU327" s="471"/>
      <c r="BV327" s="471"/>
      <c r="BW327" s="471"/>
      <c r="BX327" s="471"/>
      <c r="BY327" s="468"/>
      <c r="BZ327" s="468"/>
      <c r="CA327" s="472"/>
      <c r="CB327" s="468"/>
      <c r="CC327" s="468"/>
      <c r="CD327" s="468"/>
      <c r="CE327" s="468"/>
      <c r="CF327" s="468"/>
      <c r="CG327" s="468"/>
      <c r="CH327" s="468"/>
      <c r="CI327" s="468"/>
      <c r="CJ327" s="471"/>
      <c r="CK327" s="471"/>
      <c r="CL327" s="471"/>
      <c r="CM327" s="472"/>
      <c r="CN327" s="471"/>
      <c r="CO327" s="471"/>
      <c r="CP327" s="471"/>
      <c r="CQ327" s="471"/>
      <c r="CR327" s="471"/>
      <c r="CS327" s="471"/>
      <c r="CT327" s="471"/>
      <c r="CU327" s="471"/>
      <c r="CV327" s="471"/>
      <c r="CW327" s="468"/>
      <c r="CX327" s="468"/>
      <c r="CY327" s="472"/>
      <c r="CZ327" s="468"/>
      <c r="DA327" s="468"/>
      <c r="DB327" s="468"/>
      <c r="DC327" s="468"/>
      <c r="DD327" s="468"/>
      <c r="DE327" s="468"/>
      <c r="DF327" s="468"/>
      <c r="DG327" s="468"/>
      <c r="DH327" s="471"/>
      <c r="DI327" s="471"/>
      <c r="DJ327" s="471"/>
      <c r="DK327" s="472"/>
      <c r="DL327" s="471"/>
      <c r="DM327" s="471"/>
      <c r="DN327" s="471"/>
      <c r="DO327" s="471"/>
      <c r="DP327" s="471"/>
      <c r="DQ327" s="471"/>
      <c r="DR327" s="471"/>
      <c r="DS327" s="471"/>
      <c r="DT327" s="471"/>
      <c r="DU327" s="468"/>
      <c r="DV327" s="468"/>
      <c r="DW327" s="472"/>
      <c r="DX327" s="468"/>
      <c r="DY327" s="468"/>
      <c r="DZ327" s="468"/>
      <c r="EA327" s="468"/>
      <c r="EB327" s="468"/>
      <c r="EC327" s="468"/>
      <c r="ED327" s="468"/>
      <c r="EE327" s="468"/>
      <c r="EF327" s="471"/>
      <c r="EG327" s="471"/>
      <c r="EH327" s="471"/>
      <c r="EI327" s="472"/>
      <c r="EJ327" s="471"/>
      <c r="EK327" s="471"/>
      <c r="EL327" s="471"/>
      <c r="EM327" s="471"/>
      <c r="EN327" s="471"/>
      <c r="EO327" s="471"/>
      <c r="EP327" s="471"/>
      <c r="EQ327" s="471"/>
      <c r="ER327" s="471"/>
      <c r="ES327" s="468"/>
      <c r="ET327" s="468"/>
      <c r="EU327" s="472"/>
      <c r="EV327" s="468"/>
      <c r="EW327" s="468"/>
      <c r="EX327" s="468"/>
      <c r="EY327" s="468"/>
      <c r="EZ327" s="468"/>
      <c r="FA327" s="468"/>
      <c r="FB327" s="468"/>
      <c r="FC327" s="471">
        <f>'Per IP Marketing'!$B$14</f>
        <v>-24000</v>
      </c>
      <c r="FD327" s="471">
        <f>'Per IP Marketing'!$C$14</f>
        <v>-24000</v>
      </c>
      <c r="FE327" s="471">
        <f>'Per IP Marketing'!$D$14</f>
        <v>-19000</v>
      </c>
      <c r="FF327" s="471">
        <f>'Per IP Marketing'!$E$14</f>
        <v>-29000</v>
      </c>
      <c r="FG327" s="471">
        <f>'Per IP Marketing'!$F$14</f>
        <v>-26500</v>
      </c>
      <c r="FH327" s="471">
        <f>'Per IP Marketing'!$G$14</f>
        <v>-27700</v>
      </c>
      <c r="FI327" s="471">
        <f>'Per IP Marketing'!$H$14</f>
        <v>-32700</v>
      </c>
      <c r="FJ327" s="471">
        <f>'Per IP Marketing'!$I$14</f>
        <v>-27000</v>
      </c>
      <c r="FK327" s="471">
        <f>'Per IP Marketing'!$J$14</f>
        <v>-12500</v>
      </c>
      <c r="FL327" s="471">
        <f>'Per IP Marketing'!$K$14</f>
        <v>-10000</v>
      </c>
      <c r="FM327" s="471">
        <f>'Per IP Marketing'!$L$14</f>
        <v>-9250</v>
      </c>
      <c r="FN327" s="471">
        <f>'Per IP Marketing'!$M$14</f>
        <v>-2700</v>
      </c>
      <c r="FO327" s="471">
        <f>'Per IP Marketing'!$N$14</f>
        <v>-1100</v>
      </c>
      <c r="FP327" s="471">
        <f>'Per IP Marketing'!$O$14</f>
        <v>-1100</v>
      </c>
      <c r="FQ327" s="471">
        <f>'Per IP Marketing'!$P$14</f>
        <v>-1100</v>
      </c>
      <c r="FR327" s="471">
        <f>'Per IP Marketing'!$Q$14</f>
        <v>-800</v>
      </c>
      <c r="FS327" s="471">
        <f>'Per IP Marketing'!$R$14</f>
        <v>-1050</v>
      </c>
      <c r="FT327" s="468">
        <f>'Per IP Marketing'!$T$14</f>
        <v>0</v>
      </c>
      <c r="FU327" s="468"/>
      <c r="FV327" s="468"/>
      <c r="FW327" s="468"/>
      <c r="FX327" s="468"/>
      <c r="FY327" s="468"/>
      <c r="FZ327" s="468"/>
      <c r="GA327" s="468"/>
      <c r="GB327" s="471"/>
      <c r="GC327" s="471"/>
      <c r="GD327" s="471"/>
      <c r="GE327" s="472"/>
      <c r="GF327" s="507"/>
    </row>
    <row r="328" spans="7:188" s="508" customFormat="1" ht="22" hidden="1" customHeight="1">
      <c r="G328" s="540">
        <f t="shared" si="871"/>
        <v>124</v>
      </c>
      <c r="H328" s="468"/>
      <c r="I328" s="468"/>
      <c r="J328" s="468"/>
      <c r="K328" s="468"/>
      <c r="L328" s="468"/>
      <c r="M328" s="468"/>
      <c r="N328" s="468"/>
      <c r="O328" s="468"/>
      <c r="P328" s="472"/>
      <c r="Q328" s="471"/>
      <c r="R328" s="471"/>
      <c r="S328" s="472"/>
      <c r="T328" s="471"/>
      <c r="U328" s="471"/>
      <c r="V328" s="471"/>
      <c r="W328" s="471"/>
      <c r="X328" s="471"/>
      <c r="Y328" s="471"/>
      <c r="Z328" s="471"/>
      <c r="AA328" s="471"/>
      <c r="AB328" s="471"/>
      <c r="AC328" s="468"/>
      <c r="AD328" s="468"/>
      <c r="AE328" s="472"/>
      <c r="AF328" s="471"/>
      <c r="AG328" s="471"/>
      <c r="AH328" s="471"/>
      <c r="AI328" s="468"/>
      <c r="AJ328" s="468"/>
      <c r="AK328" s="468"/>
      <c r="AL328" s="468"/>
      <c r="AM328" s="468"/>
      <c r="AN328" s="471"/>
      <c r="AO328" s="471"/>
      <c r="AP328" s="471"/>
      <c r="AQ328" s="472"/>
      <c r="AR328" s="471"/>
      <c r="AS328" s="471"/>
      <c r="AT328" s="471"/>
      <c r="AU328" s="471"/>
      <c r="AV328" s="471"/>
      <c r="AW328" s="471"/>
      <c r="AX328" s="471"/>
      <c r="AY328" s="471"/>
      <c r="AZ328" s="468"/>
      <c r="BA328" s="468"/>
      <c r="BB328" s="468"/>
      <c r="BC328" s="472"/>
      <c r="BD328" s="471"/>
      <c r="BE328" s="471"/>
      <c r="BF328" s="471"/>
      <c r="BG328" s="468"/>
      <c r="BH328" s="468"/>
      <c r="BI328" s="468"/>
      <c r="BJ328" s="468"/>
      <c r="BK328" s="468"/>
      <c r="BL328" s="471"/>
      <c r="BM328" s="471"/>
      <c r="BN328" s="471"/>
      <c r="BO328" s="472"/>
      <c r="BP328" s="471"/>
      <c r="BQ328" s="471"/>
      <c r="BR328" s="471"/>
      <c r="BS328" s="471"/>
      <c r="BT328" s="471"/>
      <c r="BU328" s="471"/>
      <c r="BV328" s="471"/>
      <c r="BW328" s="471"/>
      <c r="BX328" s="471"/>
      <c r="BY328" s="468"/>
      <c r="BZ328" s="468"/>
      <c r="CA328" s="472"/>
      <c r="CB328" s="468"/>
      <c r="CC328" s="468"/>
      <c r="CD328" s="468"/>
      <c r="CE328" s="468"/>
      <c r="CF328" s="468"/>
      <c r="CG328" s="468"/>
      <c r="CH328" s="468"/>
      <c r="CI328" s="468"/>
      <c r="CJ328" s="471"/>
      <c r="CK328" s="471"/>
      <c r="CL328" s="471"/>
      <c r="CM328" s="472"/>
      <c r="CN328" s="471"/>
      <c r="CO328" s="471"/>
      <c r="CP328" s="471"/>
      <c r="CQ328" s="471"/>
      <c r="CR328" s="471"/>
      <c r="CS328" s="471"/>
      <c r="CT328" s="471"/>
      <c r="CU328" s="471"/>
      <c r="CV328" s="471"/>
      <c r="CW328" s="468"/>
      <c r="CX328" s="468"/>
      <c r="CY328" s="472"/>
      <c r="CZ328" s="468"/>
      <c r="DA328" s="468"/>
      <c r="DB328" s="468"/>
      <c r="DC328" s="468"/>
      <c r="DD328" s="468"/>
      <c r="DE328" s="468"/>
      <c r="DF328" s="468"/>
      <c r="DG328" s="468"/>
      <c r="DH328" s="471"/>
      <c r="DI328" s="471"/>
      <c r="DJ328" s="471"/>
      <c r="DK328" s="472"/>
      <c r="DL328" s="471"/>
      <c r="DM328" s="471"/>
      <c r="DN328" s="471"/>
      <c r="DO328" s="471"/>
      <c r="DP328" s="471"/>
      <c r="DQ328" s="471"/>
      <c r="DR328" s="471"/>
      <c r="DS328" s="471"/>
      <c r="DT328" s="471"/>
      <c r="DU328" s="468"/>
      <c r="DV328" s="468"/>
      <c r="DW328" s="472"/>
      <c r="DX328" s="468"/>
      <c r="DY328" s="468"/>
      <c r="DZ328" s="468"/>
      <c r="EA328" s="468"/>
      <c r="EB328" s="468"/>
      <c r="EC328" s="468"/>
      <c r="ED328" s="468"/>
      <c r="EE328" s="468"/>
      <c r="EF328" s="471"/>
      <c r="EG328" s="471"/>
      <c r="EH328" s="471"/>
      <c r="EI328" s="472"/>
      <c r="EJ328" s="471"/>
      <c r="EK328" s="471"/>
      <c r="EL328" s="471"/>
      <c r="EM328" s="471"/>
      <c r="EN328" s="471"/>
      <c r="EO328" s="471"/>
      <c r="EP328" s="471"/>
      <c r="EQ328" s="471"/>
      <c r="ER328" s="471"/>
      <c r="ES328" s="468"/>
      <c r="ET328" s="468"/>
      <c r="EU328" s="472"/>
      <c r="EV328" s="468"/>
      <c r="EW328" s="468"/>
      <c r="EX328" s="468"/>
      <c r="EY328" s="468"/>
      <c r="EZ328" s="468"/>
      <c r="FA328" s="468"/>
      <c r="FB328" s="468"/>
      <c r="FC328" s="468"/>
      <c r="FD328" s="471"/>
      <c r="FE328" s="471">
        <f>'Per IP Marketing'!$B$14</f>
        <v>-24000</v>
      </c>
      <c r="FF328" s="471">
        <f>'Per IP Marketing'!$C$14</f>
        <v>-24000</v>
      </c>
      <c r="FG328" s="471">
        <f>'Per IP Marketing'!$D$14</f>
        <v>-19000</v>
      </c>
      <c r="FH328" s="471">
        <f>'Per IP Marketing'!$E$14</f>
        <v>-29000</v>
      </c>
      <c r="FI328" s="471">
        <f>'Per IP Marketing'!$F$14</f>
        <v>-26500</v>
      </c>
      <c r="FJ328" s="471">
        <f>'Per IP Marketing'!$G$14</f>
        <v>-27700</v>
      </c>
      <c r="FK328" s="471">
        <f>'Per IP Marketing'!$H$14</f>
        <v>-32700</v>
      </c>
      <c r="FL328" s="471">
        <f>'Per IP Marketing'!$I$14</f>
        <v>-27000</v>
      </c>
      <c r="FM328" s="471">
        <f>'Per IP Marketing'!$J$14</f>
        <v>-12500</v>
      </c>
      <c r="FN328" s="471">
        <f>'Per IP Marketing'!$K$14</f>
        <v>-10000</v>
      </c>
      <c r="FO328" s="471">
        <f>'Per IP Marketing'!$L$14</f>
        <v>-9250</v>
      </c>
      <c r="FP328" s="471">
        <f>'Per IP Marketing'!$M$14</f>
        <v>-2700</v>
      </c>
      <c r="FQ328" s="471">
        <f>'Per IP Marketing'!$N$14</f>
        <v>-1100</v>
      </c>
      <c r="FR328" s="471">
        <f>'Per IP Marketing'!$O$14</f>
        <v>-1100</v>
      </c>
      <c r="FS328" s="471">
        <f>'Per IP Marketing'!$P$14</f>
        <v>-1100</v>
      </c>
      <c r="FT328" s="471">
        <f>'Per IP Marketing'!$Q$14</f>
        <v>-800</v>
      </c>
      <c r="FU328" s="471">
        <f>'Per IP Marketing'!$R$14</f>
        <v>-1050</v>
      </c>
      <c r="FV328" s="468">
        <f>'Per IP Marketing'!$T$14</f>
        <v>0</v>
      </c>
      <c r="FW328" s="468"/>
      <c r="FX328" s="468"/>
      <c r="FY328" s="468"/>
      <c r="FZ328" s="468"/>
      <c r="GA328" s="468"/>
      <c r="GB328" s="471"/>
      <c r="GC328" s="471"/>
      <c r="GD328" s="471"/>
      <c r="GE328" s="472"/>
      <c r="GF328" s="507"/>
    </row>
    <row r="329" spans="7:188" s="508" customFormat="1" ht="22" hidden="1" customHeight="1">
      <c r="G329" s="540">
        <f t="shared" si="871"/>
        <v>125</v>
      </c>
      <c r="H329" s="468"/>
      <c r="I329" s="468"/>
      <c r="J329" s="468"/>
      <c r="K329" s="468"/>
      <c r="L329" s="468"/>
      <c r="M329" s="468"/>
      <c r="N329" s="468"/>
      <c r="O329" s="468"/>
      <c r="P329" s="472"/>
      <c r="Q329" s="471"/>
      <c r="R329" s="471"/>
      <c r="S329" s="472"/>
      <c r="T329" s="471"/>
      <c r="U329" s="471"/>
      <c r="V329" s="471"/>
      <c r="W329" s="471"/>
      <c r="X329" s="471"/>
      <c r="Y329" s="471"/>
      <c r="Z329" s="471"/>
      <c r="AA329" s="471"/>
      <c r="AB329" s="471"/>
      <c r="AC329" s="468"/>
      <c r="AD329" s="468"/>
      <c r="AE329" s="472"/>
      <c r="AF329" s="471"/>
      <c r="AG329" s="471"/>
      <c r="AH329" s="471"/>
      <c r="AI329" s="468"/>
      <c r="AJ329" s="468"/>
      <c r="AK329" s="468"/>
      <c r="AL329" s="468"/>
      <c r="AM329" s="468"/>
      <c r="AN329" s="471"/>
      <c r="AO329" s="471"/>
      <c r="AP329" s="471"/>
      <c r="AQ329" s="472"/>
      <c r="AR329" s="471"/>
      <c r="AS329" s="471"/>
      <c r="AT329" s="471"/>
      <c r="AU329" s="471"/>
      <c r="AV329" s="471"/>
      <c r="AW329" s="471"/>
      <c r="AX329" s="471"/>
      <c r="AY329" s="471"/>
      <c r="AZ329" s="468"/>
      <c r="BA329" s="468"/>
      <c r="BB329" s="468"/>
      <c r="BC329" s="472"/>
      <c r="BD329" s="471"/>
      <c r="BE329" s="471"/>
      <c r="BF329" s="471"/>
      <c r="BG329" s="468"/>
      <c r="BH329" s="468"/>
      <c r="BI329" s="468"/>
      <c r="BJ329" s="468"/>
      <c r="BK329" s="468"/>
      <c r="BL329" s="471"/>
      <c r="BM329" s="471"/>
      <c r="BN329" s="471"/>
      <c r="BO329" s="472"/>
      <c r="BP329" s="471"/>
      <c r="BQ329" s="471"/>
      <c r="BR329" s="471"/>
      <c r="BS329" s="471"/>
      <c r="BT329" s="471"/>
      <c r="BU329" s="471"/>
      <c r="BV329" s="471"/>
      <c r="BW329" s="471"/>
      <c r="BX329" s="471"/>
      <c r="BY329" s="468"/>
      <c r="BZ329" s="468"/>
      <c r="CA329" s="472"/>
      <c r="CB329" s="468"/>
      <c r="CC329" s="468"/>
      <c r="CD329" s="468"/>
      <c r="CE329" s="468"/>
      <c r="CF329" s="468"/>
      <c r="CG329" s="468"/>
      <c r="CH329" s="468"/>
      <c r="CI329" s="468"/>
      <c r="CJ329" s="471"/>
      <c r="CK329" s="471"/>
      <c r="CL329" s="471"/>
      <c r="CM329" s="472"/>
      <c r="CN329" s="471"/>
      <c r="CO329" s="471"/>
      <c r="CP329" s="471"/>
      <c r="CQ329" s="471"/>
      <c r="CR329" s="471"/>
      <c r="CS329" s="471"/>
      <c r="CT329" s="471"/>
      <c r="CU329" s="471"/>
      <c r="CV329" s="471"/>
      <c r="CW329" s="468"/>
      <c r="CX329" s="468"/>
      <c r="CY329" s="472"/>
      <c r="CZ329" s="468"/>
      <c r="DA329" s="468"/>
      <c r="DB329" s="468"/>
      <c r="DC329" s="468"/>
      <c r="DD329" s="468"/>
      <c r="DE329" s="468"/>
      <c r="DF329" s="468"/>
      <c r="DG329" s="468"/>
      <c r="DH329" s="471"/>
      <c r="DI329" s="471"/>
      <c r="DJ329" s="471"/>
      <c r="DK329" s="472"/>
      <c r="DL329" s="471"/>
      <c r="DM329" s="471"/>
      <c r="DN329" s="471"/>
      <c r="DO329" s="471"/>
      <c r="DP329" s="471"/>
      <c r="DQ329" s="471"/>
      <c r="DR329" s="471"/>
      <c r="DS329" s="471"/>
      <c r="DT329" s="471"/>
      <c r="DU329" s="468"/>
      <c r="DV329" s="468"/>
      <c r="DW329" s="472"/>
      <c r="DX329" s="468"/>
      <c r="DY329" s="468"/>
      <c r="DZ329" s="468"/>
      <c r="EA329" s="468"/>
      <c r="EB329" s="468"/>
      <c r="EC329" s="468"/>
      <c r="ED329" s="468"/>
      <c r="EE329" s="468"/>
      <c r="EF329" s="471"/>
      <c r="EG329" s="471"/>
      <c r="EH329" s="471"/>
      <c r="EI329" s="472"/>
      <c r="EJ329" s="471"/>
      <c r="EK329" s="471"/>
      <c r="EL329" s="471"/>
      <c r="EM329" s="471"/>
      <c r="EN329" s="471"/>
      <c r="EO329" s="471"/>
      <c r="EP329" s="471"/>
      <c r="EQ329" s="471"/>
      <c r="ER329" s="471"/>
      <c r="ES329" s="468"/>
      <c r="ET329" s="468"/>
      <c r="EU329" s="472"/>
      <c r="EV329" s="468"/>
      <c r="EW329" s="468"/>
      <c r="EX329" s="468"/>
      <c r="EY329" s="468"/>
      <c r="EZ329" s="468"/>
      <c r="FA329" s="468"/>
      <c r="FB329" s="468"/>
      <c r="FC329" s="468"/>
      <c r="FD329" s="471"/>
      <c r="FE329" s="471"/>
      <c r="FF329" s="471">
        <f>'Per IP Marketing'!$B$14</f>
        <v>-24000</v>
      </c>
      <c r="FG329" s="471">
        <f>'Per IP Marketing'!$C$14</f>
        <v>-24000</v>
      </c>
      <c r="FH329" s="471">
        <f>'Per IP Marketing'!$D$14</f>
        <v>-19000</v>
      </c>
      <c r="FI329" s="471">
        <f>'Per IP Marketing'!$E$14</f>
        <v>-29000</v>
      </c>
      <c r="FJ329" s="471">
        <f>'Per IP Marketing'!$F$14</f>
        <v>-26500</v>
      </c>
      <c r="FK329" s="471">
        <f>'Per IP Marketing'!$G$14</f>
        <v>-27700</v>
      </c>
      <c r="FL329" s="471">
        <f>'Per IP Marketing'!$H$14</f>
        <v>-32700</v>
      </c>
      <c r="FM329" s="471">
        <f>'Per IP Marketing'!$I$14</f>
        <v>-27000</v>
      </c>
      <c r="FN329" s="471">
        <f>'Per IP Marketing'!$J$14</f>
        <v>-12500</v>
      </c>
      <c r="FO329" s="471">
        <f>'Per IP Marketing'!$K$14</f>
        <v>-10000</v>
      </c>
      <c r="FP329" s="471">
        <f>'Per IP Marketing'!$L$14</f>
        <v>-9250</v>
      </c>
      <c r="FQ329" s="471">
        <f>'Per IP Marketing'!$M$14</f>
        <v>-2700</v>
      </c>
      <c r="FR329" s="471">
        <f>'Per IP Marketing'!$N$14</f>
        <v>-1100</v>
      </c>
      <c r="FS329" s="471">
        <f>'Per IP Marketing'!$O$14</f>
        <v>-1100</v>
      </c>
      <c r="FT329" s="471">
        <f>'Per IP Marketing'!$P$14</f>
        <v>-1100</v>
      </c>
      <c r="FU329" s="471">
        <f>'Per IP Marketing'!$Q$14</f>
        <v>-800</v>
      </c>
      <c r="FV329" s="471">
        <f>'Per IP Marketing'!$R$14</f>
        <v>-1050</v>
      </c>
      <c r="FW329" s="468">
        <f>'Per IP Marketing'!$T$14</f>
        <v>0</v>
      </c>
      <c r="FX329" s="468"/>
      <c r="FY329" s="468"/>
      <c r="FZ329" s="468"/>
      <c r="GA329" s="468"/>
      <c r="GB329" s="471"/>
      <c r="GC329" s="471"/>
      <c r="GD329" s="471"/>
      <c r="GE329" s="472"/>
      <c r="GF329" s="507"/>
    </row>
    <row r="330" spans="7:188" s="508" customFormat="1" ht="22" hidden="1" customHeight="1">
      <c r="G330" s="540">
        <f t="shared" si="871"/>
        <v>126</v>
      </c>
      <c r="H330" s="468"/>
      <c r="I330" s="468"/>
      <c r="J330" s="468"/>
      <c r="K330" s="468"/>
      <c r="L330" s="468"/>
      <c r="M330" s="468"/>
      <c r="N330" s="468"/>
      <c r="O330" s="468"/>
      <c r="P330" s="472"/>
      <c r="Q330" s="471"/>
      <c r="R330" s="471"/>
      <c r="S330" s="472"/>
      <c r="T330" s="471"/>
      <c r="U330" s="471"/>
      <c r="V330" s="471"/>
      <c r="W330" s="471"/>
      <c r="X330" s="471"/>
      <c r="Y330" s="471"/>
      <c r="Z330" s="471"/>
      <c r="AA330" s="471"/>
      <c r="AB330" s="471"/>
      <c r="AC330" s="468"/>
      <c r="AD330" s="468"/>
      <c r="AE330" s="472"/>
      <c r="AF330" s="471"/>
      <c r="AG330" s="471"/>
      <c r="AH330" s="471"/>
      <c r="AI330" s="468"/>
      <c r="AJ330" s="468"/>
      <c r="AK330" s="468"/>
      <c r="AL330" s="468"/>
      <c r="AM330" s="468"/>
      <c r="AN330" s="471"/>
      <c r="AO330" s="471"/>
      <c r="AP330" s="471"/>
      <c r="AQ330" s="472"/>
      <c r="AR330" s="471"/>
      <c r="AS330" s="471"/>
      <c r="AT330" s="471"/>
      <c r="AU330" s="471"/>
      <c r="AV330" s="471"/>
      <c r="AW330" s="471"/>
      <c r="AX330" s="471"/>
      <c r="AY330" s="471"/>
      <c r="AZ330" s="468"/>
      <c r="BA330" s="468"/>
      <c r="BB330" s="468"/>
      <c r="BC330" s="472"/>
      <c r="BD330" s="471"/>
      <c r="BE330" s="471"/>
      <c r="BF330" s="471"/>
      <c r="BG330" s="468"/>
      <c r="BH330" s="468"/>
      <c r="BI330" s="468"/>
      <c r="BJ330" s="468"/>
      <c r="BK330" s="468"/>
      <c r="BL330" s="471"/>
      <c r="BM330" s="471"/>
      <c r="BN330" s="471"/>
      <c r="BO330" s="472"/>
      <c r="BP330" s="471"/>
      <c r="BQ330" s="471"/>
      <c r="BR330" s="471"/>
      <c r="BS330" s="471"/>
      <c r="BT330" s="471"/>
      <c r="BU330" s="471"/>
      <c r="BV330" s="471"/>
      <c r="BW330" s="471"/>
      <c r="BX330" s="471"/>
      <c r="BY330" s="468"/>
      <c r="BZ330" s="468"/>
      <c r="CA330" s="472"/>
      <c r="CB330" s="468"/>
      <c r="CC330" s="468"/>
      <c r="CD330" s="468"/>
      <c r="CE330" s="468"/>
      <c r="CF330" s="468"/>
      <c r="CG330" s="468"/>
      <c r="CH330" s="468"/>
      <c r="CI330" s="468"/>
      <c r="CJ330" s="471"/>
      <c r="CK330" s="471"/>
      <c r="CL330" s="471"/>
      <c r="CM330" s="472"/>
      <c r="CN330" s="471"/>
      <c r="CO330" s="471"/>
      <c r="CP330" s="471"/>
      <c r="CQ330" s="471"/>
      <c r="CR330" s="471"/>
      <c r="CS330" s="471"/>
      <c r="CT330" s="471"/>
      <c r="CU330" s="471"/>
      <c r="CV330" s="471"/>
      <c r="CW330" s="468"/>
      <c r="CX330" s="468"/>
      <c r="CY330" s="472"/>
      <c r="CZ330" s="468"/>
      <c r="DA330" s="468"/>
      <c r="DB330" s="468"/>
      <c r="DC330" s="468"/>
      <c r="DD330" s="468"/>
      <c r="DE330" s="468"/>
      <c r="DF330" s="468"/>
      <c r="DG330" s="468"/>
      <c r="DH330" s="471"/>
      <c r="DI330" s="471"/>
      <c r="DJ330" s="471"/>
      <c r="DK330" s="472"/>
      <c r="DL330" s="471"/>
      <c r="DM330" s="471"/>
      <c r="DN330" s="471"/>
      <c r="DO330" s="471"/>
      <c r="DP330" s="471"/>
      <c r="DQ330" s="471"/>
      <c r="DR330" s="471"/>
      <c r="DS330" s="471"/>
      <c r="DT330" s="471"/>
      <c r="DU330" s="468"/>
      <c r="DV330" s="468"/>
      <c r="DW330" s="472"/>
      <c r="DX330" s="468"/>
      <c r="DY330" s="468"/>
      <c r="DZ330" s="468"/>
      <c r="EA330" s="468"/>
      <c r="EB330" s="468"/>
      <c r="EC330" s="468"/>
      <c r="ED330" s="468"/>
      <c r="EE330" s="468"/>
      <c r="EF330" s="471"/>
      <c r="EG330" s="471"/>
      <c r="EH330" s="471"/>
      <c r="EI330" s="472"/>
      <c r="EJ330" s="471"/>
      <c r="EK330" s="471"/>
      <c r="EL330" s="471"/>
      <c r="EM330" s="471"/>
      <c r="EN330" s="471"/>
      <c r="EO330" s="471"/>
      <c r="EP330" s="471"/>
      <c r="EQ330" s="471"/>
      <c r="ER330" s="471"/>
      <c r="ES330" s="468"/>
      <c r="ET330" s="468"/>
      <c r="EU330" s="472"/>
      <c r="EV330" s="468"/>
      <c r="EW330" s="468"/>
      <c r="EX330" s="468"/>
      <c r="EY330" s="468"/>
      <c r="EZ330" s="468"/>
      <c r="FA330" s="468"/>
      <c r="FB330" s="468"/>
      <c r="FC330" s="468"/>
      <c r="FD330" s="471"/>
      <c r="FE330" s="471"/>
      <c r="FF330" s="471"/>
      <c r="FG330" s="471"/>
      <c r="FH330" s="471">
        <f>'Per IP Marketing'!$B$14</f>
        <v>-24000</v>
      </c>
      <c r="FI330" s="471">
        <f>'Per IP Marketing'!$C$14</f>
        <v>-24000</v>
      </c>
      <c r="FJ330" s="471">
        <f>'Per IP Marketing'!$D$14</f>
        <v>-19000</v>
      </c>
      <c r="FK330" s="471">
        <f>'Per IP Marketing'!$E$14</f>
        <v>-29000</v>
      </c>
      <c r="FL330" s="471">
        <f>'Per IP Marketing'!$F$14</f>
        <v>-26500</v>
      </c>
      <c r="FM330" s="471">
        <f>'Per IP Marketing'!$G$14</f>
        <v>-27700</v>
      </c>
      <c r="FN330" s="471">
        <f>'Per IP Marketing'!$H$14</f>
        <v>-32700</v>
      </c>
      <c r="FO330" s="471">
        <f>'Per IP Marketing'!$I$14</f>
        <v>-27000</v>
      </c>
      <c r="FP330" s="471">
        <f>'Per IP Marketing'!$J$14</f>
        <v>-12500</v>
      </c>
      <c r="FQ330" s="471">
        <f>'Per IP Marketing'!$K$14</f>
        <v>-10000</v>
      </c>
      <c r="FR330" s="471">
        <f>'Per IP Marketing'!$L$14</f>
        <v>-9250</v>
      </c>
      <c r="FS330" s="471">
        <f>'Per IP Marketing'!$M$14</f>
        <v>-2700</v>
      </c>
      <c r="FT330" s="471">
        <f>'Per IP Marketing'!$N$14</f>
        <v>-1100</v>
      </c>
      <c r="FU330" s="471">
        <f>'Per IP Marketing'!$O$14</f>
        <v>-1100</v>
      </c>
      <c r="FV330" s="471">
        <f>'Per IP Marketing'!$P$14</f>
        <v>-1100</v>
      </c>
      <c r="FW330" s="471">
        <f>'Per IP Marketing'!$Q$14</f>
        <v>-800</v>
      </c>
      <c r="FX330" s="471">
        <f>'Per IP Marketing'!$R$14</f>
        <v>-1050</v>
      </c>
      <c r="FY330" s="468">
        <f>'Per IP Marketing'!$T$14</f>
        <v>0</v>
      </c>
      <c r="FZ330" s="468"/>
      <c r="GA330" s="468"/>
      <c r="GB330" s="471"/>
      <c r="GC330" s="471"/>
      <c r="GD330" s="471"/>
      <c r="GE330" s="472"/>
      <c r="GF330" s="507"/>
    </row>
    <row r="331" spans="7:188" s="508" customFormat="1" ht="22" hidden="1" customHeight="1">
      <c r="G331" s="540">
        <f t="shared" si="871"/>
        <v>127</v>
      </c>
      <c r="H331" s="468"/>
      <c r="I331" s="468"/>
      <c r="J331" s="468"/>
      <c r="K331" s="468"/>
      <c r="L331" s="468"/>
      <c r="M331" s="468"/>
      <c r="N331" s="468"/>
      <c r="O331" s="468"/>
      <c r="P331" s="472"/>
      <c r="Q331" s="471"/>
      <c r="R331" s="471"/>
      <c r="S331" s="472"/>
      <c r="T331" s="471"/>
      <c r="U331" s="471"/>
      <c r="V331" s="471"/>
      <c r="W331" s="471"/>
      <c r="X331" s="471"/>
      <c r="Y331" s="471"/>
      <c r="Z331" s="471"/>
      <c r="AA331" s="471"/>
      <c r="AB331" s="471"/>
      <c r="AC331" s="468"/>
      <c r="AD331" s="468"/>
      <c r="AE331" s="472"/>
      <c r="AF331" s="471"/>
      <c r="AG331" s="471"/>
      <c r="AH331" s="471"/>
      <c r="AI331" s="468"/>
      <c r="AJ331" s="468"/>
      <c r="AK331" s="468"/>
      <c r="AL331" s="468"/>
      <c r="AM331" s="468"/>
      <c r="AN331" s="471"/>
      <c r="AO331" s="471"/>
      <c r="AP331" s="471"/>
      <c r="AQ331" s="472"/>
      <c r="AR331" s="471"/>
      <c r="AS331" s="471"/>
      <c r="AT331" s="471"/>
      <c r="AU331" s="471"/>
      <c r="AV331" s="471"/>
      <c r="AW331" s="471"/>
      <c r="AX331" s="471"/>
      <c r="AY331" s="471"/>
      <c r="AZ331" s="468"/>
      <c r="BA331" s="468"/>
      <c r="BB331" s="468"/>
      <c r="BC331" s="472"/>
      <c r="BD331" s="471"/>
      <c r="BE331" s="471"/>
      <c r="BF331" s="471"/>
      <c r="BG331" s="468"/>
      <c r="BH331" s="468"/>
      <c r="BI331" s="468"/>
      <c r="BJ331" s="468"/>
      <c r="BK331" s="468"/>
      <c r="BL331" s="471"/>
      <c r="BM331" s="471"/>
      <c r="BN331" s="471"/>
      <c r="BO331" s="472"/>
      <c r="BP331" s="471"/>
      <c r="BQ331" s="471"/>
      <c r="BR331" s="471"/>
      <c r="BS331" s="471"/>
      <c r="BT331" s="471"/>
      <c r="BU331" s="471"/>
      <c r="BV331" s="471"/>
      <c r="BW331" s="471"/>
      <c r="BX331" s="471"/>
      <c r="BY331" s="468"/>
      <c r="BZ331" s="468"/>
      <c r="CA331" s="472"/>
      <c r="CB331" s="468"/>
      <c r="CC331" s="468"/>
      <c r="CD331" s="468"/>
      <c r="CE331" s="468"/>
      <c r="CF331" s="468"/>
      <c r="CG331" s="468"/>
      <c r="CH331" s="468"/>
      <c r="CI331" s="468"/>
      <c r="CJ331" s="471"/>
      <c r="CK331" s="471"/>
      <c r="CL331" s="471"/>
      <c r="CM331" s="472"/>
      <c r="CN331" s="471"/>
      <c r="CO331" s="471"/>
      <c r="CP331" s="471"/>
      <c r="CQ331" s="471"/>
      <c r="CR331" s="471"/>
      <c r="CS331" s="471"/>
      <c r="CT331" s="471"/>
      <c r="CU331" s="471"/>
      <c r="CV331" s="471"/>
      <c r="CW331" s="468"/>
      <c r="CX331" s="468"/>
      <c r="CY331" s="472"/>
      <c r="CZ331" s="468"/>
      <c r="DA331" s="468"/>
      <c r="DB331" s="468"/>
      <c r="DC331" s="468"/>
      <c r="DD331" s="468"/>
      <c r="DE331" s="468"/>
      <c r="DF331" s="468"/>
      <c r="DG331" s="468"/>
      <c r="DH331" s="471"/>
      <c r="DI331" s="471"/>
      <c r="DJ331" s="471"/>
      <c r="DK331" s="472"/>
      <c r="DL331" s="471"/>
      <c r="DM331" s="471"/>
      <c r="DN331" s="471"/>
      <c r="DO331" s="471"/>
      <c r="DP331" s="471"/>
      <c r="DQ331" s="471"/>
      <c r="DR331" s="471"/>
      <c r="DS331" s="471"/>
      <c r="DT331" s="471"/>
      <c r="DU331" s="468"/>
      <c r="DV331" s="468"/>
      <c r="DW331" s="472"/>
      <c r="DX331" s="468"/>
      <c r="DY331" s="468"/>
      <c r="DZ331" s="468"/>
      <c r="EA331" s="468"/>
      <c r="EB331" s="468"/>
      <c r="EC331" s="468"/>
      <c r="ED331" s="468"/>
      <c r="EE331" s="468"/>
      <c r="EF331" s="471"/>
      <c r="EG331" s="471"/>
      <c r="EH331" s="471"/>
      <c r="EI331" s="472"/>
      <c r="EJ331" s="471"/>
      <c r="EK331" s="471"/>
      <c r="EL331" s="471"/>
      <c r="EM331" s="471"/>
      <c r="EN331" s="471"/>
      <c r="EO331" s="471"/>
      <c r="EP331" s="471"/>
      <c r="EQ331" s="471"/>
      <c r="ER331" s="471"/>
      <c r="ES331" s="468"/>
      <c r="ET331" s="468"/>
      <c r="EU331" s="472"/>
      <c r="EV331" s="468"/>
      <c r="EW331" s="468"/>
      <c r="EX331" s="468"/>
      <c r="EY331" s="468"/>
      <c r="EZ331" s="468"/>
      <c r="FA331" s="468"/>
      <c r="FB331" s="468"/>
      <c r="FC331" s="468"/>
      <c r="FD331" s="471"/>
      <c r="FE331" s="471"/>
      <c r="FF331" s="471"/>
      <c r="FG331" s="472"/>
      <c r="FH331" s="471"/>
      <c r="FI331" s="471">
        <f>'Per IP Marketing'!$B$14</f>
        <v>-24000</v>
      </c>
      <c r="FJ331" s="471">
        <f>'Per IP Marketing'!$C$14</f>
        <v>-24000</v>
      </c>
      <c r="FK331" s="471">
        <f>'Per IP Marketing'!$D$14</f>
        <v>-19000</v>
      </c>
      <c r="FL331" s="471">
        <f>'Per IP Marketing'!$E$14</f>
        <v>-29000</v>
      </c>
      <c r="FM331" s="471">
        <f>'Per IP Marketing'!$F$14</f>
        <v>-26500</v>
      </c>
      <c r="FN331" s="471">
        <f>'Per IP Marketing'!$G$14</f>
        <v>-27700</v>
      </c>
      <c r="FO331" s="471">
        <f>'Per IP Marketing'!$H$14</f>
        <v>-32700</v>
      </c>
      <c r="FP331" s="471">
        <f>'Per IP Marketing'!$I$14</f>
        <v>-27000</v>
      </c>
      <c r="FQ331" s="471">
        <f>'Per IP Marketing'!$J$14</f>
        <v>-12500</v>
      </c>
      <c r="FR331" s="471">
        <f>'Per IP Marketing'!$K$14</f>
        <v>-10000</v>
      </c>
      <c r="FS331" s="471">
        <f>'Per IP Marketing'!$L$14</f>
        <v>-9250</v>
      </c>
      <c r="FT331" s="471">
        <f>'Per IP Marketing'!$M$14</f>
        <v>-2700</v>
      </c>
      <c r="FU331" s="471">
        <f>'Per IP Marketing'!$N$14</f>
        <v>-1100</v>
      </c>
      <c r="FV331" s="471">
        <f>'Per IP Marketing'!$O$14</f>
        <v>-1100</v>
      </c>
      <c r="FW331" s="471">
        <f>'Per IP Marketing'!$P$14</f>
        <v>-1100</v>
      </c>
      <c r="FX331" s="471">
        <f>'Per IP Marketing'!$Q$14</f>
        <v>-800</v>
      </c>
      <c r="FY331" s="471">
        <f>'Per IP Marketing'!$R$14</f>
        <v>-1050</v>
      </c>
      <c r="FZ331" s="468">
        <f>'Per IP Marketing'!$T$14</f>
        <v>0</v>
      </c>
      <c r="GA331" s="468"/>
      <c r="GB331" s="471"/>
      <c r="GC331" s="471"/>
      <c r="GD331" s="471"/>
      <c r="GE331" s="472"/>
      <c r="GF331" s="507"/>
    </row>
    <row r="332" spans="7:188" s="508" customFormat="1" ht="22" hidden="1" customHeight="1">
      <c r="G332" s="540">
        <f t="shared" si="871"/>
        <v>128</v>
      </c>
      <c r="H332" s="468"/>
      <c r="I332" s="468"/>
      <c r="J332" s="468"/>
      <c r="K332" s="468"/>
      <c r="L332" s="468"/>
      <c r="M332" s="468"/>
      <c r="N332" s="468"/>
      <c r="O332" s="468"/>
      <c r="P332" s="472"/>
      <c r="Q332" s="471"/>
      <c r="R332" s="471"/>
      <c r="S332" s="472"/>
      <c r="T332" s="471"/>
      <c r="U332" s="471"/>
      <c r="V332" s="471"/>
      <c r="W332" s="471"/>
      <c r="X332" s="471"/>
      <c r="Y332" s="471"/>
      <c r="Z332" s="471"/>
      <c r="AA332" s="471"/>
      <c r="AB332" s="471"/>
      <c r="AC332" s="468"/>
      <c r="AD332" s="468"/>
      <c r="AE332" s="472"/>
      <c r="AF332" s="471"/>
      <c r="AG332" s="471"/>
      <c r="AH332" s="471"/>
      <c r="AI332" s="468"/>
      <c r="AJ332" s="468"/>
      <c r="AK332" s="468"/>
      <c r="AL332" s="468"/>
      <c r="AM332" s="468"/>
      <c r="AN332" s="471"/>
      <c r="AO332" s="471"/>
      <c r="AP332" s="471"/>
      <c r="AQ332" s="472"/>
      <c r="AR332" s="471"/>
      <c r="AS332" s="471"/>
      <c r="AT332" s="471"/>
      <c r="AU332" s="471"/>
      <c r="AV332" s="471"/>
      <c r="AW332" s="471"/>
      <c r="AX332" s="471"/>
      <c r="AY332" s="471"/>
      <c r="AZ332" s="468"/>
      <c r="BA332" s="468"/>
      <c r="BB332" s="468"/>
      <c r="BC332" s="472"/>
      <c r="BD332" s="471"/>
      <c r="BE332" s="471"/>
      <c r="BF332" s="471"/>
      <c r="BG332" s="468"/>
      <c r="BH332" s="468"/>
      <c r="BI332" s="468"/>
      <c r="BJ332" s="468"/>
      <c r="BK332" s="468"/>
      <c r="BL332" s="471"/>
      <c r="BM332" s="471"/>
      <c r="BN332" s="471"/>
      <c r="BO332" s="472"/>
      <c r="BP332" s="471"/>
      <c r="BQ332" s="471"/>
      <c r="BR332" s="471"/>
      <c r="BS332" s="471"/>
      <c r="BT332" s="471"/>
      <c r="BU332" s="471"/>
      <c r="BV332" s="471"/>
      <c r="BW332" s="471"/>
      <c r="BX332" s="471"/>
      <c r="BY332" s="468"/>
      <c r="BZ332" s="468"/>
      <c r="CA332" s="472"/>
      <c r="CB332" s="468"/>
      <c r="CC332" s="468"/>
      <c r="CD332" s="468"/>
      <c r="CE332" s="468"/>
      <c r="CF332" s="468"/>
      <c r="CG332" s="468"/>
      <c r="CH332" s="468"/>
      <c r="CI332" s="468"/>
      <c r="CJ332" s="471"/>
      <c r="CK332" s="471"/>
      <c r="CL332" s="471"/>
      <c r="CM332" s="472"/>
      <c r="CN332" s="471"/>
      <c r="CO332" s="471"/>
      <c r="CP332" s="471"/>
      <c r="CQ332" s="471"/>
      <c r="CR332" s="471"/>
      <c r="CS332" s="471"/>
      <c r="CT332" s="471"/>
      <c r="CU332" s="471"/>
      <c r="CV332" s="471"/>
      <c r="CW332" s="468"/>
      <c r="CX332" s="468"/>
      <c r="CY332" s="472"/>
      <c r="CZ332" s="468"/>
      <c r="DA332" s="468"/>
      <c r="DB332" s="468"/>
      <c r="DC332" s="468"/>
      <c r="DD332" s="468"/>
      <c r="DE332" s="468"/>
      <c r="DF332" s="468"/>
      <c r="DG332" s="468"/>
      <c r="DH332" s="471"/>
      <c r="DI332" s="471"/>
      <c r="DJ332" s="471"/>
      <c r="DK332" s="472"/>
      <c r="DL332" s="471"/>
      <c r="DM332" s="471"/>
      <c r="DN332" s="471"/>
      <c r="DO332" s="471"/>
      <c r="DP332" s="471"/>
      <c r="DQ332" s="471"/>
      <c r="DR332" s="471"/>
      <c r="DS332" s="471"/>
      <c r="DT332" s="471"/>
      <c r="DU332" s="468"/>
      <c r="DV332" s="468"/>
      <c r="DW332" s="472"/>
      <c r="DX332" s="468"/>
      <c r="DY332" s="468"/>
      <c r="DZ332" s="468"/>
      <c r="EA332" s="468"/>
      <c r="EB332" s="468"/>
      <c r="EC332" s="468"/>
      <c r="ED332" s="468"/>
      <c r="EE332" s="468"/>
      <c r="EF332" s="471"/>
      <c r="EG332" s="471"/>
      <c r="EH332" s="471"/>
      <c r="EI332" s="472"/>
      <c r="EJ332" s="471"/>
      <c r="EK332" s="471"/>
      <c r="EL332" s="471"/>
      <c r="EM332" s="471"/>
      <c r="EN332" s="471"/>
      <c r="EO332" s="471"/>
      <c r="EP332" s="471"/>
      <c r="EQ332" s="471"/>
      <c r="ER332" s="471"/>
      <c r="ES332" s="468"/>
      <c r="ET332" s="468"/>
      <c r="EU332" s="472"/>
      <c r="EV332" s="468"/>
      <c r="EW332" s="468"/>
      <c r="EX332" s="468"/>
      <c r="EY332" s="468"/>
      <c r="EZ332" s="468"/>
      <c r="FA332" s="468"/>
      <c r="FB332" s="468"/>
      <c r="FC332" s="468"/>
      <c r="FD332" s="471"/>
      <c r="FE332" s="471"/>
      <c r="FF332" s="471"/>
      <c r="FG332" s="472"/>
      <c r="FH332" s="471"/>
      <c r="FI332" s="471"/>
      <c r="FJ332" s="471"/>
      <c r="FK332" s="471">
        <f>'Per IP Marketing'!$B$14</f>
        <v>-24000</v>
      </c>
      <c r="FL332" s="471">
        <f>'Per IP Marketing'!$C$14</f>
        <v>-24000</v>
      </c>
      <c r="FM332" s="471">
        <f>'Per IP Marketing'!$D$14</f>
        <v>-19000</v>
      </c>
      <c r="FN332" s="471">
        <f>'Per IP Marketing'!$E$14</f>
        <v>-29000</v>
      </c>
      <c r="FO332" s="471">
        <f>'Per IP Marketing'!$F$14</f>
        <v>-26500</v>
      </c>
      <c r="FP332" s="471">
        <f>'Per IP Marketing'!$G$14</f>
        <v>-27700</v>
      </c>
      <c r="FQ332" s="471">
        <f>'Per IP Marketing'!$H$14</f>
        <v>-32700</v>
      </c>
      <c r="FR332" s="471">
        <f>'Per IP Marketing'!$I$14</f>
        <v>-27000</v>
      </c>
      <c r="FS332" s="471">
        <f>'Per IP Marketing'!$J$14</f>
        <v>-12500</v>
      </c>
      <c r="FT332" s="471">
        <f>'Per IP Marketing'!$K$14</f>
        <v>-10000</v>
      </c>
      <c r="FU332" s="471">
        <f>'Per IP Marketing'!$L$14</f>
        <v>-9250</v>
      </c>
      <c r="FV332" s="471">
        <f>'Per IP Marketing'!$M$14</f>
        <v>-2700</v>
      </c>
      <c r="FW332" s="471">
        <f>'Per IP Marketing'!$N$14</f>
        <v>-1100</v>
      </c>
      <c r="FX332" s="471">
        <f>'Per IP Marketing'!$O$14</f>
        <v>-1100</v>
      </c>
      <c r="FY332" s="471">
        <f>'Per IP Marketing'!$P$14</f>
        <v>-1100</v>
      </c>
      <c r="FZ332" s="471">
        <f>'Per IP Marketing'!$Q$14</f>
        <v>-800</v>
      </c>
      <c r="GA332" s="471">
        <f>'Per IP Marketing'!$R$14</f>
        <v>-1050</v>
      </c>
      <c r="GB332" s="468">
        <f>'Per IP Marketing'!$T$14</f>
        <v>0</v>
      </c>
      <c r="GC332" s="471"/>
      <c r="GD332" s="471"/>
      <c r="GE332" s="472"/>
      <c r="GF332" s="507"/>
    </row>
    <row r="333" spans="7:188" s="508" customFormat="1" ht="22" hidden="1" customHeight="1">
      <c r="G333" s="540">
        <f t="shared" si="871"/>
        <v>129</v>
      </c>
      <c r="H333" s="468"/>
      <c r="I333" s="468"/>
      <c r="J333" s="468"/>
      <c r="K333" s="468"/>
      <c r="L333" s="468"/>
      <c r="M333" s="468"/>
      <c r="N333" s="468"/>
      <c r="O333" s="468"/>
      <c r="P333" s="472"/>
      <c r="Q333" s="471"/>
      <c r="R333" s="471"/>
      <c r="S333" s="472"/>
      <c r="T333" s="471"/>
      <c r="U333" s="471"/>
      <c r="V333" s="471"/>
      <c r="W333" s="471"/>
      <c r="X333" s="471"/>
      <c r="Y333" s="471"/>
      <c r="Z333" s="471"/>
      <c r="AA333" s="471"/>
      <c r="AB333" s="471"/>
      <c r="AC333" s="468"/>
      <c r="AD333" s="468"/>
      <c r="AE333" s="472"/>
      <c r="AF333" s="471"/>
      <c r="AG333" s="471"/>
      <c r="AH333" s="471"/>
      <c r="AI333" s="468"/>
      <c r="AJ333" s="468"/>
      <c r="AK333" s="468"/>
      <c r="AL333" s="468"/>
      <c r="AM333" s="468"/>
      <c r="AN333" s="471"/>
      <c r="AO333" s="471"/>
      <c r="AP333" s="471"/>
      <c r="AQ333" s="472"/>
      <c r="AR333" s="471"/>
      <c r="AS333" s="471"/>
      <c r="AT333" s="471"/>
      <c r="AU333" s="471"/>
      <c r="AV333" s="471"/>
      <c r="AW333" s="471"/>
      <c r="AX333" s="471"/>
      <c r="AY333" s="471"/>
      <c r="AZ333" s="468"/>
      <c r="BA333" s="468"/>
      <c r="BB333" s="468"/>
      <c r="BC333" s="472"/>
      <c r="BD333" s="471"/>
      <c r="BE333" s="471"/>
      <c r="BF333" s="471"/>
      <c r="BG333" s="468"/>
      <c r="BH333" s="468"/>
      <c r="BI333" s="468"/>
      <c r="BJ333" s="468"/>
      <c r="BK333" s="468"/>
      <c r="BL333" s="471"/>
      <c r="BM333" s="471"/>
      <c r="BN333" s="471"/>
      <c r="BO333" s="472"/>
      <c r="BP333" s="471"/>
      <c r="BQ333" s="471"/>
      <c r="BR333" s="471"/>
      <c r="BS333" s="471"/>
      <c r="BT333" s="471"/>
      <c r="BU333" s="471"/>
      <c r="BV333" s="471"/>
      <c r="BW333" s="471"/>
      <c r="BX333" s="471"/>
      <c r="BY333" s="468"/>
      <c r="BZ333" s="468"/>
      <c r="CA333" s="472"/>
      <c r="CB333" s="468"/>
      <c r="CC333" s="468"/>
      <c r="CD333" s="468"/>
      <c r="CE333" s="468"/>
      <c r="CF333" s="468"/>
      <c r="CG333" s="468"/>
      <c r="CH333" s="468"/>
      <c r="CI333" s="468"/>
      <c r="CJ333" s="471"/>
      <c r="CK333" s="471"/>
      <c r="CL333" s="471"/>
      <c r="CM333" s="472"/>
      <c r="CN333" s="471"/>
      <c r="CO333" s="471"/>
      <c r="CP333" s="471"/>
      <c r="CQ333" s="471"/>
      <c r="CR333" s="471"/>
      <c r="CS333" s="471"/>
      <c r="CT333" s="471"/>
      <c r="CU333" s="471"/>
      <c r="CV333" s="471"/>
      <c r="CW333" s="468"/>
      <c r="CX333" s="468"/>
      <c r="CY333" s="472"/>
      <c r="CZ333" s="468"/>
      <c r="DA333" s="468"/>
      <c r="DB333" s="468"/>
      <c r="DC333" s="468"/>
      <c r="DD333" s="468"/>
      <c r="DE333" s="468"/>
      <c r="DF333" s="468"/>
      <c r="DG333" s="468"/>
      <c r="DH333" s="471"/>
      <c r="DI333" s="471"/>
      <c r="DJ333" s="471"/>
      <c r="DK333" s="472"/>
      <c r="DL333" s="471"/>
      <c r="DM333" s="471"/>
      <c r="DN333" s="471"/>
      <c r="DO333" s="471"/>
      <c r="DP333" s="471"/>
      <c r="DQ333" s="471"/>
      <c r="DR333" s="471"/>
      <c r="DS333" s="471"/>
      <c r="DT333" s="471"/>
      <c r="DU333" s="468"/>
      <c r="DV333" s="468"/>
      <c r="DW333" s="472"/>
      <c r="DX333" s="468"/>
      <c r="DY333" s="468"/>
      <c r="DZ333" s="468"/>
      <c r="EA333" s="468"/>
      <c r="EB333" s="468"/>
      <c r="EC333" s="468"/>
      <c r="ED333" s="468"/>
      <c r="EE333" s="468"/>
      <c r="EF333" s="471"/>
      <c r="EG333" s="471"/>
      <c r="EH333" s="471"/>
      <c r="EI333" s="472"/>
      <c r="EJ333" s="471"/>
      <c r="EK333" s="471"/>
      <c r="EL333" s="471"/>
      <c r="EM333" s="471"/>
      <c r="EN333" s="471"/>
      <c r="EO333" s="471"/>
      <c r="EP333" s="471"/>
      <c r="EQ333" s="471"/>
      <c r="ER333" s="471"/>
      <c r="ES333" s="468"/>
      <c r="ET333" s="468"/>
      <c r="EU333" s="472"/>
      <c r="EV333" s="468"/>
      <c r="EW333" s="468"/>
      <c r="EX333" s="468"/>
      <c r="EY333" s="468"/>
      <c r="EZ333" s="468"/>
      <c r="FA333" s="468"/>
      <c r="FB333" s="468"/>
      <c r="FC333" s="468"/>
      <c r="FD333" s="471"/>
      <c r="FE333" s="471"/>
      <c r="FF333" s="471"/>
      <c r="FG333" s="472"/>
      <c r="FH333" s="471"/>
      <c r="FI333" s="471"/>
      <c r="FJ333" s="471"/>
      <c r="FK333" s="471"/>
      <c r="FL333" s="471">
        <f>'Per IP Marketing'!$B$14</f>
        <v>-24000</v>
      </c>
      <c r="FM333" s="471">
        <f>'Per IP Marketing'!$C$14</f>
        <v>-24000</v>
      </c>
      <c r="FN333" s="471">
        <f>'Per IP Marketing'!$D$14</f>
        <v>-19000</v>
      </c>
      <c r="FO333" s="471">
        <f>'Per IP Marketing'!$E$14</f>
        <v>-29000</v>
      </c>
      <c r="FP333" s="471">
        <f>'Per IP Marketing'!$F$14</f>
        <v>-26500</v>
      </c>
      <c r="FQ333" s="471">
        <f>'Per IP Marketing'!$G$14</f>
        <v>-27700</v>
      </c>
      <c r="FR333" s="471">
        <f>'Per IP Marketing'!$H$14</f>
        <v>-32700</v>
      </c>
      <c r="FS333" s="471">
        <f>'Per IP Marketing'!$I$14</f>
        <v>-27000</v>
      </c>
      <c r="FT333" s="471">
        <f>'Per IP Marketing'!$J$14</f>
        <v>-12500</v>
      </c>
      <c r="FU333" s="471">
        <f>'Per IP Marketing'!$K$14</f>
        <v>-10000</v>
      </c>
      <c r="FV333" s="471">
        <f>'Per IP Marketing'!$L$14</f>
        <v>-9250</v>
      </c>
      <c r="FW333" s="471">
        <f>'Per IP Marketing'!$M$14</f>
        <v>-2700</v>
      </c>
      <c r="FX333" s="471">
        <f>'Per IP Marketing'!$N$14</f>
        <v>-1100</v>
      </c>
      <c r="FY333" s="471">
        <f>'Per IP Marketing'!$O$14</f>
        <v>-1100</v>
      </c>
      <c r="FZ333" s="471">
        <f>'Per IP Marketing'!$P$14</f>
        <v>-1100</v>
      </c>
      <c r="GA333" s="471">
        <f>'Per IP Marketing'!$Q$14</f>
        <v>-800</v>
      </c>
      <c r="GB333" s="471">
        <f>'Per IP Marketing'!$R$14</f>
        <v>-1050</v>
      </c>
      <c r="GC333" s="468">
        <f>'Per IP Marketing'!$T$14</f>
        <v>0</v>
      </c>
      <c r="GD333" s="471"/>
      <c r="GE333" s="472"/>
      <c r="GF333" s="507"/>
    </row>
    <row r="334" spans="7:188" s="508" customFormat="1" ht="22" hidden="1" customHeight="1">
      <c r="G334" s="540">
        <f t="shared" si="871"/>
        <v>130</v>
      </c>
      <c r="H334" s="468"/>
      <c r="I334" s="468"/>
      <c r="J334" s="468"/>
      <c r="K334" s="468"/>
      <c r="L334" s="468"/>
      <c r="M334" s="468"/>
      <c r="N334" s="468"/>
      <c r="O334" s="468"/>
      <c r="P334" s="472"/>
      <c r="Q334" s="471"/>
      <c r="R334" s="471"/>
      <c r="S334" s="472"/>
      <c r="T334" s="471"/>
      <c r="U334" s="471"/>
      <c r="V334" s="471"/>
      <c r="W334" s="471"/>
      <c r="X334" s="471"/>
      <c r="Y334" s="471"/>
      <c r="Z334" s="471"/>
      <c r="AA334" s="471"/>
      <c r="AB334" s="471"/>
      <c r="AC334" s="468"/>
      <c r="AD334" s="468"/>
      <c r="AE334" s="472"/>
      <c r="AF334" s="471"/>
      <c r="AG334" s="471"/>
      <c r="AH334" s="471"/>
      <c r="AI334" s="468"/>
      <c r="AJ334" s="468"/>
      <c r="AK334" s="468"/>
      <c r="AL334" s="468"/>
      <c r="AM334" s="468"/>
      <c r="AN334" s="471"/>
      <c r="AO334" s="471"/>
      <c r="AP334" s="471"/>
      <c r="AQ334" s="472"/>
      <c r="AR334" s="471"/>
      <c r="AS334" s="471"/>
      <c r="AT334" s="471"/>
      <c r="AU334" s="471"/>
      <c r="AV334" s="471"/>
      <c r="AW334" s="471"/>
      <c r="AX334" s="471"/>
      <c r="AY334" s="471"/>
      <c r="AZ334" s="468"/>
      <c r="BA334" s="468"/>
      <c r="BB334" s="468"/>
      <c r="BC334" s="472"/>
      <c r="BD334" s="471"/>
      <c r="BE334" s="471"/>
      <c r="BF334" s="471"/>
      <c r="BG334" s="468"/>
      <c r="BH334" s="468"/>
      <c r="BI334" s="468"/>
      <c r="BJ334" s="468"/>
      <c r="BK334" s="468"/>
      <c r="BL334" s="471"/>
      <c r="BM334" s="471"/>
      <c r="BN334" s="471"/>
      <c r="BO334" s="472"/>
      <c r="BP334" s="471"/>
      <c r="BQ334" s="471"/>
      <c r="BR334" s="471"/>
      <c r="BS334" s="471"/>
      <c r="BT334" s="471"/>
      <c r="BU334" s="471"/>
      <c r="BV334" s="471"/>
      <c r="BW334" s="471"/>
      <c r="BX334" s="471"/>
      <c r="BY334" s="468"/>
      <c r="BZ334" s="468"/>
      <c r="CA334" s="472"/>
      <c r="CB334" s="468"/>
      <c r="CC334" s="468"/>
      <c r="CD334" s="468"/>
      <c r="CE334" s="468"/>
      <c r="CF334" s="468"/>
      <c r="CG334" s="468"/>
      <c r="CH334" s="468"/>
      <c r="CI334" s="468"/>
      <c r="CJ334" s="471"/>
      <c r="CK334" s="471"/>
      <c r="CL334" s="471"/>
      <c r="CM334" s="472"/>
      <c r="CN334" s="471"/>
      <c r="CO334" s="471"/>
      <c r="CP334" s="471"/>
      <c r="CQ334" s="471"/>
      <c r="CR334" s="471"/>
      <c r="CS334" s="471"/>
      <c r="CT334" s="471"/>
      <c r="CU334" s="471"/>
      <c r="CV334" s="471"/>
      <c r="CW334" s="468"/>
      <c r="CX334" s="468"/>
      <c r="CY334" s="472"/>
      <c r="CZ334" s="468"/>
      <c r="DA334" s="468"/>
      <c r="DB334" s="468"/>
      <c r="DC334" s="468"/>
      <c r="DD334" s="468"/>
      <c r="DE334" s="468"/>
      <c r="DF334" s="468"/>
      <c r="DG334" s="468"/>
      <c r="DH334" s="471"/>
      <c r="DI334" s="471"/>
      <c r="DJ334" s="471"/>
      <c r="DK334" s="472"/>
      <c r="DL334" s="471"/>
      <c r="DM334" s="471"/>
      <c r="DN334" s="471"/>
      <c r="DO334" s="471"/>
      <c r="DP334" s="471"/>
      <c r="DQ334" s="471"/>
      <c r="DR334" s="471"/>
      <c r="DS334" s="471"/>
      <c r="DT334" s="471"/>
      <c r="DU334" s="468"/>
      <c r="DV334" s="468"/>
      <c r="DW334" s="472"/>
      <c r="DX334" s="468"/>
      <c r="DY334" s="468"/>
      <c r="DZ334" s="468"/>
      <c r="EA334" s="468"/>
      <c r="EB334" s="468"/>
      <c r="EC334" s="468"/>
      <c r="ED334" s="468"/>
      <c r="EE334" s="468"/>
      <c r="EF334" s="471"/>
      <c r="EG334" s="471"/>
      <c r="EH334" s="471"/>
      <c r="EI334" s="472"/>
      <c r="EJ334" s="471"/>
      <c r="EK334" s="471"/>
      <c r="EL334" s="471"/>
      <c r="EM334" s="471"/>
      <c r="EN334" s="471"/>
      <c r="EO334" s="471"/>
      <c r="EP334" s="471"/>
      <c r="EQ334" s="471"/>
      <c r="ER334" s="471"/>
      <c r="ES334" s="468"/>
      <c r="ET334" s="468"/>
      <c r="EU334" s="472"/>
      <c r="EV334" s="468"/>
      <c r="EW334" s="468"/>
      <c r="EX334" s="468"/>
      <c r="EY334" s="468"/>
      <c r="EZ334" s="468"/>
      <c r="FA334" s="468"/>
      <c r="FB334" s="468"/>
      <c r="FC334" s="468"/>
      <c r="FD334" s="471"/>
      <c r="FE334" s="471"/>
      <c r="FF334" s="471"/>
      <c r="FG334" s="472"/>
      <c r="FH334" s="471"/>
      <c r="FI334" s="471"/>
      <c r="FJ334" s="471"/>
      <c r="FK334" s="471"/>
      <c r="FL334" s="471"/>
      <c r="FM334" s="471">
        <f>'Per IP Marketing'!$B$14</f>
        <v>-24000</v>
      </c>
      <c r="FN334" s="471">
        <f>'Per IP Marketing'!$C$14</f>
        <v>-24000</v>
      </c>
      <c r="FO334" s="471">
        <f>'Per IP Marketing'!$D$14</f>
        <v>-19000</v>
      </c>
      <c r="FP334" s="471">
        <f>'Per IP Marketing'!$E$14</f>
        <v>-29000</v>
      </c>
      <c r="FQ334" s="471">
        <f>'Per IP Marketing'!$F$14</f>
        <v>-26500</v>
      </c>
      <c r="FR334" s="471">
        <f>'Per IP Marketing'!$G$14</f>
        <v>-27700</v>
      </c>
      <c r="FS334" s="471">
        <f>'Per IP Marketing'!$H$14</f>
        <v>-32700</v>
      </c>
      <c r="FT334" s="471">
        <f>'Per IP Marketing'!$I$14</f>
        <v>-27000</v>
      </c>
      <c r="FU334" s="471">
        <f>'Per IP Marketing'!$J$14</f>
        <v>-12500</v>
      </c>
      <c r="FV334" s="471">
        <f>'Per IP Marketing'!$K$14</f>
        <v>-10000</v>
      </c>
      <c r="FW334" s="471">
        <f>'Per IP Marketing'!$L$14</f>
        <v>-9250</v>
      </c>
      <c r="FX334" s="471">
        <f>'Per IP Marketing'!$M$14</f>
        <v>-2700</v>
      </c>
      <c r="FY334" s="471">
        <f>'Per IP Marketing'!$N$14</f>
        <v>-1100</v>
      </c>
      <c r="FZ334" s="471">
        <f>'Per IP Marketing'!$O$14</f>
        <v>-1100</v>
      </c>
      <c r="GA334" s="471">
        <f>'Per IP Marketing'!$P$14</f>
        <v>-1100</v>
      </c>
      <c r="GB334" s="471">
        <f>'Per IP Marketing'!$Q$14</f>
        <v>-800</v>
      </c>
      <c r="GC334" s="471">
        <f>'Per IP Marketing'!$R$14</f>
        <v>-1050</v>
      </c>
      <c r="GD334" s="468">
        <f>'Per IP Marketing'!$T$14</f>
        <v>0</v>
      </c>
      <c r="GE334" s="472"/>
      <c r="GF334" s="507"/>
    </row>
    <row r="335" spans="7:188" s="508" customFormat="1" ht="22" hidden="1" customHeight="1">
      <c r="G335" s="540">
        <f t="shared" si="871"/>
        <v>131</v>
      </c>
      <c r="H335" s="468"/>
      <c r="I335" s="468"/>
      <c r="J335" s="468"/>
      <c r="K335" s="468"/>
      <c r="L335" s="468"/>
      <c r="M335" s="468"/>
      <c r="N335" s="468"/>
      <c r="O335" s="468"/>
      <c r="P335" s="472"/>
      <c r="Q335" s="471"/>
      <c r="R335" s="471"/>
      <c r="S335" s="472"/>
      <c r="T335" s="471"/>
      <c r="U335" s="471"/>
      <c r="V335" s="471"/>
      <c r="W335" s="471"/>
      <c r="X335" s="471"/>
      <c r="Y335" s="471"/>
      <c r="Z335" s="471"/>
      <c r="AA335" s="471"/>
      <c r="AB335" s="471"/>
      <c r="AC335" s="468"/>
      <c r="AD335" s="468"/>
      <c r="AE335" s="472"/>
      <c r="AF335" s="471"/>
      <c r="AG335" s="471"/>
      <c r="AH335" s="471"/>
      <c r="AI335" s="468"/>
      <c r="AJ335" s="468"/>
      <c r="AK335" s="468"/>
      <c r="AL335" s="468"/>
      <c r="AM335" s="468"/>
      <c r="AN335" s="471"/>
      <c r="AO335" s="471"/>
      <c r="AP335" s="471"/>
      <c r="AQ335" s="472"/>
      <c r="AR335" s="471"/>
      <c r="AS335" s="471"/>
      <c r="AT335" s="471"/>
      <c r="AU335" s="471"/>
      <c r="AV335" s="471"/>
      <c r="AW335" s="471"/>
      <c r="AX335" s="471"/>
      <c r="AY335" s="471"/>
      <c r="AZ335" s="468"/>
      <c r="BA335" s="468"/>
      <c r="BB335" s="468"/>
      <c r="BC335" s="472"/>
      <c r="BD335" s="471"/>
      <c r="BE335" s="471"/>
      <c r="BF335" s="471"/>
      <c r="BG335" s="468"/>
      <c r="BH335" s="468"/>
      <c r="BI335" s="468"/>
      <c r="BJ335" s="468"/>
      <c r="BK335" s="468"/>
      <c r="BL335" s="471"/>
      <c r="BM335" s="471"/>
      <c r="BN335" s="471"/>
      <c r="BO335" s="472"/>
      <c r="BP335" s="471"/>
      <c r="BQ335" s="471"/>
      <c r="BR335" s="471"/>
      <c r="BS335" s="471"/>
      <c r="BT335" s="471"/>
      <c r="BU335" s="471"/>
      <c r="BV335" s="471"/>
      <c r="BW335" s="471"/>
      <c r="BX335" s="471"/>
      <c r="BY335" s="468"/>
      <c r="BZ335" s="468"/>
      <c r="CA335" s="472"/>
      <c r="CB335" s="468"/>
      <c r="CC335" s="468"/>
      <c r="CD335" s="468"/>
      <c r="CE335" s="468"/>
      <c r="CF335" s="468"/>
      <c r="CG335" s="468"/>
      <c r="CH335" s="468"/>
      <c r="CI335" s="468"/>
      <c r="CJ335" s="471"/>
      <c r="CK335" s="471"/>
      <c r="CL335" s="471"/>
      <c r="CM335" s="472"/>
      <c r="CN335" s="471"/>
      <c r="CO335" s="471"/>
      <c r="CP335" s="471"/>
      <c r="CQ335" s="471"/>
      <c r="CR335" s="471"/>
      <c r="CS335" s="471"/>
      <c r="CT335" s="471"/>
      <c r="CU335" s="471"/>
      <c r="CV335" s="471"/>
      <c r="CW335" s="468"/>
      <c r="CX335" s="468"/>
      <c r="CY335" s="472"/>
      <c r="CZ335" s="468"/>
      <c r="DA335" s="468"/>
      <c r="DB335" s="468"/>
      <c r="DC335" s="468"/>
      <c r="DD335" s="468"/>
      <c r="DE335" s="468"/>
      <c r="DF335" s="468"/>
      <c r="DG335" s="468"/>
      <c r="DH335" s="471"/>
      <c r="DI335" s="471"/>
      <c r="DJ335" s="471"/>
      <c r="DK335" s="472"/>
      <c r="DL335" s="471"/>
      <c r="DM335" s="471"/>
      <c r="DN335" s="471"/>
      <c r="DO335" s="471"/>
      <c r="DP335" s="471"/>
      <c r="DQ335" s="471"/>
      <c r="DR335" s="471"/>
      <c r="DS335" s="471"/>
      <c r="DT335" s="471"/>
      <c r="DU335" s="468"/>
      <c r="DV335" s="468"/>
      <c r="DW335" s="472"/>
      <c r="DX335" s="468"/>
      <c r="DY335" s="468"/>
      <c r="DZ335" s="468"/>
      <c r="EA335" s="468"/>
      <c r="EB335" s="468"/>
      <c r="EC335" s="468"/>
      <c r="ED335" s="468"/>
      <c r="EE335" s="468"/>
      <c r="EF335" s="471"/>
      <c r="EG335" s="471"/>
      <c r="EH335" s="471"/>
      <c r="EI335" s="472"/>
      <c r="EJ335" s="471"/>
      <c r="EK335" s="471"/>
      <c r="EL335" s="471"/>
      <c r="EM335" s="471"/>
      <c r="EN335" s="471"/>
      <c r="EO335" s="471"/>
      <c r="EP335" s="471"/>
      <c r="EQ335" s="471"/>
      <c r="ER335" s="471"/>
      <c r="ES335" s="468"/>
      <c r="ET335" s="468"/>
      <c r="EU335" s="472"/>
      <c r="EV335" s="468"/>
      <c r="EW335" s="468"/>
      <c r="EX335" s="468"/>
      <c r="EY335" s="468"/>
      <c r="EZ335" s="468"/>
      <c r="FA335" s="468"/>
      <c r="FB335" s="468"/>
      <c r="FC335" s="468"/>
      <c r="FD335" s="471"/>
      <c r="FE335" s="471"/>
      <c r="FF335" s="471"/>
      <c r="FG335" s="472"/>
      <c r="FH335" s="471"/>
      <c r="FI335" s="471"/>
      <c r="FJ335" s="471"/>
      <c r="FK335" s="471"/>
      <c r="FL335" s="471"/>
      <c r="FM335" s="471"/>
      <c r="FN335" s="471">
        <f>'Per IP Marketing'!$B$14</f>
        <v>-24000</v>
      </c>
      <c r="FO335" s="471">
        <f>'Per IP Marketing'!$C$14</f>
        <v>-24000</v>
      </c>
      <c r="FP335" s="471">
        <f>'Per IP Marketing'!$D$14</f>
        <v>-19000</v>
      </c>
      <c r="FQ335" s="471">
        <f>'Per IP Marketing'!$E$14</f>
        <v>-29000</v>
      </c>
      <c r="FR335" s="471">
        <f>'Per IP Marketing'!$F$14</f>
        <v>-26500</v>
      </c>
      <c r="FS335" s="471">
        <f>'Per IP Marketing'!$G$14</f>
        <v>-27700</v>
      </c>
      <c r="FT335" s="471">
        <f>'Per IP Marketing'!$H$14</f>
        <v>-32700</v>
      </c>
      <c r="FU335" s="471">
        <f>'Per IP Marketing'!$I$14</f>
        <v>-27000</v>
      </c>
      <c r="FV335" s="471">
        <f>'Per IP Marketing'!$J$14</f>
        <v>-12500</v>
      </c>
      <c r="FW335" s="471">
        <f>'Per IP Marketing'!$K$14</f>
        <v>-10000</v>
      </c>
      <c r="FX335" s="471">
        <f>'Per IP Marketing'!$L$14</f>
        <v>-9250</v>
      </c>
      <c r="FY335" s="471">
        <f>'Per IP Marketing'!$M$14</f>
        <v>-2700</v>
      </c>
      <c r="FZ335" s="471">
        <f>'Per IP Marketing'!$N$14</f>
        <v>-1100</v>
      </c>
      <c r="GA335" s="471">
        <f>'Per IP Marketing'!$O$14</f>
        <v>-1100</v>
      </c>
      <c r="GB335" s="471">
        <f>'Per IP Marketing'!$P$14</f>
        <v>-1100</v>
      </c>
      <c r="GC335" s="471">
        <f>'Per IP Marketing'!$Q$14</f>
        <v>-800</v>
      </c>
      <c r="GD335" s="471">
        <f>'Per IP Marketing'!$R$14</f>
        <v>-1050</v>
      </c>
      <c r="GE335" s="468">
        <f>'Per IP Marketing'!$T$14</f>
        <v>0</v>
      </c>
      <c r="GF335" s="507"/>
    </row>
    <row r="336" spans="7:188" s="508" customFormat="1" ht="22" hidden="1" customHeight="1">
      <c r="G336" s="540">
        <f t="shared" si="871"/>
        <v>132</v>
      </c>
      <c r="H336" s="468"/>
      <c r="I336" s="468"/>
      <c r="J336" s="468"/>
      <c r="K336" s="468"/>
      <c r="L336" s="468"/>
      <c r="M336" s="468"/>
      <c r="N336" s="468"/>
      <c r="O336" s="468"/>
      <c r="P336" s="472"/>
      <c r="Q336" s="471"/>
      <c r="R336" s="471"/>
      <c r="S336" s="472"/>
      <c r="T336" s="471"/>
      <c r="U336" s="471"/>
      <c r="V336" s="471"/>
      <c r="W336" s="471"/>
      <c r="X336" s="471"/>
      <c r="Y336" s="471"/>
      <c r="Z336" s="471"/>
      <c r="AA336" s="471"/>
      <c r="AB336" s="471"/>
      <c r="AC336" s="468"/>
      <c r="AD336" s="468"/>
      <c r="AE336" s="472"/>
      <c r="AF336" s="471"/>
      <c r="AG336" s="471"/>
      <c r="AH336" s="471"/>
      <c r="AI336" s="468"/>
      <c r="AJ336" s="468"/>
      <c r="AK336" s="468"/>
      <c r="AL336" s="468"/>
      <c r="AM336" s="468"/>
      <c r="AN336" s="471"/>
      <c r="AO336" s="471"/>
      <c r="AP336" s="471"/>
      <c r="AQ336" s="472"/>
      <c r="AR336" s="471"/>
      <c r="AS336" s="471"/>
      <c r="AT336" s="471"/>
      <c r="AU336" s="471"/>
      <c r="AV336" s="471"/>
      <c r="AW336" s="471"/>
      <c r="AX336" s="471"/>
      <c r="AY336" s="471"/>
      <c r="AZ336" s="468"/>
      <c r="BA336" s="468"/>
      <c r="BB336" s="468"/>
      <c r="BC336" s="472"/>
      <c r="BD336" s="471"/>
      <c r="BE336" s="471"/>
      <c r="BF336" s="471"/>
      <c r="BG336" s="468"/>
      <c r="BH336" s="468"/>
      <c r="BI336" s="468"/>
      <c r="BJ336" s="468"/>
      <c r="BK336" s="468"/>
      <c r="BL336" s="471"/>
      <c r="BM336" s="471"/>
      <c r="BN336" s="471"/>
      <c r="BO336" s="472"/>
      <c r="BP336" s="471"/>
      <c r="BQ336" s="471"/>
      <c r="BR336" s="471"/>
      <c r="BS336" s="471"/>
      <c r="BT336" s="471"/>
      <c r="BU336" s="471"/>
      <c r="BV336" s="471"/>
      <c r="BW336" s="471"/>
      <c r="BX336" s="471"/>
      <c r="BY336" s="468"/>
      <c r="BZ336" s="468"/>
      <c r="CA336" s="472"/>
      <c r="CB336" s="468"/>
      <c r="CC336" s="468"/>
      <c r="CD336" s="468"/>
      <c r="CE336" s="468"/>
      <c r="CF336" s="468"/>
      <c r="CG336" s="468"/>
      <c r="CH336" s="468"/>
      <c r="CI336" s="468"/>
      <c r="CJ336" s="471"/>
      <c r="CK336" s="471"/>
      <c r="CL336" s="471"/>
      <c r="CM336" s="472"/>
      <c r="CN336" s="471"/>
      <c r="CO336" s="471"/>
      <c r="CP336" s="471"/>
      <c r="CQ336" s="471"/>
      <c r="CR336" s="471"/>
      <c r="CS336" s="471"/>
      <c r="CT336" s="471"/>
      <c r="CU336" s="471"/>
      <c r="CV336" s="471"/>
      <c r="CW336" s="468"/>
      <c r="CX336" s="468"/>
      <c r="CY336" s="472"/>
      <c r="CZ336" s="468"/>
      <c r="DA336" s="468"/>
      <c r="DB336" s="468"/>
      <c r="DC336" s="468"/>
      <c r="DD336" s="468"/>
      <c r="DE336" s="468"/>
      <c r="DF336" s="468"/>
      <c r="DG336" s="468"/>
      <c r="DH336" s="471"/>
      <c r="DI336" s="471"/>
      <c r="DJ336" s="471"/>
      <c r="DK336" s="472"/>
      <c r="DL336" s="471"/>
      <c r="DM336" s="471"/>
      <c r="DN336" s="471"/>
      <c r="DO336" s="471"/>
      <c r="DP336" s="471"/>
      <c r="DQ336" s="471"/>
      <c r="DR336" s="471"/>
      <c r="DS336" s="471"/>
      <c r="DT336" s="471"/>
      <c r="DU336" s="468"/>
      <c r="DV336" s="468"/>
      <c r="DW336" s="472"/>
      <c r="DX336" s="468"/>
      <c r="DY336" s="468"/>
      <c r="DZ336" s="468"/>
      <c r="EA336" s="468"/>
      <c r="EB336" s="468"/>
      <c r="EC336" s="468"/>
      <c r="ED336" s="468"/>
      <c r="EE336" s="468"/>
      <c r="EF336" s="471"/>
      <c r="EG336" s="471"/>
      <c r="EH336" s="471"/>
      <c r="EI336" s="472"/>
      <c r="EJ336" s="471"/>
      <c r="EK336" s="471"/>
      <c r="EL336" s="471"/>
      <c r="EM336" s="471"/>
      <c r="EN336" s="471"/>
      <c r="EO336" s="471"/>
      <c r="EP336" s="471"/>
      <c r="EQ336" s="471"/>
      <c r="ER336" s="471"/>
      <c r="ES336" s="468"/>
      <c r="ET336" s="468"/>
      <c r="EU336" s="472"/>
      <c r="EV336" s="468"/>
      <c r="EW336" s="468"/>
      <c r="EX336" s="468"/>
      <c r="EY336" s="468"/>
      <c r="EZ336" s="468"/>
      <c r="FA336" s="468"/>
      <c r="FB336" s="468"/>
      <c r="FC336" s="468"/>
      <c r="FD336" s="471"/>
      <c r="FE336" s="471"/>
      <c r="FF336" s="471"/>
      <c r="FG336" s="472"/>
      <c r="FH336" s="471"/>
      <c r="FI336" s="471"/>
      <c r="FJ336" s="471"/>
      <c r="FK336" s="471"/>
      <c r="FL336" s="471"/>
      <c r="FM336" s="471"/>
      <c r="FN336" s="471">
        <f>'Per IP Marketing'!$B$14</f>
        <v>-24000</v>
      </c>
      <c r="FO336" s="471">
        <f>'Per IP Marketing'!$C$14</f>
        <v>-24000</v>
      </c>
      <c r="FP336" s="471">
        <f>'Per IP Marketing'!$D$14</f>
        <v>-19000</v>
      </c>
      <c r="FQ336" s="471">
        <f>'Per IP Marketing'!$E$14</f>
        <v>-29000</v>
      </c>
      <c r="FR336" s="471">
        <f>'Per IP Marketing'!$F$14</f>
        <v>-26500</v>
      </c>
      <c r="FS336" s="471">
        <f>'Per IP Marketing'!$G$14</f>
        <v>-27700</v>
      </c>
      <c r="FT336" s="471">
        <f>'Per IP Marketing'!$H$14</f>
        <v>-32700</v>
      </c>
      <c r="FU336" s="471">
        <f>'Per IP Marketing'!$I$14</f>
        <v>-27000</v>
      </c>
      <c r="FV336" s="471">
        <f>'Per IP Marketing'!$J$14</f>
        <v>-12500</v>
      </c>
      <c r="FW336" s="471">
        <f>'Per IP Marketing'!$K$14</f>
        <v>-10000</v>
      </c>
      <c r="FX336" s="471">
        <f>'Per IP Marketing'!$L$14</f>
        <v>-9250</v>
      </c>
      <c r="FY336" s="471">
        <f>'Per IP Marketing'!$M$14</f>
        <v>-2700</v>
      </c>
      <c r="FZ336" s="471">
        <f>'Per IP Marketing'!$N$14</f>
        <v>-1100</v>
      </c>
      <c r="GA336" s="471">
        <f>'Per IP Marketing'!$O$14</f>
        <v>-1100</v>
      </c>
      <c r="GB336" s="471">
        <f>'Per IP Marketing'!$P$14</f>
        <v>-1100</v>
      </c>
      <c r="GC336" s="471">
        <f>'Per IP Marketing'!$Q$14</f>
        <v>-800</v>
      </c>
      <c r="GD336" s="471">
        <f>'Per IP Marketing'!$R$14</f>
        <v>-1050</v>
      </c>
      <c r="GE336" s="468">
        <f>'Per IP Marketing'!$T$14</f>
        <v>0</v>
      </c>
      <c r="GF336" s="507"/>
    </row>
    <row r="337" spans="1:198" s="508" customFormat="1" ht="22" hidden="1" customHeight="1">
      <c r="G337" s="540">
        <f t="shared" si="871"/>
        <v>133</v>
      </c>
      <c r="H337" s="468"/>
      <c r="I337" s="468"/>
      <c r="J337" s="468"/>
      <c r="K337" s="468"/>
      <c r="L337" s="468"/>
      <c r="M337" s="468"/>
      <c r="N337" s="468"/>
      <c r="O337" s="468"/>
      <c r="P337" s="472"/>
      <c r="Q337" s="471"/>
      <c r="R337" s="471"/>
      <c r="S337" s="472"/>
      <c r="T337" s="471"/>
      <c r="U337" s="471"/>
      <c r="V337" s="471"/>
      <c r="W337" s="471"/>
      <c r="X337" s="471"/>
      <c r="Y337" s="471"/>
      <c r="Z337" s="471"/>
      <c r="AA337" s="471"/>
      <c r="AB337" s="471"/>
      <c r="AC337" s="468"/>
      <c r="AD337" s="468"/>
      <c r="AE337" s="472"/>
      <c r="AF337" s="471"/>
      <c r="AG337" s="471"/>
      <c r="AH337" s="471"/>
      <c r="AI337" s="468"/>
      <c r="AJ337" s="468"/>
      <c r="AK337" s="468"/>
      <c r="AL337" s="468"/>
      <c r="AM337" s="468"/>
      <c r="AN337" s="471"/>
      <c r="AO337" s="471"/>
      <c r="AP337" s="471"/>
      <c r="AQ337" s="472"/>
      <c r="AR337" s="471"/>
      <c r="AS337" s="471"/>
      <c r="AT337" s="471"/>
      <c r="AU337" s="471"/>
      <c r="AV337" s="471"/>
      <c r="AW337" s="471"/>
      <c r="AX337" s="471"/>
      <c r="AY337" s="471"/>
      <c r="AZ337" s="468"/>
      <c r="BA337" s="468"/>
      <c r="BB337" s="468"/>
      <c r="BC337" s="472"/>
      <c r="BD337" s="471"/>
      <c r="BE337" s="471"/>
      <c r="BF337" s="471"/>
      <c r="BG337" s="468"/>
      <c r="BH337" s="468"/>
      <c r="BI337" s="468"/>
      <c r="BJ337" s="468"/>
      <c r="BK337" s="468"/>
      <c r="BL337" s="471"/>
      <c r="BM337" s="471"/>
      <c r="BN337" s="471"/>
      <c r="BO337" s="472"/>
      <c r="BP337" s="471"/>
      <c r="BQ337" s="471"/>
      <c r="BR337" s="471"/>
      <c r="BS337" s="471"/>
      <c r="BT337" s="471"/>
      <c r="BU337" s="471"/>
      <c r="BV337" s="471"/>
      <c r="BW337" s="471"/>
      <c r="BX337" s="471"/>
      <c r="BY337" s="468"/>
      <c r="BZ337" s="468"/>
      <c r="CA337" s="472"/>
      <c r="CB337" s="468"/>
      <c r="CC337" s="468"/>
      <c r="CD337" s="468"/>
      <c r="CE337" s="468"/>
      <c r="CF337" s="468"/>
      <c r="CG337" s="468"/>
      <c r="CH337" s="468"/>
      <c r="CI337" s="468"/>
      <c r="CJ337" s="471"/>
      <c r="CK337" s="471"/>
      <c r="CL337" s="471"/>
      <c r="CM337" s="472"/>
      <c r="CN337" s="471"/>
      <c r="CO337" s="471"/>
      <c r="CP337" s="471"/>
      <c r="CQ337" s="471"/>
      <c r="CR337" s="471"/>
      <c r="CS337" s="471"/>
      <c r="CT337" s="471"/>
      <c r="CU337" s="471"/>
      <c r="CV337" s="471"/>
      <c r="CW337" s="468"/>
      <c r="CX337" s="468"/>
      <c r="CY337" s="472"/>
      <c r="CZ337" s="468"/>
      <c r="DA337" s="468"/>
      <c r="DB337" s="468"/>
      <c r="DC337" s="468"/>
      <c r="DD337" s="468"/>
      <c r="DE337" s="468"/>
      <c r="DF337" s="468"/>
      <c r="DG337" s="468"/>
      <c r="DH337" s="471"/>
      <c r="DI337" s="471"/>
      <c r="DJ337" s="471"/>
      <c r="DK337" s="472"/>
      <c r="DL337" s="471"/>
      <c r="DM337" s="471"/>
      <c r="DN337" s="471"/>
      <c r="DO337" s="471"/>
      <c r="DP337" s="471"/>
      <c r="DQ337" s="471"/>
      <c r="DR337" s="471"/>
      <c r="DS337" s="471"/>
      <c r="DT337" s="471"/>
      <c r="DU337" s="468"/>
      <c r="DV337" s="468"/>
      <c r="DW337" s="472"/>
      <c r="DX337" s="468"/>
      <c r="DY337" s="468"/>
      <c r="DZ337" s="468"/>
      <c r="EA337" s="468"/>
      <c r="EB337" s="468"/>
      <c r="EC337" s="468"/>
      <c r="ED337" s="468"/>
      <c r="EE337" s="468"/>
      <c r="EF337" s="471"/>
      <c r="EG337" s="471"/>
      <c r="EH337" s="471"/>
      <c r="EI337" s="472"/>
      <c r="EJ337" s="471"/>
      <c r="EK337" s="471"/>
      <c r="EL337" s="471"/>
      <c r="EM337" s="471"/>
      <c r="EN337" s="471"/>
      <c r="EO337" s="471"/>
      <c r="EP337" s="471"/>
      <c r="EQ337" s="471"/>
      <c r="ER337" s="471"/>
      <c r="ES337" s="468"/>
      <c r="ET337" s="468"/>
      <c r="EU337" s="472"/>
      <c r="EV337" s="468"/>
      <c r="EW337" s="468"/>
      <c r="EX337" s="468"/>
      <c r="EY337" s="468"/>
      <c r="EZ337" s="468"/>
      <c r="FA337" s="468"/>
      <c r="FB337" s="468"/>
      <c r="FC337" s="468"/>
      <c r="FD337" s="471"/>
      <c r="FE337" s="471"/>
      <c r="FF337" s="471"/>
      <c r="FG337" s="472"/>
      <c r="FH337" s="471"/>
      <c r="FI337" s="471"/>
      <c r="FJ337" s="471"/>
      <c r="FK337" s="471"/>
      <c r="FL337" s="471"/>
      <c r="FM337" s="471"/>
      <c r="FN337" s="471"/>
      <c r="FO337" s="471">
        <f>'Per IP Marketing'!$B$14</f>
        <v>-24000</v>
      </c>
      <c r="FP337" s="471">
        <f>'Per IP Marketing'!$C$14</f>
        <v>-24000</v>
      </c>
      <c r="FQ337" s="471">
        <f>'Per IP Marketing'!$D$14</f>
        <v>-19000</v>
      </c>
      <c r="FR337" s="471">
        <f>'Per IP Marketing'!$E$14</f>
        <v>-29000</v>
      </c>
      <c r="FS337" s="471">
        <f>'Per IP Marketing'!$F$14</f>
        <v>-26500</v>
      </c>
      <c r="FT337" s="471">
        <f>'Per IP Marketing'!$G$14</f>
        <v>-27700</v>
      </c>
      <c r="FU337" s="471">
        <f>'Per IP Marketing'!$H$14</f>
        <v>-32700</v>
      </c>
      <c r="FV337" s="471">
        <f>'Per IP Marketing'!$I$14</f>
        <v>-27000</v>
      </c>
      <c r="FW337" s="471">
        <f>'Per IP Marketing'!$J$14</f>
        <v>-12500</v>
      </c>
      <c r="FX337" s="471">
        <f>'Per IP Marketing'!$K$14</f>
        <v>-10000</v>
      </c>
      <c r="FY337" s="471">
        <f>'Per IP Marketing'!$L$14</f>
        <v>-9250</v>
      </c>
      <c r="FZ337" s="471">
        <f>'Per IP Marketing'!$M$14</f>
        <v>-2700</v>
      </c>
      <c r="GA337" s="471">
        <f>'Per IP Marketing'!$N$14</f>
        <v>-1100</v>
      </c>
      <c r="GB337" s="471">
        <f>'Per IP Marketing'!$O$14</f>
        <v>-1100</v>
      </c>
      <c r="GC337" s="471">
        <f>'Per IP Marketing'!$P$14</f>
        <v>-1100</v>
      </c>
      <c r="GD337" s="471">
        <f>'Per IP Marketing'!$Q$14</f>
        <v>-800</v>
      </c>
      <c r="GE337" s="471">
        <f>'Per IP Marketing'!$R$14</f>
        <v>-1050</v>
      </c>
      <c r="GF337" s="507"/>
    </row>
    <row r="338" spans="1:198" s="508" customFormat="1" ht="22" hidden="1" customHeight="1">
      <c r="G338" s="540">
        <f t="shared" si="871"/>
        <v>134</v>
      </c>
      <c r="H338" s="468"/>
      <c r="I338" s="468"/>
      <c r="J338" s="468"/>
      <c r="K338" s="468"/>
      <c r="L338" s="468"/>
      <c r="M338" s="468"/>
      <c r="N338" s="468"/>
      <c r="O338" s="468"/>
      <c r="P338" s="472"/>
      <c r="Q338" s="471"/>
      <c r="R338" s="471"/>
      <c r="S338" s="472"/>
      <c r="T338" s="471"/>
      <c r="U338" s="471"/>
      <c r="V338" s="471"/>
      <c r="W338" s="471"/>
      <c r="X338" s="471"/>
      <c r="Y338" s="471"/>
      <c r="Z338" s="471"/>
      <c r="AA338" s="471"/>
      <c r="AB338" s="471"/>
      <c r="AC338" s="468"/>
      <c r="AD338" s="468"/>
      <c r="AE338" s="472"/>
      <c r="AF338" s="471"/>
      <c r="AG338" s="471"/>
      <c r="AH338" s="471"/>
      <c r="AI338" s="468"/>
      <c r="AJ338" s="468"/>
      <c r="AK338" s="468"/>
      <c r="AL338" s="468"/>
      <c r="AM338" s="468"/>
      <c r="AN338" s="471"/>
      <c r="AO338" s="471"/>
      <c r="AP338" s="471"/>
      <c r="AQ338" s="472"/>
      <c r="AR338" s="471"/>
      <c r="AS338" s="471"/>
      <c r="AT338" s="471"/>
      <c r="AU338" s="471"/>
      <c r="AV338" s="471"/>
      <c r="AW338" s="471"/>
      <c r="AX338" s="471"/>
      <c r="AY338" s="471"/>
      <c r="AZ338" s="468"/>
      <c r="BA338" s="468"/>
      <c r="BB338" s="468"/>
      <c r="BC338" s="472"/>
      <c r="BD338" s="471"/>
      <c r="BE338" s="471"/>
      <c r="BF338" s="471"/>
      <c r="BG338" s="468"/>
      <c r="BH338" s="468"/>
      <c r="BI338" s="468"/>
      <c r="BJ338" s="468"/>
      <c r="BK338" s="468"/>
      <c r="BL338" s="471"/>
      <c r="BM338" s="471"/>
      <c r="BN338" s="471"/>
      <c r="BO338" s="472"/>
      <c r="BP338" s="471"/>
      <c r="BQ338" s="471"/>
      <c r="BR338" s="471"/>
      <c r="BS338" s="471"/>
      <c r="BT338" s="471"/>
      <c r="BU338" s="471"/>
      <c r="BV338" s="471"/>
      <c r="BW338" s="471"/>
      <c r="BX338" s="471"/>
      <c r="BY338" s="468"/>
      <c r="BZ338" s="468"/>
      <c r="CA338" s="472"/>
      <c r="CB338" s="468"/>
      <c r="CC338" s="468"/>
      <c r="CD338" s="468"/>
      <c r="CE338" s="468"/>
      <c r="CF338" s="468"/>
      <c r="CG338" s="468"/>
      <c r="CH338" s="468"/>
      <c r="CI338" s="468"/>
      <c r="CJ338" s="471"/>
      <c r="CK338" s="471"/>
      <c r="CL338" s="471"/>
      <c r="CM338" s="472"/>
      <c r="CN338" s="471"/>
      <c r="CO338" s="471"/>
      <c r="CP338" s="471"/>
      <c r="CQ338" s="471"/>
      <c r="CR338" s="471"/>
      <c r="CS338" s="471"/>
      <c r="CT338" s="471"/>
      <c r="CU338" s="471"/>
      <c r="CV338" s="471"/>
      <c r="CW338" s="468"/>
      <c r="CX338" s="468"/>
      <c r="CY338" s="472"/>
      <c r="CZ338" s="468"/>
      <c r="DA338" s="468"/>
      <c r="DB338" s="468"/>
      <c r="DC338" s="468"/>
      <c r="DD338" s="468"/>
      <c r="DE338" s="468"/>
      <c r="DF338" s="468"/>
      <c r="DG338" s="468"/>
      <c r="DH338" s="471"/>
      <c r="DI338" s="471"/>
      <c r="DJ338" s="471"/>
      <c r="DK338" s="472"/>
      <c r="DL338" s="471"/>
      <c r="DM338" s="471"/>
      <c r="DN338" s="471"/>
      <c r="DO338" s="471"/>
      <c r="DP338" s="471"/>
      <c r="DQ338" s="471"/>
      <c r="DR338" s="471"/>
      <c r="DS338" s="471"/>
      <c r="DT338" s="471"/>
      <c r="DU338" s="468"/>
      <c r="DV338" s="468"/>
      <c r="DW338" s="472"/>
      <c r="DX338" s="468"/>
      <c r="DY338" s="468"/>
      <c r="DZ338" s="468"/>
      <c r="EA338" s="468"/>
      <c r="EB338" s="468"/>
      <c r="EC338" s="468"/>
      <c r="ED338" s="468"/>
      <c r="EE338" s="468"/>
      <c r="EF338" s="471"/>
      <c r="EG338" s="471"/>
      <c r="EH338" s="471"/>
      <c r="EI338" s="472"/>
      <c r="EJ338" s="471"/>
      <c r="EK338" s="471"/>
      <c r="EL338" s="471"/>
      <c r="EM338" s="471"/>
      <c r="EN338" s="471"/>
      <c r="EO338" s="471"/>
      <c r="EP338" s="471"/>
      <c r="EQ338" s="471"/>
      <c r="ER338" s="471"/>
      <c r="ES338" s="468"/>
      <c r="ET338" s="468"/>
      <c r="EU338" s="472"/>
      <c r="EV338" s="468"/>
      <c r="EW338" s="468"/>
      <c r="EX338" s="468"/>
      <c r="EY338" s="468"/>
      <c r="EZ338" s="468"/>
      <c r="FA338" s="468"/>
      <c r="FB338" s="468"/>
      <c r="FC338" s="468"/>
      <c r="FD338" s="471"/>
      <c r="FE338" s="471"/>
      <c r="FF338" s="471"/>
      <c r="FG338" s="472"/>
      <c r="FH338" s="471"/>
      <c r="FI338" s="471"/>
      <c r="FJ338" s="471"/>
      <c r="FK338" s="471"/>
      <c r="FL338" s="471"/>
      <c r="FM338" s="471"/>
      <c r="FN338" s="471"/>
      <c r="FO338" s="471">
        <f>'Per IP Marketing'!$B$14</f>
        <v>-24000</v>
      </c>
      <c r="FP338" s="471">
        <f>'Per IP Marketing'!$C$14</f>
        <v>-24000</v>
      </c>
      <c r="FQ338" s="471">
        <f>'Per IP Marketing'!$D$14</f>
        <v>-19000</v>
      </c>
      <c r="FR338" s="471">
        <f>'Per IP Marketing'!$E$14</f>
        <v>-29000</v>
      </c>
      <c r="FS338" s="471">
        <f>'Per IP Marketing'!$F$14</f>
        <v>-26500</v>
      </c>
      <c r="FT338" s="471">
        <f>'Per IP Marketing'!$G$14</f>
        <v>-27700</v>
      </c>
      <c r="FU338" s="471">
        <f>'Per IP Marketing'!$H$14</f>
        <v>-32700</v>
      </c>
      <c r="FV338" s="471">
        <f>'Per IP Marketing'!$I$14</f>
        <v>-27000</v>
      </c>
      <c r="FW338" s="471">
        <f>'Per IP Marketing'!$J$14</f>
        <v>-12500</v>
      </c>
      <c r="FX338" s="471">
        <f>'Per IP Marketing'!$K$14</f>
        <v>-10000</v>
      </c>
      <c r="FY338" s="471">
        <f>'Per IP Marketing'!$L$14</f>
        <v>-9250</v>
      </c>
      <c r="FZ338" s="471">
        <f>'Per IP Marketing'!$M$14</f>
        <v>-2700</v>
      </c>
      <c r="GA338" s="471">
        <f>'Per IP Marketing'!$N$14</f>
        <v>-1100</v>
      </c>
      <c r="GB338" s="471">
        <f>'Per IP Marketing'!$O$14</f>
        <v>-1100</v>
      </c>
      <c r="GC338" s="471">
        <f>'Per IP Marketing'!$P$14</f>
        <v>-1100</v>
      </c>
      <c r="GD338" s="471">
        <f>'Per IP Marketing'!$Q$14</f>
        <v>-800</v>
      </c>
      <c r="GE338" s="471">
        <f>'Per IP Marketing'!$R$14</f>
        <v>-1050</v>
      </c>
      <c r="GF338" s="507"/>
    </row>
    <row r="339" spans="1:198" s="508" customFormat="1" ht="22" hidden="1" customHeight="1">
      <c r="G339" s="540">
        <f t="shared" si="871"/>
        <v>135</v>
      </c>
      <c r="H339" s="468"/>
      <c r="I339" s="468"/>
      <c r="J339" s="468"/>
      <c r="K339" s="468"/>
      <c r="L339" s="468"/>
      <c r="M339" s="468"/>
      <c r="N339" s="468"/>
      <c r="O339" s="468"/>
      <c r="P339" s="472"/>
      <c r="Q339" s="471"/>
      <c r="R339" s="471"/>
      <c r="S339" s="472"/>
      <c r="T339" s="471"/>
      <c r="U339" s="471"/>
      <c r="V339" s="471"/>
      <c r="W339" s="471"/>
      <c r="X339" s="471"/>
      <c r="Y339" s="471"/>
      <c r="Z339" s="471"/>
      <c r="AA339" s="471"/>
      <c r="AB339" s="471"/>
      <c r="AC339" s="468"/>
      <c r="AD339" s="468"/>
      <c r="AE339" s="472"/>
      <c r="AF339" s="471"/>
      <c r="AG339" s="471"/>
      <c r="AH339" s="471"/>
      <c r="AI339" s="468"/>
      <c r="AJ339" s="468"/>
      <c r="AK339" s="468"/>
      <c r="AL339" s="468"/>
      <c r="AM339" s="468"/>
      <c r="AN339" s="471"/>
      <c r="AO339" s="471"/>
      <c r="AP339" s="471"/>
      <c r="AQ339" s="472"/>
      <c r="AR339" s="471"/>
      <c r="AS339" s="471"/>
      <c r="AT339" s="471"/>
      <c r="AU339" s="471"/>
      <c r="AV339" s="471"/>
      <c r="AW339" s="471"/>
      <c r="AX339" s="471"/>
      <c r="AY339" s="471"/>
      <c r="AZ339" s="468"/>
      <c r="BA339" s="468"/>
      <c r="BB339" s="468"/>
      <c r="BC339" s="472"/>
      <c r="BD339" s="471"/>
      <c r="BE339" s="471"/>
      <c r="BF339" s="471"/>
      <c r="BG339" s="468"/>
      <c r="BH339" s="468"/>
      <c r="BI339" s="468"/>
      <c r="BJ339" s="468"/>
      <c r="BK339" s="468"/>
      <c r="BL339" s="471"/>
      <c r="BM339" s="471"/>
      <c r="BN339" s="471"/>
      <c r="BO339" s="472"/>
      <c r="BP339" s="471"/>
      <c r="BQ339" s="471"/>
      <c r="BR339" s="471"/>
      <c r="BS339" s="471"/>
      <c r="BT339" s="471"/>
      <c r="BU339" s="471"/>
      <c r="BV339" s="471"/>
      <c r="BW339" s="471"/>
      <c r="BX339" s="471"/>
      <c r="BY339" s="468"/>
      <c r="BZ339" s="468"/>
      <c r="CA339" s="472"/>
      <c r="CB339" s="468"/>
      <c r="CC339" s="468"/>
      <c r="CD339" s="468"/>
      <c r="CE339" s="468"/>
      <c r="CF339" s="468"/>
      <c r="CG339" s="468"/>
      <c r="CH339" s="468"/>
      <c r="CI339" s="468"/>
      <c r="CJ339" s="471"/>
      <c r="CK339" s="471"/>
      <c r="CL339" s="471"/>
      <c r="CM339" s="472"/>
      <c r="CN339" s="471"/>
      <c r="CO339" s="471"/>
      <c r="CP339" s="471"/>
      <c r="CQ339" s="471"/>
      <c r="CR339" s="471"/>
      <c r="CS339" s="471"/>
      <c r="CT339" s="471"/>
      <c r="CU339" s="471"/>
      <c r="CV339" s="471"/>
      <c r="CW339" s="468"/>
      <c r="CX339" s="468"/>
      <c r="CY339" s="472"/>
      <c r="CZ339" s="468"/>
      <c r="DA339" s="468"/>
      <c r="DB339" s="468"/>
      <c r="DC339" s="468"/>
      <c r="DD339" s="468"/>
      <c r="DE339" s="468"/>
      <c r="DF339" s="468"/>
      <c r="DG339" s="468"/>
      <c r="DH339" s="471"/>
      <c r="DI339" s="471"/>
      <c r="DJ339" s="471"/>
      <c r="DK339" s="472"/>
      <c r="DL339" s="471"/>
      <c r="DM339" s="471"/>
      <c r="DN339" s="471"/>
      <c r="DO339" s="471"/>
      <c r="DP339" s="471"/>
      <c r="DQ339" s="471"/>
      <c r="DR339" s="471"/>
      <c r="DS339" s="471"/>
      <c r="DT339" s="471"/>
      <c r="DU339" s="468"/>
      <c r="DV339" s="468"/>
      <c r="DW339" s="472"/>
      <c r="DX339" s="468"/>
      <c r="DY339" s="468"/>
      <c r="DZ339" s="468"/>
      <c r="EA339" s="468"/>
      <c r="EB339" s="468"/>
      <c r="EC339" s="468"/>
      <c r="ED339" s="468"/>
      <c r="EE339" s="468"/>
      <c r="EF339" s="471"/>
      <c r="EG339" s="471"/>
      <c r="EH339" s="471"/>
      <c r="EI339" s="472"/>
      <c r="EJ339" s="471"/>
      <c r="EK339" s="471"/>
      <c r="EL339" s="471"/>
      <c r="EM339" s="471"/>
      <c r="EN339" s="471"/>
      <c r="EO339" s="471"/>
      <c r="EP339" s="471"/>
      <c r="EQ339" s="471"/>
      <c r="ER339" s="471"/>
      <c r="ES339" s="468"/>
      <c r="ET339" s="468"/>
      <c r="EU339" s="472"/>
      <c r="EV339" s="468"/>
      <c r="EW339" s="468"/>
      <c r="EX339" s="468"/>
      <c r="EY339" s="468"/>
      <c r="EZ339" s="468"/>
      <c r="FA339" s="468"/>
      <c r="FB339" s="468"/>
      <c r="FC339" s="468"/>
      <c r="FD339" s="471"/>
      <c r="FE339" s="471"/>
      <c r="FF339" s="471"/>
      <c r="FG339" s="472"/>
      <c r="FH339" s="471"/>
      <c r="FI339" s="471"/>
      <c r="FJ339" s="471"/>
      <c r="FK339" s="471"/>
      <c r="FL339" s="471"/>
      <c r="FM339" s="471"/>
      <c r="FN339" s="471"/>
      <c r="FO339" s="471">
        <f>'Per IP Marketing'!$B$14</f>
        <v>-24000</v>
      </c>
      <c r="FP339" s="471">
        <f>'Per IP Marketing'!$C$14</f>
        <v>-24000</v>
      </c>
      <c r="FQ339" s="471">
        <f>'Per IP Marketing'!$D$14</f>
        <v>-19000</v>
      </c>
      <c r="FR339" s="471">
        <f>'Per IP Marketing'!$E$14</f>
        <v>-29000</v>
      </c>
      <c r="FS339" s="471">
        <f>'Per IP Marketing'!$F$14</f>
        <v>-26500</v>
      </c>
      <c r="FT339" s="471">
        <f>'Per IP Marketing'!$G$14</f>
        <v>-27700</v>
      </c>
      <c r="FU339" s="471">
        <f>'Per IP Marketing'!$H$14</f>
        <v>-32700</v>
      </c>
      <c r="FV339" s="471">
        <f>'Per IP Marketing'!$I$14</f>
        <v>-27000</v>
      </c>
      <c r="FW339" s="471">
        <f>'Per IP Marketing'!$J$14</f>
        <v>-12500</v>
      </c>
      <c r="FX339" s="471">
        <f>'Per IP Marketing'!$K$14</f>
        <v>-10000</v>
      </c>
      <c r="FY339" s="471">
        <f>'Per IP Marketing'!$L$14</f>
        <v>-9250</v>
      </c>
      <c r="FZ339" s="471">
        <f>'Per IP Marketing'!$M$14</f>
        <v>-2700</v>
      </c>
      <c r="GA339" s="471">
        <f>'Per IP Marketing'!$N$14</f>
        <v>-1100</v>
      </c>
      <c r="GB339" s="471">
        <f>'Per IP Marketing'!$O$14</f>
        <v>-1100</v>
      </c>
      <c r="GC339" s="471">
        <f>'Per IP Marketing'!$P$14</f>
        <v>-1100</v>
      </c>
      <c r="GD339" s="471">
        <f>'Per IP Marketing'!$Q$14</f>
        <v>-800</v>
      </c>
      <c r="GE339" s="471">
        <f>'Per IP Marketing'!$R$14</f>
        <v>-1050</v>
      </c>
      <c r="GF339" s="507"/>
      <c r="GG339" s="510"/>
    </row>
    <row r="340" spans="1:198" s="508" customFormat="1" ht="22" hidden="1" customHeight="1">
      <c r="G340" s="540">
        <f t="shared" si="871"/>
        <v>136</v>
      </c>
      <c r="H340" s="468"/>
      <c r="I340" s="468"/>
      <c r="J340" s="468"/>
      <c r="K340" s="468"/>
      <c r="L340" s="468"/>
      <c r="M340" s="468"/>
      <c r="N340" s="468"/>
      <c r="O340" s="468"/>
      <c r="P340" s="472"/>
      <c r="Q340" s="471"/>
      <c r="R340" s="471"/>
      <c r="S340" s="472"/>
      <c r="T340" s="471"/>
      <c r="U340" s="471"/>
      <c r="V340" s="471"/>
      <c r="W340" s="471"/>
      <c r="X340" s="471"/>
      <c r="Y340" s="471"/>
      <c r="Z340" s="471"/>
      <c r="AA340" s="471"/>
      <c r="AB340" s="471"/>
      <c r="AC340" s="468"/>
      <c r="AD340" s="468"/>
      <c r="AE340" s="472"/>
      <c r="AF340" s="471"/>
      <c r="AG340" s="471"/>
      <c r="AH340" s="471"/>
      <c r="AI340" s="468"/>
      <c r="AJ340" s="468"/>
      <c r="AK340" s="468"/>
      <c r="AL340" s="468"/>
      <c r="AM340" s="468"/>
      <c r="AN340" s="471"/>
      <c r="AO340" s="471"/>
      <c r="AP340" s="471"/>
      <c r="AQ340" s="472"/>
      <c r="AR340" s="471"/>
      <c r="AS340" s="471"/>
      <c r="AT340" s="471"/>
      <c r="AU340" s="471"/>
      <c r="AV340" s="471"/>
      <c r="AW340" s="471"/>
      <c r="AX340" s="471"/>
      <c r="AY340" s="471"/>
      <c r="AZ340" s="468"/>
      <c r="BA340" s="468"/>
      <c r="BB340" s="468"/>
      <c r="BC340" s="472"/>
      <c r="BD340" s="471"/>
      <c r="BE340" s="471"/>
      <c r="BF340" s="471"/>
      <c r="BG340" s="468"/>
      <c r="BH340" s="468"/>
      <c r="BI340" s="468"/>
      <c r="BJ340" s="468"/>
      <c r="BK340" s="468"/>
      <c r="BL340" s="471"/>
      <c r="BM340" s="471"/>
      <c r="BN340" s="471"/>
      <c r="BO340" s="472"/>
      <c r="BP340" s="471"/>
      <c r="BQ340" s="471"/>
      <c r="BR340" s="471"/>
      <c r="BS340" s="471"/>
      <c r="BT340" s="471"/>
      <c r="BU340" s="471"/>
      <c r="BV340" s="471"/>
      <c r="BW340" s="471"/>
      <c r="BX340" s="471"/>
      <c r="BY340" s="468"/>
      <c r="BZ340" s="468"/>
      <c r="CA340" s="472"/>
      <c r="CB340" s="468"/>
      <c r="CC340" s="468"/>
      <c r="CD340" s="468"/>
      <c r="CE340" s="468"/>
      <c r="CF340" s="468"/>
      <c r="CG340" s="468"/>
      <c r="CH340" s="468"/>
      <c r="CI340" s="468"/>
      <c r="CJ340" s="471"/>
      <c r="CK340" s="471"/>
      <c r="CL340" s="471"/>
      <c r="CM340" s="472"/>
      <c r="CN340" s="471"/>
      <c r="CO340" s="471"/>
      <c r="CP340" s="471"/>
      <c r="CQ340" s="471"/>
      <c r="CR340" s="471"/>
      <c r="CS340" s="471"/>
      <c r="CT340" s="471"/>
      <c r="CU340" s="471"/>
      <c r="CV340" s="471"/>
      <c r="CW340" s="468"/>
      <c r="CX340" s="468"/>
      <c r="CY340" s="472"/>
      <c r="CZ340" s="468"/>
      <c r="DA340" s="468"/>
      <c r="DB340" s="468"/>
      <c r="DC340" s="468"/>
      <c r="DD340" s="468"/>
      <c r="DE340" s="468"/>
      <c r="DF340" s="468"/>
      <c r="DG340" s="468"/>
      <c r="DH340" s="471"/>
      <c r="DI340" s="471"/>
      <c r="DJ340" s="471"/>
      <c r="DK340" s="472"/>
      <c r="DL340" s="471"/>
      <c r="DM340" s="471"/>
      <c r="DN340" s="471"/>
      <c r="DO340" s="471"/>
      <c r="DP340" s="471"/>
      <c r="DQ340" s="471"/>
      <c r="DR340" s="471"/>
      <c r="DS340" s="471"/>
      <c r="DT340" s="471"/>
      <c r="DU340" s="468"/>
      <c r="DV340" s="468"/>
      <c r="DW340" s="472"/>
      <c r="DX340" s="468"/>
      <c r="DY340" s="468"/>
      <c r="DZ340" s="468"/>
      <c r="EA340" s="468"/>
      <c r="EB340" s="468"/>
      <c r="EC340" s="468"/>
      <c r="ED340" s="468"/>
      <c r="EE340" s="468"/>
      <c r="EF340" s="471"/>
      <c r="EG340" s="471"/>
      <c r="EH340" s="471"/>
      <c r="EI340" s="472"/>
      <c r="EJ340" s="471"/>
      <c r="EK340" s="471"/>
      <c r="EL340" s="471"/>
      <c r="EM340" s="471"/>
      <c r="EN340" s="471"/>
      <c r="EO340" s="471"/>
      <c r="EP340" s="471"/>
      <c r="EQ340" s="471"/>
      <c r="ER340" s="471"/>
      <c r="ES340" s="468"/>
      <c r="ET340" s="468"/>
      <c r="EU340" s="472"/>
      <c r="EV340" s="468"/>
      <c r="EW340" s="468"/>
      <c r="EX340" s="468"/>
      <c r="EY340" s="468"/>
      <c r="EZ340" s="468"/>
      <c r="FA340" s="468"/>
      <c r="FB340" s="468"/>
      <c r="FC340" s="468"/>
      <c r="FD340" s="471"/>
      <c r="FE340" s="471"/>
      <c r="FF340" s="471"/>
      <c r="FG340" s="472"/>
      <c r="FH340" s="471"/>
      <c r="FI340" s="471"/>
      <c r="FJ340" s="471"/>
      <c r="FK340" s="471"/>
      <c r="FL340" s="471"/>
      <c r="FM340" s="471"/>
      <c r="FN340" s="471"/>
      <c r="FO340" s="471"/>
      <c r="FP340" s="471"/>
      <c r="FQ340" s="471">
        <f>'Per IP Marketing'!$B$14</f>
        <v>-24000</v>
      </c>
      <c r="FR340" s="471">
        <f>'Per IP Marketing'!$C$14</f>
        <v>-24000</v>
      </c>
      <c r="FS340" s="471">
        <f>'Per IP Marketing'!$D$14</f>
        <v>-19000</v>
      </c>
      <c r="FT340" s="471">
        <f>'Per IP Marketing'!$E$14</f>
        <v>-29000</v>
      </c>
      <c r="FU340" s="471">
        <f>'Per IP Marketing'!$F$14</f>
        <v>-26500</v>
      </c>
      <c r="FV340" s="471">
        <f>'Per IP Marketing'!$G$14</f>
        <v>-27700</v>
      </c>
      <c r="FW340" s="471">
        <f>'Per IP Marketing'!$H$14</f>
        <v>-32700</v>
      </c>
      <c r="FX340" s="471">
        <f>'Per IP Marketing'!$I$14</f>
        <v>-27000</v>
      </c>
      <c r="FY340" s="471">
        <f>'Per IP Marketing'!$J$14</f>
        <v>-12500</v>
      </c>
      <c r="FZ340" s="471">
        <f>'Per IP Marketing'!$K$14</f>
        <v>-10000</v>
      </c>
      <c r="GA340" s="471">
        <f>'Per IP Marketing'!$L$14</f>
        <v>-9250</v>
      </c>
      <c r="GB340" s="471">
        <f>'Per IP Marketing'!$M$14</f>
        <v>-2700</v>
      </c>
      <c r="GC340" s="471">
        <f>'Per IP Marketing'!$N$14</f>
        <v>-1100</v>
      </c>
      <c r="GD340" s="471">
        <f>'Per IP Marketing'!$O$14</f>
        <v>-1100</v>
      </c>
      <c r="GE340" s="471">
        <f>'Per IP Marketing'!$P$14</f>
        <v>-1100</v>
      </c>
      <c r="GF340" s="507"/>
      <c r="GG340" s="510"/>
    </row>
    <row r="341" spans="1:198" s="508" customFormat="1" ht="22" hidden="1" customHeight="1">
      <c r="G341" s="540">
        <f t="shared" si="871"/>
        <v>137</v>
      </c>
      <c r="H341" s="468"/>
      <c r="I341" s="468"/>
      <c r="J341" s="468"/>
      <c r="K341" s="468"/>
      <c r="L341" s="468"/>
      <c r="M341" s="468"/>
      <c r="N341" s="468"/>
      <c r="O341" s="468"/>
      <c r="P341" s="472"/>
      <c r="Q341" s="471"/>
      <c r="R341" s="471"/>
      <c r="S341" s="472"/>
      <c r="T341" s="471"/>
      <c r="U341" s="471"/>
      <c r="V341" s="471"/>
      <c r="W341" s="471"/>
      <c r="X341" s="471"/>
      <c r="Y341" s="471"/>
      <c r="Z341" s="471"/>
      <c r="AA341" s="471"/>
      <c r="AB341" s="471"/>
      <c r="AC341" s="468"/>
      <c r="AD341" s="468"/>
      <c r="AE341" s="472"/>
      <c r="AF341" s="471"/>
      <c r="AG341" s="471"/>
      <c r="AH341" s="471"/>
      <c r="AI341" s="468"/>
      <c r="AJ341" s="468"/>
      <c r="AK341" s="468"/>
      <c r="AL341" s="468"/>
      <c r="AM341" s="468"/>
      <c r="AN341" s="471"/>
      <c r="AO341" s="471"/>
      <c r="AP341" s="471"/>
      <c r="AQ341" s="472"/>
      <c r="AR341" s="471"/>
      <c r="AS341" s="471"/>
      <c r="AT341" s="471"/>
      <c r="AU341" s="471"/>
      <c r="AV341" s="471"/>
      <c r="AW341" s="471"/>
      <c r="AX341" s="471"/>
      <c r="AY341" s="471"/>
      <c r="AZ341" s="468"/>
      <c r="BA341" s="468"/>
      <c r="BB341" s="468"/>
      <c r="BC341" s="472"/>
      <c r="BD341" s="471"/>
      <c r="BE341" s="471"/>
      <c r="BF341" s="471"/>
      <c r="BG341" s="468"/>
      <c r="BH341" s="468"/>
      <c r="BI341" s="468"/>
      <c r="BJ341" s="468"/>
      <c r="BK341" s="468"/>
      <c r="BL341" s="471"/>
      <c r="BM341" s="471"/>
      <c r="BN341" s="471"/>
      <c r="BO341" s="472"/>
      <c r="BP341" s="471"/>
      <c r="BQ341" s="471"/>
      <c r="BR341" s="471"/>
      <c r="BS341" s="471"/>
      <c r="BT341" s="471"/>
      <c r="BU341" s="471"/>
      <c r="BV341" s="471"/>
      <c r="BW341" s="471"/>
      <c r="BX341" s="471"/>
      <c r="BY341" s="468"/>
      <c r="BZ341" s="468"/>
      <c r="CA341" s="472"/>
      <c r="CB341" s="468"/>
      <c r="CC341" s="468"/>
      <c r="CD341" s="468"/>
      <c r="CE341" s="468"/>
      <c r="CF341" s="468"/>
      <c r="CG341" s="468"/>
      <c r="CH341" s="468"/>
      <c r="CI341" s="468"/>
      <c r="CJ341" s="471"/>
      <c r="CK341" s="471"/>
      <c r="CL341" s="471"/>
      <c r="CM341" s="472"/>
      <c r="CN341" s="471"/>
      <c r="CO341" s="471"/>
      <c r="CP341" s="471"/>
      <c r="CQ341" s="471"/>
      <c r="CR341" s="471"/>
      <c r="CS341" s="471"/>
      <c r="CT341" s="471"/>
      <c r="CU341" s="471"/>
      <c r="CV341" s="471"/>
      <c r="CW341" s="468"/>
      <c r="CX341" s="468"/>
      <c r="CY341" s="472"/>
      <c r="CZ341" s="468"/>
      <c r="DA341" s="468"/>
      <c r="DB341" s="468"/>
      <c r="DC341" s="468"/>
      <c r="DD341" s="468"/>
      <c r="DE341" s="468"/>
      <c r="DF341" s="468"/>
      <c r="DG341" s="468"/>
      <c r="DH341" s="471"/>
      <c r="DI341" s="471"/>
      <c r="DJ341" s="471"/>
      <c r="DK341" s="472"/>
      <c r="DL341" s="471"/>
      <c r="DM341" s="471"/>
      <c r="DN341" s="471"/>
      <c r="DO341" s="471"/>
      <c r="DP341" s="471"/>
      <c r="DQ341" s="471"/>
      <c r="DR341" s="471"/>
      <c r="DS341" s="471"/>
      <c r="DT341" s="471"/>
      <c r="DU341" s="468"/>
      <c r="DV341" s="468"/>
      <c r="DW341" s="472"/>
      <c r="DX341" s="468"/>
      <c r="DY341" s="468"/>
      <c r="DZ341" s="468"/>
      <c r="EA341" s="468"/>
      <c r="EB341" s="468"/>
      <c r="EC341" s="468"/>
      <c r="ED341" s="468"/>
      <c r="EE341" s="468"/>
      <c r="EF341" s="471"/>
      <c r="EG341" s="471"/>
      <c r="EH341" s="471"/>
      <c r="EI341" s="472"/>
      <c r="EJ341" s="471"/>
      <c r="EK341" s="471"/>
      <c r="EL341" s="471"/>
      <c r="EM341" s="471"/>
      <c r="EN341" s="471"/>
      <c r="EO341" s="471"/>
      <c r="EP341" s="471"/>
      <c r="EQ341" s="471"/>
      <c r="ER341" s="471"/>
      <c r="ES341" s="468"/>
      <c r="ET341" s="468"/>
      <c r="EU341" s="472"/>
      <c r="EV341" s="468"/>
      <c r="EW341" s="468"/>
      <c r="EX341" s="468"/>
      <c r="EY341" s="468"/>
      <c r="EZ341" s="468"/>
      <c r="FA341" s="468"/>
      <c r="FB341" s="468"/>
      <c r="FC341" s="468"/>
      <c r="FD341" s="471"/>
      <c r="FE341" s="471"/>
      <c r="FF341" s="471"/>
      <c r="FG341" s="472"/>
      <c r="FH341" s="471"/>
      <c r="FI341" s="471"/>
      <c r="FJ341" s="471"/>
      <c r="FK341" s="471"/>
      <c r="FL341" s="471"/>
      <c r="FM341" s="471"/>
      <c r="FN341" s="471"/>
      <c r="FO341" s="471"/>
      <c r="FP341" s="471"/>
      <c r="FQ341" s="471"/>
      <c r="FR341" s="471">
        <f>'Per IP Marketing'!$B$14</f>
        <v>-24000</v>
      </c>
      <c r="FS341" s="471">
        <f>'Per IP Marketing'!$C$14</f>
        <v>-24000</v>
      </c>
      <c r="FT341" s="471">
        <f>'Per IP Marketing'!$D$14</f>
        <v>-19000</v>
      </c>
      <c r="FU341" s="471">
        <f>'Per IP Marketing'!$E$14</f>
        <v>-29000</v>
      </c>
      <c r="FV341" s="471">
        <f>'Per IP Marketing'!$F$14</f>
        <v>-26500</v>
      </c>
      <c r="FW341" s="471">
        <f>'Per IP Marketing'!$G$14</f>
        <v>-27700</v>
      </c>
      <c r="FX341" s="471">
        <f>'Per IP Marketing'!$H$14</f>
        <v>-32700</v>
      </c>
      <c r="FY341" s="471">
        <f>'Per IP Marketing'!$I$14</f>
        <v>-27000</v>
      </c>
      <c r="FZ341" s="471">
        <f>'Per IP Marketing'!$J$14</f>
        <v>-12500</v>
      </c>
      <c r="GA341" s="471">
        <f>'Per IP Marketing'!$K$14</f>
        <v>-10000</v>
      </c>
      <c r="GB341" s="471">
        <f>'Per IP Marketing'!$L$14</f>
        <v>-9250</v>
      </c>
      <c r="GC341" s="471">
        <f>'Per IP Marketing'!$M$14</f>
        <v>-2700</v>
      </c>
      <c r="GD341" s="471">
        <f>'Per IP Marketing'!$N$14</f>
        <v>-1100</v>
      </c>
      <c r="GE341" s="471">
        <f>'Per IP Marketing'!$O$14</f>
        <v>-1100</v>
      </c>
      <c r="GF341" s="507"/>
      <c r="GG341" s="510"/>
      <c r="GH341" s="510"/>
    </row>
    <row r="342" spans="1:198" s="508" customFormat="1" ht="22" hidden="1" customHeight="1">
      <c r="G342" s="540">
        <f t="shared" si="871"/>
        <v>138</v>
      </c>
      <c r="H342" s="468"/>
      <c r="I342" s="468"/>
      <c r="J342" s="468"/>
      <c r="K342" s="468"/>
      <c r="L342" s="468"/>
      <c r="M342" s="468"/>
      <c r="N342" s="468"/>
      <c r="O342" s="468"/>
      <c r="P342" s="472"/>
      <c r="Q342" s="471"/>
      <c r="R342" s="471"/>
      <c r="S342" s="472"/>
      <c r="T342" s="471"/>
      <c r="U342" s="471"/>
      <c r="V342" s="471"/>
      <c r="W342" s="471"/>
      <c r="X342" s="471"/>
      <c r="Y342" s="471"/>
      <c r="Z342" s="471"/>
      <c r="AA342" s="471"/>
      <c r="AB342" s="471"/>
      <c r="AC342" s="468"/>
      <c r="AD342" s="468"/>
      <c r="AE342" s="472"/>
      <c r="AF342" s="471"/>
      <c r="AG342" s="471"/>
      <c r="AH342" s="471"/>
      <c r="AI342" s="468"/>
      <c r="AJ342" s="468"/>
      <c r="AK342" s="468"/>
      <c r="AL342" s="468"/>
      <c r="AM342" s="468"/>
      <c r="AN342" s="471"/>
      <c r="AO342" s="471"/>
      <c r="AP342" s="471"/>
      <c r="AQ342" s="472"/>
      <c r="AR342" s="471"/>
      <c r="AS342" s="471"/>
      <c r="AT342" s="471"/>
      <c r="AU342" s="471"/>
      <c r="AV342" s="471"/>
      <c r="AW342" s="471"/>
      <c r="AX342" s="471"/>
      <c r="AY342" s="471"/>
      <c r="AZ342" s="468"/>
      <c r="BA342" s="468"/>
      <c r="BB342" s="468"/>
      <c r="BC342" s="472"/>
      <c r="BD342" s="471"/>
      <c r="BE342" s="471"/>
      <c r="BF342" s="471"/>
      <c r="BG342" s="468"/>
      <c r="BH342" s="468"/>
      <c r="BI342" s="468"/>
      <c r="BJ342" s="468"/>
      <c r="BK342" s="468"/>
      <c r="BL342" s="471"/>
      <c r="BM342" s="471"/>
      <c r="BN342" s="471"/>
      <c r="BO342" s="472"/>
      <c r="BP342" s="471"/>
      <c r="BQ342" s="471"/>
      <c r="BR342" s="471"/>
      <c r="BS342" s="471"/>
      <c r="BT342" s="471"/>
      <c r="BU342" s="471"/>
      <c r="BV342" s="471"/>
      <c r="BW342" s="471"/>
      <c r="BX342" s="471"/>
      <c r="BY342" s="468"/>
      <c r="BZ342" s="468"/>
      <c r="CA342" s="472"/>
      <c r="CB342" s="468"/>
      <c r="CC342" s="468"/>
      <c r="CD342" s="468"/>
      <c r="CE342" s="468"/>
      <c r="CF342" s="468"/>
      <c r="CG342" s="468"/>
      <c r="CH342" s="468"/>
      <c r="CI342" s="468"/>
      <c r="CJ342" s="471"/>
      <c r="CK342" s="471"/>
      <c r="CL342" s="471"/>
      <c r="CM342" s="472"/>
      <c r="CN342" s="471"/>
      <c r="CO342" s="471"/>
      <c r="CP342" s="471"/>
      <c r="CQ342" s="471"/>
      <c r="CR342" s="471"/>
      <c r="CS342" s="471"/>
      <c r="CT342" s="471"/>
      <c r="CU342" s="471"/>
      <c r="CV342" s="471"/>
      <c r="CW342" s="468"/>
      <c r="CX342" s="468"/>
      <c r="CY342" s="472"/>
      <c r="CZ342" s="468"/>
      <c r="DA342" s="468"/>
      <c r="DB342" s="468"/>
      <c r="DC342" s="468"/>
      <c r="DD342" s="468"/>
      <c r="DE342" s="468"/>
      <c r="DF342" s="468"/>
      <c r="DG342" s="468"/>
      <c r="DH342" s="471"/>
      <c r="DI342" s="471"/>
      <c r="DJ342" s="471"/>
      <c r="DK342" s="472"/>
      <c r="DL342" s="471"/>
      <c r="DM342" s="471"/>
      <c r="DN342" s="471"/>
      <c r="DO342" s="471"/>
      <c r="DP342" s="471"/>
      <c r="DQ342" s="471"/>
      <c r="DR342" s="471"/>
      <c r="DS342" s="471"/>
      <c r="DT342" s="471"/>
      <c r="DU342" s="468"/>
      <c r="DV342" s="468"/>
      <c r="DW342" s="472"/>
      <c r="DX342" s="468"/>
      <c r="DY342" s="468"/>
      <c r="DZ342" s="468"/>
      <c r="EA342" s="468"/>
      <c r="EB342" s="468"/>
      <c r="EC342" s="468"/>
      <c r="ED342" s="468"/>
      <c r="EE342" s="468"/>
      <c r="EF342" s="471"/>
      <c r="EG342" s="471"/>
      <c r="EH342" s="471"/>
      <c r="EI342" s="472"/>
      <c r="EJ342" s="471"/>
      <c r="EK342" s="471"/>
      <c r="EL342" s="471"/>
      <c r="EM342" s="471"/>
      <c r="EN342" s="471"/>
      <c r="EO342" s="471"/>
      <c r="EP342" s="471"/>
      <c r="EQ342" s="471"/>
      <c r="ER342" s="471"/>
      <c r="ES342" s="468"/>
      <c r="ET342" s="468"/>
      <c r="EU342" s="472"/>
      <c r="EV342" s="468"/>
      <c r="EW342" s="468"/>
      <c r="EX342" s="468"/>
      <c r="EY342" s="468"/>
      <c r="EZ342" s="468"/>
      <c r="FA342" s="468"/>
      <c r="FB342" s="468"/>
      <c r="FC342" s="468"/>
      <c r="FD342" s="471"/>
      <c r="FE342" s="471"/>
      <c r="FF342" s="471"/>
      <c r="FG342" s="472"/>
      <c r="FH342" s="471"/>
      <c r="FI342" s="471"/>
      <c r="FJ342" s="471"/>
      <c r="FK342" s="471"/>
      <c r="FL342" s="471"/>
      <c r="FM342" s="471"/>
      <c r="FN342" s="471"/>
      <c r="FO342" s="471"/>
      <c r="FP342" s="471"/>
      <c r="FQ342" s="468"/>
      <c r="FR342" s="468"/>
      <c r="FS342" s="471"/>
      <c r="FT342" s="471">
        <f>'Per IP Marketing'!$B$14</f>
        <v>-24000</v>
      </c>
      <c r="FU342" s="471">
        <f>'Per IP Marketing'!$C$14</f>
        <v>-24000</v>
      </c>
      <c r="FV342" s="471">
        <f>'Per IP Marketing'!$D$14</f>
        <v>-19000</v>
      </c>
      <c r="FW342" s="471">
        <f>'Per IP Marketing'!$E$14</f>
        <v>-29000</v>
      </c>
      <c r="FX342" s="471">
        <f>'Per IP Marketing'!$F$14</f>
        <v>-26500</v>
      </c>
      <c r="FY342" s="471">
        <f>'Per IP Marketing'!$G$14</f>
        <v>-27700</v>
      </c>
      <c r="FZ342" s="471">
        <f>'Per IP Marketing'!$H$14</f>
        <v>-32700</v>
      </c>
      <c r="GA342" s="471">
        <f>'Per IP Marketing'!$I$14</f>
        <v>-27000</v>
      </c>
      <c r="GB342" s="471">
        <f>'Per IP Marketing'!$J$14</f>
        <v>-12500</v>
      </c>
      <c r="GC342" s="471">
        <f>'Per IP Marketing'!$K$14</f>
        <v>-10000</v>
      </c>
      <c r="GD342" s="471">
        <f>'Per IP Marketing'!$L$14</f>
        <v>-9250</v>
      </c>
      <c r="GE342" s="471">
        <f>'Per IP Marketing'!$M$14</f>
        <v>-2700</v>
      </c>
      <c r="GF342" s="507"/>
      <c r="GG342" s="510"/>
      <c r="GH342" s="510"/>
      <c r="GI342" s="510"/>
      <c r="GJ342" s="510"/>
    </row>
    <row r="343" spans="1:198" s="508" customFormat="1" ht="22" hidden="1" customHeight="1">
      <c r="G343" s="540">
        <f>G342+1</f>
        <v>139</v>
      </c>
      <c r="H343" s="468"/>
      <c r="I343" s="468"/>
      <c r="J343" s="468"/>
      <c r="K343" s="468"/>
      <c r="L343" s="468"/>
      <c r="M343" s="468"/>
      <c r="N343" s="468"/>
      <c r="O343" s="468"/>
      <c r="P343" s="472"/>
      <c r="Q343" s="471"/>
      <c r="R343" s="471"/>
      <c r="S343" s="472"/>
      <c r="T343" s="471"/>
      <c r="U343" s="471"/>
      <c r="V343" s="471"/>
      <c r="W343" s="471"/>
      <c r="X343" s="471"/>
      <c r="Y343" s="471"/>
      <c r="Z343" s="471"/>
      <c r="AA343" s="471"/>
      <c r="AB343" s="471"/>
      <c r="AC343" s="468"/>
      <c r="AD343" s="468"/>
      <c r="AE343" s="472"/>
      <c r="AF343" s="471"/>
      <c r="AG343" s="471"/>
      <c r="AH343" s="471"/>
      <c r="AI343" s="468"/>
      <c r="AJ343" s="468"/>
      <c r="AK343" s="468"/>
      <c r="AL343" s="468"/>
      <c r="AM343" s="468"/>
      <c r="AN343" s="471"/>
      <c r="AO343" s="471"/>
      <c r="AP343" s="471"/>
      <c r="AQ343" s="472"/>
      <c r="AR343" s="471"/>
      <c r="AS343" s="471"/>
      <c r="AT343" s="471"/>
      <c r="AU343" s="471"/>
      <c r="AV343" s="471"/>
      <c r="AW343" s="471"/>
      <c r="AX343" s="471"/>
      <c r="AY343" s="471"/>
      <c r="AZ343" s="468"/>
      <c r="BA343" s="468"/>
      <c r="BB343" s="468"/>
      <c r="BC343" s="472"/>
      <c r="BD343" s="471"/>
      <c r="BE343" s="471"/>
      <c r="BF343" s="471"/>
      <c r="BG343" s="468"/>
      <c r="BH343" s="468"/>
      <c r="BI343" s="468"/>
      <c r="BJ343" s="468"/>
      <c r="BK343" s="468"/>
      <c r="BL343" s="471"/>
      <c r="BM343" s="471"/>
      <c r="BN343" s="471"/>
      <c r="BO343" s="472"/>
      <c r="BP343" s="471"/>
      <c r="BQ343" s="471"/>
      <c r="BR343" s="471"/>
      <c r="BS343" s="471"/>
      <c r="BT343" s="471"/>
      <c r="BU343" s="471"/>
      <c r="BV343" s="471"/>
      <c r="BW343" s="471"/>
      <c r="BX343" s="471"/>
      <c r="BY343" s="468"/>
      <c r="BZ343" s="468"/>
      <c r="CA343" s="472"/>
      <c r="CB343" s="468"/>
      <c r="CC343" s="468"/>
      <c r="CD343" s="468"/>
      <c r="CE343" s="468"/>
      <c r="CF343" s="468"/>
      <c r="CG343" s="468"/>
      <c r="CH343" s="468"/>
      <c r="CI343" s="468"/>
      <c r="CJ343" s="471"/>
      <c r="CK343" s="471"/>
      <c r="CL343" s="471"/>
      <c r="CM343" s="472"/>
      <c r="CN343" s="471"/>
      <c r="CO343" s="471"/>
      <c r="CP343" s="471"/>
      <c r="CQ343" s="471"/>
      <c r="CR343" s="471"/>
      <c r="CS343" s="471"/>
      <c r="CT343" s="471"/>
      <c r="CU343" s="471"/>
      <c r="CV343" s="471"/>
      <c r="CW343" s="468"/>
      <c r="CX343" s="468"/>
      <c r="CY343" s="472"/>
      <c r="CZ343" s="468"/>
      <c r="DA343" s="468"/>
      <c r="DB343" s="468"/>
      <c r="DC343" s="468"/>
      <c r="DD343" s="468"/>
      <c r="DE343" s="468"/>
      <c r="DF343" s="468"/>
      <c r="DG343" s="468"/>
      <c r="DH343" s="471"/>
      <c r="DI343" s="471"/>
      <c r="DJ343" s="471"/>
      <c r="DK343" s="472"/>
      <c r="DL343" s="471"/>
      <c r="DM343" s="471"/>
      <c r="DN343" s="471"/>
      <c r="DO343" s="471"/>
      <c r="DP343" s="471"/>
      <c r="DQ343" s="471"/>
      <c r="DR343" s="471"/>
      <c r="DS343" s="471"/>
      <c r="DT343" s="471"/>
      <c r="DU343" s="468"/>
      <c r="DV343" s="468"/>
      <c r="DW343" s="472"/>
      <c r="DX343" s="468"/>
      <c r="DY343" s="468"/>
      <c r="DZ343" s="468"/>
      <c r="EA343" s="468"/>
      <c r="EB343" s="468"/>
      <c r="EC343" s="468"/>
      <c r="ED343" s="468"/>
      <c r="EE343" s="468"/>
      <c r="EF343" s="471"/>
      <c r="EG343" s="471"/>
      <c r="EH343" s="471"/>
      <c r="EI343" s="472"/>
      <c r="EJ343" s="471"/>
      <c r="EK343" s="471"/>
      <c r="EL343" s="471"/>
      <c r="EM343" s="471"/>
      <c r="EN343" s="471"/>
      <c r="EO343" s="471"/>
      <c r="EP343" s="471"/>
      <c r="EQ343" s="471"/>
      <c r="ER343" s="471"/>
      <c r="ES343" s="468"/>
      <c r="ET343" s="468"/>
      <c r="EU343" s="472"/>
      <c r="EV343" s="468"/>
      <c r="EW343" s="468"/>
      <c r="EX343" s="468"/>
      <c r="EY343" s="468"/>
      <c r="EZ343" s="468"/>
      <c r="FA343" s="468"/>
      <c r="FB343" s="468"/>
      <c r="FC343" s="468"/>
      <c r="FD343" s="471"/>
      <c r="FE343" s="471"/>
      <c r="FF343" s="471"/>
      <c r="FG343" s="472"/>
      <c r="FH343" s="471"/>
      <c r="FI343" s="471"/>
      <c r="FJ343" s="471"/>
      <c r="FK343" s="471"/>
      <c r="FL343" s="471"/>
      <c r="FM343" s="471"/>
      <c r="FN343" s="471"/>
      <c r="FO343" s="471"/>
      <c r="FP343" s="471"/>
      <c r="FQ343" s="468"/>
      <c r="FR343" s="468"/>
      <c r="FS343" s="472"/>
      <c r="FT343" s="468"/>
      <c r="FU343" s="471">
        <f>'Per IP Marketing'!$B$14</f>
        <v>-24000</v>
      </c>
      <c r="FV343" s="471">
        <f>'Per IP Marketing'!$C$14</f>
        <v>-24000</v>
      </c>
      <c r="FW343" s="471">
        <f>'Per IP Marketing'!$D$14</f>
        <v>-19000</v>
      </c>
      <c r="FX343" s="471">
        <f>'Per IP Marketing'!$E$14</f>
        <v>-29000</v>
      </c>
      <c r="FY343" s="471">
        <f>'Per IP Marketing'!$F$14</f>
        <v>-26500</v>
      </c>
      <c r="FZ343" s="471">
        <f>'Per IP Marketing'!$G$14</f>
        <v>-27700</v>
      </c>
      <c r="GA343" s="471">
        <f>'Per IP Marketing'!$H$14</f>
        <v>-32700</v>
      </c>
      <c r="GB343" s="471">
        <f>'Per IP Marketing'!$I$14</f>
        <v>-27000</v>
      </c>
      <c r="GC343" s="471">
        <f>'Per IP Marketing'!$J$14</f>
        <v>-12500</v>
      </c>
      <c r="GD343" s="471">
        <f>'Per IP Marketing'!$K$14</f>
        <v>-10000</v>
      </c>
      <c r="GE343" s="471">
        <f>'Per IP Marketing'!$L$14</f>
        <v>-9250</v>
      </c>
      <c r="GF343" s="507"/>
      <c r="GG343" s="510"/>
      <c r="GH343" s="510"/>
      <c r="GI343" s="510"/>
      <c r="GJ343" s="510"/>
      <c r="GK343" s="510"/>
    </row>
    <row r="344" spans="1:198" s="508" customFormat="1" ht="22" hidden="1" customHeight="1">
      <c r="G344" s="540">
        <f t="shared" ref="G344:G346" si="872">G343+1</f>
        <v>140</v>
      </c>
      <c r="H344" s="468"/>
      <c r="I344" s="468"/>
      <c r="J344" s="468"/>
      <c r="K344" s="468"/>
      <c r="L344" s="468"/>
      <c r="M344" s="468"/>
      <c r="N344" s="468"/>
      <c r="O344" s="468"/>
      <c r="P344" s="472"/>
      <c r="Q344" s="471"/>
      <c r="R344" s="471"/>
      <c r="S344" s="472"/>
      <c r="T344" s="471"/>
      <c r="U344" s="471"/>
      <c r="V344" s="471"/>
      <c r="W344" s="471"/>
      <c r="X344" s="471"/>
      <c r="Y344" s="471"/>
      <c r="Z344" s="471"/>
      <c r="AA344" s="471"/>
      <c r="AB344" s="471"/>
      <c r="AC344" s="468"/>
      <c r="AD344" s="468"/>
      <c r="AE344" s="472"/>
      <c r="AF344" s="471"/>
      <c r="AG344" s="471"/>
      <c r="AH344" s="471"/>
      <c r="AI344" s="468"/>
      <c r="AJ344" s="468"/>
      <c r="AK344" s="468"/>
      <c r="AL344" s="468"/>
      <c r="AM344" s="468"/>
      <c r="AN344" s="471"/>
      <c r="AO344" s="471"/>
      <c r="AP344" s="471"/>
      <c r="AQ344" s="472"/>
      <c r="AR344" s="471"/>
      <c r="AS344" s="471"/>
      <c r="AT344" s="471"/>
      <c r="AU344" s="471"/>
      <c r="AV344" s="471"/>
      <c r="AW344" s="471"/>
      <c r="AX344" s="471"/>
      <c r="AY344" s="471"/>
      <c r="AZ344" s="468"/>
      <c r="BA344" s="468"/>
      <c r="BB344" s="468"/>
      <c r="BC344" s="472"/>
      <c r="BD344" s="471"/>
      <c r="BE344" s="471"/>
      <c r="BF344" s="471"/>
      <c r="BG344" s="468"/>
      <c r="BH344" s="468"/>
      <c r="BI344" s="468"/>
      <c r="BJ344" s="468"/>
      <c r="BK344" s="468"/>
      <c r="BL344" s="471"/>
      <c r="BM344" s="471"/>
      <c r="BN344" s="471"/>
      <c r="BO344" s="472"/>
      <c r="BP344" s="471"/>
      <c r="BQ344" s="471"/>
      <c r="BR344" s="471"/>
      <c r="BS344" s="471"/>
      <c r="BT344" s="471"/>
      <c r="BU344" s="471"/>
      <c r="BV344" s="471"/>
      <c r="BW344" s="471"/>
      <c r="BX344" s="471"/>
      <c r="BY344" s="468"/>
      <c r="BZ344" s="468"/>
      <c r="CA344" s="472"/>
      <c r="CB344" s="468"/>
      <c r="CC344" s="468"/>
      <c r="CD344" s="468"/>
      <c r="CE344" s="468"/>
      <c r="CF344" s="468"/>
      <c r="CG344" s="468"/>
      <c r="CH344" s="468"/>
      <c r="CI344" s="468"/>
      <c r="CJ344" s="471"/>
      <c r="CK344" s="471"/>
      <c r="CL344" s="471"/>
      <c r="CM344" s="472"/>
      <c r="CN344" s="471"/>
      <c r="CO344" s="471"/>
      <c r="CP344" s="471"/>
      <c r="CQ344" s="471"/>
      <c r="CR344" s="471"/>
      <c r="CS344" s="471"/>
      <c r="CT344" s="471"/>
      <c r="CU344" s="471"/>
      <c r="CV344" s="471"/>
      <c r="CW344" s="468"/>
      <c r="CX344" s="468"/>
      <c r="CY344" s="472"/>
      <c r="CZ344" s="468"/>
      <c r="DA344" s="468"/>
      <c r="DB344" s="468"/>
      <c r="DC344" s="468"/>
      <c r="DD344" s="468"/>
      <c r="DE344" s="468"/>
      <c r="DF344" s="468"/>
      <c r="DG344" s="468"/>
      <c r="DH344" s="471"/>
      <c r="DI344" s="471"/>
      <c r="DJ344" s="471"/>
      <c r="DK344" s="472"/>
      <c r="DL344" s="471"/>
      <c r="DM344" s="471"/>
      <c r="DN344" s="471"/>
      <c r="DO344" s="471"/>
      <c r="DP344" s="471"/>
      <c r="DQ344" s="471"/>
      <c r="DR344" s="471"/>
      <c r="DS344" s="471"/>
      <c r="DT344" s="471"/>
      <c r="DU344" s="468"/>
      <c r="DV344" s="468"/>
      <c r="DW344" s="472"/>
      <c r="DX344" s="468"/>
      <c r="DY344" s="468"/>
      <c r="DZ344" s="468"/>
      <c r="EA344" s="468"/>
      <c r="EB344" s="468"/>
      <c r="EC344" s="468"/>
      <c r="ED344" s="468"/>
      <c r="EE344" s="468"/>
      <c r="EF344" s="471"/>
      <c r="EG344" s="471"/>
      <c r="EH344" s="471"/>
      <c r="EI344" s="472"/>
      <c r="EJ344" s="471"/>
      <c r="EK344" s="471"/>
      <c r="EL344" s="471"/>
      <c r="EM344" s="471"/>
      <c r="EN344" s="471"/>
      <c r="EO344" s="471"/>
      <c r="EP344" s="471"/>
      <c r="EQ344" s="471"/>
      <c r="ER344" s="471"/>
      <c r="ES344" s="468"/>
      <c r="ET344" s="468"/>
      <c r="EU344" s="472"/>
      <c r="EV344" s="468"/>
      <c r="EW344" s="468"/>
      <c r="EX344" s="468"/>
      <c r="EY344" s="468"/>
      <c r="EZ344" s="468"/>
      <c r="FA344" s="468"/>
      <c r="FB344" s="468"/>
      <c r="FC344" s="468"/>
      <c r="FD344" s="471"/>
      <c r="FE344" s="471"/>
      <c r="FF344" s="471"/>
      <c r="FG344" s="472"/>
      <c r="FH344" s="471"/>
      <c r="FI344" s="471"/>
      <c r="FJ344" s="471"/>
      <c r="FK344" s="471"/>
      <c r="FL344" s="471"/>
      <c r="FM344" s="471"/>
      <c r="FN344" s="471"/>
      <c r="FO344" s="471"/>
      <c r="FP344" s="471"/>
      <c r="FQ344" s="468"/>
      <c r="FR344" s="468"/>
      <c r="FS344" s="472"/>
      <c r="FT344" s="468"/>
      <c r="FU344" s="468"/>
      <c r="FV344" s="471"/>
      <c r="FW344" s="471">
        <f>'Per IP Marketing'!$B$14</f>
        <v>-24000</v>
      </c>
      <c r="FX344" s="471">
        <f>'Per IP Marketing'!$C$14</f>
        <v>-24000</v>
      </c>
      <c r="FY344" s="471">
        <f>'Per IP Marketing'!$D$14</f>
        <v>-19000</v>
      </c>
      <c r="FZ344" s="471">
        <f>'Per IP Marketing'!$E$14</f>
        <v>-29000</v>
      </c>
      <c r="GA344" s="471">
        <f>'Per IP Marketing'!$F$14</f>
        <v>-26500</v>
      </c>
      <c r="GB344" s="471">
        <f>'Per IP Marketing'!$G$14</f>
        <v>-27700</v>
      </c>
      <c r="GC344" s="471">
        <f>'Per IP Marketing'!$H$14</f>
        <v>-32700</v>
      </c>
      <c r="GD344" s="471">
        <f>'Per IP Marketing'!$I$14</f>
        <v>-27000</v>
      </c>
      <c r="GE344" s="471">
        <f>'Per IP Marketing'!$J$14</f>
        <v>-12500</v>
      </c>
      <c r="GF344" s="507"/>
      <c r="GG344" s="510"/>
      <c r="GH344" s="510"/>
      <c r="GI344" s="510"/>
      <c r="GJ344" s="510"/>
      <c r="GK344" s="510"/>
      <c r="GL344" s="510"/>
      <c r="GM344" s="510"/>
    </row>
    <row r="345" spans="1:198" s="508" customFormat="1" ht="22" hidden="1" customHeight="1">
      <c r="G345" s="540">
        <f t="shared" si="872"/>
        <v>141</v>
      </c>
      <c r="H345" s="468"/>
      <c r="I345" s="468"/>
      <c r="J345" s="468"/>
      <c r="K345" s="468"/>
      <c r="L345" s="468"/>
      <c r="M345" s="468"/>
      <c r="N345" s="468"/>
      <c r="O345" s="468"/>
      <c r="P345" s="472"/>
      <c r="Q345" s="471"/>
      <c r="R345" s="471"/>
      <c r="S345" s="472"/>
      <c r="T345" s="471"/>
      <c r="U345" s="471"/>
      <c r="V345" s="471"/>
      <c r="W345" s="471"/>
      <c r="X345" s="471"/>
      <c r="Y345" s="471"/>
      <c r="Z345" s="471"/>
      <c r="AA345" s="471"/>
      <c r="AB345" s="471"/>
      <c r="AC345" s="468"/>
      <c r="AD345" s="468"/>
      <c r="AE345" s="472"/>
      <c r="AF345" s="471"/>
      <c r="AG345" s="471"/>
      <c r="AH345" s="471"/>
      <c r="AI345" s="468"/>
      <c r="AJ345" s="468"/>
      <c r="AK345" s="468"/>
      <c r="AL345" s="468"/>
      <c r="AM345" s="468"/>
      <c r="AN345" s="471"/>
      <c r="AO345" s="471"/>
      <c r="AP345" s="471"/>
      <c r="AQ345" s="472"/>
      <c r="AR345" s="471"/>
      <c r="AS345" s="471"/>
      <c r="AT345" s="471"/>
      <c r="AU345" s="471"/>
      <c r="AV345" s="471"/>
      <c r="AW345" s="471"/>
      <c r="AX345" s="471"/>
      <c r="AY345" s="471"/>
      <c r="AZ345" s="468"/>
      <c r="BA345" s="468"/>
      <c r="BB345" s="468"/>
      <c r="BC345" s="472"/>
      <c r="BD345" s="471"/>
      <c r="BE345" s="471"/>
      <c r="BF345" s="471"/>
      <c r="BG345" s="468"/>
      <c r="BH345" s="468"/>
      <c r="BI345" s="468"/>
      <c r="BJ345" s="468"/>
      <c r="BK345" s="468"/>
      <c r="BL345" s="471"/>
      <c r="BM345" s="471"/>
      <c r="BN345" s="471"/>
      <c r="BO345" s="472"/>
      <c r="BP345" s="471"/>
      <c r="BQ345" s="471"/>
      <c r="BR345" s="471"/>
      <c r="BS345" s="471"/>
      <c r="BT345" s="471"/>
      <c r="BU345" s="471"/>
      <c r="BV345" s="471"/>
      <c r="BW345" s="471"/>
      <c r="BX345" s="471"/>
      <c r="BY345" s="468"/>
      <c r="BZ345" s="468"/>
      <c r="CA345" s="472"/>
      <c r="CB345" s="468"/>
      <c r="CC345" s="468"/>
      <c r="CD345" s="468"/>
      <c r="CE345" s="468"/>
      <c r="CF345" s="468"/>
      <c r="CG345" s="468"/>
      <c r="CH345" s="468"/>
      <c r="CI345" s="468"/>
      <c r="CJ345" s="471"/>
      <c r="CK345" s="471"/>
      <c r="CL345" s="471"/>
      <c r="CM345" s="472"/>
      <c r="CN345" s="471"/>
      <c r="CO345" s="471"/>
      <c r="CP345" s="471"/>
      <c r="CQ345" s="471"/>
      <c r="CR345" s="471"/>
      <c r="CS345" s="471"/>
      <c r="CT345" s="471"/>
      <c r="CU345" s="471"/>
      <c r="CV345" s="471"/>
      <c r="CW345" s="468"/>
      <c r="CX345" s="468"/>
      <c r="CY345" s="472"/>
      <c r="CZ345" s="468"/>
      <c r="DA345" s="468"/>
      <c r="DB345" s="468"/>
      <c r="DC345" s="468"/>
      <c r="DD345" s="468"/>
      <c r="DE345" s="468"/>
      <c r="DF345" s="468"/>
      <c r="DG345" s="468"/>
      <c r="DH345" s="471"/>
      <c r="DI345" s="471"/>
      <c r="DJ345" s="471"/>
      <c r="DK345" s="472"/>
      <c r="DL345" s="471"/>
      <c r="DM345" s="471"/>
      <c r="DN345" s="471"/>
      <c r="DO345" s="471"/>
      <c r="DP345" s="471"/>
      <c r="DQ345" s="471"/>
      <c r="DR345" s="471"/>
      <c r="DS345" s="471"/>
      <c r="DT345" s="471"/>
      <c r="DU345" s="468"/>
      <c r="DV345" s="468"/>
      <c r="DW345" s="472"/>
      <c r="DX345" s="468"/>
      <c r="DY345" s="468"/>
      <c r="DZ345" s="468"/>
      <c r="EA345" s="468"/>
      <c r="EB345" s="468"/>
      <c r="EC345" s="468"/>
      <c r="ED345" s="468"/>
      <c r="EE345" s="468"/>
      <c r="EF345" s="471"/>
      <c r="EG345" s="471"/>
      <c r="EH345" s="471"/>
      <c r="EI345" s="472"/>
      <c r="EJ345" s="471"/>
      <c r="EK345" s="471"/>
      <c r="EL345" s="471"/>
      <c r="EM345" s="471"/>
      <c r="EN345" s="471"/>
      <c r="EO345" s="471"/>
      <c r="EP345" s="471"/>
      <c r="EQ345" s="471"/>
      <c r="ER345" s="471"/>
      <c r="ES345" s="468"/>
      <c r="ET345" s="468"/>
      <c r="EU345" s="472"/>
      <c r="EV345" s="468"/>
      <c r="EW345" s="468"/>
      <c r="EX345" s="468"/>
      <c r="EY345" s="468"/>
      <c r="EZ345" s="468"/>
      <c r="FA345" s="468"/>
      <c r="FB345" s="468"/>
      <c r="FC345" s="468"/>
      <c r="FD345" s="471"/>
      <c r="FE345" s="471"/>
      <c r="FF345" s="471"/>
      <c r="FG345" s="472"/>
      <c r="FH345" s="471"/>
      <c r="FI345" s="471"/>
      <c r="FJ345" s="471"/>
      <c r="FK345" s="471"/>
      <c r="FL345" s="471"/>
      <c r="FM345" s="471"/>
      <c r="FN345" s="471"/>
      <c r="FO345" s="471"/>
      <c r="FP345" s="471"/>
      <c r="FQ345" s="468"/>
      <c r="FR345" s="468"/>
      <c r="FS345" s="472"/>
      <c r="FT345" s="468"/>
      <c r="FU345" s="468"/>
      <c r="FV345" s="468"/>
      <c r="FW345" s="471"/>
      <c r="FX345" s="471">
        <f>'Per IP Marketing'!$B$14</f>
        <v>-24000</v>
      </c>
      <c r="FY345" s="471">
        <f>'Per IP Marketing'!$C$14</f>
        <v>-24000</v>
      </c>
      <c r="FZ345" s="471">
        <f>'Per IP Marketing'!$D$14</f>
        <v>-19000</v>
      </c>
      <c r="GA345" s="471">
        <f>'Per IP Marketing'!$E$14</f>
        <v>-29000</v>
      </c>
      <c r="GB345" s="471">
        <f>'Per IP Marketing'!$F$14</f>
        <v>-26500</v>
      </c>
      <c r="GC345" s="471">
        <f>'Per IP Marketing'!$G$14</f>
        <v>-27700</v>
      </c>
      <c r="GD345" s="471">
        <f>'Per IP Marketing'!$H$14</f>
        <v>-32700</v>
      </c>
      <c r="GE345" s="471">
        <f>'Per IP Marketing'!$I$14</f>
        <v>-27000</v>
      </c>
      <c r="GF345" s="507"/>
      <c r="GG345" s="510"/>
      <c r="GH345" s="510"/>
      <c r="GI345" s="510"/>
      <c r="GJ345" s="510"/>
      <c r="GK345" s="510"/>
      <c r="GL345" s="510"/>
      <c r="GM345" s="510"/>
      <c r="GN345" s="510"/>
      <c r="GO345" s="510"/>
      <c r="GP345" s="510"/>
    </row>
    <row r="346" spans="1:198" s="508" customFormat="1" ht="22" hidden="1" customHeight="1" thickBot="1">
      <c r="G346" s="540">
        <f t="shared" si="872"/>
        <v>142</v>
      </c>
      <c r="H346" s="468"/>
      <c r="I346" s="468"/>
      <c r="J346" s="468"/>
      <c r="K346" s="468"/>
      <c r="L346" s="468"/>
      <c r="M346" s="468"/>
      <c r="N346" s="468"/>
      <c r="O346" s="468"/>
      <c r="P346" s="472"/>
      <c r="Q346" s="471"/>
      <c r="R346" s="471"/>
      <c r="S346" s="472"/>
      <c r="T346" s="471"/>
      <c r="U346" s="471"/>
      <c r="V346" s="471"/>
      <c r="W346" s="471"/>
      <c r="X346" s="471"/>
      <c r="Y346" s="471"/>
      <c r="Z346" s="471"/>
      <c r="AA346" s="471"/>
      <c r="AB346" s="471"/>
      <c r="AC346" s="468"/>
      <c r="AD346" s="468"/>
      <c r="AE346" s="472"/>
      <c r="AF346" s="471"/>
      <c r="AG346" s="471"/>
      <c r="AH346" s="471"/>
      <c r="AI346" s="468"/>
      <c r="AJ346" s="468"/>
      <c r="AK346" s="468"/>
      <c r="AL346" s="468"/>
      <c r="AM346" s="468"/>
      <c r="AN346" s="471"/>
      <c r="AO346" s="471"/>
      <c r="AP346" s="471"/>
      <c r="AQ346" s="472"/>
      <c r="AR346" s="471"/>
      <c r="AS346" s="471"/>
      <c r="AT346" s="471"/>
      <c r="AU346" s="471"/>
      <c r="AV346" s="471"/>
      <c r="AW346" s="471"/>
      <c r="AX346" s="471"/>
      <c r="AY346" s="471"/>
      <c r="AZ346" s="468"/>
      <c r="BA346" s="468"/>
      <c r="BB346" s="468"/>
      <c r="BC346" s="472"/>
      <c r="BD346" s="471"/>
      <c r="BE346" s="471"/>
      <c r="BF346" s="471"/>
      <c r="BG346" s="468"/>
      <c r="BH346" s="468"/>
      <c r="BI346" s="468"/>
      <c r="BJ346" s="468"/>
      <c r="BK346" s="468"/>
      <c r="BL346" s="471"/>
      <c r="BM346" s="471"/>
      <c r="BN346" s="471"/>
      <c r="BO346" s="472"/>
      <c r="BP346" s="471"/>
      <c r="BQ346" s="471"/>
      <c r="BR346" s="471"/>
      <c r="BS346" s="471"/>
      <c r="BT346" s="471"/>
      <c r="BU346" s="471"/>
      <c r="BV346" s="471"/>
      <c r="BW346" s="471"/>
      <c r="BX346" s="471"/>
      <c r="BY346" s="468"/>
      <c r="BZ346" s="468"/>
      <c r="CA346" s="472"/>
      <c r="CB346" s="468"/>
      <c r="CC346" s="468"/>
      <c r="CD346" s="468"/>
      <c r="CE346" s="468"/>
      <c r="CF346" s="468"/>
      <c r="CG346" s="468"/>
      <c r="CH346" s="468"/>
      <c r="CI346" s="468"/>
      <c r="CJ346" s="471"/>
      <c r="CK346" s="471"/>
      <c r="CL346" s="471"/>
      <c r="CM346" s="472"/>
      <c r="CN346" s="471"/>
      <c r="CO346" s="471"/>
      <c r="CP346" s="471"/>
      <c r="CQ346" s="471"/>
      <c r="CR346" s="471"/>
      <c r="CS346" s="471"/>
      <c r="CT346" s="471"/>
      <c r="CU346" s="471"/>
      <c r="CV346" s="471"/>
      <c r="CW346" s="468"/>
      <c r="CX346" s="468"/>
      <c r="CY346" s="472"/>
      <c r="CZ346" s="468"/>
      <c r="DA346" s="468"/>
      <c r="DB346" s="468"/>
      <c r="DC346" s="468"/>
      <c r="DD346" s="468"/>
      <c r="DE346" s="468"/>
      <c r="DF346" s="468"/>
      <c r="DG346" s="468"/>
      <c r="DH346" s="471"/>
      <c r="DI346" s="471"/>
      <c r="DJ346" s="471"/>
      <c r="DK346" s="472"/>
      <c r="DL346" s="471"/>
      <c r="DM346" s="471"/>
      <c r="DN346" s="471"/>
      <c r="DO346" s="471"/>
      <c r="DP346" s="471"/>
      <c r="DQ346" s="471"/>
      <c r="DR346" s="471"/>
      <c r="DS346" s="471"/>
      <c r="DT346" s="471"/>
      <c r="DU346" s="468"/>
      <c r="DV346" s="468"/>
      <c r="DW346" s="472"/>
      <c r="DX346" s="468"/>
      <c r="DY346" s="468"/>
      <c r="DZ346" s="468"/>
      <c r="EA346" s="468"/>
      <c r="EB346" s="468"/>
      <c r="EC346" s="468"/>
      <c r="ED346" s="468"/>
      <c r="EE346" s="468"/>
      <c r="EF346" s="471"/>
      <c r="EG346" s="471"/>
      <c r="EH346" s="471"/>
      <c r="EI346" s="472"/>
      <c r="EJ346" s="471"/>
      <c r="EK346" s="471"/>
      <c r="EL346" s="471"/>
      <c r="EM346" s="471"/>
      <c r="EN346" s="471"/>
      <c r="EO346" s="471"/>
      <c r="EP346" s="471"/>
      <c r="EQ346" s="471"/>
      <c r="ER346" s="471"/>
      <c r="ES346" s="468"/>
      <c r="ET346" s="468"/>
      <c r="EU346" s="472"/>
      <c r="EV346" s="468"/>
      <c r="EW346" s="468"/>
      <c r="EX346" s="468"/>
      <c r="EY346" s="468"/>
      <c r="EZ346" s="468"/>
      <c r="FA346" s="468"/>
      <c r="FB346" s="468"/>
      <c r="FC346" s="468"/>
      <c r="FD346" s="471"/>
      <c r="FE346" s="471"/>
      <c r="FF346" s="471"/>
      <c r="FG346" s="472"/>
      <c r="FH346" s="471"/>
      <c r="FI346" s="471"/>
      <c r="FJ346" s="471"/>
      <c r="FK346" s="471"/>
      <c r="FL346" s="471"/>
      <c r="FM346" s="471"/>
      <c r="FN346" s="471"/>
      <c r="FO346" s="471"/>
      <c r="FP346" s="471"/>
      <c r="FQ346" s="468"/>
      <c r="FR346" s="468"/>
      <c r="FS346" s="472"/>
      <c r="FT346" s="468"/>
      <c r="FU346" s="468"/>
      <c r="FV346" s="468"/>
      <c r="FW346" s="468"/>
      <c r="FX346" s="468"/>
      <c r="FY346" s="471">
        <f>'Per IP Marketing'!$B$14</f>
        <v>-24000</v>
      </c>
      <c r="FZ346" s="471">
        <f>'Per IP Marketing'!$C$14</f>
        <v>-24000</v>
      </c>
      <c r="GA346" s="471">
        <f>'Per IP Marketing'!$D$14</f>
        <v>-19000</v>
      </c>
      <c r="GB346" s="471">
        <f>'Per IP Marketing'!$E$14</f>
        <v>-29000</v>
      </c>
      <c r="GC346" s="471">
        <f>'Per IP Marketing'!$F$14</f>
        <v>-26500</v>
      </c>
      <c r="GD346" s="471">
        <f>'Per IP Marketing'!$G$14</f>
        <v>-27700</v>
      </c>
      <c r="GE346" s="471">
        <f>'Per IP Marketing'!$H$14</f>
        <v>-32700</v>
      </c>
      <c r="GF346" s="507"/>
      <c r="GG346" s="510"/>
      <c r="GH346" s="510"/>
      <c r="GI346" s="510"/>
      <c r="GJ346" s="510"/>
      <c r="GK346" s="510"/>
      <c r="GL346" s="510"/>
      <c r="GM346" s="510"/>
      <c r="GN346" s="510"/>
      <c r="GO346" s="510"/>
      <c r="GP346" s="510"/>
    </row>
    <row r="347" spans="1:198" s="508" customFormat="1" ht="22" hidden="1" customHeight="1" thickTop="1" thickBot="1">
      <c r="G347" s="541" t="s">
        <v>470</v>
      </c>
      <c r="H347" s="469">
        <f>SUM(H205:H346)</f>
        <v>0</v>
      </c>
      <c r="I347" s="469">
        <f t="shared" ref="I347:BT347" si="873">SUM(I205:I346)</f>
        <v>0</v>
      </c>
      <c r="J347" s="469">
        <f t="shared" si="873"/>
        <v>0</v>
      </c>
      <c r="K347" s="469">
        <f t="shared" si="873"/>
        <v>-24000</v>
      </c>
      <c r="L347" s="469">
        <f t="shared" si="873"/>
        <v>-24000</v>
      </c>
      <c r="M347" s="469">
        <f t="shared" si="873"/>
        <v>-43000</v>
      </c>
      <c r="N347" s="469">
        <f t="shared" si="873"/>
        <v>-53000</v>
      </c>
      <c r="O347" s="469">
        <f t="shared" si="873"/>
        <v>-45500</v>
      </c>
      <c r="P347" s="481">
        <f t="shared" si="873"/>
        <v>-80700</v>
      </c>
      <c r="Q347" s="469">
        <f t="shared" si="873"/>
        <v>-83200</v>
      </c>
      <c r="R347" s="469">
        <f t="shared" si="873"/>
        <v>-97700</v>
      </c>
      <c r="S347" s="481">
        <f t="shared" si="873"/>
        <v>-98200</v>
      </c>
      <c r="T347" s="469">
        <f t="shared" si="873"/>
        <v>-82500</v>
      </c>
      <c r="U347" s="469">
        <f t="shared" si="873"/>
        <v>-78450</v>
      </c>
      <c r="V347" s="469">
        <f t="shared" si="873"/>
        <v>-95900</v>
      </c>
      <c r="W347" s="469">
        <f t="shared" si="873"/>
        <v>-89050</v>
      </c>
      <c r="X347" s="469">
        <f t="shared" si="873"/>
        <v>-92000</v>
      </c>
      <c r="Y347" s="469">
        <f t="shared" si="873"/>
        <v>-92200</v>
      </c>
      <c r="Z347" s="469">
        <f t="shared" si="873"/>
        <v>-93150</v>
      </c>
      <c r="AA347" s="469">
        <f t="shared" si="873"/>
        <v>-119550</v>
      </c>
      <c r="AB347" s="469">
        <f t="shared" si="873"/>
        <v>-113650</v>
      </c>
      <c r="AC347" s="469">
        <f t="shared" si="873"/>
        <v>-107550</v>
      </c>
      <c r="AD347" s="469">
        <f t="shared" si="873"/>
        <v>-127200</v>
      </c>
      <c r="AE347" s="481">
        <f t="shared" si="873"/>
        <v>-141100</v>
      </c>
      <c r="AF347" s="469">
        <f t="shared" si="873"/>
        <v>-127300</v>
      </c>
      <c r="AG347" s="469">
        <f t="shared" si="873"/>
        <v>-121500</v>
      </c>
      <c r="AH347" s="469">
        <f t="shared" si="873"/>
        <v>-130400</v>
      </c>
      <c r="AI347" s="469">
        <f t="shared" si="873"/>
        <v>-104800</v>
      </c>
      <c r="AJ347" s="469">
        <f t="shared" si="873"/>
        <v>-100850</v>
      </c>
      <c r="AK347" s="469">
        <f t="shared" si="873"/>
        <v>-126550</v>
      </c>
      <c r="AL347" s="469">
        <f t="shared" si="873"/>
        <v>-119950</v>
      </c>
      <c r="AM347" s="469">
        <f t="shared" si="873"/>
        <v>-120500</v>
      </c>
      <c r="AN347" s="469">
        <f t="shared" si="873"/>
        <v>-127200</v>
      </c>
      <c r="AO347" s="469">
        <f t="shared" si="873"/>
        <v>-139650</v>
      </c>
      <c r="AP347" s="469">
        <f t="shared" si="873"/>
        <v>-149350</v>
      </c>
      <c r="AQ347" s="481">
        <f t="shared" si="873"/>
        <v>-167450</v>
      </c>
      <c r="AR347" s="469">
        <f t="shared" si="873"/>
        <v>-171150</v>
      </c>
      <c r="AS347" s="469">
        <f t="shared" si="873"/>
        <v>-151300</v>
      </c>
      <c r="AT347" s="469">
        <f t="shared" si="873"/>
        <v>-159650</v>
      </c>
      <c r="AU347" s="469">
        <f t="shared" si="873"/>
        <v>-169100</v>
      </c>
      <c r="AV347" s="469">
        <f t="shared" si="873"/>
        <v>-153450</v>
      </c>
      <c r="AW347" s="469">
        <f t="shared" si="873"/>
        <v>-158050</v>
      </c>
      <c r="AX347" s="469">
        <f t="shared" si="873"/>
        <v>-158950</v>
      </c>
      <c r="AY347" s="469">
        <f t="shared" si="873"/>
        <v>-156250</v>
      </c>
      <c r="AZ347" s="469">
        <f t="shared" si="873"/>
        <v>-157350</v>
      </c>
      <c r="BA347" s="469">
        <f t="shared" si="873"/>
        <v>-174200</v>
      </c>
      <c r="BB347" s="469">
        <f t="shared" si="873"/>
        <v>-177450</v>
      </c>
      <c r="BC347" s="481">
        <f t="shared" si="873"/>
        <v>-180750</v>
      </c>
      <c r="BD347" s="469">
        <f t="shared" si="873"/>
        <v>-181650</v>
      </c>
      <c r="BE347" s="469">
        <f t="shared" si="873"/>
        <v>-161600</v>
      </c>
      <c r="BF347" s="469">
        <f t="shared" si="873"/>
        <v>-162350</v>
      </c>
      <c r="BG347" s="469">
        <f t="shared" si="873"/>
        <v>-169900</v>
      </c>
      <c r="BH347" s="469">
        <f t="shared" si="873"/>
        <v>-178550</v>
      </c>
      <c r="BI347" s="469">
        <f t="shared" si="873"/>
        <v>-159150</v>
      </c>
      <c r="BJ347" s="469">
        <f t="shared" si="873"/>
        <v>-154750</v>
      </c>
      <c r="BK347" s="469">
        <f t="shared" si="873"/>
        <v>-167300</v>
      </c>
      <c r="BL347" s="469">
        <f t="shared" si="873"/>
        <v>-154850</v>
      </c>
      <c r="BM347" s="469">
        <f t="shared" si="873"/>
        <v>-175400</v>
      </c>
      <c r="BN347" s="469">
        <f t="shared" si="873"/>
        <v>-182450</v>
      </c>
      <c r="BO347" s="481">
        <f t="shared" si="873"/>
        <v>-175050</v>
      </c>
      <c r="BP347" s="469">
        <f t="shared" si="873"/>
        <v>-191150</v>
      </c>
      <c r="BQ347" s="469">
        <f t="shared" si="873"/>
        <v>-183100</v>
      </c>
      <c r="BR347" s="469">
        <f t="shared" si="873"/>
        <v>-180600</v>
      </c>
      <c r="BS347" s="469">
        <f t="shared" si="873"/>
        <v>-168350</v>
      </c>
      <c r="BT347" s="469">
        <f t="shared" si="873"/>
        <v>-179450</v>
      </c>
      <c r="BU347" s="469">
        <f t="shared" ref="BU347:EF347" si="874">SUM(BU205:BU346)</f>
        <v>-191850</v>
      </c>
      <c r="BV347" s="469">
        <f t="shared" si="874"/>
        <v>-206450</v>
      </c>
      <c r="BW347" s="469">
        <f t="shared" si="874"/>
        <v>-234500</v>
      </c>
      <c r="BX347" s="469">
        <f t="shared" si="874"/>
        <v>-211900</v>
      </c>
      <c r="BY347" s="469">
        <f t="shared" si="874"/>
        <v>-226150</v>
      </c>
      <c r="BZ347" s="469">
        <f t="shared" si="874"/>
        <v>-247900</v>
      </c>
      <c r="CA347" s="481">
        <f t="shared" si="874"/>
        <v>-252150</v>
      </c>
      <c r="CB347" s="469">
        <f t="shared" si="874"/>
        <v>-245650</v>
      </c>
      <c r="CC347" s="469">
        <f t="shared" si="874"/>
        <v>-247150</v>
      </c>
      <c r="CD347" s="469">
        <f t="shared" si="874"/>
        <v>-233500</v>
      </c>
      <c r="CE347" s="469">
        <f t="shared" si="874"/>
        <v>-213800</v>
      </c>
      <c r="CF347" s="469">
        <f t="shared" si="874"/>
        <v>-227850</v>
      </c>
      <c r="CG347" s="469">
        <f t="shared" si="874"/>
        <v>-197600</v>
      </c>
      <c r="CH347" s="469">
        <f t="shared" si="874"/>
        <v>-186550</v>
      </c>
      <c r="CI347" s="469">
        <f t="shared" si="874"/>
        <v>-201950</v>
      </c>
      <c r="CJ347" s="469">
        <f t="shared" si="874"/>
        <v>-185100</v>
      </c>
      <c r="CK347" s="469">
        <f t="shared" si="874"/>
        <v>-189800</v>
      </c>
      <c r="CL347" s="469">
        <f t="shared" si="874"/>
        <v>-170300</v>
      </c>
      <c r="CM347" s="481">
        <f t="shared" si="874"/>
        <v>-161350</v>
      </c>
      <c r="CN347" s="469">
        <f t="shared" si="874"/>
        <v>-174850</v>
      </c>
      <c r="CO347" s="469">
        <f t="shared" si="874"/>
        <v>-179200</v>
      </c>
      <c r="CP347" s="469">
        <f t="shared" si="874"/>
        <v>-155200</v>
      </c>
      <c r="CQ347" s="469">
        <f t="shared" si="874"/>
        <v>-160750</v>
      </c>
      <c r="CR347" s="469">
        <f t="shared" si="874"/>
        <v>-205550</v>
      </c>
      <c r="CS347" s="469">
        <f t="shared" si="874"/>
        <v>-206400</v>
      </c>
      <c r="CT347" s="469">
        <f t="shared" si="874"/>
        <v>-243150</v>
      </c>
      <c r="CU347" s="469">
        <f t="shared" si="874"/>
        <v>-309000</v>
      </c>
      <c r="CV347" s="469">
        <f t="shared" si="874"/>
        <v>-275150</v>
      </c>
      <c r="CW347" s="469">
        <f t="shared" si="874"/>
        <v>-288350</v>
      </c>
      <c r="CX347" s="469">
        <f t="shared" si="874"/>
        <v>-333000</v>
      </c>
      <c r="CY347" s="481">
        <f t="shared" si="874"/>
        <v>-292300</v>
      </c>
      <c r="CZ347" s="469">
        <f t="shared" si="874"/>
        <v>-288200</v>
      </c>
      <c r="DA347" s="469">
        <f t="shared" si="874"/>
        <v>-301700</v>
      </c>
      <c r="DB347" s="469">
        <f t="shared" si="874"/>
        <v>-261400</v>
      </c>
      <c r="DC347" s="469">
        <f t="shared" si="874"/>
        <v>-208600</v>
      </c>
      <c r="DD347" s="469">
        <f t="shared" si="874"/>
        <v>-214550</v>
      </c>
      <c r="DE347" s="469">
        <f t="shared" si="874"/>
        <v>-209300</v>
      </c>
      <c r="DF347" s="469">
        <f t="shared" si="874"/>
        <v>-190800</v>
      </c>
      <c r="DG347" s="469">
        <f t="shared" si="874"/>
        <v>-235900</v>
      </c>
      <c r="DH347" s="469">
        <f t="shared" si="874"/>
        <v>-215050</v>
      </c>
      <c r="DI347" s="469">
        <f t="shared" si="874"/>
        <v>-204450</v>
      </c>
      <c r="DJ347" s="469">
        <f t="shared" si="874"/>
        <v>-207350</v>
      </c>
      <c r="DK347" s="481">
        <f t="shared" si="874"/>
        <v>-210700</v>
      </c>
      <c r="DL347" s="469">
        <f t="shared" si="874"/>
        <v>-219550</v>
      </c>
      <c r="DM347" s="469">
        <f t="shared" si="874"/>
        <v>-215150</v>
      </c>
      <c r="DN347" s="469">
        <f t="shared" si="874"/>
        <v>-213800</v>
      </c>
      <c r="DO347" s="469">
        <f t="shared" si="874"/>
        <v>-205150</v>
      </c>
      <c r="DP347" s="469">
        <f t="shared" si="874"/>
        <v>-237200</v>
      </c>
      <c r="DQ347" s="469">
        <f t="shared" si="874"/>
        <v>-244650</v>
      </c>
      <c r="DR347" s="469">
        <f t="shared" si="874"/>
        <v>-272650</v>
      </c>
      <c r="DS347" s="469">
        <f t="shared" si="874"/>
        <v>-289850</v>
      </c>
      <c r="DT347" s="469">
        <f t="shared" si="874"/>
        <v>-261750</v>
      </c>
      <c r="DU347" s="469">
        <f t="shared" si="874"/>
        <v>-279500</v>
      </c>
      <c r="DV347" s="469">
        <f t="shared" si="874"/>
        <v>-264300</v>
      </c>
      <c r="DW347" s="481">
        <f t="shared" si="874"/>
        <v>-250350</v>
      </c>
      <c r="DX347" s="469">
        <f t="shared" si="874"/>
        <v>-247050</v>
      </c>
      <c r="DY347" s="469">
        <f t="shared" si="874"/>
        <v>-229000</v>
      </c>
      <c r="DZ347" s="469">
        <f t="shared" si="874"/>
        <v>-211000</v>
      </c>
      <c r="EA347" s="469">
        <f t="shared" si="874"/>
        <v>-231500</v>
      </c>
      <c r="EB347" s="469">
        <f t="shared" si="874"/>
        <v>-238650</v>
      </c>
      <c r="EC347" s="469">
        <f t="shared" si="874"/>
        <v>-235300</v>
      </c>
      <c r="ED347" s="469">
        <f t="shared" si="874"/>
        <v>-282950</v>
      </c>
      <c r="EE347" s="469">
        <f t="shared" si="874"/>
        <v>-337200</v>
      </c>
      <c r="EF347" s="469">
        <f t="shared" si="874"/>
        <v>-312000</v>
      </c>
      <c r="EG347" s="469">
        <f t="shared" ref="EG347:GE347" si="875">SUM(EG205:EG346)</f>
        <v>-322200</v>
      </c>
      <c r="EH347" s="469">
        <f t="shared" si="875"/>
        <v>-340850</v>
      </c>
      <c r="EI347" s="481">
        <f t="shared" si="875"/>
        <v>-287800</v>
      </c>
      <c r="EJ347" s="469">
        <f t="shared" si="875"/>
        <v>-294950</v>
      </c>
      <c r="EK347" s="469">
        <f t="shared" si="875"/>
        <v>-303650</v>
      </c>
      <c r="EL347" s="469">
        <f t="shared" si="875"/>
        <v>-231950</v>
      </c>
      <c r="EM347" s="469">
        <f t="shared" si="875"/>
        <v>-208100</v>
      </c>
      <c r="EN347" s="469">
        <f t="shared" si="875"/>
        <v>-220650</v>
      </c>
      <c r="EO347" s="469">
        <f t="shared" si="875"/>
        <v>-200100</v>
      </c>
      <c r="EP347" s="469">
        <f t="shared" si="875"/>
        <v>-218050</v>
      </c>
      <c r="EQ347" s="469">
        <f t="shared" si="875"/>
        <v>-282950</v>
      </c>
      <c r="ER347" s="469">
        <f t="shared" si="875"/>
        <v>-252000</v>
      </c>
      <c r="ES347" s="469">
        <f t="shared" si="875"/>
        <v>-258150</v>
      </c>
      <c r="ET347" s="469">
        <f t="shared" si="875"/>
        <v>-301350</v>
      </c>
      <c r="EU347" s="481">
        <f t="shared" si="875"/>
        <v>-267400</v>
      </c>
      <c r="EV347" s="469">
        <f t="shared" si="875"/>
        <v>-275700</v>
      </c>
      <c r="EW347" s="469">
        <f t="shared" si="875"/>
        <v>-291400</v>
      </c>
      <c r="EX347" s="469">
        <f t="shared" si="875"/>
        <v>-228400</v>
      </c>
      <c r="EY347" s="469">
        <f t="shared" si="875"/>
        <v>-204850</v>
      </c>
      <c r="EZ347" s="469">
        <f t="shared" si="875"/>
        <v>-218450</v>
      </c>
      <c r="FA347" s="469">
        <f t="shared" si="875"/>
        <v>-198200</v>
      </c>
      <c r="FB347" s="469">
        <f t="shared" si="875"/>
        <v>-216200</v>
      </c>
      <c r="FC347" s="469">
        <f t="shared" si="875"/>
        <v>-281900</v>
      </c>
      <c r="FD347" s="469">
        <f t="shared" si="875"/>
        <v>-252000</v>
      </c>
      <c r="FE347" s="469">
        <f t="shared" si="875"/>
        <v>-258150</v>
      </c>
      <c r="FF347" s="469">
        <f t="shared" si="875"/>
        <v>-301350</v>
      </c>
      <c r="FG347" s="481">
        <f t="shared" si="875"/>
        <v>-267400</v>
      </c>
      <c r="FH347" s="469">
        <f t="shared" si="875"/>
        <v>-275700</v>
      </c>
      <c r="FI347" s="469">
        <f t="shared" si="875"/>
        <v>-291400</v>
      </c>
      <c r="FJ347" s="469">
        <f t="shared" si="875"/>
        <v>-228400</v>
      </c>
      <c r="FK347" s="469">
        <f t="shared" si="875"/>
        <v>-204850</v>
      </c>
      <c r="FL347" s="469">
        <f t="shared" si="875"/>
        <v>-218450</v>
      </c>
      <c r="FM347" s="469">
        <f t="shared" si="875"/>
        <v>-198200</v>
      </c>
      <c r="FN347" s="469">
        <f t="shared" si="875"/>
        <v>-216200</v>
      </c>
      <c r="FO347" s="469">
        <f t="shared" si="875"/>
        <v>-281900</v>
      </c>
      <c r="FP347" s="469">
        <f t="shared" si="875"/>
        <v>-252000</v>
      </c>
      <c r="FQ347" s="469">
        <f t="shared" si="875"/>
        <v>-258150</v>
      </c>
      <c r="FR347" s="469">
        <f t="shared" si="875"/>
        <v>-301350</v>
      </c>
      <c r="FS347" s="481">
        <f t="shared" si="875"/>
        <v>-267400</v>
      </c>
      <c r="FT347" s="469">
        <f t="shared" si="875"/>
        <v>-275700</v>
      </c>
      <c r="FU347" s="469">
        <f t="shared" si="875"/>
        <v>-291400</v>
      </c>
      <c r="FV347" s="469">
        <f t="shared" si="875"/>
        <v>-228400</v>
      </c>
      <c r="FW347" s="469">
        <f t="shared" si="875"/>
        <v>-204850</v>
      </c>
      <c r="FX347" s="469">
        <f t="shared" si="875"/>
        <v>-218450</v>
      </c>
      <c r="FY347" s="469">
        <f t="shared" si="875"/>
        <v>-198200</v>
      </c>
      <c r="FZ347" s="469">
        <f t="shared" si="875"/>
        <v>-168200</v>
      </c>
      <c r="GA347" s="469">
        <f t="shared" si="875"/>
        <v>-161900</v>
      </c>
      <c r="GB347" s="469">
        <f t="shared" si="875"/>
        <v>-142000</v>
      </c>
      <c r="GC347" s="469">
        <f t="shared" si="875"/>
        <v>-119150</v>
      </c>
      <c r="GD347" s="469">
        <f t="shared" si="875"/>
        <v>-113350</v>
      </c>
      <c r="GE347" s="481">
        <f t="shared" si="875"/>
        <v>-89500</v>
      </c>
      <c r="GF347" s="481">
        <f>SUM(H347:GE347)</f>
        <v>-35280600</v>
      </c>
      <c r="GG347" s="510"/>
      <c r="GH347" s="510"/>
      <c r="GI347" s="510"/>
      <c r="GJ347" s="510"/>
      <c r="GK347" s="510"/>
      <c r="GL347" s="510"/>
      <c r="GM347" s="510"/>
      <c r="GN347" s="510"/>
      <c r="GO347" s="510"/>
      <c r="GP347" s="510"/>
    </row>
    <row r="348" spans="1:198" s="508" customFormat="1" ht="22" hidden="1" customHeight="1" thickTop="1" thickBot="1">
      <c r="G348" s="541" t="s">
        <v>471</v>
      </c>
      <c r="H348" s="475">
        <f>H347</f>
        <v>0</v>
      </c>
      <c r="I348" s="475">
        <f>H348+I347</f>
        <v>0</v>
      </c>
      <c r="J348" s="475">
        <f t="shared" ref="J348:Q348" si="876">I348+J347</f>
        <v>0</v>
      </c>
      <c r="K348" s="475">
        <f t="shared" si="876"/>
        <v>-24000</v>
      </c>
      <c r="L348" s="475">
        <f t="shared" si="876"/>
        <v>-48000</v>
      </c>
      <c r="M348" s="475">
        <f t="shared" si="876"/>
        <v>-91000</v>
      </c>
      <c r="N348" s="475">
        <f t="shared" si="876"/>
        <v>-144000</v>
      </c>
      <c r="O348" s="475">
        <f t="shared" si="876"/>
        <v>-189500</v>
      </c>
      <c r="P348" s="477">
        <f t="shared" si="876"/>
        <v>-270200</v>
      </c>
      <c r="Q348" s="475">
        <f t="shared" si="876"/>
        <v>-353400</v>
      </c>
      <c r="R348" s="475">
        <f t="shared" ref="R348" si="877">Q348+R347</f>
        <v>-451100</v>
      </c>
      <c r="S348" s="477">
        <f t="shared" ref="S348" si="878">R348+S347</f>
        <v>-549300</v>
      </c>
      <c r="T348" s="475">
        <f t="shared" ref="T348" si="879">S348+T347</f>
        <v>-631800</v>
      </c>
      <c r="U348" s="475">
        <f t="shared" ref="U348" si="880">T348+U347</f>
        <v>-710250</v>
      </c>
      <c r="V348" s="475">
        <f t="shared" ref="V348" si="881">U348+V347</f>
        <v>-806150</v>
      </c>
      <c r="W348" s="475">
        <f t="shared" ref="W348" si="882">V348+W347</f>
        <v>-895200</v>
      </c>
      <c r="X348" s="475">
        <f t="shared" ref="X348:Y348" si="883">W348+X347</f>
        <v>-987200</v>
      </c>
      <c r="Y348" s="475">
        <f t="shared" si="883"/>
        <v>-1079400</v>
      </c>
      <c r="Z348" s="475">
        <f t="shared" ref="Z348" si="884">Y348+Z347</f>
        <v>-1172550</v>
      </c>
      <c r="AA348" s="475">
        <f t="shared" ref="AA348" si="885">Z348+AA347</f>
        <v>-1292100</v>
      </c>
      <c r="AB348" s="475">
        <f t="shared" ref="AB348" si="886">AA348+AB347</f>
        <v>-1405750</v>
      </c>
      <c r="AC348" s="475">
        <f t="shared" ref="AC348" si="887">AB348+AC347</f>
        <v>-1513300</v>
      </c>
      <c r="AD348" s="475">
        <f t="shared" ref="AD348" si="888">AC348+AD347</f>
        <v>-1640500</v>
      </c>
      <c r="AE348" s="477">
        <f t="shared" ref="AE348" si="889">AD348+AE347</f>
        <v>-1781600</v>
      </c>
      <c r="AF348" s="475">
        <f t="shared" ref="AF348:AG348" si="890">AE348+AF347</f>
        <v>-1908900</v>
      </c>
      <c r="AG348" s="475">
        <f t="shared" si="890"/>
        <v>-2030400</v>
      </c>
      <c r="AH348" s="475">
        <f t="shared" ref="AH348" si="891">AG348+AH347</f>
        <v>-2160800</v>
      </c>
      <c r="AI348" s="475">
        <f t="shared" ref="AI348" si="892">AH348+AI347</f>
        <v>-2265600</v>
      </c>
      <c r="AJ348" s="475">
        <f t="shared" ref="AJ348" si="893">AI348+AJ347</f>
        <v>-2366450</v>
      </c>
      <c r="AK348" s="475">
        <f t="shared" ref="AK348" si="894">AJ348+AK347</f>
        <v>-2493000</v>
      </c>
      <c r="AL348" s="475">
        <f t="shared" ref="AL348" si="895">AK348+AL347</f>
        <v>-2612950</v>
      </c>
      <c r="AM348" s="475">
        <f t="shared" ref="AM348" si="896">AL348+AM347</f>
        <v>-2733450</v>
      </c>
      <c r="AN348" s="475">
        <f t="shared" ref="AN348:AO348" si="897">AM348+AN347</f>
        <v>-2860650</v>
      </c>
      <c r="AO348" s="475">
        <f t="shared" si="897"/>
        <v>-3000300</v>
      </c>
      <c r="AP348" s="475">
        <f t="shared" ref="AP348" si="898">AO348+AP347</f>
        <v>-3149650</v>
      </c>
      <c r="AQ348" s="477">
        <f t="shared" ref="AQ348" si="899">AP348+AQ347</f>
        <v>-3317100</v>
      </c>
      <c r="AR348" s="475">
        <f t="shared" ref="AR348" si="900">AQ348+AR347</f>
        <v>-3488250</v>
      </c>
      <c r="AS348" s="475">
        <f t="shared" ref="AS348" si="901">AR348+AS347</f>
        <v>-3639550</v>
      </c>
      <c r="AT348" s="475">
        <f t="shared" ref="AT348" si="902">AS348+AT347</f>
        <v>-3799200</v>
      </c>
      <c r="AU348" s="475">
        <f t="shared" ref="AU348" si="903">AT348+AU347</f>
        <v>-3968300</v>
      </c>
      <c r="AV348" s="475">
        <f t="shared" ref="AV348:AW348" si="904">AU348+AV347</f>
        <v>-4121750</v>
      </c>
      <c r="AW348" s="475">
        <f t="shared" si="904"/>
        <v>-4279800</v>
      </c>
      <c r="AX348" s="475">
        <f t="shared" ref="AX348" si="905">AW348+AX347</f>
        <v>-4438750</v>
      </c>
      <c r="AY348" s="475">
        <f t="shared" ref="AY348" si="906">AX348+AY347</f>
        <v>-4595000</v>
      </c>
      <c r="AZ348" s="475">
        <f t="shared" ref="AZ348" si="907">AY348+AZ347</f>
        <v>-4752350</v>
      </c>
      <c r="BA348" s="475">
        <f t="shared" ref="BA348" si="908">AZ348+BA347</f>
        <v>-4926550</v>
      </c>
      <c r="BB348" s="475">
        <f t="shared" ref="BB348" si="909">BA348+BB347</f>
        <v>-5104000</v>
      </c>
      <c r="BC348" s="477">
        <f t="shared" ref="BC348" si="910">BB348+BC347</f>
        <v>-5284750</v>
      </c>
      <c r="BD348" s="475">
        <f t="shared" ref="BD348:BE348" si="911">BC348+BD347</f>
        <v>-5466400</v>
      </c>
      <c r="BE348" s="475">
        <f t="shared" si="911"/>
        <v>-5628000</v>
      </c>
      <c r="BF348" s="475">
        <f t="shared" ref="BF348" si="912">BE348+BF347</f>
        <v>-5790350</v>
      </c>
      <c r="BG348" s="475">
        <f t="shared" ref="BG348" si="913">BF348+BG347</f>
        <v>-5960250</v>
      </c>
      <c r="BH348" s="475">
        <f t="shared" ref="BH348" si="914">BG348+BH347</f>
        <v>-6138800</v>
      </c>
      <c r="BI348" s="475">
        <f t="shared" ref="BI348" si="915">BH348+BI347</f>
        <v>-6297950</v>
      </c>
      <c r="BJ348" s="475">
        <f t="shared" ref="BJ348" si="916">BI348+BJ347</f>
        <v>-6452700</v>
      </c>
      <c r="BK348" s="475">
        <f t="shared" ref="BK348" si="917">BJ348+BK347</f>
        <v>-6620000</v>
      </c>
      <c r="BL348" s="475">
        <f t="shared" ref="BL348:BM348" si="918">BK348+BL347</f>
        <v>-6774850</v>
      </c>
      <c r="BM348" s="475">
        <f t="shared" si="918"/>
        <v>-6950250</v>
      </c>
      <c r="BN348" s="475">
        <f t="shared" ref="BN348" si="919">BM348+BN347</f>
        <v>-7132700</v>
      </c>
      <c r="BO348" s="477">
        <f t="shared" ref="BO348" si="920">BN348+BO347</f>
        <v>-7307750</v>
      </c>
      <c r="BP348" s="475">
        <f t="shared" ref="BP348" si="921">BO348+BP347</f>
        <v>-7498900</v>
      </c>
      <c r="BQ348" s="475">
        <f t="shared" ref="BQ348" si="922">BP348+BQ347</f>
        <v>-7682000</v>
      </c>
      <c r="BR348" s="475">
        <f t="shared" ref="BR348" si="923">BQ348+BR347</f>
        <v>-7862600</v>
      </c>
      <c r="BS348" s="475">
        <f t="shared" ref="BS348" si="924">BR348+BS347</f>
        <v>-8030950</v>
      </c>
      <c r="BT348" s="475">
        <f t="shared" ref="BT348:BU348" si="925">BS348+BT347</f>
        <v>-8210400</v>
      </c>
      <c r="BU348" s="475">
        <f t="shared" si="925"/>
        <v>-8402250</v>
      </c>
      <c r="BV348" s="475">
        <f t="shared" ref="BV348" si="926">BU348+BV347</f>
        <v>-8608700</v>
      </c>
      <c r="BW348" s="475">
        <f t="shared" ref="BW348" si="927">BV348+BW347</f>
        <v>-8843200</v>
      </c>
      <c r="BX348" s="475">
        <f t="shared" ref="BX348" si="928">BW348+BX347</f>
        <v>-9055100</v>
      </c>
      <c r="BY348" s="475">
        <f t="shared" ref="BY348" si="929">BX348+BY347</f>
        <v>-9281250</v>
      </c>
      <c r="BZ348" s="475">
        <f t="shared" ref="BZ348" si="930">BY348+BZ347</f>
        <v>-9529150</v>
      </c>
      <c r="CA348" s="477">
        <f t="shared" ref="CA348" si="931">BZ348+CA347</f>
        <v>-9781300</v>
      </c>
      <c r="CB348" s="475">
        <f t="shared" ref="CB348:CC348" si="932">CA348+CB347</f>
        <v>-10026950</v>
      </c>
      <c r="CC348" s="475">
        <f t="shared" si="932"/>
        <v>-10274100</v>
      </c>
      <c r="CD348" s="475">
        <f t="shared" ref="CD348" si="933">CC348+CD347</f>
        <v>-10507600</v>
      </c>
      <c r="CE348" s="475">
        <f t="shared" ref="CE348" si="934">CD348+CE347</f>
        <v>-10721400</v>
      </c>
      <c r="CF348" s="475">
        <f t="shared" ref="CF348" si="935">CE348+CF347</f>
        <v>-10949250</v>
      </c>
      <c r="CG348" s="475">
        <f t="shared" ref="CG348" si="936">CF348+CG347</f>
        <v>-11146850</v>
      </c>
      <c r="CH348" s="475">
        <f t="shared" ref="CH348" si="937">CG348+CH347</f>
        <v>-11333400</v>
      </c>
      <c r="CI348" s="475">
        <f t="shared" ref="CI348" si="938">CH348+CI347</f>
        <v>-11535350</v>
      </c>
      <c r="CJ348" s="475">
        <f t="shared" ref="CJ348:CK348" si="939">CI348+CJ347</f>
        <v>-11720450</v>
      </c>
      <c r="CK348" s="475">
        <f t="shared" si="939"/>
        <v>-11910250</v>
      </c>
      <c r="CL348" s="475">
        <f t="shared" ref="CL348" si="940">CK348+CL347</f>
        <v>-12080550</v>
      </c>
      <c r="CM348" s="477">
        <f t="shared" ref="CM348" si="941">CL348+CM347</f>
        <v>-12241900</v>
      </c>
      <c r="CN348" s="475">
        <f t="shared" ref="CN348" si="942">CM348+CN347</f>
        <v>-12416750</v>
      </c>
      <c r="CO348" s="475">
        <f t="shared" ref="CO348" si="943">CN348+CO347</f>
        <v>-12595950</v>
      </c>
      <c r="CP348" s="475">
        <f t="shared" ref="CP348" si="944">CO348+CP347</f>
        <v>-12751150</v>
      </c>
      <c r="CQ348" s="475">
        <f t="shared" ref="CQ348" si="945">CP348+CQ347</f>
        <v>-12911900</v>
      </c>
      <c r="CR348" s="475">
        <f t="shared" ref="CR348:CS348" si="946">CQ348+CR347</f>
        <v>-13117450</v>
      </c>
      <c r="CS348" s="475">
        <f t="shared" si="946"/>
        <v>-13323850</v>
      </c>
      <c r="CT348" s="475">
        <f t="shared" ref="CT348" si="947">CS348+CT347</f>
        <v>-13567000</v>
      </c>
      <c r="CU348" s="475">
        <f t="shared" ref="CU348" si="948">CT348+CU347</f>
        <v>-13876000</v>
      </c>
      <c r="CV348" s="475">
        <f t="shared" ref="CV348" si="949">CU348+CV347</f>
        <v>-14151150</v>
      </c>
      <c r="CW348" s="475">
        <f t="shared" ref="CW348" si="950">CV348+CW347</f>
        <v>-14439500</v>
      </c>
      <c r="CX348" s="475">
        <f t="shared" ref="CX348" si="951">CW348+CX347</f>
        <v>-14772500</v>
      </c>
      <c r="CY348" s="477">
        <f t="shared" ref="CY348" si="952">CX348+CY347</f>
        <v>-15064800</v>
      </c>
      <c r="CZ348" s="475">
        <f t="shared" ref="CZ348:DA348" si="953">CY348+CZ347</f>
        <v>-15353000</v>
      </c>
      <c r="DA348" s="475">
        <f t="shared" si="953"/>
        <v>-15654700</v>
      </c>
      <c r="DB348" s="475">
        <f t="shared" ref="DB348" si="954">DA348+DB347</f>
        <v>-15916100</v>
      </c>
      <c r="DC348" s="475">
        <f t="shared" ref="DC348" si="955">DB348+DC347</f>
        <v>-16124700</v>
      </c>
      <c r="DD348" s="475">
        <f t="shared" ref="DD348" si="956">DC348+DD347</f>
        <v>-16339250</v>
      </c>
      <c r="DE348" s="475">
        <f t="shared" ref="DE348" si="957">DD348+DE347</f>
        <v>-16548550</v>
      </c>
      <c r="DF348" s="475">
        <f t="shared" ref="DF348" si="958">DE348+DF347</f>
        <v>-16739350</v>
      </c>
      <c r="DG348" s="475">
        <f t="shared" ref="DG348" si="959">DF348+DG347</f>
        <v>-16975250</v>
      </c>
      <c r="DH348" s="475">
        <f t="shared" ref="DH348:DI348" si="960">DG348+DH347</f>
        <v>-17190300</v>
      </c>
      <c r="DI348" s="475">
        <f t="shared" si="960"/>
        <v>-17394750</v>
      </c>
      <c r="DJ348" s="475">
        <f t="shared" ref="DJ348" si="961">DI348+DJ347</f>
        <v>-17602100</v>
      </c>
      <c r="DK348" s="477">
        <f t="shared" ref="DK348" si="962">DJ348+DK347</f>
        <v>-17812800</v>
      </c>
      <c r="DL348" s="475">
        <f t="shared" ref="DL348" si="963">DK348+DL347</f>
        <v>-18032350</v>
      </c>
      <c r="DM348" s="475">
        <f t="shared" ref="DM348" si="964">DL348+DM347</f>
        <v>-18247500</v>
      </c>
      <c r="DN348" s="475">
        <f t="shared" ref="DN348" si="965">DM348+DN347</f>
        <v>-18461300</v>
      </c>
      <c r="DO348" s="475">
        <f t="shared" ref="DO348" si="966">DN348+DO347</f>
        <v>-18666450</v>
      </c>
      <c r="DP348" s="475">
        <f t="shared" ref="DP348:DQ348" si="967">DO348+DP347</f>
        <v>-18903650</v>
      </c>
      <c r="DQ348" s="475">
        <f t="shared" si="967"/>
        <v>-19148300</v>
      </c>
      <c r="DR348" s="475">
        <f t="shared" ref="DR348" si="968">DQ348+DR347</f>
        <v>-19420950</v>
      </c>
      <c r="DS348" s="475">
        <f t="shared" ref="DS348" si="969">DR348+DS347</f>
        <v>-19710800</v>
      </c>
      <c r="DT348" s="475">
        <f t="shared" ref="DT348" si="970">DS348+DT347</f>
        <v>-19972550</v>
      </c>
      <c r="DU348" s="475">
        <f t="shared" ref="DU348" si="971">DT348+DU347</f>
        <v>-20252050</v>
      </c>
      <c r="DV348" s="475">
        <f t="shared" ref="DV348" si="972">DU348+DV347</f>
        <v>-20516350</v>
      </c>
      <c r="DW348" s="477">
        <f t="shared" ref="DW348" si="973">DV348+DW347</f>
        <v>-20766700</v>
      </c>
      <c r="DX348" s="475">
        <f t="shared" ref="DX348:DY348" si="974">DW348+DX347</f>
        <v>-21013750</v>
      </c>
      <c r="DY348" s="475">
        <f t="shared" si="974"/>
        <v>-21242750</v>
      </c>
      <c r="DZ348" s="475">
        <f t="shared" ref="DZ348" si="975">DY348+DZ347</f>
        <v>-21453750</v>
      </c>
      <c r="EA348" s="475">
        <f t="shared" ref="EA348" si="976">DZ348+EA347</f>
        <v>-21685250</v>
      </c>
      <c r="EB348" s="475">
        <f t="shared" ref="EB348" si="977">EA348+EB347</f>
        <v>-21923900</v>
      </c>
      <c r="EC348" s="475">
        <f t="shared" ref="EC348" si="978">EB348+EC347</f>
        <v>-22159200</v>
      </c>
      <c r="ED348" s="475">
        <f t="shared" ref="ED348" si="979">EC348+ED347</f>
        <v>-22442150</v>
      </c>
      <c r="EE348" s="475">
        <f t="shared" ref="EE348" si="980">ED348+EE347</f>
        <v>-22779350</v>
      </c>
      <c r="EF348" s="475">
        <f t="shared" ref="EF348:EG348" si="981">EE348+EF347</f>
        <v>-23091350</v>
      </c>
      <c r="EG348" s="475">
        <f t="shared" si="981"/>
        <v>-23413550</v>
      </c>
      <c r="EH348" s="475">
        <f t="shared" ref="EH348" si="982">EG348+EH347</f>
        <v>-23754400</v>
      </c>
      <c r="EI348" s="477">
        <f t="shared" ref="EI348" si="983">EH348+EI347</f>
        <v>-24042200</v>
      </c>
      <c r="EJ348" s="475">
        <f t="shared" ref="EJ348" si="984">EI348+EJ347</f>
        <v>-24337150</v>
      </c>
      <c r="EK348" s="475">
        <f t="shared" ref="EK348" si="985">EJ348+EK347</f>
        <v>-24640800</v>
      </c>
      <c r="EL348" s="475">
        <f t="shared" ref="EL348" si="986">EK348+EL347</f>
        <v>-24872750</v>
      </c>
      <c r="EM348" s="475">
        <f t="shared" ref="EM348" si="987">EL348+EM347</f>
        <v>-25080850</v>
      </c>
      <c r="EN348" s="475">
        <f t="shared" ref="EN348:EO348" si="988">EM348+EN347</f>
        <v>-25301500</v>
      </c>
      <c r="EO348" s="475">
        <f t="shared" si="988"/>
        <v>-25501600</v>
      </c>
      <c r="EP348" s="475">
        <f t="shared" ref="EP348" si="989">EO348+EP347</f>
        <v>-25719650</v>
      </c>
      <c r="EQ348" s="475">
        <f t="shared" ref="EQ348" si="990">EP348+EQ347</f>
        <v>-26002600</v>
      </c>
      <c r="ER348" s="475">
        <f t="shared" ref="ER348" si="991">EQ348+ER347</f>
        <v>-26254600</v>
      </c>
      <c r="ES348" s="475">
        <f t="shared" ref="ES348" si="992">ER348+ES347</f>
        <v>-26512750</v>
      </c>
      <c r="ET348" s="475">
        <f t="shared" ref="ET348" si="993">ES348+ET347</f>
        <v>-26814100</v>
      </c>
      <c r="EU348" s="477">
        <f t="shared" ref="EU348" si="994">ET348+EU347</f>
        <v>-27081500</v>
      </c>
      <c r="EV348" s="475">
        <f t="shared" ref="EV348:EW348" si="995">EU348+EV347</f>
        <v>-27357200</v>
      </c>
      <c r="EW348" s="475">
        <f t="shared" si="995"/>
        <v>-27648600</v>
      </c>
      <c r="EX348" s="475">
        <f t="shared" ref="EX348" si="996">EW348+EX347</f>
        <v>-27877000</v>
      </c>
      <c r="EY348" s="475">
        <f t="shared" ref="EY348" si="997">EX348+EY347</f>
        <v>-28081850</v>
      </c>
      <c r="EZ348" s="475">
        <f t="shared" ref="EZ348" si="998">EY348+EZ347</f>
        <v>-28300300</v>
      </c>
      <c r="FA348" s="475">
        <f t="shared" ref="FA348" si="999">EZ348+FA347</f>
        <v>-28498500</v>
      </c>
      <c r="FB348" s="475">
        <f t="shared" ref="FB348" si="1000">FA348+FB347</f>
        <v>-28714700</v>
      </c>
      <c r="FC348" s="475">
        <f t="shared" ref="FC348" si="1001">FB348+FC347</f>
        <v>-28996600</v>
      </c>
      <c r="FD348" s="475">
        <f t="shared" ref="FD348:FE348" si="1002">FC348+FD347</f>
        <v>-29248600</v>
      </c>
      <c r="FE348" s="475">
        <f t="shared" si="1002"/>
        <v>-29506750</v>
      </c>
      <c r="FF348" s="475">
        <f t="shared" ref="FF348" si="1003">FE348+FF347</f>
        <v>-29808100</v>
      </c>
      <c r="FG348" s="477">
        <f t="shared" ref="FG348" si="1004">FF348+FG347</f>
        <v>-30075500</v>
      </c>
      <c r="FH348" s="475">
        <f t="shared" ref="FH348" si="1005">FG348+FH347</f>
        <v>-30351200</v>
      </c>
      <c r="FI348" s="475">
        <f t="shared" ref="FI348" si="1006">FH348+FI347</f>
        <v>-30642600</v>
      </c>
      <c r="FJ348" s="475">
        <f t="shared" ref="FJ348" si="1007">FI348+FJ347</f>
        <v>-30871000</v>
      </c>
      <c r="FK348" s="475">
        <f t="shared" ref="FK348" si="1008">FJ348+FK347</f>
        <v>-31075850</v>
      </c>
      <c r="FL348" s="475">
        <f t="shared" ref="FL348:FM348" si="1009">FK348+FL347</f>
        <v>-31294300</v>
      </c>
      <c r="FM348" s="475">
        <f t="shared" si="1009"/>
        <v>-31492500</v>
      </c>
      <c r="FN348" s="475">
        <f t="shared" ref="FN348" si="1010">FM348+FN347</f>
        <v>-31708700</v>
      </c>
      <c r="FO348" s="475">
        <f t="shared" ref="FO348" si="1011">FN348+FO347</f>
        <v>-31990600</v>
      </c>
      <c r="FP348" s="475">
        <f t="shared" ref="FP348" si="1012">FO348+FP347</f>
        <v>-32242600</v>
      </c>
      <c r="FQ348" s="475">
        <f t="shared" ref="FQ348" si="1013">FP348+FQ347</f>
        <v>-32500750</v>
      </c>
      <c r="FR348" s="475">
        <f t="shared" ref="FR348" si="1014">FQ348+FR347</f>
        <v>-32802100</v>
      </c>
      <c r="FS348" s="477">
        <f t="shared" ref="FS348" si="1015">FR348+FS347</f>
        <v>-33069500</v>
      </c>
      <c r="FT348" s="475">
        <f t="shared" ref="FT348:FU348" si="1016">FS348+FT347</f>
        <v>-33345200</v>
      </c>
      <c r="FU348" s="475">
        <f t="shared" si="1016"/>
        <v>-33636600</v>
      </c>
      <c r="FV348" s="475">
        <f t="shared" ref="FV348" si="1017">FU348+FV347</f>
        <v>-33865000</v>
      </c>
      <c r="FW348" s="475">
        <f t="shared" ref="FW348" si="1018">FV348+FW347</f>
        <v>-34069850</v>
      </c>
      <c r="FX348" s="475">
        <f t="shared" ref="FX348" si="1019">FW348+FX347</f>
        <v>-34288300</v>
      </c>
      <c r="FY348" s="475">
        <f t="shared" ref="FY348" si="1020">FX348+FY347</f>
        <v>-34486500</v>
      </c>
      <c r="FZ348" s="475">
        <f t="shared" ref="FZ348" si="1021">FY348+FZ347</f>
        <v>-34654700</v>
      </c>
      <c r="GA348" s="475">
        <f t="shared" ref="GA348" si="1022">FZ348+GA347</f>
        <v>-34816600</v>
      </c>
      <c r="GB348" s="475">
        <f t="shared" ref="GB348:GC348" si="1023">GA348+GB347</f>
        <v>-34958600</v>
      </c>
      <c r="GC348" s="475">
        <f t="shared" si="1023"/>
        <v>-35077750</v>
      </c>
      <c r="GD348" s="475">
        <f t="shared" ref="GD348" si="1024">GC348+GD347</f>
        <v>-35191100</v>
      </c>
      <c r="GE348" s="477">
        <f t="shared" ref="GE348" si="1025">GD348+GE347</f>
        <v>-35280600</v>
      </c>
      <c r="GF348" s="477">
        <f>GE348</f>
        <v>-35280600</v>
      </c>
      <c r="GG348" s="510"/>
      <c r="GH348" s="510"/>
      <c r="GI348" s="510"/>
      <c r="GJ348" s="510"/>
      <c r="GK348" s="510"/>
      <c r="GL348" s="510"/>
      <c r="GM348" s="510"/>
      <c r="GN348" s="510"/>
      <c r="GO348" s="510"/>
      <c r="GP348" s="510"/>
    </row>
    <row r="349" spans="1:198" ht="22" hidden="1" customHeight="1" thickTop="1" thickBot="1">
      <c r="G349" s="238" t="s">
        <v>469</v>
      </c>
      <c r="H349" s="530"/>
      <c r="I349" s="530"/>
      <c r="J349" s="530"/>
      <c r="K349" s="530"/>
      <c r="L349" s="530"/>
      <c r="M349" s="530"/>
      <c r="N349" s="530"/>
      <c r="O349" s="530"/>
      <c r="P349" s="462">
        <f>SUM(H347:P347)</f>
        <v>-270200</v>
      </c>
      <c r="Q349" s="530"/>
      <c r="R349" s="530"/>
      <c r="S349" s="462">
        <f>SUM(H347:S347)</f>
        <v>-549300</v>
      </c>
      <c r="T349" s="530"/>
      <c r="U349" s="530"/>
      <c r="V349" s="530"/>
      <c r="W349" s="530"/>
      <c r="X349" s="530"/>
      <c r="Y349" s="530"/>
      <c r="Z349" s="530"/>
      <c r="AA349" s="530"/>
      <c r="AB349" s="530"/>
      <c r="AC349" s="530"/>
      <c r="AD349" s="530"/>
      <c r="AE349" s="462">
        <f>SUM(T347:AE347)</f>
        <v>-1232300</v>
      </c>
      <c r="AF349" s="530"/>
      <c r="AG349" s="530"/>
      <c r="AH349" s="530"/>
      <c r="AI349" s="530"/>
      <c r="AJ349" s="530"/>
      <c r="AK349" s="530"/>
      <c r="AL349" s="530"/>
      <c r="AM349" s="530"/>
      <c r="AN349" s="530"/>
      <c r="AO349" s="530"/>
      <c r="AP349" s="530"/>
      <c r="AQ349" s="462">
        <f>SUM(AF347:AQ347)</f>
        <v>-1535500</v>
      </c>
      <c r="AR349" s="530"/>
      <c r="AS349" s="530"/>
      <c r="AT349" s="530"/>
      <c r="AU349" s="530"/>
      <c r="AV349" s="530"/>
      <c r="AW349" s="530"/>
      <c r="AX349" s="530"/>
      <c r="AY349" s="530"/>
      <c r="AZ349" s="471"/>
      <c r="BA349" s="530"/>
      <c r="BB349" s="530"/>
      <c r="BC349" s="462">
        <f>SUM(AR347:BC347)</f>
        <v>-1967650</v>
      </c>
      <c r="BD349" s="530"/>
      <c r="BE349" s="530"/>
      <c r="BF349" s="530"/>
      <c r="BG349" s="530"/>
      <c r="BH349" s="530"/>
      <c r="BI349" s="530"/>
      <c r="BJ349" s="530"/>
      <c r="BK349" s="530"/>
      <c r="BL349" s="471"/>
      <c r="BM349" s="530"/>
      <c r="BN349" s="530"/>
      <c r="BO349" s="462">
        <f>SUM(BD347:BO347)</f>
        <v>-2023000</v>
      </c>
      <c r="BP349" s="530"/>
      <c r="BQ349" s="530"/>
      <c r="BR349" s="530"/>
      <c r="BS349" s="530"/>
      <c r="BT349" s="530"/>
      <c r="BU349" s="530"/>
      <c r="BV349" s="530"/>
      <c r="BW349" s="530"/>
      <c r="BX349" s="471"/>
      <c r="BY349" s="530"/>
      <c r="BZ349" s="530"/>
      <c r="CA349" s="462">
        <f>SUM(BP347:CA347)</f>
        <v>-2473550</v>
      </c>
      <c r="CB349" s="530"/>
      <c r="CC349" s="530"/>
      <c r="CD349" s="530"/>
      <c r="CE349" s="530"/>
      <c r="CF349" s="530"/>
      <c r="CG349" s="530"/>
      <c r="CH349" s="530"/>
      <c r="CI349" s="530"/>
      <c r="CJ349" s="530"/>
      <c r="CK349" s="530"/>
      <c r="CL349" s="530"/>
      <c r="CM349" s="462">
        <f>SUM(CB347:CM347)</f>
        <v>-2460600</v>
      </c>
      <c r="CN349" s="530"/>
      <c r="CO349" s="530"/>
      <c r="CP349" s="530"/>
      <c r="CQ349" s="530"/>
      <c r="CR349" s="530"/>
      <c r="CS349" s="530"/>
      <c r="CT349" s="530"/>
      <c r="CU349" s="530"/>
      <c r="CV349" s="530"/>
      <c r="CW349" s="530"/>
      <c r="CX349" s="530"/>
      <c r="CY349" s="462">
        <f>SUM(CN347:CY347)</f>
        <v>-2822900</v>
      </c>
      <c r="CZ349" s="530"/>
      <c r="DA349" s="530"/>
      <c r="DB349" s="530"/>
      <c r="DC349" s="530"/>
      <c r="DD349" s="530"/>
      <c r="DE349" s="530"/>
      <c r="DF349" s="530"/>
      <c r="DG349" s="530"/>
      <c r="DH349" s="530"/>
      <c r="DI349" s="530"/>
      <c r="DJ349" s="530"/>
      <c r="DK349" s="462">
        <f>SUM(CZ347:DK347)</f>
        <v>-2748000</v>
      </c>
      <c r="DL349" s="530"/>
      <c r="DM349" s="530"/>
      <c r="DN349" s="530"/>
      <c r="DO349" s="530"/>
      <c r="DP349" s="530"/>
      <c r="DQ349" s="530"/>
      <c r="DR349" s="530"/>
      <c r="DS349" s="530"/>
      <c r="DT349" s="530"/>
      <c r="DU349" s="530"/>
      <c r="DV349" s="530"/>
      <c r="DW349" s="462">
        <f>SUM(DL347:DW347)</f>
        <v>-2953900</v>
      </c>
      <c r="DX349" s="530"/>
      <c r="DY349" s="530"/>
      <c r="DZ349" s="530"/>
      <c r="EA349" s="530"/>
      <c r="EB349" s="530"/>
      <c r="EC349" s="530"/>
      <c r="ED349" s="530"/>
      <c r="EE349" s="530"/>
      <c r="EF349" s="530"/>
      <c r="EG349" s="530"/>
      <c r="EH349" s="530"/>
      <c r="EI349" s="462">
        <f>SUM(DX347:EI347)</f>
        <v>-3275500</v>
      </c>
      <c r="EJ349" s="530"/>
      <c r="EK349" s="530"/>
      <c r="EL349" s="530"/>
      <c r="EM349" s="530"/>
      <c r="EN349" s="530"/>
      <c r="EO349" s="530"/>
      <c r="EP349" s="530"/>
      <c r="EQ349" s="530"/>
      <c r="ER349" s="530"/>
      <c r="ES349" s="530"/>
      <c r="ET349" s="530"/>
      <c r="EU349" s="462">
        <f>SUM(EJ347:EU347)</f>
        <v>-3039300</v>
      </c>
      <c r="EV349" s="530"/>
      <c r="EW349" s="530"/>
      <c r="EX349" s="530"/>
      <c r="EY349" s="530"/>
      <c r="EZ349" s="530"/>
      <c r="FA349" s="530"/>
      <c r="FB349" s="530"/>
      <c r="FC349" s="530"/>
      <c r="FD349" s="530"/>
      <c r="FE349" s="530"/>
      <c r="FF349" s="530"/>
      <c r="FG349" s="462">
        <f>SUM(EV347:FG347)</f>
        <v>-2994000</v>
      </c>
      <c r="FH349" s="530"/>
      <c r="FI349" s="530"/>
      <c r="FJ349" s="530"/>
      <c r="FK349" s="530"/>
      <c r="FL349" s="530"/>
      <c r="FM349" s="530"/>
      <c r="FN349" s="530"/>
      <c r="FO349" s="530"/>
      <c r="FP349" s="530"/>
      <c r="FQ349" s="530"/>
      <c r="FR349" s="530"/>
      <c r="FS349" s="462">
        <f>SUM(FH347:FS347)</f>
        <v>-2994000</v>
      </c>
      <c r="FT349" s="530"/>
      <c r="FU349" s="530"/>
      <c r="FV349" s="530"/>
      <c r="FW349" s="530"/>
      <c r="FX349" s="530"/>
      <c r="FY349" s="530"/>
      <c r="FZ349" s="530"/>
      <c r="GA349" s="530"/>
      <c r="GB349" s="530"/>
      <c r="GC349" s="530"/>
      <c r="GD349" s="530"/>
      <c r="GE349" s="462">
        <f>SUM(FT347:GE347)</f>
        <v>-2211100</v>
      </c>
      <c r="GF349" s="528">
        <f>SUM(H349:GE349)</f>
        <v>-35550800</v>
      </c>
      <c r="GG349" s="366"/>
    </row>
    <row r="350" spans="1:198" ht="22" hidden="1" customHeight="1" thickTop="1">
      <c r="G350" s="238"/>
      <c r="H350" s="530"/>
      <c r="I350" s="530"/>
      <c r="J350" s="530"/>
      <c r="K350" s="530"/>
      <c r="L350" s="530"/>
      <c r="M350" s="530"/>
      <c r="N350" s="530"/>
      <c r="O350" s="530"/>
      <c r="P350" s="530"/>
      <c r="Q350" s="530"/>
      <c r="R350" s="530"/>
      <c r="S350" s="530"/>
      <c r="T350" s="530"/>
      <c r="U350" s="530"/>
      <c r="V350" s="530"/>
      <c r="W350" s="530"/>
      <c r="X350" s="530"/>
      <c r="Y350" s="530"/>
      <c r="Z350" s="530"/>
      <c r="AA350" s="530"/>
      <c r="AB350" s="530"/>
      <c r="AC350" s="530"/>
      <c r="AD350" s="530"/>
      <c r="AE350" s="530"/>
      <c r="AF350" s="530"/>
      <c r="AG350" s="530"/>
      <c r="AH350" s="530"/>
      <c r="AI350" s="530"/>
      <c r="AJ350" s="530"/>
      <c r="AK350" s="530"/>
      <c r="AL350" s="530"/>
      <c r="AM350" s="530"/>
      <c r="AN350" s="530"/>
      <c r="AO350" s="530"/>
      <c r="AP350" s="530"/>
      <c r="AQ350" s="530"/>
      <c r="AR350" s="530"/>
      <c r="AS350" s="530"/>
      <c r="AT350" s="530"/>
      <c r="AU350" s="530"/>
      <c r="AV350" s="530"/>
      <c r="AW350" s="530"/>
      <c r="AX350" s="530"/>
      <c r="AY350" s="530"/>
      <c r="AZ350" s="530"/>
      <c r="BA350" s="530"/>
      <c r="BB350" s="530"/>
      <c r="BC350" s="530"/>
      <c r="BD350" s="530"/>
      <c r="BE350" s="530"/>
      <c r="BF350" s="530"/>
      <c r="BG350" s="530"/>
      <c r="BH350" s="530"/>
      <c r="BI350" s="530"/>
      <c r="BJ350" s="530"/>
      <c r="BK350" s="530"/>
      <c r="BL350" s="530"/>
      <c r="BM350" s="530"/>
      <c r="BN350" s="530"/>
      <c r="BO350" s="530"/>
      <c r="BP350" s="530"/>
      <c r="BQ350" s="530"/>
      <c r="BR350" s="530"/>
      <c r="BS350" s="530"/>
      <c r="BT350" s="530"/>
      <c r="BU350" s="530"/>
      <c r="BV350" s="530"/>
      <c r="BW350" s="530"/>
      <c r="BX350" s="530"/>
      <c r="BY350" s="530"/>
      <c r="BZ350" s="530"/>
      <c r="CA350" s="530"/>
      <c r="CB350" s="530"/>
      <c r="CC350" s="530"/>
      <c r="CD350" s="530"/>
      <c r="CE350" s="530"/>
      <c r="CF350" s="530"/>
      <c r="CG350" s="530"/>
      <c r="CH350" s="530"/>
      <c r="CI350" s="530"/>
      <c r="CJ350" s="530"/>
      <c r="CK350" s="530"/>
      <c r="CL350" s="530"/>
      <c r="CM350" s="530"/>
      <c r="CN350" s="530"/>
      <c r="CO350" s="530"/>
      <c r="CP350" s="530"/>
      <c r="CQ350" s="530"/>
      <c r="CR350" s="530"/>
      <c r="CS350" s="530"/>
      <c r="CT350" s="530"/>
      <c r="CU350" s="530"/>
      <c r="CV350" s="530"/>
      <c r="CW350" s="530"/>
      <c r="CX350" s="530"/>
      <c r="CY350" s="530"/>
      <c r="CZ350" s="530"/>
      <c r="DA350" s="530"/>
      <c r="DB350" s="530"/>
      <c r="DC350" s="530"/>
      <c r="DD350" s="530"/>
      <c r="DE350" s="530"/>
      <c r="DF350" s="530"/>
      <c r="DG350" s="530"/>
      <c r="DH350" s="530"/>
      <c r="DI350" s="530"/>
      <c r="DJ350" s="530"/>
      <c r="DK350" s="530"/>
      <c r="DL350" s="530"/>
      <c r="DM350" s="530"/>
      <c r="DN350" s="530"/>
      <c r="DO350" s="530"/>
      <c r="DP350" s="530"/>
      <c r="DQ350" s="530"/>
      <c r="DR350" s="530"/>
      <c r="DS350" s="530"/>
      <c r="DT350" s="530"/>
      <c r="DU350" s="530"/>
      <c r="DV350" s="530"/>
      <c r="DW350" s="530"/>
      <c r="DX350" s="530"/>
      <c r="DY350" s="530"/>
      <c r="DZ350" s="530"/>
      <c r="EA350" s="530"/>
      <c r="EB350" s="530"/>
      <c r="EC350" s="530"/>
      <c r="ED350" s="530"/>
      <c r="EE350" s="530"/>
      <c r="EF350" s="530"/>
      <c r="EG350" s="530"/>
      <c r="EH350" s="530"/>
      <c r="EI350" s="530"/>
      <c r="EJ350" s="530"/>
      <c r="EK350" s="530"/>
      <c r="EL350" s="530"/>
      <c r="EM350" s="530"/>
      <c r="EN350" s="530"/>
      <c r="EO350" s="530"/>
      <c r="EP350" s="530"/>
      <c r="EQ350" s="530"/>
      <c r="ER350" s="530"/>
      <c r="ES350" s="530"/>
      <c r="ET350" s="530"/>
      <c r="EU350" s="530"/>
      <c r="EV350" s="530"/>
      <c r="EW350" s="530"/>
      <c r="EX350" s="530"/>
      <c r="EY350" s="530"/>
      <c r="EZ350" s="530"/>
      <c r="FA350" s="530"/>
      <c r="FB350" s="530"/>
      <c r="FC350" s="530"/>
      <c r="FD350" s="530"/>
      <c r="FE350" s="530"/>
      <c r="FF350" s="530"/>
      <c r="FG350" s="530"/>
      <c r="FH350" s="530"/>
      <c r="FI350" s="530"/>
      <c r="FJ350" s="530"/>
      <c r="FK350" s="530"/>
      <c r="FL350" s="530"/>
      <c r="FM350" s="530"/>
      <c r="FN350" s="530"/>
      <c r="FO350" s="530"/>
      <c r="FP350" s="530"/>
      <c r="FQ350" s="530"/>
      <c r="FR350" s="530"/>
      <c r="FS350" s="530"/>
      <c r="FT350" s="530"/>
      <c r="FU350" s="530"/>
      <c r="FV350" s="530"/>
      <c r="FW350" s="530"/>
      <c r="FX350" s="530"/>
      <c r="FY350" s="530"/>
      <c r="FZ350" s="530"/>
      <c r="GA350" s="530"/>
      <c r="GB350" s="530"/>
      <c r="GC350" s="530"/>
      <c r="GD350" s="530"/>
      <c r="GE350" s="530"/>
      <c r="GF350" s="542"/>
      <c r="GG350" s="366"/>
    </row>
    <row r="351" spans="1:198" ht="22" hidden="1" customHeight="1">
      <c r="G351" s="238"/>
      <c r="H351" s="530"/>
      <c r="I351" s="530"/>
      <c r="J351" s="530"/>
      <c r="K351" s="530"/>
      <c r="L351" s="530"/>
      <c r="M351" s="530"/>
      <c r="N351" s="530"/>
      <c r="O351" s="530"/>
      <c r="P351" s="530"/>
      <c r="Q351" s="530"/>
      <c r="R351" s="530"/>
      <c r="S351" s="530"/>
      <c r="T351" s="530"/>
      <c r="U351" s="530"/>
      <c r="V351" s="530"/>
      <c r="W351" s="530"/>
      <c r="X351" s="530"/>
      <c r="Y351" s="530"/>
      <c r="Z351" s="530"/>
      <c r="AA351" s="530"/>
      <c r="AB351" s="530"/>
      <c r="AC351" s="530"/>
      <c r="AD351" s="530"/>
      <c r="AE351" s="530"/>
      <c r="AF351" s="530"/>
      <c r="AG351" s="530"/>
      <c r="AH351" s="530"/>
      <c r="AI351" s="530"/>
      <c r="AJ351" s="530"/>
      <c r="AK351" s="530"/>
      <c r="AL351" s="530"/>
      <c r="AM351" s="530"/>
      <c r="AN351" s="530"/>
      <c r="AO351" s="530"/>
      <c r="AP351" s="530"/>
      <c r="AQ351" s="530"/>
      <c r="AR351" s="530"/>
      <c r="AS351" s="530"/>
      <c r="AT351" s="530"/>
      <c r="AU351" s="530"/>
      <c r="AV351" s="530"/>
      <c r="AW351" s="530"/>
      <c r="AX351" s="530"/>
      <c r="AY351" s="530"/>
      <c r="AZ351" s="530"/>
      <c r="BA351" s="530"/>
      <c r="BB351" s="530"/>
      <c r="BC351" s="530"/>
      <c r="BD351" s="530"/>
      <c r="BE351" s="530"/>
      <c r="BF351" s="530"/>
      <c r="BG351" s="530"/>
      <c r="BH351" s="530"/>
      <c r="BI351" s="530"/>
      <c r="BJ351" s="530"/>
      <c r="BK351" s="530"/>
      <c r="BL351" s="530"/>
      <c r="BM351" s="530"/>
      <c r="BN351" s="530"/>
      <c r="BO351" s="530"/>
      <c r="BP351" s="530"/>
      <c r="BQ351" s="530"/>
      <c r="BR351" s="530"/>
      <c r="BS351" s="530"/>
      <c r="BT351" s="530"/>
      <c r="BU351" s="530"/>
      <c r="BV351" s="530"/>
      <c r="BW351" s="530"/>
      <c r="BX351" s="530"/>
      <c r="BY351" s="530"/>
      <c r="BZ351" s="530"/>
      <c r="CA351" s="530"/>
      <c r="CB351" s="530"/>
      <c r="CC351" s="530"/>
      <c r="CD351" s="530"/>
      <c r="CE351" s="530"/>
      <c r="CF351" s="530"/>
      <c r="CG351" s="530"/>
      <c r="CH351" s="530"/>
      <c r="CI351" s="530"/>
      <c r="CJ351" s="530"/>
      <c r="CK351" s="530"/>
      <c r="CL351" s="530"/>
      <c r="CM351" s="530"/>
      <c r="CN351" s="530"/>
      <c r="CO351" s="530"/>
      <c r="CP351" s="530"/>
      <c r="CQ351" s="530"/>
      <c r="CR351" s="530"/>
      <c r="CS351" s="530"/>
      <c r="CT351" s="530"/>
      <c r="CU351" s="530"/>
      <c r="CV351" s="530"/>
      <c r="CW351" s="530"/>
      <c r="CX351" s="530"/>
      <c r="CY351" s="530"/>
      <c r="CZ351" s="530"/>
      <c r="DA351" s="530"/>
      <c r="DB351" s="530"/>
      <c r="DC351" s="530"/>
      <c r="DD351" s="530"/>
      <c r="DE351" s="530"/>
      <c r="DF351" s="530"/>
      <c r="DG351" s="530"/>
      <c r="DH351" s="530"/>
      <c r="DI351" s="530"/>
      <c r="DJ351" s="530"/>
      <c r="DK351" s="530"/>
      <c r="DL351" s="530"/>
      <c r="DM351" s="530"/>
      <c r="DN351" s="530"/>
      <c r="DO351" s="530"/>
      <c r="DP351" s="530"/>
      <c r="DQ351" s="530"/>
      <c r="DR351" s="530"/>
      <c r="DS351" s="530"/>
      <c r="DT351" s="530"/>
      <c r="DU351" s="530"/>
      <c r="DV351" s="530"/>
      <c r="DW351" s="530"/>
      <c r="DX351" s="530"/>
      <c r="DY351" s="530"/>
      <c r="DZ351" s="530"/>
      <c r="EA351" s="530"/>
      <c r="EB351" s="530"/>
      <c r="EC351" s="530"/>
      <c r="ED351" s="530"/>
      <c r="EE351" s="530"/>
      <c r="EF351" s="530"/>
      <c r="EG351" s="530"/>
      <c r="EH351" s="530"/>
      <c r="EI351" s="530"/>
      <c r="EJ351" s="530"/>
      <c r="EK351" s="530"/>
      <c r="EL351" s="530"/>
      <c r="EM351" s="530"/>
      <c r="EN351" s="530"/>
      <c r="EO351" s="530"/>
      <c r="EP351" s="530"/>
      <c r="EQ351" s="530"/>
      <c r="ER351" s="530"/>
      <c r="ES351" s="530"/>
      <c r="ET351" s="530"/>
      <c r="EU351" s="530"/>
      <c r="EV351" s="530"/>
      <c r="EW351" s="530"/>
      <c r="EX351" s="530"/>
      <c r="EY351" s="530"/>
      <c r="EZ351" s="530"/>
      <c r="FA351" s="530"/>
      <c r="FB351" s="530"/>
      <c r="FC351" s="530"/>
      <c r="FD351" s="530"/>
      <c r="FE351" s="530"/>
      <c r="FF351" s="530"/>
      <c r="FG351" s="530"/>
      <c r="FH351" s="530"/>
      <c r="FI351" s="530"/>
      <c r="FJ351" s="530"/>
      <c r="FK351" s="530"/>
      <c r="FL351" s="530"/>
      <c r="FM351" s="530"/>
      <c r="FN351" s="530"/>
      <c r="FO351" s="530"/>
      <c r="FP351" s="530"/>
      <c r="FQ351" s="530"/>
      <c r="FR351" s="530"/>
      <c r="FS351" s="530"/>
      <c r="FT351" s="530"/>
      <c r="FU351" s="530"/>
      <c r="FV351" s="530"/>
      <c r="FW351" s="530"/>
      <c r="FX351" s="530"/>
      <c r="FY351" s="530"/>
      <c r="FZ351" s="530"/>
      <c r="GA351" s="530"/>
      <c r="GB351" s="530"/>
      <c r="GC351" s="530"/>
      <c r="GD351" s="530"/>
      <c r="GE351" s="530"/>
      <c r="GF351" s="542"/>
      <c r="GG351" s="366"/>
    </row>
    <row r="352" spans="1:198" ht="22" hidden="1" customHeight="1" thickBot="1">
      <c r="A352" s="543" t="s">
        <v>364</v>
      </c>
      <c r="B352" s="544">
        <f>B158</f>
        <v>142</v>
      </c>
      <c r="C352" s="362"/>
      <c r="D352" s="362"/>
      <c r="E352" s="362"/>
      <c r="F352" s="362"/>
      <c r="G352" s="545" t="s">
        <v>326</v>
      </c>
      <c r="Q352" s="546">
        <f t="shared" ref="Q352:AN352" si="1026">H15</f>
        <v>1</v>
      </c>
      <c r="R352" s="546">
        <f t="shared" si="1026"/>
        <v>2</v>
      </c>
      <c r="S352" s="546">
        <f t="shared" si="1026"/>
        <v>3</v>
      </c>
      <c r="T352" s="546">
        <f t="shared" si="1026"/>
        <v>4</v>
      </c>
      <c r="U352" s="546">
        <f t="shared" si="1026"/>
        <v>5</v>
      </c>
      <c r="V352" s="546">
        <f t="shared" si="1026"/>
        <v>6</v>
      </c>
      <c r="W352" s="546">
        <f t="shared" si="1026"/>
        <v>7</v>
      </c>
      <c r="X352" s="546">
        <f t="shared" si="1026"/>
        <v>8</v>
      </c>
      <c r="Y352" s="546">
        <f t="shared" si="1026"/>
        <v>9</v>
      </c>
      <c r="Z352" s="546">
        <f t="shared" si="1026"/>
        <v>10</v>
      </c>
      <c r="AA352" s="546">
        <f t="shared" si="1026"/>
        <v>11</v>
      </c>
      <c r="AB352" s="546">
        <f t="shared" si="1026"/>
        <v>12</v>
      </c>
      <c r="AC352" s="546">
        <f t="shared" si="1026"/>
        <v>13</v>
      </c>
      <c r="AD352" s="546">
        <f t="shared" si="1026"/>
        <v>14</v>
      </c>
      <c r="AE352" s="546">
        <f t="shared" si="1026"/>
        <v>15</v>
      </c>
      <c r="AF352" s="546">
        <f t="shared" si="1026"/>
        <v>16</v>
      </c>
      <c r="AG352" s="546">
        <f t="shared" si="1026"/>
        <v>17</v>
      </c>
      <c r="AH352" s="546">
        <f t="shared" si="1026"/>
        <v>18</v>
      </c>
      <c r="AI352" s="546">
        <f t="shared" si="1026"/>
        <v>19</v>
      </c>
      <c r="AJ352" s="546">
        <f t="shared" si="1026"/>
        <v>20</v>
      </c>
      <c r="AK352" s="546">
        <f t="shared" si="1026"/>
        <v>21</v>
      </c>
      <c r="AL352" s="546">
        <f t="shared" si="1026"/>
        <v>22</v>
      </c>
      <c r="AM352" s="546">
        <f t="shared" si="1026"/>
        <v>23</v>
      </c>
      <c r="AN352" s="546">
        <f t="shared" si="1026"/>
        <v>24</v>
      </c>
      <c r="AO352" s="295" t="s">
        <v>325</v>
      </c>
      <c r="AP352" s="240" t="s">
        <v>363</v>
      </c>
      <c r="AT352" s="547"/>
      <c r="AW352" s="547"/>
      <c r="BV352" s="548"/>
      <c r="EJ352" s="240"/>
      <c r="EV352" s="240"/>
      <c r="FH352" s="240"/>
      <c r="FT352" s="240"/>
    </row>
    <row r="353" spans="1:176" ht="22" hidden="1" customHeight="1" thickTop="1" thickBot="1">
      <c r="A353" s="549">
        <v>0.1</v>
      </c>
      <c r="B353" s="550">
        <f>$B$352*A353</f>
        <v>14.200000000000001</v>
      </c>
      <c r="C353" s="551">
        <f>C158</f>
        <v>14</v>
      </c>
      <c r="D353" s="552"/>
      <c r="E353" s="552"/>
      <c r="F353" s="552"/>
      <c r="G353" s="553" t="s">
        <v>359</v>
      </c>
      <c r="Q353" s="554">
        <f>12901*G359</f>
        <v>14513.625</v>
      </c>
      <c r="R353" s="555">
        <f>43075*G359</f>
        <v>48459.375</v>
      </c>
      <c r="S353" s="555">
        <f>81823*G359</f>
        <v>92050.875</v>
      </c>
      <c r="T353" s="555">
        <f>138533*G359</f>
        <v>155849.625</v>
      </c>
      <c r="U353" s="555">
        <f>172085*G359</f>
        <v>193595.625</v>
      </c>
      <c r="V353" s="555">
        <f>201785*G359</f>
        <v>227008.125</v>
      </c>
      <c r="W353" s="555">
        <f>166244*G359</f>
        <v>187024.5</v>
      </c>
      <c r="X353" s="555">
        <f>142102*G359</f>
        <v>159864.75</v>
      </c>
      <c r="Y353" s="555">
        <f>182816*G359</f>
        <v>205668</v>
      </c>
      <c r="Z353" s="555">
        <f>150784*G359</f>
        <v>169632</v>
      </c>
      <c r="AA353" s="555">
        <f>130762*G359</f>
        <v>147107.25</v>
      </c>
      <c r="AB353" s="555">
        <f>164696*G359</f>
        <v>185283</v>
      </c>
      <c r="AC353" s="555">
        <f>144777*G359</f>
        <v>162874.125</v>
      </c>
      <c r="AD353" s="555">
        <f>135536*G359</f>
        <v>152478</v>
      </c>
      <c r="AE353" s="555">
        <f>86768*G359</f>
        <v>97614</v>
      </c>
      <c r="AF353" s="555">
        <f>97781*G359</f>
        <v>110003.625</v>
      </c>
      <c r="AG353" s="555">
        <f>81375*G359</f>
        <v>91546.875</v>
      </c>
      <c r="AH353" s="555">
        <f>85323*G359</f>
        <v>95988.375</v>
      </c>
      <c r="AI353" s="555">
        <f>47036*G359</f>
        <v>52915.5</v>
      </c>
      <c r="AJ353" s="555">
        <f>41928*G359</f>
        <v>47169</v>
      </c>
      <c r="AK353" s="555">
        <f>32725*G359</f>
        <v>36815.625</v>
      </c>
      <c r="AL353" s="555">
        <f>35876*G359</f>
        <v>40360.5</v>
      </c>
      <c r="AM353" s="555">
        <f>22713*G359</f>
        <v>25552.125</v>
      </c>
      <c r="AN353" s="555">
        <f>12703*G359</f>
        <v>14290.875</v>
      </c>
      <c r="AO353" s="556">
        <f>SUM(Q353:AN353)</f>
        <v>2713665.375</v>
      </c>
      <c r="AP353" s="367">
        <f>AO353*14.95</f>
        <v>40569297.356249996</v>
      </c>
      <c r="EJ353" s="240"/>
      <c r="EV353" s="240"/>
      <c r="FH353" s="240"/>
      <c r="FT353" s="240"/>
    </row>
    <row r="354" spans="1:176" ht="22" hidden="1" customHeight="1" thickTop="1" thickBot="1">
      <c r="A354" s="549">
        <v>0.4</v>
      </c>
      <c r="B354" s="550">
        <f>$B$352*A354</f>
        <v>56.800000000000004</v>
      </c>
      <c r="C354" s="552"/>
      <c r="D354" s="551">
        <f>D158</f>
        <v>57</v>
      </c>
      <c r="E354" s="552"/>
      <c r="F354" s="552"/>
      <c r="G354" s="557" t="s">
        <v>360</v>
      </c>
      <c r="Q354" s="554">
        <f>2082*G360</f>
        <v>1561.5</v>
      </c>
      <c r="R354" s="555">
        <f>6705*G360</f>
        <v>5028.75</v>
      </c>
      <c r="S354" s="555">
        <f>19038*G360</f>
        <v>14278.5</v>
      </c>
      <c r="T354" s="555">
        <f>37255*G360</f>
        <v>27941.25</v>
      </c>
      <c r="U354" s="555">
        <f>45503*G360</f>
        <v>34127.25</v>
      </c>
      <c r="V354" s="555">
        <f>44276*G360</f>
        <v>33207</v>
      </c>
      <c r="W354" s="555">
        <f>45059*G360</f>
        <v>33794.25</v>
      </c>
      <c r="X354" s="555">
        <f>44231*G360</f>
        <v>33173.25</v>
      </c>
      <c r="Y354" s="555">
        <f>29918*G360</f>
        <v>22438.5</v>
      </c>
      <c r="Z354" s="555">
        <f>32470*G360</f>
        <v>24352.5</v>
      </c>
      <c r="AA354" s="555">
        <f>24958*G360</f>
        <v>18718.5</v>
      </c>
      <c r="AB354" s="555">
        <f>21279*G360</f>
        <v>15959.25</v>
      </c>
      <c r="AC354" s="555">
        <f>27542*G360</f>
        <v>20656.5</v>
      </c>
      <c r="AD354" s="555">
        <f>G360*24400</f>
        <v>18300</v>
      </c>
      <c r="AE354" s="555">
        <f>G360*21161</f>
        <v>15870.75</v>
      </c>
      <c r="AF354" s="555">
        <f>G360*15930</f>
        <v>11947.5</v>
      </c>
      <c r="AG354" s="555">
        <f>G360*14791</f>
        <v>11093.25</v>
      </c>
      <c r="AH354" s="555">
        <f>G360*16530</f>
        <v>12397.5</v>
      </c>
      <c r="AI354" s="555">
        <f>G360*14794</f>
        <v>11095.5</v>
      </c>
      <c r="AJ354" s="555">
        <f>G360*11498</f>
        <v>8623.5</v>
      </c>
      <c r="AK354" s="555">
        <f>G360*8544</f>
        <v>6408</v>
      </c>
      <c r="AL354" s="555">
        <f>G360*4994</f>
        <v>3745.5</v>
      </c>
      <c r="AM354" s="555">
        <f>G360*4371</f>
        <v>3278.25</v>
      </c>
      <c r="AN354" s="555">
        <f>G360*2413</f>
        <v>1809.75</v>
      </c>
      <c r="AO354" s="556">
        <f>SUM(Q354:AN354)</f>
        <v>389806.5</v>
      </c>
      <c r="AP354" s="367">
        <f>AO354*14.95</f>
        <v>5827607.1749999998</v>
      </c>
      <c r="AR354" s="240" t="s">
        <v>84</v>
      </c>
      <c r="EJ354" s="240"/>
      <c r="EV354" s="240"/>
      <c r="FH354" s="240"/>
      <c r="FT354" s="240"/>
    </row>
    <row r="355" spans="1:176" ht="22" hidden="1" customHeight="1" thickTop="1" thickBot="1">
      <c r="A355" s="549">
        <v>0.3</v>
      </c>
      <c r="B355" s="550">
        <f>$B$352*A355</f>
        <v>42.6</v>
      </c>
      <c r="C355" s="552"/>
      <c r="D355" s="552"/>
      <c r="E355" s="551">
        <f>E158</f>
        <v>43</v>
      </c>
      <c r="F355" s="552"/>
      <c r="G355" s="558" t="s">
        <v>361</v>
      </c>
      <c r="Q355" s="554">
        <f>G361*978</f>
        <v>733.5</v>
      </c>
      <c r="R355" s="555">
        <f>G361*3605</f>
        <v>2703.75</v>
      </c>
      <c r="S355" s="555">
        <f>G361*6618</f>
        <v>4963.5</v>
      </c>
      <c r="T355" s="555">
        <f>G361*12200</f>
        <v>9150</v>
      </c>
      <c r="U355" s="555">
        <f>G361*20049</f>
        <v>15036.75</v>
      </c>
      <c r="V355" s="555">
        <f>G361*13690</f>
        <v>10267.5</v>
      </c>
      <c r="W355" s="555">
        <f>G361*11728</f>
        <v>8796</v>
      </c>
      <c r="X355" s="555">
        <f>G361*12990</f>
        <v>9742.5</v>
      </c>
      <c r="Y355" s="555">
        <f>G361*10486</f>
        <v>7864.5</v>
      </c>
      <c r="Z355" s="555">
        <f>G361*10413</f>
        <v>7809.75</v>
      </c>
      <c r="AA355" s="555">
        <f>G361*9918</f>
        <v>7438.5</v>
      </c>
      <c r="AB355" s="555">
        <f>G361*9168</f>
        <v>6876</v>
      </c>
      <c r="AC355" s="555">
        <f>G361*8086</f>
        <v>6064.5</v>
      </c>
      <c r="AD355" s="555">
        <f>G361*9492</f>
        <v>7119</v>
      </c>
      <c r="AE355" s="555">
        <f>G361*7459</f>
        <v>5594.25</v>
      </c>
      <c r="AF355" s="555">
        <f>G361*6382</f>
        <v>4786.5</v>
      </c>
      <c r="AG355" s="555">
        <f>G361*6311</f>
        <v>4733.25</v>
      </c>
      <c r="AH355" s="555">
        <f>G361*6791</f>
        <v>5093.25</v>
      </c>
      <c r="AI355" s="555">
        <f>G361*4923</f>
        <v>3692.25</v>
      </c>
      <c r="AJ355" s="555">
        <f>G361*4946</f>
        <v>3709.5</v>
      </c>
      <c r="AK355" s="555">
        <f>G361*3539</f>
        <v>2654.25</v>
      </c>
      <c r="AL355" s="555">
        <f>G361*2428</f>
        <v>1821</v>
      </c>
      <c r="AM355" s="555">
        <f>G361*1579</f>
        <v>1184.25</v>
      </c>
      <c r="AN355" s="555">
        <f>G361*694</f>
        <v>520.5</v>
      </c>
      <c r="AO355" s="556">
        <f>SUM(Q355:AN355)</f>
        <v>138354.75</v>
      </c>
      <c r="AP355" s="367">
        <f>AO355*14.95</f>
        <v>2068403.5125</v>
      </c>
      <c r="EJ355" s="240"/>
      <c r="EV355" s="240"/>
      <c r="FH355" s="240"/>
      <c r="FT355" s="240"/>
    </row>
    <row r="356" spans="1:176" ht="22" hidden="1" customHeight="1" thickTop="1" thickBot="1">
      <c r="A356" s="549">
        <v>0.2</v>
      </c>
      <c r="B356" s="550">
        <f>$B$352*A356</f>
        <v>28.400000000000002</v>
      </c>
      <c r="C356" s="552"/>
      <c r="D356" s="552"/>
      <c r="E356" s="552"/>
      <c r="F356" s="551">
        <f>F158</f>
        <v>28</v>
      </c>
      <c r="G356" s="559" t="s">
        <v>409</v>
      </c>
      <c r="Q356" s="555">
        <f>G362*Q423</f>
        <v>156.25000000000003</v>
      </c>
      <c r="R356" s="555">
        <f>G362*R423</f>
        <v>625.00000000000011</v>
      </c>
      <c r="S356" s="555">
        <f>G362*S423</f>
        <v>1562.5</v>
      </c>
      <c r="T356" s="555">
        <f>G362*T423</f>
        <v>2343.75</v>
      </c>
      <c r="U356" s="555">
        <f>G362*U423</f>
        <v>3125</v>
      </c>
      <c r="V356" s="555">
        <f>G362*V423</f>
        <v>2968.75</v>
      </c>
      <c r="W356" s="555">
        <f>G362*W423</f>
        <v>2812.5</v>
      </c>
      <c r="X356" s="555">
        <f>G362*X423</f>
        <v>2656.25</v>
      </c>
      <c r="Y356" s="555">
        <f>G362*Y423</f>
        <v>2500.0000000000005</v>
      </c>
      <c r="Z356" s="555">
        <f>G362*Z423</f>
        <v>2343.75</v>
      </c>
      <c r="AA356" s="555">
        <f>G362*AA423</f>
        <v>2187.5</v>
      </c>
      <c r="AB356" s="555">
        <f>G362*AB423</f>
        <v>2031.25</v>
      </c>
      <c r="AC356" s="555">
        <f>G362*AC423</f>
        <v>1875</v>
      </c>
      <c r="AD356" s="555">
        <f>G362*AD423</f>
        <v>1718.7500000000002</v>
      </c>
      <c r="AE356" s="555">
        <f>G362*AE423</f>
        <v>1562.4999999999984</v>
      </c>
      <c r="AF356" s="555">
        <f>G362*AF423</f>
        <v>1406.2499999999984</v>
      </c>
      <c r="AG356" s="555">
        <f>G362*AG423</f>
        <v>1250.0000000000002</v>
      </c>
      <c r="AH356" s="555">
        <f>G362*AH423</f>
        <v>1093.75</v>
      </c>
      <c r="AI356" s="555">
        <f>G362*AI423</f>
        <v>937.5</v>
      </c>
      <c r="AJ356" s="555">
        <f>G362*AJ423</f>
        <v>781.25</v>
      </c>
      <c r="AK356" s="555">
        <f>G362*AK423</f>
        <v>625.00000000000011</v>
      </c>
      <c r="AL356" s="555">
        <f>G362*AL423</f>
        <v>468.75</v>
      </c>
      <c r="AM356" s="555">
        <f>G362*AM423</f>
        <v>312.50000000000006</v>
      </c>
      <c r="AN356" s="560">
        <f>G362*AN423</f>
        <v>156.25000000000003</v>
      </c>
      <c r="AO356" s="561">
        <f>SUM(Q356:AN356)</f>
        <v>37500</v>
      </c>
      <c r="AP356" s="367">
        <f>AO356*14.95</f>
        <v>560625</v>
      </c>
      <c r="AQ356" s="300"/>
      <c r="AR356" s="300"/>
      <c r="AS356" s="300"/>
      <c r="AT356" s="300"/>
      <c r="AU356" s="300"/>
      <c r="AV356" s="300"/>
      <c r="AW356" s="300"/>
      <c r="AX356" s="300"/>
      <c r="AY356" s="300"/>
      <c r="AZ356" s="300"/>
      <c r="BA356" s="300"/>
      <c r="BB356" s="300"/>
      <c r="BC356" s="300"/>
      <c r="BD356" s="300"/>
      <c r="BE356" s="300"/>
      <c r="BF356" s="300"/>
      <c r="BG356" s="300"/>
      <c r="BH356" s="300"/>
      <c r="BI356" s="300"/>
      <c r="BJ356" s="300"/>
      <c r="BK356" s="300"/>
      <c r="BL356" s="300"/>
      <c r="BM356" s="300"/>
      <c r="BN356" s="300"/>
      <c r="BO356" s="300"/>
      <c r="BP356" s="300"/>
      <c r="BQ356" s="300"/>
      <c r="BR356" s="300"/>
      <c r="BS356" s="300"/>
      <c r="BT356" s="300"/>
      <c r="EJ356" s="240"/>
      <c r="EV356" s="240"/>
      <c r="FH356" s="240"/>
      <c r="FT356" s="240"/>
    </row>
    <row r="357" spans="1:176" ht="22" hidden="1" customHeight="1" thickTop="1">
      <c r="G357" s="294"/>
      <c r="T357" s="300"/>
      <c r="U357" s="300"/>
      <c r="V357" s="300"/>
      <c r="W357" s="300"/>
      <c r="X357" s="300"/>
      <c r="Y357" s="300"/>
      <c r="Z357" s="300"/>
      <c r="AA357" s="300"/>
      <c r="AB357" s="300"/>
      <c r="AC357" s="300"/>
      <c r="AD357" s="300"/>
      <c r="AE357" s="300"/>
      <c r="AF357" s="300"/>
      <c r="AG357" s="300"/>
      <c r="AH357" s="300"/>
      <c r="AI357" s="300"/>
      <c r="AJ357" s="300"/>
      <c r="AK357" s="300"/>
      <c r="AL357" s="300"/>
      <c r="AM357" s="300"/>
      <c r="AN357" s="300"/>
      <c r="AO357" s="300"/>
      <c r="AP357" s="300"/>
      <c r="AQ357" s="300"/>
      <c r="AR357" s="300"/>
      <c r="AS357" s="300"/>
      <c r="AT357" s="300"/>
      <c r="AU357" s="300"/>
      <c r="AV357" s="300"/>
      <c r="AW357" s="300"/>
      <c r="AX357" s="300"/>
      <c r="AY357" s="300"/>
      <c r="AZ357" s="300"/>
      <c r="BA357" s="300"/>
      <c r="BB357" s="300"/>
      <c r="BC357" s="300"/>
      <c r="BD357" s="300"/>
      <c r="BE357" s="300"/>
      <c r="BF357" s="300"/>
      <c r="BG357" s="300"/>
      <c r="BH357" s="300"/>
      <c r="BI357" s="300"/>
      <c r="BJ357" s="300"/>
      <c r="BK357" s="300"/>
      <c r="BL357" s="300"/>
      <c r="BM357" s="300"/>
      <c r="BN357" s="300"/>
      <c r="BO357" s="300"/>
      <c r="BP357" s="300"/>
      <c r="BQ357" s="300"/>
      <c r="BR357" s="300"/>
      <c r="BS357" s="300"/>
      <c r="BT357" s="300"/>
      <c r="EJ357" s="240"/>
      <c r="EV357" s="240"/>
      <c r="FH357" s="240"/>
      <c r="FT357" s="240"/>
    </row>
    <row r="358" spans="1:176" ht="22" hidden="1" customHeight="1">
      <c r="A358" s="562" t="s">
        <v>466</v>
      </c>
      <c r="B358" s="562"/>
      <c r="C358" s="562"/>
      <c r="D358" s="562"/>
      <c r="E358" s="562"/>
      <c r="F358" s="562"/>
      <c r="G358" s="563">
        <v>0.75</v>
      </c>
      <c r="T358" s="300"/>
      <c r="U358" s="300"/>
      <c r="V358" s="300"/>
      <c r="W358" s="300"/>
      <c r="X358" s="300"/>
      <c r="Y358" s="300"/>
      <c r="Z358" s="300"/>
      <c r="AA358" s="300"/>
      <c r="AB358" s="300"/>
      <c r="AC358" s="300"/>
      <c r="AD358" s="300"/>
      <c r="AE358" s="300"/>
      <c r="AF358" s="300"/>
      <c r="AG358" s="300"/>
      <c r="AH358" s="300"/>
      <c r="AI358" s="300"/>
      <c r="AJ358" s="300"/>
      <c r="AK358" s="300"/>
      <c r="AL358" s="300"/>
      <c r="AM358" s="300"/>
      <c r="AN358" s="300"/>
      <c r="AO358" s="300"/>
      <c r="AP358" s="300"/>
      <c r="AQ358" s="300"/>
      <c r="AR358" s="300"/>
      <c r="AS358" s="300"/>
      <c r="AT358" s="300"/>
      <c r="AU358" s="300"/>
      <c r="AV358" s="300"/>
      <c r="AW358" s="300"/>
      <c r="AX358" s="300"/>
      <c r="AY358" s="300"/>
      <c r="AZ358" s="300"/>
      <c r="BA358" s="300"/>
      <c r="BB358" s="300"/>
      <c r="BC358" s="300"/>
      <c r="BD358" s="300"/>
      <c r="BE358" s="300"/>
      <c r="BF358" s="300"/>
      <c r="BG358" s="300"/>
      <c r="BH358" s="300"/>
      <c r="BI358" s="300"/>
      <c r="BJ358" s="300"/>
      <c r="BK358" s="300"/>
      <c r="BL358" s="300"/>
      <c r="BM358" s="300"/>
      <c r="BN358" s="300"/>
      <c r="BO358" s="300"/>
      <c r="BP358" s="300"/>
      <c r="BQ358" s="300"/>
      <c r="BR358" s="300"/>
      <c r="BS358" s="300"/>
      <c r="BT358" s="300"/>
      <c r="EJ358" s="240"/>
      <c r="EV358" s="240"/>
      <c r="FH358" s="240"/>
      <c r="FT358" s="240"/>
    </row>
    <row r="359" spans="1:176" s="300" customFormat="1" ht="22" hidden="1" customHeight="1">
      <c r="A359" s="300" t="s">
        <v>310</v>
      </c>
      <c r="G359" s="363">
        <f>1.5*G358</f>
        <v>1.125</v>
      </c>
      <c r="DX359" s="210"/>
    </row>
    <row r="360" spans="1:176" s="300" customFormat="1" ht="22" hidden="1" customHeight="1">
      <c r="A360" s="300" t="s">
        <v>410</v>
      </c>
      <c r="G360" s="363">
        <f>1*G358</f>
        <v>0.75</v>
      </c>
      <c r="DX360" s="210"/>
    </row>
    <row r="361" spans="1:176" s="300" customFormat="1" ht="22" hidden="1" customHeight="1">
      <c r="A361" s="300" t="s">
        <v>309</v>
      </c>
      <c r="G361" s="363">
        <f>1*G358</f>
        <v>0.75</v>
      </c>
      <c r="T361" s="564"/>
      <c r="U361" s="564"/>
      <c r="V361" s="564"/>
      <c r="W361" s="564"/>
      <c r="X361" s="1303"/>
      <c r="Y361" s="1303"/>
      <c r="Z361" s="1303"/>
      <c r="AA361" s="564"/>
      <c r="AB361" s="564"/>
      <c r="AC361" s="564"/>
      <c r="AD361" s="564"/>
      <c r="AE361" s="564"/>
      <c r="AF361" s="564"/>
      <c r="AG361" s="564"/>
      <c r="AH361" s="564"/>
      <c r="AI361" s="564"/>
      <c r="AJ361" s="564"/>
      <c r="AK361" s="1303"/>
      <c r="AL361" s="1303"/>
      <c r="AM361" s="1303"/>
      <c r="AN361" s="564"/>
      <c r="AO361" s="564"/>
      <c r="AP361" s="564"/>
      <c r="AQ361" s="564"/>
      <c r="AR361" s="564"/>
      <c r="AS361" s="564"/>
      <c r="AT361" s="564"/>
      <c r="AU361" s="564"/>
      <c r="AV361" s="564"/>
      <c r="AW361" s="564"/>
      <c r="AX361" s="1303"/>
      <c r="AY361" s="1303"/>
      <c r="AZ361" s="1303"/>
      <c r="BA361" s="564"/>
      <c r="BB361" s="564"/>
      <c r="BC361" s="564"/>
      <c r="BD361" s="564"/>
      <c r="BE361" s="564"/>
      <c r="BF361" s="564"/>
      <c r="BG361" s="564"/>
      <c r="BH361" s="564"/>
      <c r="BI361" s="564"/>
      <c r="BJ361" s="564"/>
      <c r="BK361" s="1303"/>
      <c r="BL361" s="1303"/>
      <c r="BM361" s="1303"/>
      <c r="BN361" s="564"/>
      <c r="BO361" s="564"/>
      <c r="BP361" s="564"/>
      <c r="BQ361" s="564"/>
      <c r="BR361" s="564"/>
      <c r="BS361" s="564"/>
      <c r="BT361" s="564"/>
      <c r="DX361" s="210"/>
    </row>
    <row r="362" spans="1:176" s="300" customFormat="1" ht="22" hidden="1" customHeight="1">
      <c r="A362" s="300" t="s">
        <v>411</v>
      </c>
      <c r="G362" s="300">
        <f>1*G358</f>
        <v>0.75</v>
      </c>
      <c r="T362" s="564"/>
      <c r="U362" s="564"/>
      <c r="V362" s="564"/>
      <c r="W362" s="564"/>
      <c r="X362" s="564"/>
      <c r="Y362" s="564"/>
      <c r="Z362" s="564"/>
      <c r="AA362" s="564"/>
      <c r="AB362" s="564"/>
      <c r="AC362" s="564"/>
      <c r="AD362" s="564"/>
      <c r="AE362" s="564"/>
      <c r="AF362" s="564"/>
      <c r="AG362" s="564"/>
      <c r="AH362" s="564"/>
      <c r="AI362" s="564"/>
      <c r="AJ362" s="564"/>
      <c r="AK362" s="564"/>
      <c r="AL362" s="564"/>
      <c r="AM362" s="564"/>
      <c r="AN362" s="564"/>
      <c r="AO362" s="564"/>
      <c r="AP362" s="564"/>
      <c r="AQ362" s="564"/>
      <c r="AR362" s="564"/>
      <c r="AS362" s="564"/>
      <c r="AT362" s="564"/>
      <c r="AU362" s="564"/>
      <c r="AV362" s="564"/>
      <c r="AW362" s="564"/>
      <c r="AX362" s="564"/>
      <c r="AY362" s="564"/>
      <c r="AZ362" s="564"/>
      <c r="BA362" s="564"/>
      <c r="BB362" s="564"/>
      <c r="BC362" s="564"/>
      <c r="BD362" s="564"/>
      <c r="BE362" s="564"/>
      <c r="BF362" s="564"/>
      <c r="BG362" s="564"/>
      <c r="BH362" s="564"/>
      <c r="BI362" s="564"/>
      <c r="BJ362" s="564"/>
      <c r="BK362" s="564"/>
      <c r="BL362" s="564"/>
      <c r="BM362" s="564"/>
      <c r="BN362" s="564"/>
      <c r="BO362" s="564"/>
      <c r="BP362" s="564"/>
      <c r="BQ362" s="564"/>
      <c r="BR362" s="564"/>
      <c r="BS362" s="564"/>
      <c r="BT362" s="564"/>
      <c r="DX362" s="210"/>
    </row>
    <row r="363" spans="1:176" s="300" customFormat="1" ht="22" hidden="1" customHeight="1">
      <c r="T363" s="564"/>
      <c r="U363" s="564"/>
      <c r="V363" s="564"/>
      <c r="W363" s="564"/>
      <c r="X363" s="564"/>
      <c r="Y363" s="564"/>
      <c r="Z363" s="564"/>
      <c r="AA363" s="564"/>
      <c r="AB363" s="564"/>
      <c r="AC363" s="564"/>
      <c r="AD363" s="564"/>
      <c r="AE363" s="564"/>
      <c r="AF363" s="564"/>
      <c r="AG363" s="564"/>
      <c r="AH363" s="564"/>
      <c r="AI363" s="564"/>
      <c r="AJ363" s="564"/>
      <c r="AK363" s="564"/>
      <c r="AL363" s="564"/>
      <c r="AM363" s="564"/>
      <c r="AN363" s="564"/>
      <c r="AO363" s="564"/>
      <c r="AP363" s="564"/>
      <c r="AQ363" s="564"/>
      <c r="AR363" s="564"/>
      <c r="AS363" s="564"/>
      <c r="AT363" s="564"/>
      <c r="AU363" s="564"/>
      <c r="AV363" s="564"/>
      <c r="AW363" s="564"/>
      <c r="AX363" s="564"/>
      <c r="AY363" s="564"/>
      <c r="AZ363" s="564"/>
      <c r="BA363" s="564"/>
      <c r="BB363" s="564"/>
      <c r="BC363" s="564"/>
      <c r="BD363" s="564"/>
      <c r="BE363" s="564"/>
      <c r="BF363" s="564"/>
      <c r="BG363" s="564"/>
      <c r="BH363" s="564"/>
      <c r="BI363" s="564"/>
      <c r="BJ363" s="564"/>
      <c r="BK363" s="564"/>
      <c r="BL363" s="564"/>
      <c r="BM363" s="564"/>
      <c r="BN363" s="564"/>
      <c r="BO363" s="564"/>
      <c r="BP363" s="564"/>
      <c r="BQ363" s="564"/>
      <c r="BR363" s="564"/>
      <c r="BS363" s="564"/>
      <c r="BT363" s="564"/>
      <c r="DX363" s="210"/>
    </row>
    <row r="364" spans="1:176" s="300" customFormat="1" ht="22" hidden="1" customHeight="1">
      <c r="G364" s="565"/>
      <c r="H364" s="566"/>
      <c r="I364" s="566"/>
      <c r="J364" s="567"/>
      <c r="K364" s="568"/>
      <c r="L364" s="568"/>
      <c r="M364" s="568"/>
      <c r="N364" s="568"/>
      <c r="O364" s="568"/>
      <c r="P364" s="568"/>
      <c r="Q364" s="568"/>
      <c r="BU364" s="569"/>
      <c r="DX364" s="210"/>
    </row>
    <row r="365" spans="1:176" ht="22" hidden="1" customHeight="1">
      <c r="G365" s="570" t="s">
        <v>208</v>
      </c>
      <c r="EJ365" s="240"/>
      <c r="EV365" s="240"/>
      <c r="FH365" s="240"/>
      <c r="FT365" s="240"/>
    </row>
    <row r="366" spans="1:176" ht="22" hidden="1" customHeight="1">
      <c r="G366" s="294"/>
      <c r="EJ366" s="240"/>
      <c r="EV366" s="240"/>
      <c r="FH366" s="240"/>
      <c r="FT366" s="240"/>
    </row>
    <row r="367" spans="1:176" ht="22" hidden="1" customHeight="1">
      <c r="G367" s="363" t="s">
        <v>585</v>
      </c>
      <c r="EJ367" s="240"/>
      <c r="EV367" s="240"/>
      <c r="FH367" s="240"/>
      <c r="FT367" s="240"/>
    </row>
    <row r="368" spans="1:176" ht="22" hidden="1" customHeight="1">
      <c r="EJ368" s="240"/>
      <c r="EV368" s="240"/>
      <c r="FH368" s="240"/>
      <c r="FT368" s="240"/>
    </row>
    <row r="369" spans="7:176" ht="22" hidden="1" customHeight="1">
      <c r="G369" s="571" t="s">
        <v>290</v>
      </c>
      <c r="EJ369" s="240"/>
      <c r="EV369" s="240"/>
      <c r="FH369" s="240"/>
      <c r="FT369" s="240"/>
    </row>
    <row r="370" spans="7:176" ht="22" hidden="1" customHeight="1">
      <c r="G370" s="240" t="s">
        <v>291</v>
      </c>
      <c r="EJ370" s="240"/>
      <c r="EV370" s="240"/>
      <c r="FH370" s="240"/>
      <c r="FT370" s="240"/>
    </row>
    <row r="371" spans="7:176" ht="22" hidden="1" customHeight="1">
      <c r="EJ371" s="240"/>
      <c r="EV371" s="240"/>
      <c r="FH371" s="240"/>
      <c r="FT371" s="240"/>
    </row>
    <row r="372" spans="7:176" ht="22" hidden="1" customHeight="1">
      <c r="G372" s="240" t="s">
        <v>241</v>
      </c>
      <c r="EJ372" s="240"/>
      <c r="EV372" s="240"/>
      <c r="FH372" s="240"/>
      <c r="FT372" s="240"/>
    </row>
    <row r="373" spans="7:176" ht="22" hidden="1" customHeight="1">
      <c r="H373" s="572"/>
      <c r="I373" s="572"/>
      <c r="J373" s="572"/>
      <c r="K373" s="572"/>
      <c r="L373" s="572"/>
      <c r="EJ373" s="240"/>
      <c r="EV373" s="240"/>
      <c r="FH373" s="240"/>
      <c r="FT373" s="240"/>
    </row>
    <row r="374" spans="7:176" ht="22" hidden="1" customHeight="1">
      <c r="H374" s="572"/>
      <c r="I374" s="572"/>
      <c r="J374" s="572"/>
      <c r="K374" s="572"/>
      <c r="L374" s="572"/>
      <c r="EJ374" s="240"/>
      <c r="EV374" s="240"/>
      <c r="FH374" s="240"/>
      <c r="FT374" s="240"/>
    </row>
    <row r="375" spans="7:176" ht="22" hidden="1" customHeight="1">
      <c r="H375" s="572"/>
      <c r="I375" s="572"/>
      <c r="J375" s="572"/>
      <c r="K375" s="572"/>
      <c r="L375" s="572"/>
      <c r="EJ375" s="240"/>
      <c r="EV375" s="240"/>
      <c r="FH375" s="240"/>
      <c r="FT375" s="240"/>
    </row>
    <row r="376" spans="7:176" ht="22" hidden="1" customHeight="1">
      <c r="G376" s="240" t="s">
        <v>172</v>
      </c>
      <c r="EJ376" s="240"/>
      <c r="EV376" s="240"/>
      <c r="FH376" s="240"/>
      <c r="FT376" s="240"/>
    </row>
    <row r="377" spans="7:176" ht="22" hidden="1" customHeight="1">
      <c r="G377" s="240" t="s">
        <v>173</v>
      </c>
      <c r="EJ377" s="240"/>
      <c r="EV377" s="240"/>
      <c r="FH377" s="240"/>
      <c r="FT377" s="240"/>
    </row>
    <row r="378" spans="7:176" ht="22" hidden="1" customHeight="1">
      <c r="EJ378" s="240"/>
      <c r="EV378" s="240"/>
      <c r="FH378" s="240"/>
      <c r="FT378" s="240"/>
    </row>
    <row r="379" spans="7:176" ht="22" hidden="1" customHeight="1">
      <c r="G379" s="240" t="s">
        <v>243</v>
      </c>
      <c r="EJ379" s="240"/>
      <c r="EV379" s="240"/>
      <c r="FH379" s="240"/>
      <c r="FT379" s="240"/>
    </row>
    <row r="380" spans="7:176" ht="22" hidden="1" customHeight="1">
      <c r="G380" s="240" t="s">
        <v>242</v>
      </c>
      <c r="EJ380" s="240"/>
      <c r="EV380" s="240"/>
      <c r="FH380" s="240"/>
      <c r="FT380" s="240"/>
    </row>
    <row r="381" spans="7:176" ht="22" hidden="1" customHeight="1">
      <c r="G381" s="240" t="s">
        <v>171</v>
      </c>
      <c r="EJ381" s="240"/>
      <c r="EV381" s="240"/>
      <c r="FH381" s="240"/>
      <c r="FT381" s="240"/>
    </row>
    <row r="382" spans="7:176" ht="22" hidden="1" customHeight="1">
      <c r="G382" s="240" t="s">
        <v>174</v>
      </c>
      <c r="EJ382" s="240"/>
      <c r="EV382" s="240"/>
      <c r="FH382" s="240"/>
      <c r="FT382" s="240"/>
    </row>
    <row r="383" spans="7:176" ht="22" hidden="1" customHeight="1">
      <c r="G383" s="571" t="s">
        <v>203</v>
      </c>
      <c r="EJ383" s="240"/>
      <c r="EV383" s="240"/>
      <c r="FH383" s="240"/>
      <c r="FT383" s="240"/>
    </row>
    <row r="384" spans="7:176" ht="22" hidden="1" customHeight="1">
      <c r="G384" s="571"/>
      <c r="EJ384" s="240"/>
      <c r="EV384" s="240"/>
      <c r="FH384" s="240"/>
      <c r="FT384" s="240"/>
    </row>
    <row r="385" spans="7:176" ht="22" hidden="1" customHeight="1">
      <c r="G385" s="240" t="s">
        <v>175</v>
      </c>
      <c r="EJ385" s="240"/>
      <c r="EV385" s="240"/>
      <c r="FH385" s="240"/>
      <c r="FT385" s="240"/>
    </row>
    <row r="386" spans="7:176" ht="22" hidden="1" customHeight="1">
      <c r="G386" s="300" t="s">
        <v>193</v>
      </c>
      <c r="EJ386" s="240"/>
      <c r="EV386" s="240"/>
      <c r="FH386" s="240"/>
      <c r="FT386" s="240"/>
    </row>
    <row r="387" spans="7:176" ht="22" hidden="1" customHeight="1">
      <c r="G387" s="300"/>
      <c r="EJ387" s="240"/>
      <c r="EV387" s="240"/>
      <c r="FH387" s="240"/>
      <c r="FT387" s="240"/>
    </row>
    <row r="388" spans="7:176" ht="22" hidden="1" customHeight="1">
      <c r="G388" s="240" t="s">
        <v>302</v>
      </c>
      <c r="EJ388" s="240"/>
      <c r="EV388" s="240"/>
      <c r="FH388" s="240"/>
      <c r="FT388" s="240"/>
    </row>
    <row r="389" spans="7:176" ht="22" hidden="1" customHeight="1">
      <c r="G389" s="240" t="s">
        <v>0</v>
      </c>
      <c r="EJ389" s="240"/>
      <c r="EV389" s="240"/>
      <c r="FH389" s="240"/>
      <c r="FT389" s="240"/>
    </row>
    <row r="390" spans="7:176" ht="22" hidden="1" customHeight="1">
      <c r="G390" s="240" t="s">
        <v>4</v>
      </c>
      <c r="EJ390" s="240"/>
      <c r="EV390" s="240"/>
      <c r="FH390" s="240"/>
      <c r="FT390" s="240"/>
    </row>
    <row r="391" spans="7:176" ht="22" hidden="1" customHeight="1">
      <c r="EJ391" s="240"/>
      <c r="EV391" s="240"/>
      <c r="FH391" s="240"/>
      <c r="FT391" s="240"/>
    </row>
    <row r="392" spans="7:176" ht="22" hidden="1" customHeight="1">
      <c r="G392" s="295" t="s">
        <v>240</v>
      </c>
      <c r="I392" s="1304" t="s">
        <v>249</v>
      </c>
      <c r="J392" s="1304"/>
      <c r="K392" s="1304"/>
      <c r="L392" s="1304"/>
      <c r="M392" s="1304"/>
      <c r="EJ392" s="240"/>
      <c r="EV392" s="240"/>
      <c r="FH392" s="240"/>
      <c r="FT392" s="240"/>
    </row>
    <row r="393" spans="7:176" ht="22" hidden="1" customHeight="1">
      <c r="G393" s="573" t="s">
        <v>236</v>
      </c>
      <c r="H393" s="574">
        <v>19.95</v>
      </c>
      <c r="I393" s="1305" t="s">
        <v>248</v>
      </c>
      <c r="J393" s="1305"/>
      <c r="K393" s="1305"/>
      <c r="L393" s="1305"/>
      <c r="M393" s="1305"/>
      <c r="EJ393" s="240"/>
      <c r="EV393" s="240"/>
      <c r="FH393" s="240"/>
      <c r="FT393" s="240"/>
    </row>
    <row r="394" spans="7:176" ht="22" hidden="1" customHeight="1">
      <c r="G394" s="573" t="s">
        <v>237</v>
      </c>
      <c r="H394" s="574">
        <v>14.95</v>
      </c>
      <c r="I394" s="1305" t="s">
        <v>247</v>
      </c>
      <c r="J394" s="1305"/>
      <c r="K394" s="1305"/>
      <c r="L394" s="1305"/>
      <c r="M394" s="1305"/>
      <c r="EJ394" s="240"/>
      <c r="EV394" s="240"/>
      <c r="FH394" s="240"/>
      <c r="FT394" s="240"/>
    </row>
    <row r="395" spans="7:176" ht="22" hidden="1" customHeight="1">
      <c r="G395" s="573" t="s">
        <v>238</v>
      </c>
      <c r="H395" s="574">
        <v>9.9499999999999993</v>
      </c>
      <c r="I395" s="1305" t="s">
        <v>246</v>
      </c>
      <c r="J395" s="1305"/>
      <c r="K395" s="1305"/>
      <c r="L395" s="1305"/>
      <c r="M395" s="1305"/>
      <c r="EJ395" s="240"/>
      <c r="EV395" s="240"/>
      <c r="FH395" s="240"/>
      <c r="FT395" s="240"/>
    </row>
    <row r="396" spans="7:176" ht="22" hidden="1" customHeight="1">
      <c r="G396" s="573"/>
      <c r="H396" s="574"/>
      <c r="EJ396" s="240"/>
      <c r="EV396" s="240"/>
      <c r="FH396" s="240"/>
      <c r="FT396" s="240"/>
    </row>
    <row r="397" spans="7:176" ht="22" hidden="1" customHeight="1">
      <c r="G397" s="575" t="s">
        <v>245</v>
      </c>
      <c r="EJ397" s="240"/>
      <c r="EV397" s="240"/>
      <c r="FH397" s="240"/>
      <c r="FT397" s="240"/>
    </row>
    <row r="398" spans="7:176" ht="22" hidden="1" customHeight="1">
      <c r="G398" s="240" t="s">
        <v>297</v>
      </c>
      <c r="EJ398" s="240"/>
      <c r="EV398" s="240"/>
      <c r="FH398" s="240"/>
      <c r="FT398" s="240"/>
    </row>
    <row r="399" spans="7:176" ht="22" hidden="1" customHeight="1">
      <c r="G399" s="576" t="s">
        <v>303</v>
      </c>
      <c r="EJ399" s="240"/>
      <c r="EV399" s="240"/>
      <c r="FH399" s="240"/>
      <c r="FT399" s="240"/>
    </row>
    <row r="400" spans="7:176" ht="22" hidden="1" customHeight="1">
      <c r="EJ400" s="240"/>
      <c r="EV400" s="240"/>
      <c r="FH400" s="240"/>
      <c r="FT400" s="240"/>
    </row>
    <row r="401" spans="2:176" ht="22" hidden="1" customHeight="1">
      <c r="G401" s="300" t="s">
        <v>239</v>
      </c>
      <c r="H401" s="300"/>
      <c r="I401" s="300"/>
      <c r="J401" s="300"/>
      <c r="K401" s="300"/>
      <c r="L401" s="300"/>
      <c r="M401" s="300"/>
      <c r="N401" s="300"/>
      <c r="O401" s="300"/>
      <c r="P401" s="300"/>
      <c r="EJ401" s="240"/>
      <c r="EV401" s="240"/>
      <c r="FH401" s="240"/>
      <c r="FT401" s="240"/>
    </row>
    <row r="402" spans="2:176" ht="22" hidden="1" customHeight="1">
      <c r="EJ402" s="240"/>
      <c r="EV402" s="240"/>
      <c r="FH402" s="240"/>
      <c r="FT402" s="240"/>
    </row>
    <row r="403" spans="2:176" ht="22" hidden="1" customHeight="1">
      <c r="EJ403" s="240"/>
      <c r="EV403" s="240"/>
      <c r="FH403" s="240"/>
      <c r="FT403" s="240"/>
    </row>
    <row r="404" spans="2:176" ht="22" hidden="1" customHeight="1">
      <c r="EJ404" s="240"/>
      <c r="EV404" s="240"/>
      <c r="FH404" s="240"/>
      <c r="FT404" s="240"/>
    </row>
    <row r="405" spans="2:176" ht="22" hidden="1" customHeight="1" thickBot="1">
      <c r="G405" s="577" t="s">
        <v>331</v>
      </c>
      <c r="Q405" s="578">
        <v>1</v>
      </c>
      <c r="R405" s="578">
        <v>2</v>
      </c>
      <c r="S405" s="578">
        <v>3</v>
      </c>
      <c r="T405" s="578">
        <v>4</v>
      </c>
      <c r="U405" s="578">
        <v>5</v>
      </c>
      <c r="V405" s="578">
        <v>6</v>
      </c>
      <c r="W405" s="578">
        <v>7</v>
      </c>
      <c r="X405" s="578">
        <v>8</v>
      </c>
      <c r="Y405" s="578">
        <v>9</v>
      </c>
      <c r="Z405" s="578">
        <v>10</v>
      </c>
      <c r="AA405" s="578">
        <v>11</v>
      </c>
      <c r="AB405" s="578">
        <v>12</v>
      </c>
      <c r="AC405" s="578">
        <v>13</v>
      </c>
      <c r="AD405" s="578">
        <v>14</v>
      </c>
      <c r="AE405" s="578">
        <v>15</v>
      </c>
      <c r="AF405" s="578">
        <v>16</v>
      </c>
      <c r="AG405" s="578">
        <v>17</v>
      </c>
      <c r="AH405" s="578">
        <v>18</v>
      </c>
      <c r="AI405" s="578">
        <v>19</v>
      </c>
      <c r="AJ405" s="578">
        <v>20</v>
      </c>
      <c r="AK405" s="578">
        <v>21</v>
      </c>
      <c r="AL405" s="578">
        <v>22</v>
      </c>
      <c r="AM405" s="578">
        <v>23</v>
      </c>
      <c r="AN405" s="578">
        <v>24</v>
      </c>
      <c r="EJ405" s="240"/>
      <c r="EV405" s="240"/>
      <c r="FH405" s="240"/>
      <c r="FT405" s="240"/>
    </row>
    <row r="406" spans="2:176" ht="22" hidden="1" customHeight="1" thickTop="1">
      <c r="G406" s="240" t="s">
        <v>322</v>
      </c>
      <c r="Q406" s="572"/>
      <c r="R406" s="572"/>
      <c r="S406" s="572"/>
      <c r="T406" s="572"/>
      <c r="U406" s="572"/>
      <c r="V406" s="572"/>
      <c r="W406" s="572"/>
      <c r="X406" s="572"/>
      <c r="Y406" s="572"/>
      <c r="Z406" s="572"/>
      <c r="AA406" s="572"/>
      <c r="AB406" s="572"/>
      <c r="AC406" s="572"/>
      <c r="AD406" s="572"/>
      <c r="AE406" s="572"/>
      <c r="AF406" s="572"/>
      <c r="AG406" s="572"/>
      <c r="AH406" s="572"/>
      <c r="AI406" s="572"/>
      <c r="AJ406" s="572"/>
      <c r="AK406" s="572"/>
      <c r="AL406" s="572"/>
      <c r="AM406" s="572"/>
      <c r="AN406" s="572"/>
      <c r="EJ406" s="240"/>
      <c r="EV406" s="240"/>
      <c r="FH406" s="240"/>
      <c r="FT406" s="240"/>
    </row>
    <row r="407" spans="2:176" ht="22" hidden="1" customHeight="1">
      <c r="G407" s="579"/>
      <c r="EJ407" s="240"/>
      <c r="EV407" s="240"/>
      <c r="FH407" s="240"/>
      <c r="FT407" s="240"/>
    </row>
    <row r="408" spans="2:176" ht="22" hidden="1" customHeight="1">
      <c r="G408" s="579"/>
      <c r="EJ408" s="240"/>
      <c r="EV408" s="240"/>
      <c r="FH408" s="240"/>
      <c r="FT408" s="240"/>
    </row>
    <row r="409" spans="2:176" ht="22" hidden="1" customHeight="1">
      <c r="G409" s="580" t="s">
        <v>335</v>
      </c>
      <c r="EJ409" s="240"/>
      <c r="EV409" s="240"/>
      <c r="FH409" s="240"/>
      <c r="FT409" s="240"/>
    </row>
    <row r="410" spans="2:176" ht="22" hidden="1" customHeight="1">
      <c r="G410" s="581" t="s">
        <v>332</v>
      </c>
      <c r="Q410" s="582">
        <v>0.1</v>
      </c>
      <c r="R410" s="582">
        <v>0.4</v>
      </c>
      <c r="S410" s="582">
        <v>1</v>
      </c>
      <c r="T410" s="582">
        <v>1.5</v>
      </c>
      <c r="U410" s="582">
        <v>2</v>
      </c>
      <c r="V410" s="582">
        <v>1.9</v>
      </c>
      <c r="W410" s="582">
        <v>1.8</v>
      </c>
      <c r="X410" s="582">
        <v>1.7</v>
      </c>
      <c r="Y410" s="582">
        <v>1.6</v>
      </c>
      <c r="Z410" s="582">
        <v>1.5</v>
      </c>
      <c r="AA410" s="582">
        <v>1.4</v>
      </c>
      <c r="AB410" s="582">
        <v>1.3</v>
      </c>
      <c r="AC410" s="582">
        <v>1.2</v>
      </c>
      <c r="AD410" s="582">
        <v>1.1000000000000001</v>
      </c>
      <c r="AE410" s="582">
        <v>0.999999999999999</v>
      </c>
      <c r="AF410" s="582">
        <v>0.89999999999999902</v>
      </c>
      <c r="AG410" s="582">
        <v>0.8</v>
      </c>
      <c r="AH410" s="582">
        <v>0.7</v>
      </c>
      <c r="AI410" s="582">
        <v>0.6</v>
      </c>
      <c r="AJ410" s="582">
        <v>0.5</v>
      </c>
      <c r="AK410" s="582">
        <v>0.4</v>
      </c>
      <c r="AL410" s="582">
        <v>0.3</v>
      </c>
      <c r="AM410" s="582">
        <v>0.2</v>
      </c>
      <c r="AN410" s="583">
        <v>0.1</v>
      </c>
      <c r="AO410" s="572" t="s">
        <v>12</v>
      </c>
      <c r="EJ410" s="240"/>
      <c r="EV410" s="240"/>
      <c r="FH410" s="240"/>
      <c r="FT410" s="240"/>
    </row>
    <row r="411" spans="2:176" s="295" customFormat="1" ht="22" hidden="1" customHeight="1">
      <c r="B411" s="295" t="s">
        <v>337</v>
      </c>
      <c r="G411" s="584">
        <f>500000/24</f>
        <v>20833.333333333332</v>
      </c>
      <c r="Q411" s="585">
        <f>$G$411*Q410</f>
        <v>2083.3333333333335</v>
      </c>
      <c r="R411" s="585">
        <f t="shared" ref="R411:AN411" si="1027">$G$411*R410</f>
        <v>8333.3333333333339</v>
      </c>
      <c r="S411" s="585">
        <f t="shared" si="1027"/>
        <v>20833.333333333332</v>
      </c>
      <c r="T411" s="585">
        <f t="shared" si="1027"/>
        <v>31250</v>
      </c>
      <c r="U411" s="585">
        <f t="shared" si="1027"/>
        <v>41666.666666666664</v>
      </c>
      <c r="V411" s="585">
        <f t="shared" si="1027"/>
        <v>39583.333333333328</v>
      </c>
      <c r="W411" s="585">
        <f t="shared" si="1027"/>
        <v>37500</v>
      </c>
      <c r="X411" s="585">
        <f t="shared" si="1027"/>
        <v>35416.666666666664</v>
      </c>
      <c r="Y411" s="585">
        <f t="shared" si="1027"/>
        <v>33333.333333333336</v>
      </c>
      <c r="Z411" s="585">
        <f t="shared" si="1027"/>
        <v>31250</v>
      </c>
      <c r="AA411" s="585">
        <f t="shared" si="1027"/>
        <v>29166.666666666664</v>
      </c>
      <c r="AB411" s="585">
        <f t="shared" si="1027"/>
        <v>27083.333333333332</v>
      </c>
      <c r="AC411" s="585">
        <f t="shared" si="1027"/>
        <v>24999.999999999996</v>
      </c>
      <c r="AD411" s="585">
        <f t="shared" si="1027"/>
        <v>22916.666666666668</v>
      </c>
      <c r="AE411" s="585">
        <f t="shared" si="1027"/>
        <v>20833.33333333331</v>
      </c>
      <c r="AF411" s="585">
        <f t="shared" si="1027"/>
        <v>18749.999999999978</v>
      </c>
      <c r="AG411" s="585">
        <f t="shared" si="1027"/>
        <v>16666.666666666668</v>
      </c>
      <c r="AH411" s="585">
        <f t="shared" si="1027"/>
        <v>14583.333333333332</v>
      </c>
      <c r="AI411" s="585">
        <f t="shared" si="1027"/>
        <v>12499.999999999998</v>
      </c>
      <c r="AJ411" s="585">
        <f t="shared" si="1027"/>
        <v>10416.666666666666</v>
      </c>
      <c r="AK411" s="585">
        <f t="shared" si="1027"/>
        <v>8333.3333333333339</v>
      </c>
      <c r="AL411" s="585">
        <f t="shared" si="1027"/>
        <v>6249.9999999999991</v>
      </c>
      <c r="AM411" s="585">
        <f t="shared" si="1027"/>
        <v>4166.666666666667</v>
      </c>
      <c r="AN411" s="586">
        <f t="shared" si="1027"/>
        <v>2083.3333333333335</v>
      </c>
      <c r="AO411" s="587">
        <f>SUM(Q411:AN411)</f>
        <v>500000</v>
      </c>
    </row>
    <row r="412" spans="2:176" s="295" customFormat="1" ht="22" hidden="1" customHeight="1">
      <c r="G412" s="588"/>
      <c r="Q412" s="587"/>
      <c r="R412" s="587"/>
      <c r="S412" s="587"/>
      <c r="T412" s="587"/>
      <c r="U412" s="587"/>
      <c r="V412" s="587"/>
      <c r="W412" s="587"/>
      <c r="X412" s="587"/>
      <c r="Y412" s="587"/>
      <c r="Z412" s="587"/>
      <c r="AA412" s="587"/>
      <c r="AB412" s="587"/>
      <c r="AC412" s="587"/>
      <c r="AD412" s="587"/>
      <c r="AE412" s="587"/>
      <c r="AF412" s="587"/>
      <c r="AG412" s="587"/>
      <c r="AH412" s="587"/>
      <c r="AI412" s="587"/>
      <c r="AJ412" s="587"/>
      <c r="AK412" s="587"/>
      <c r="AL412" s="587"/>
      <c r="AM412" s="587"/>
      <c r="AN412" s="587"/>
      <c r="AO412" s="587"/>
    </row>
    <row r="413" spans="2:176" s="295" customFormat="1" ht="22" hidden="1" customHeight="1">
      <c r="G413" s="588"/>
      <c r="Q413" s="587"/>
      <c r="R413" s="587"/>
      <c r="S413" s="587"/>
      <c r="T413" s="587"/>
      <c r="U413" s="587"/>
      <c r="V413" s="587"/>
      <c r="W413" s="587"/>
      <c r="X413" s="587"/>
      <c r="Y413" s="587"/>
      <c r="Z413" s="587"/>
      <c r="AA413" s="587"/>
      <c r="AB413" s="587"/>
      <c r="AC413" s="587"/>
      <c r="AD413" s="587"/>
      <c r="AE413" s="587"/>
      <c r="AF413" s="587"/>
      <c r="AG413" s="587"/>
      <c r="AH413" s="587"/>
      <c r="AI413" s="587"/>
      <c r="AJ413" s="587"/>
      <c r="AK413" s="587"/>
      <c r="AL413" s="587"/>
      <c r="AM413" s="587"/>
      <c r="AN413" s="587"/>
      <c r="AO413" s="587"/>
    </row>
    <row r="414" spans="2:176" s="295" customFormat="1" ht="22" hidden="1" customHeight="1">
      <c r="B414" s="589" t="s">
        <v>311</v>
      </c>
      <c r="C414" s="589"/>
      <c r="D414" s="589"/>
      <c r="E414" s="589"/>
      <c r="F414" s="589"/>
      <c r="G414" s="590" t="s">
        <v>317</v>
      </c>
      <c r="Q414" s="591">
        <f t="shared" ref="Q414:AN414" si="1028">Q411*$Q$429</f>
        <v>10416.666666666668</v>
      </c>
      <c r="R414" s="591">
        <f t="shared" si="1028"/>
        <v>41666.666666666672</v>
      </c>
      <c r="S414" s="591">
        <f t="shared" si="1028"/>
        <v>104166.66666666666</v>
      </c>
      <c r="T414" s="591">
        <f t="shared" si="1028"/>
        <v>156250</v>
      </c>
      <c r="U414" s="591">
        <f t="shared" si="1028"/>
        <v>208333.33333333331</v>
      </c>
      <c r="V414" s="591">
        <f t="shared" si="1028"/>
        <v>197916.66666666663</v>
      </c>
      <c r="W414" s="591">
        <f t="shared" si="1028"/>
        <v>187500</v>
      </c>
      <c r="X414" s="591">
        <f t="shared" si="1028"/>
        <v>177083.33333333331</v>
      </c>
      <c r="Y414" s="591">
        <f t="shared" si="1028"/>
        <v>166666.66666666669</v>
      </c>
      <c r="Z414" s="591">
        <f t="shared" si="1028"/>
        <v>156250</v>
      </c>
      <c r="AA414" s="591">
        <f t="shared" si="1028"/>
        <v>145833.33333333331</v>
      </c>
      <c r="AB414" s="591">
        <f t="shared" si="1028"/>
        <v>135416.66666666666</v>
      </c>
      <c r="AC414" s="591">
        <f t="shared" si="1028"/>
        <v>124999.99999999999</v>
      </c>
      <c r="AD414" s="591">
        <f t="shared" si="1028"/>
        <v>114583.33333333334</v>
      </c>
      <c r="AE414" s="591">
        <f t="shared" si="1028"/>
        <v>104166.66666666656</v>
      </c>
      <c r="AF414" s="591">
        <f t="shared" si="1028"/>
        <v>93749.999999999884</v>
      </c>
      <c r="AG414" s="591">
        <f t="shared" si="1028"/>
        <v>83333.333333333343</v>
      </c>
      <c r="AH414" s="591">
        <f t="shared" si="1028"/>
        <v>72916.666666666657</v>
      </c>
      <c r="AI414" s="591">
        <f t="shared" si="1028"/>
        <v>62499.999999999993</v>
      </c>
      <c r="AJ414" s="591">
        <f t="shared" si="1028"/>
        <v>52083.333333333328</v>
      </c>
      <c r="AK414" s="591">
        <f t="shared" si="1028"/>
        <v>41666.666666666672</v>
      </c>
      <c r="AL414" s="591">
        <f t="shared" si="1028"/>
        <v>31249.999999999996</v>
      </c>
      <c r="AM414" s="591">
        <f t="shared" si="1028"/>
        <v>20833.333333333336</v>
      </c>
      <c r="AN414" s="591">
        <f t="shared" si="1028"/>
        <v>10416.666666666668</v>
      </c>
      <c r="AO414" s="591">
        <f t="shared" ref="AO414:AO425" si="1029">SUM(Q414:AN414)</f>
        <v>2499999.9999999995</v>
      </c>
    </row>
    <row r="415" spans="2:176" ht="22" hidden="1" customHeight="1">
      <c r="G415" s="240" t="s">
        <v>310</v>
      </c>
      <c r="Q415" s="393">
        <f t="shared" ref="Q415:AN415" si="1030">Q414*$Q$434</f>
        <v>13020.833333333336</v>
      </c>
      <c r="R415" s="393">
        <f t="shared" si="1030"/>
        <v>52083.333333333343</v>
      </c>
      <c r="S415" s="393">
        <f t="shared" si="1030"/>
        <v>130208.33333333331</v>
      </c>
      <c r="T415" s="393">
        <f t="shared" si="1030"/>
        <v>195312.5</v>
      </c>
      <c r="U415" s="393">
        <f t="shared" si="1030"/>
        <v>260416.66666666663</v>
      </c>
      <c r="V415" s="393">
        <f t="shared" si="1030"/>
        <v>247395.83333333328</v>
      </c>
      <c r="W415" s="393">
        <f t="shared" si="1030"/>
        <v>234375</v>
      </c>
      <c r="X415" s="393">
        <f t="shared" si="1030"/>
        <v>221354.16666666663</v>
      </c>
      <c r="Y415" s="393">
        <f t="shared" si="1030"/>
        <v>208333.33333333337</v>
      </c>
      <c r="Z415" s="393">
        <f t="shared" si="1030"/>
        <v>195312.5</v>
      </c>
      <c r="AA415" s="393">
        <f t="shared" si="1030"/>
        <v>182291.66666666663</v>
      </c>
      <c r="AB415" s="393">
        <f t="shared" si="1030"/>
        <v>169270.83333333331</v>
      </c>
      <c r="AC415" s="393">
        <f t="shared" si="1030"/>
        <v>156249.99999999997</v>
      </c>
      <c r="AD415" s="393">
        <f t="shared" si="1030"/>
        <v>143229.16666666669</v>
      </c>
      <c r="AE415" s="393">
        <f t="shared" si="1030"/>
        <v>130208.3333333332</v>
      </c>
      <c r="AF415" s="393">
        <f t="shared" si="1030"/>
        <v>117187.49999999985</v>
      </c>
      <c r="AG415" s="393">
        <f t="shared" si="1030"/>
        <v>104166.66666666669</v>
      </c>
      <c r="AH415" s="393">
        <f t="shared" si="1030"/>
        <v>91145.833333333314</v>
      </c>
      <c r="AI415" s="393">
        <f t="shared" si="1030"/>
        <v>78124.999999999985</v>
      </c>
      <c r="AJ415" s="393">
        <f t="shared" si="1030"/>
        <v>65104.166666666657</v>
      </c>
      <c r="AK415" s="393">
        <f t="shared" si="1030"/>
        <v>52083.333333333343</v>
      </c>
      <c r="AL415" s="393">
        <f t="shared" si="1030"/>
        <v>39062.499999999993</v>
      </c>
      <c r="AM415" s="393">
        <f t="shared" si="1030"/>
        <v>26041.666666666672</v>
      </c>
      <c r="AN415" s="393">
        <f t="shared" si="1030"/>
        <v>13020.833333333336</v>
      </c>
      <c r="AO415" s="393">
        <f t="shared" si="1029"/>
        <v>3124999.9999999995</v>
      </c>
      <c r="EJ415" s="240"/>
      <c r="EV415" s="240"/>
      <c r="FH415" s="240"/>
      <c r="FT415" s="240"/>
    </row>
    <row r="416" spans="2:176" ht="22" hidden="1" customHeight="1">
      <c r="B416" s="592"/>
      <c r="C416" s="592"/>
      <c r="D416" s="592"/>
      <c r="E416" s="592"/>
      <c r="F416" s="592"/>
      <c r="G416" s="362" t="s">
        <v>309</v>
      </c>
      <c r="Q416" s="593">
        <f t="shared" ref="Q416:AN416" si="1031">Q414*$Q$435</f>
        <v>7812.5000000000009</v>
      </c>
      <c r="R416" s="593">
        <f t="shared" si="1031"/>
        <v>31250.000000000004</v>
      </c>
      <c r="S416" s="593">
        <f t="shared" si="1031"/>
        <v>78125</v>
      </c>
      <c r="T416" s="593">
        <f t="shared" si="1031"/>
        <v>117187.5</v>
      </c>
      <c r="U416" s="593">
        <f t="shared" si="1031"/>
        <v>156250</v>
      </c>
      <c r="V416" s="593">
        <f t="shared" si="1031"/>
        <v>148437.49999999997</v>
      </c>
      <c r="W416" s="593">
        <f t="shared" si="1031"/>
        <v>140625</v>
      </c>
      <c r="X416" s="593">
        <f t="shared" si="1031"/>
        <v>132812.5</v>
      </c>
      <c r="Y416" s="593">
        <f t="shared" si="1031"/>
        <v>125000.00000000001</v>
      </c>
      <c r="Z416" s="593">
        <f t="shared" si="1031"/>
        <v>117187.5</v>
      </c>
      <c r="AA416" s="593">
        <f t="shared" si="1031"/>
        <v>109374.99999999999</v>
      </c>
      <c r="AB416" s="593">
        <f t="shared" si="1031"/>
        <v>101562.5</v>
      </c>
      <c r="AC416" s="593">
        <f t="shared" si="1031"/>
        <v>93749.999999999985</v>
      </c>
      <c r="AD416" s="593">
        <f t="shared" si="1031"/>
        <v>85937.5</v>
      </c>
      <c r="AE416" s="593">
        <f t="shared" si="1031"/>
        <v>78124.999999999913</v>
      </c>
      <c r="AF416" s="593">
        <f t="shared" si="1031"/>
        <v>70312.499999999913</v>
      </c>
      <c r="AG416" s="593">
        <f t="shared" si="1031"/>
        <v>62500.000000000007</v>
      </c>
      <c r="AH416" s="593">
        <f t="shared" si="1031"/>
        <v>54687.499999999993</v>
      </c>
      <c r="AI416" s="593">
        <f t="shared" si="1031"/>
        <v>46874.999999999993</v>
      </c>
      <c r="AJ416" s="593">
        <f t="shared" si="1031"/>
        <v>39062.5</v>
      </c>
      <c r="AK416" s="593">
        <f t="shared" si="1031"/>
        <v>31250.000000000004</v>
      </c>
      <c r="AL416" s="593">
        <f t="shared" si="1031"/>
        <v>23437.499999999996</v>
      </c>
      <c r="AM416" s="593">
        <f t="shared" si="1031"/>
        <v>15625.000000000002</v>
      </c>
      <c r="AN416" s="593">
        <f t="shared" si="1031"/>
        <v>7812.5000000000009</v>
      </c>
      <c r="AO416" s="593">
        <f t="shared" si="1029"/>
        <v>1875000</v>
      </c>
      <c r="EJ416" s="240"/>
      <c r="EV416" s="240"/>
      <c r="FH416" s="240"/>
      <c r="FT416" s="240"/>
    </row>
    <row r="417" spans="2:176" ht="22" hidden="1" customHeight="1">
      <c r="B417" s="240" t="s">
        <v>312</v>
      </c>
      <c r="G417" s="594" t="s">
        <v>317</v>
      </c>
      <c r="Q417" s="595">
        <f t="shared" ref="Q417:AN417" si="1032">Q411</f>
        <v>2083.3333333333335</v>
      </c>
      <c r="R417" s="595">
        <f t="shared" si="1032"/>
        <v>8333.3333333333339</v>
      </c>
      <c r="S417" s="595">
        <f t="shared" si="1032"/>
        <v>20833.333333333332</v>
      </c>
      <c r="T417" s="595">
        <f t="shared" si="1032"/>
        <v>31250</v>
      </c>
      <c r="U417" s="595">
        <f t="shared" si="1032"/>
        <v>41666.666666666664</v>
      </c>
      <c r="V417" s="595">
        <f t="shared" si="1032"/>
        <v>39583.333333333328</v>
      </c>
      <c r="W417" s="595">
        <f t="shared" si="1032"/>
        <v>37500</v>
      </c>
      <c r="X417" s="595">
        <f t="shared" si="1032"/>
        <v>35416.666666666664</v>
      </c>
      <c r="Y417" s="595">
        <f t="shared" si="1032"/>
        <v>33333.333333333336</v>
      </c>
      <c r="Z417" s="595">
        <f t="shared" si="1032"/>
        <v>31250</v>
      </c>
      <c r="AA417" s="595">
        <f t="shared" si="1032"/>
        <v>29166.666666666664</v>
      </c>
      <c r="AB417" s="595">
        <f t="shared" si="1032"/>
        <v>27083.333333333332</v>
      </c>
      <c r="AC417" s="595">
        <f t="shared" si="1032"/>
        <v>24999.999999999996</v>
      </c>
      <c r="AD417" s="595">
        <f t="shared" si="1032"/>
        <v>22916.666666666668</v>
      </c>
      <c r="AE417" s="595">
        <f t="shared" si="1032"/>
        <v>20833.33333333331</v>
      </c>
      <c r="AF417" s="595">
        <f t="shared" si="1032"/>
        <v>18749.999999999978</v>
      </c>
      <c r="AG417" s="595">
        <f t="shared" si="1032"/>
        <v>16666.666666666668</v>
      </c>
      <c r="AH417" s="595">
        <f t="shared" si="1032"/>
        <v>14583.333333333332</v>
      </c>
      <c r="AI417" s="595">
        <f t="shared" si="1032"/>
        <v>12499.999999999998</v>
      </c>
      <c r="AJ417" s="595">
        <f t="shared" si="1032"/>
        <v>10416.666666666666</v>
      </c>
      <c r="AK417" s="595">
        <f t="shared" si="1032"/>
        <v>8333.3333333333339</v>
      </c>
      <c r="AL417" s="595">
        <f t="shared" si="1032"/>
        <v>6249.9999999999991</v>
      </c>
      <c r="AM417" s="595">
        <f t="shared" si="1032"/>
        <v>4166.666666666667</v>
      </c>
      <c r="AN417" s="595">
        <f t="shared" si="1032"/>
        <v>2083.3333333333335</v>
      </c>
      <c r="AO417" s="595">
        <f t="shared" si="1029"/>
        <v>500000</v>
      </c>
      <c r="EJ417" s="240"/>
      <c r="EV417" s="240"/>
      <c r="FH417" s="240"/>
      <c r="FT417" s="240"/>
    </row>
    <row r="418" spans="2:176" ht="22" hidden="1" customHeight="1">
      <c r="G418" s="240" t="s">
        <v>310</v>
      </c>
      <c r="Q418" s="393">
        <f t="shared" ref="Q418:AN418" si="1033">Q417*$Q$434</f>
        <v>2604.166666666667</v>
      </c>
      <c r="R418" s="393">
        <f t="shared" si="1033"/>
        <v>10416.666666666668</v>
      </c>
      <c r="S418" s="393">
        <f t="shared" si="1033"/>
        <v>26041.666666666664</v>
      </c>
      <c r="T418" s="393">
        <f t="shared" si="1033"/>
        <v>39062.5</v>
      </c>
      <c r="U418" s="393">
        <f t="shared" si="1033"/>
        <v>52083.333333333328</v>
      </c>
      <c r="V418" s="393">
        <f t="shared" si="1033"/>
        <v>49479.166666666657</v>
      </c>
      <c r="W418" s="393">
        <f t="shared" si="1033"/>
        <v>46875</v>
      </c>
      <c r="X418" s="393">
        <f t="shared" si="1033"/>
        <v>44270.833333333328</v>
      </c>
      <c r="Y418" s="393">
        <f t="shared" si="1033"/>
        <v>41666.666666666672</v>
      </c>
      <c r="Z418" s="393">
        <f t="shared" si="1033"/>
        <v>39062.5</v>
      </c>
      <c r="AA418" s="393">
        <f t="shared" si="1033"/>
        <v>36458.333333333328</v>
      </c>
      <c r="AB418" s="393">
        <f t="shared" si="1033"/>
        <v>33854.166666666664</v>
      </c>
      <c r="AC418" s="393">
        <f t="shared" si="1033"/>
        <v>31249.999999999996</v>
      </c>
      <c r="AD418" s="393">
        <f t="shared" si="1033"/>
        <v>28645.833333333336</v>
      </c>
      <c r="AE418" s="393">
        <f t="shared" si="1033"/>
        <v>26041.666666666639</v>
      </c>
      <c r="AF418" s="393">
        <f t="shared" si="1033"/>
        <v>23437.499999999971</v>
      </c>
      <c r="AG418" s="393">
        <f t="shared" si="1033"/>
        <v>20833.333333333336</v>
      </c>
      <c r="AH418" s="393">
        <f t="shared" si="1033"/>
        <v>18229.166666666664</v>
      </c>
      <c r="AI418" s="393">
        <f t="shared" si="1033"/>
        <v>15624.999999999998</v>
      </c>
      <c r="AJ418" s="393">
        <f t="shared" si="1033"/>
        <v>13020.833333333332</v>
      </c>
      <c r="AK418" s="393">
        <f t="shared" si="1033"/>
        <v>10416.666666666668</v>
      </c>
      <c r="AL418" s="393">
        <f t="shared" si="1033"/>
        <v>7812.4999999999991</v>
      </c>
      <c r="AM418" s="393">
        <f t="shared" si="1033"/>
        <v>5208.3333333333339</v>
      </c>
      <c r="AN418" s="393">
        <f t="shared" si="1033"/>
        <v>2604.166666666667</v>
      </c>
      <c r="AO418" s="393">
        <f t="shared" si="1029"/>
        <v>624999.99999999988</v>
      </c>
      <c r="EJ418" s="240"/>
      <c r="EV418" s="240"/>
      <c r="FH418" s="240"/>
      <c r="FT418" s="240"/>
    </row>
    <row r="419" spans="2:176" ht="22" hidden="1" customHeight="1">
      <c r="B419" s="592"/>
      <c r="C419" s="592"/>
      <c r="D419" s="592"/>
      <c r="E419" s="592"/>
      <c r="F419" s="592"/>
      <c r="G419" s="362" t="s">
        <v>313</v>
      </c>
      <c r="Q419" s="593">
        <f t="shared" ref="Q419:AN419" si="1034">Q417*$Q$435</f>
        <v>1562.5</v>
      </c>
      <c r="R419" s="593">
        <f t="shared" si="1034"/>
        <v>6250</v>
      </c>
      <c r="S419" s="593">
        <f t="shared" si="1034"/>
        <v>15625</v>
      </c>
      <c r="T419" s="593">
        <f t="shared" si="1034"/>
        <v>23437.5</v>
      </c>
      <c r="U419" s="593">
        <f t="shared" si="1034"/>
        <v>31250</v>
      </c>
      <c r="V419" s="593">
        <f t="shared" si="1034"/>
        <v>29687.499999999996</v>
      </c>
      <c r="W419" s="593">
        <f t="shared" si="1034"/>
        <v>28125</v>
      </c>
      <c r="X419" s="593">
        <f t="shared" si="1034"/>
        <v>26562.5</v>
      </c>
      <c r="Y419" s="593">
        <f t="shared" si="1034"/>
        <v>25000</v>
      </c>
      <c r="Z419" s="593">
        <f t="shared" si="1034"/>
        <v>23437.5</v>
      </c>
      <c r="AA419" s="593">
        <f t="shared" si="1034"/>
        <v>21875</v>
      </c>
      <c r="AB419" s="593">
        <f t="shared" si="1034"/>
        <v>20312.5</v>
      </c>
      <c r="AC419" s="593">
        <f t="shared" si="1034"/>
        <v>18749.999999999996</v>
      </c>
      <c r="AD419" s="593">
        <f t="shared" si="1034"/>
        <v>17187.5</v>
      </c>
      <c r="AE419" s="593">
        <f t="shared" si="1034"/>
        <v>15624.999999999982</v>
      </c>
      <c r="AF419" s="593">
        <f t="shared" si="1034"/>
        <v>14062.499999999984</v>
      </c>
      <c r="AG419" s="593">
        <f t="shared" si="1034"/>
        <v>12500</v>
      </c>
      <c r="AH419" s="593">
        <f t="shared" si="1034"/>
        <v>10937.5</v>
      </c>
      <c r="AI419" s="593">
        <f t="shared" si="1034"/>
        <v>9374.9999999999982</v>
      </c>
      <c r="AJ419" s="593">
        <f t="shared" si="1034"/>
        <v>7812.5</v>
      </c>
      <c r="AK419" s="593">
        <f t="shared" si="1034"/>
        <v>6250</v>
      </c>
      <c r="AL419" s="593">
        <f t="shared" si="1034"/>
        <v>4687.4999999999991</v>
      </c>
      <c r="AM419" s="593">
        <f t="shared" si="1034"/>
        <v>3125</v>
      </c>
      <c r="AN419" s="593">
        <f t="shared" si="1034"/>
        <v>1562.5</v>
      </c>
      <c r="AO419" s="593">
        <f t="shared" si="1029"/>
        <v>375000</v>
      </c>
      <c r="EJ419" s="240"/>
      <c r="EV419" s="240"/>
      <c r="FH419" s="240"/>
      <c r="FT419" s="240"/>
    </row>
    <row r="420" spans="2:176" ht="22" hidden="1" customHeight="1">
      <c r="B420" s="240" t="s">
        <v>314</v>
      </c>
      <c r="G420" s="594" t="s">
        <v>317</v>
      </c>
      <c r="Q420" s="595">
        <f t="shared" ref="Q420:AN420" si="1035">Q411*$Q$431</f>
        <v>833.33333333333348</v>
      </c>
      <c r="R420" s="595">
        <f t="shared" si="1035"/>
        <v>3333.3333333333339</v>
      </c>
      <c r="S420" s="595">
        <f t="shared" si="1035"/>
        <v>8333.3333333333339</v>
      </c>
      <c r="T420" s="595">
        <f t="shared" si="1035"/>
        <v>12500</v>
      </c>
      <c r="U420" s="595">
        <f t="shared" si="1035"/>
        <v>16666.666666666668</v>
      </c>
      <c r="V420" s="595">
        <f t="shared" si="1035"/>
        <v>15833.333333333332</v>
      </c>
      <c r="W420" s="595">
        <f t="shared" si="1035"/>
        <v>15000</v>
      </c>
      <c r="X420" s="595">
        <f t="shared" si="1035"/>
        <v>14166.666666666666</v>
      </c>
      <c r="Y420" s="595">
        <f t="shared" si="1035"/>
        <v>13333.333333333336</v>
      </c>
      <c r="Z420" s="595">
        <f t="shared" si="1035"/>
        <v>12500</v>
      </c>
      <c r="AA420" s="595">
        <f t="shared" si="1035"/>
        <v>11666.666666666666</v>
      </c>
      <c r="AB420" s="595">
        <f t="shared" si="1035"/>
        <v>10833.333333333334</v>
      </c>
      <c r="AC420" s="595">
        <f t="shared" si="1035"/>
        <v>10000</v>
      </c>
      <c r="AD420" s="595">
        <f t="shared" si="1035"/>
        <v>9166.6666666666679</v>
      </c>
      <c r="AE420" s="595">
        <f t="shared" si="1035"/>
        <v>8333.3333333333248</v>
      </c>
      <c r="AF420" s="595">
        <f t="shared" si="1035"/>
        <v>7499.9999999999918</v>
      </c>
      <c r="AG420" s="595">
        <f t="shared" si="1035"/>
        <v>6666.6666666666679</v>
      </c>
      <c r="AH420" s="595">
        <f t="shared" si="1035"/>
        <v>5833.333333333333</v>
      </c>
      <c r="AI420" s="595">
        <f t="shared" si="1035"/>
        <v>5000</v>
      </c>
      <c r="AJ420" s="595">
        <f t="shared" si="1035"/>
        <v>4166.666666666667</v>
      </c>
      <c r="AK420" s="595">
        <f t="shared" si="1035"/>
        <v>3333.3333333333339</v>
      </c>
      <c r="AL420" s="595">
        <f t="shared" si="1035"/>
        <v>2500</v>
      </c>
      <c r="AM420" s="595">
        <f t="shared" si="1035"/>
        <v>1666.666666666667</v>
      </c>
      <c r="AN420" s="595">
        <f t="shared" si="1035"/>
        <v>833.33333333333348</v>
      </c>
      <c r="AO420" s="595">
        <f t="shared" si="1029"/>
        <v>199999.99999999997</v>
      </c>
      <c r="EJ420" s="240"/>
      <c r="EV420" s="240"/>
      <c r="FH420" s="240"/>
      <c r="FT420" s="240"/>
    </row>
    <row r="421" spans="2:176" ht="22" hidden="1" customHeight="1">
      <c r="G421" s="240" t="s">
        <v>310</v>
      </c>
      <c r="Q421" s="393">
        <f t="shared" ref="Q421:AN421" si="1036">Q420*$Q$434</f>
        <v>1041.666666666667</v>
      </c>
      <c r="R421" s="393">
        <f t="shared" si="1036"/>
        <v>4166.6666666666679</v>
      </c>
      <c r="S421" s="393">
        <f t="shared" si="1036"/>
        <v>10416.666666666668</v>
      </c>
      <c r="T421" s="393">
        <f t="shared" si="1036"/>
        <v>15625</v>
      </c>
      <c r="U421" s="393">
        <f t="shared" si="1036"/>
        <v>20833.333333333336</v>
      </c>
      <c r="V421" s="393">
        <f t="shared" si="1036"/>
        <v>19791.666666666664</v>
      </c>
      <c r="W421" s="393">
        <f t="shared" si="1036"/>
        <v>18750</v>
      </c>
      <c r="X421" s="393">
        <f t="shared" si="1036"/>
        <v>17708.333333333332</v>
      </c>
      <c r="Y421" s="393">
        <f t="shared" si="1036"/>
        <v>16666.666666666672</v>
      </c>
      <c r="Z421" s="393">
        <f t="shared" si="1036"/>
        <v>15625</v>
      </c>
      <c r="AA421" s="393">
        <f t="shared" si="1036"/>
        <v>14583.333333333332</v>
      </c>
      <c r="AB421" s="393">
        <f t="shared" si="1036"/>
        <v>13541.666666666668</v>
      </c>
      <c r="AC421" s="393">
        <f t="shared" si="1036"/>
        <v>12500</v>
      </c>
      <c r="AD421" s="393">
        <f t="shared" si="1036"/>
        <v>11458.333333333336</v>
      </c>
      <c r="AE421" s="393">
        <f t="shared" si="1036"/>
        <v>10416.666666666657</v>
      </c>
      <c r="AF421" s="393">
        <f t="shared" si="1036"/>
        <v>9374.9999999999891</v>
      </c>
      <c r="AG421" s="393">
        <f t="shared" si="1036"/>
        <v>8333.3333333333358</v>
      </c>
      <c r="AH421" s="393">
        <f t="shared" si="1036"/>
        <v>7291.6666666666661</v>
      </c>
      <c r="AI421" s="393">
        <f t="shared" si="1036"/>
        <v>6250</v>
      </c>
      <c r="AJ421" s="393">
        <f t="shared" si="1036"/>
        <v>5208.3333333333339</v>
      </c>
      <c r="AK421" s="393">
        <f t="shared" si="1036"/>
        <v>4166.6666666666679</v>
      </c>
      <c r="AL421" s="393">
        <f t="shared" si="1036"/>
        <v>3125</v>
      </c>
      <c r="AM421" s="393">
        <f t="shared" si="1036"/>
        <v>2083.3333333333339</v>
      </c>
      <c r="AN421" s="393">
        <f t="shared" si="1036"/>
        <v>1041.666666666667</v>
      </c>
      <c r="AO421" s="393">
        <f t="shared" si="1029"/>
        <v>250000</v>
      </c>
      <c r="EJ421" s="240"/>
      <c r="EV421" s="240"/>
      <c r="FH421" s="240"/>
      <c r="FT421" s="240"/>
    </row>
    <row r="422" spans="2:176" ht="22" hidden="1" customHeight="1">
      <c r="B422" s="596"/>
      <c r="C422" s="596"/>
      <c r="D422" s="596"/>
      <c r="E422" s="596"/>
      <c r="F422" s="596"/>
      <c r="G422" s="362" t="s">
        <v>309</v>
      </c>
      <c r="Q422" s="593">
        <f t="shared" ref="Q422:AN422" si="1037">Q420*$Q$435</f>
        <v>625.00000000000011</v>
      </c>
      <c r="R422" s="593">
        <f t="shared" si="1037"/>
        <v>2500.0000000000005</v>
      </c>
      <c r="S422" s="593">
        <f t="shared" si="1037"/>
        <v>6250</v>
      </c>
      <c r="T422" s="593">
        <f t="shared" si="1037"/>
        <v>9375</v>
      </c>
      <c r="U422" s="593">
        <f t="shared" si="1037"/>
        <v>12500</v>
      </c>
      <c r="V422" s="593">
        <f t="shared" si="1037"/>
        <v>11875</v>
      </c>
      <c r="W422" s="593">
        <f t="shared" si="1037"/>
        <v>11250</v>
      </c>
      <c r="X422" s="593">
        <f t="shared" si="1037"/>
        <v>10625</v>
      </c>
      <c r="Y422" s="593">
        <f t="shared" si="1037"/>
        <v>10000.000000000002</v>
      </c>
      <c r="Z422" s="593">
        <f t="shared" si="1037"/>
        <v>9375</v>
      </c>
      <c r="AA422" s="593">
        <f t="shared" si="1037"/>
        <v>8750</v>
      </c>
      <c r="AB422" s="593">
        <f t="shared" si="1037"/>
        <v>8125</v>
      </c>
      <c r="AC422" s="593">
        <f t="shared" si="1037"/>
        <v>7500</v>
      </c>
      <c r="AD422" s="593">
        <f t="shared" si="1037"/>
        <v>6875.0000000000009</v>
      </c>
      <c r="AE422" s="593">
        <f t="shared" si="1037"/>
        <v>6249.9999999999936</v>
      </c>
      <c r="AF422" s="593">
        <f t="shared" si="1037"/>
        <v>5624.9999999999936</v>
      </c>
      <c r="AG422" s="593">
        <f t="shared" si="1037"/>
        <v>5000.0000000000009</v>
      </c>
      <c r="AH422" s="593">
        <f t="shared" si="1037"/>
        <v>4375</v>
      </c>
      <c r="AI422" s="593">
        <f t="shared" si="1037"/>
        <v>3750</v>
      </c>
      <c r="AJ422" s="593">
        <f t="shared" si="1037"/>
        <v>3125</v>
      </c>
      <c r="AK422" s="593">
        <f t="shared" si="1037"/>
        <v>2500.0000000000005</v>
      </c>
      <c r="AL422" s="593">
        <f t="shared" si="1037"/>
        <v>1875</v>
      </c>
      <c r="AM422" s="593">
        <f t="shared" si="1037"/>
        <v>1250.0000000000002</v>
      </c>
      <c r="AN422" s="593">
        <f t="shared" si="1037"/>
        <v>625.00000000000011</v>
      </c>
      <c r="AO422" s="593">
        <f t="shared" si="1029"/>
        <v>150000</v>
      </c>
      <c r="EJ422" s="240"/>
      <c r="EV422" s="240"/>
      <c r="FH422" s="240"/>
      <c r="FT422" s="240"/>
    </row>
    <row r="423" spans="2:176" ht="22" hidden="1" customHeight="1">
      <c r="B423" s="240" t="s">
        <v>380</v>
      </c>
      <c r="G423" s="594" t="s">
        <v>317</v>
      </c>
      <c r="Q423" s="597">
        <f t="shared" ref="Q423:AN423" si="1038">Q411*$Q$432</f>
        <v>208.33333333333337</v>
      </c>
      <c r="R423" s="597">
        <f t="shared" si="1038"/>
        <v>833.33333333333348</v>
      </c>
      <c r="S423" s="597">
        <f t="shared" si="1038"/>
        <v>2083.3333333333335</v>
      </c>
      <c r="T423" s="597">
        <f t="shared" si="1038"/>
        <v>3125</v>
      </c>
      <c r="U423" s="597">
        <f t="shared" si="1038"/>
        <v>4166.666666666667</v>
      </c>
      <c r="V423" s="597">
        <f t="shared" si="1038"/>
        <v>3958.333333333333</v>
      </c>
      <c r="W423" s="597">
        <f t="shared" si="1038"/>
        <v>3750</v>
      </c>
      <c r="X423" s="597">
        <f t="shared" si="1038"/>
        <v>3541.6666666666665</v>
      </c>
      <c r="Y423" s="597">
        <f t="shared" si="1038"/>
        <v>3333.3333333333339</v>
      </c>
      <c r="Z423" s="597">
        <f t="shared" si="1038"/>
        <v>3125</v>
      </c>
      <c r="AA423" s="597">
        <f t="shared" si="1038"/>
        <v>2916.6666666666665</v>
      </c>
      <c r="AB423" s="597">
        <f t="shared" si="1038"/>
        <v>2708.3333333333335</v>
      </c>
      <c r="AC423" s="597">
        <f t="shared" si="1038"/>
        <v>2500</v>
      </c>
      <c r="AD423" s="597">
        <f t="shared" si="1038"/>
        <v>2291.666666666667</v>
      </c>
      <c r="AE423" s="597">
        <f t="shared" si="1038"/>
        <v>2083.3333333333312</v>
      </c>
      <c r="AF423" s="597">
        <f t="shared" si="1038"/>
        <v>1874.999999999998</v>
      </c>
      <c r="AG423" s="597">
        <f t="shared" si="1038"/>
        <v>1666.666666666667</v>
      </c>
      <c r="AH423" s="597">
        <f t="shared" si="1038"/>
        <v>1458.3333333333333</v>
      </c>
      <c r="AI423" s="597">
        <f t="shared" si="1038"/>
        <v>1250</v>
      </c>
      <c r="AJ423" s="597">
        <f t="shared" si="1038"/>
        <v>1041.6666666666667</v>
      </c>
      <c r="AK423" s="597">
        <f t="shared" si="1038"/>
        <v>833.33333333333348</v>
      </c>
      <c r="AL423" s="597">
        <f t="shared" si="1038"/>
        <v>625</v>
      </c>
      <c r="AM423" s="597">
        <f t="shared" si="1038"/>
        <v>416.66666666666674</v>
      </c>
      <c r="AN423" s="597">
        <f t="shared" si="1038"/>
        <v>208.33333333333337</v>
      </c>
      <c r="AO423" s="597">
        <f t="shared" si="1029"/>
        <v>49999.999999999993</v>
      </c>
      <c r="EJ423" s="240"/>
      <c r="EV423" s="240"/>
      <c r="FH423" s="240"/>
      <c r="FT423" s="240"/>
    </row>
    <row r="424" spans="2:176" ht="22" hidden="1" customHeight="1">
      <c r="G424" s="240" t="s">
        <v>310</v>
      </c>
      <c r="Q424" s="598">
        <f t="shared" ref="Q424:AN424" si="1039">Q423*$Q$434</f>
        <v>260.41666666666674</v>
      </c>
      <c r="R424" s="598">
        <f t="shared" si="1039"/>
        <v>1041.666666666667</v>
      </c>
      <c r="S424" s="598">
        <f t="shared" si="1039"/>
        <v>2604.166666666667</v>
      </c>
      <c r="T424" s="598">
        <f t="shared" si="1039"/>
        <v>3906.25</v>
      </c>
      <c r="U424" s="598">
        <f t="shared" si="1039"/>
        <v>5208.3333333333339</v>
      </c>
      <c r="V424" s="598">
        <f t="shared" si="1039"/>
        <v>4947.9166666666661</v>
      </c>
      <c r="W424" s="598">
        <f t="shared" si="1039"/>
        <v>4687.5</v>
      </c>
      <c r="X424" s="598">
        <f t="shared" si="1039"/>
        <v>4427.083333333333</v>
      </c>
      <c r="Y424" s="598">
        <f t="shared" si="1039"/>
        <v>4166.6666666666679</v>
      </c>
      <c r="Z424" s="598">
        <f t="shared" si="1039"/>
        <v>3906.25</v>
      </c>
      <c r="AA424" s="598">
        <f t="shared" si="1039"/>
        <v>3645.833333333333</v>
      </c>
      <c r="AB424" s="598">
        <f t="shared" si="1039"/>
        <v>3385.416666666667</v>
      </c>
      <c r="AC424" s="598">
        <f t="shared" si="1039"/>
        <v>3125</v>
      </c>
      <c r="AD424" s="598">
        <f t="shared" si="1039"/>
        <v>2864.5833333333339</v>
      </c>
      <c r="AE424" s="598">
        <f t="shared" si="1039"/>
        <v>2604.1666666666642</v>
      </c>
      <c r="AF424" s="598">
        <f t="shared" si="1039"/>
        <v>2343.7499999999973</v>
      </c>
      <c r="AG424" s="598">
        <f t="shared" si="1039"/>
        <v>2083.3333333333339</v>
      </c>
      <c r="AH424" s="598">
        <f t="shared" si="1039"/>
        <v>1822.9166666666665</v>
      </c>
      <c r="AI424" s="598">
        <f t="shared" si="1039"/>
        <v>1562.5</v>
      </c>
      <c r="AJ424" s="598">
        <f t="shared" si="1039"/>
        <v>1302.0833333333335</v>
      </c>
      <c r="AK424" s="598">
        <f t="shared" si="1039"/>
        <v>1041.666666666667</v>
      </c>
      <c r="AL424" s="598">
        <f t="shared" si="1039"/>
        <v>781.25</v>
      </c>
      <c r="AM424" s="598">
        <f t="shared" si="1039"/>
        <v>520.83333333333348</v>
      </c>
      <c r="AN424" s="598">
        <f t="shared" si="1039"/>
        <v>260.41666666666674</v>
      </c>
      <c r="AO424" s="598">
        <f t="shared" si="1029"/>
        <v>62500</v>
      </c>
      <c r="EJ424" s="240"/>
      <c r="EV424" s="240"/>
      <c r="FH424" s="240"/>
      <c r="FT424" s="240"/>
    </row>
    <row r="425" spans="2:176" ht="22" hidden="1" customHeight="1">
      <c r="B425" s="596"/>
      <c r="C425" s="596"/>
      <c r="D425" s="596"/>
      <c r="E425" s="596"/>
      <c r="F425" s="596"/>
      <c r="G425" s="362" t="s">
        <v>309</v>
      </c>
      <c r="Q425" s="599">
        <f t="shared" ref="Q425:AN425" si="1040">Q423*$Q$435</f>
        <v>156.25000000000003</v>
      </c>
      <c r="R425" s="599">
        <f t="shared" si="1040"/>
        <v>625.00000000000011</v>
      </c>
      <c r="S425" s="599">
        <f t="shared" si="1040"/>
        <v>1562.5</v>
      </c>
      <c r="T425" s="599">
        <f t="shared" si="1040"/>
        <v>2343.75</v>
      </c>
      <c r="U425" s="599">
        <f t="shared" si="1040"/>
        <v>3125</v>
      </c>
      <c r="V425" s="599">
        <f t="shared" si="1040"/>
        <v>2968.75</v>
      </c>
      <c r="W425" s="599">
        <f t="shared" si="1040"/>
        <v>2812.5</v>
      </c>
      <c r="X425" s="599">
        <f t="shared" si="1040"/>
        <v>2656.25</v>
      </c>
      <c r="Y425" s="599">
        <f t="shared" si="1040"/>
        <v>2500.0000000000005</v>
      </c>
      <c r="Z425" s="599">
        <f t="shared" si="1040"/>
        <v>2343.75</v>
      </c>
      <c r="AA425" s="599">
        <f t="shared" si="1040"/>
        <v>2187.5</v>
      </c>
      <c r="AB425" s="599">
        <f t="shared" si="1040"/>
        <v>2031.25</v>
      </c>
      <c r="AC425" s="599">
        <f t="shared" si="1040"/>
        <v>1875</v>
      </c>
      <c r="AD425" s="599">
        <f t="shared" si="1040"/>
        <v>1718.7500000000002</v>
      </c>
      <c r="AE425" s="599">
        <f t="shared" si="1040"/>
        <v>1562.4999999999984</v>
      </c>
      <c r="AF425" s="599">
        <f t="shared" si="1040"/>
        <v>1406.2499999999984</v>
      </c>
      <c r="AG425" s="599">
        <f t="shared" si="1040"/>
        <v>1250.0000000000002</v>
      </c>
      <c r="AH425" s="599">
        <f t="shared" si="1040"/>
        <v>1093.75</v>
      </c>
      <c r="AI425" s="599">
        <f t="shared" si="1040"/>
        <v>937.5</v>
      </c>
      <c r="AJ425" s="599">
        <f t="shared" si="1040"/>
        <v>781.25</v>
      </c>
      <c r="AK425" s="599">
        <f t="shared" si="1040"/>
        <v>625.00000000000011</v>
      </c>
      <c r="AL425" s="599">
        <f t="shared" si="1040"/>
        <v>468.75</v>
      </c>
      <c r="AM425" s="599">
        <f t="shared" si="1040"/>
        <v>312.50000000000006</v>
      </c>
      <c r="AN425" s="599">
        <f t="shared" si="1040"/>
        <v>156.25000000000003</v>
      </c>
      <c r="AO425" s="599">
        <f t="shared" si="1029"/>
        <v>37500</v>
      </c>
      <c r="EJ425" s="240"/>
      <c r="EV425" s="240"/>
      <c r="FH425" s="240"/>
      <c r="FT425" s="240"/>
    </row>
    <row r="426" spans="2:176" ht="22" hidden="1" customHeight="1">
      <c r="Q426" s="238"/>
      <c r="R426" s="238"/>
      <c r="S426" s="238"/>
      <c r="T426" s="238"/>
      <c r="U426" s="238"/>
      <c r="V426" s="238"/>
      <c r="W426" s="238"/>
      <c r="X426" s="238"/>
      <c r="Y426" s="238"/>
      <c r="Z426" s="238"/>
      <c r="AA426" s="238"/>
      <c r="AB426" s="238"/>
      <c r="AC426" s="238"/>
      <c r="AD426" s="238"/>
      <c r="AE426" s="238"/>
      <c r="AF426" s="238"/>
      <c r="AG426" s="238"/>
      <c r="AH426" s="238"/>
      <c r="AI426" s="238"/>
      <c r="AJ426" s="238"/>
      <c r="AK426" s="238"/>
      <c r="AL426" s="238"/>
      <c r="AM426" s="238"/>
      <c r="AN426" s="238"/>
      <c r="AO426" s="238"/>
      <c r="EJ426" s="240"/>
      <c r="EV426" s="240"/>
      <c r="FH426" s="240"/>
      <c r="FT426" s="240"/>
    </row>
    <row r="427" spans="2:176" ht="22" hidden="1" customHeight="1" thickBot="1">
      <c r="G427" s="515" t="s">
        <v>333</v>
      </c>
      <c r="Q427" s="478"/>
      <c r="R427" s="478"/>
      <c r="S427" s="238"/>
      <c r="T427" s="238"/>
      <c r="U427" s="238"/>
      <c r="V427" s="238"/>
      <c r="W427" s="238"/>
      <c r="X427" s="238"/>
      <c r="Y427" s="238"/>
      <c r="Z427" s="238"/>
      <c r="AA427" s="238"/>
      <c r="AB427" s="238"/>
      <c r="AC427" s="238"/>
      <c r="AD427" s="238"/>
      <c r="AE427" s="238"/>
      <c r="AF427" s="238"/>
      <c r="AG427" s="238"/>
      <c r="AH427" s="238"/>
      <c r="AI427" s="238"/>
      <c r="AJ427" s="238"/>
      <c r="AK427" s="238"/>
      <c r="AL427" s="238"/>
      <c r="AM427" s="238"/>
      <c r="AN427" s="238"/>
      <c r="AO427" s="238"/>
      <c r="EJ427" s="240"/>
      <c r="EV427" s="240"/>
      <c r="FH427" s="240"/>
      <c r="FT427" s="240"/>
    </row>
    <row r="428" spans="2:176" ht="22" hidden="1" customHeight="1" thickTop="1">
      <c r="G428" s="240" t="s">
        <v>334</v>
      </c>
      <c r="Q428" s="238"/>
      <c r="R428" s="238"/>
      <c r="S428" s="238"/>
      <c r="T428" s="238"/>
      <c r="U428" s="238"/>
      <c r="V428" s="238"/>
      <c r="W428" s="238"/>
      <c r="X428" s="238"/>
      <c r="Y428" s="238"/>
      <c r="Z428" s="238"/>
      <c r="AA428" s="238"/>
      <c r="AB428" s="238"/>
      <c r="AC428" s="238"/>
      <c r="AD428" s="238"/>
      <c r="AE428" s="238"/>
      <c r="AF428" s="238"/>
      <c r="AG428" s="238"/>
      <c r="AH428" s="238"/>
      <c r="AI428" s="238"/>
      <c r="AJ428" s="238"/>
      <c r="AK428" s="238"/>
      <c r="AL428" s="238"/>
      <c r="AM428" s="238"/>
      <c r="AN428" s="238"/>
      <c r="AO428" s="238"/>
      <c r="EJ428" s="240"/>
      <c r="EV428" s="240"/>
      <c r="FH428" s="240"/>
      <c r="FT428" s="240"/>
    </row>
    <row r="429" spans="2:176" ht="22" hidden="1" customHeight="1">
      <c r="G429" s="579" t="s">
        <v>315</v>
      </c>
      <c r="Q429" s="240">
        <v>5</v>
      </c>
      <c r="R429" s="238"/>
      <c r="S429" s="238"/>
      <c r="T429" s="238"/>
      <c r="U429" s="238"/>
      <c r="V429" s="238"/>
      <c r="W429" s="238"/>
      <c r="X429" s="238"/>
      <c r="Y429" s="238"/>
      <c r="Z429" s="238"/>
      <c r="AA429" s="238"/>
      <c r="AB429" s="238"/>
      <c r="AC429" s="238"/>
      <c r="AD429" s="238"/>
      <c r="AE429" s="238"/>
      <c r="AF429" s="238"/>
      <c r="AG429" s="238"/>
      <c r="AH429" s="238"/>
      <c r="AI429" s="238"/>
      <c r="AJ429" s="238"/>
      <c r="AK429" s="238"/>
      <c r="AL429" s="238"/>
      <c r="AM429" s="238"/>
      <c r="AN429" s="238"/>
      <c r="AO429" s="238"/>
      <c r="EJ429" s="240"/>
      <c r="EV429" s="240"/>
      <c r="FH429" s="240"/>
      <c r="FT429" s="240"/>
    </row>
    <row r="430" spans="2:176" ht="22" hidden="1" customHeight="1">
      <c r="G430" s="579" t="s">
        <v>323</v>
      </c>
      <c r="Q430" s="240">
        <v>0</v>
      </c>
      <c r="EJ430" s="240"/>
      <c r="EV430" s="240"/>
      <c r="FH430" s="240"/>
      <c r="FT430" s="240"/>
    </row>
    <row r="431" spans="2:176" ht="22" hidden="1" customHeight="1">
      <c r="G431" s="579" t="s">
        <v>316</v>
      </c>
      <c r="Q431" s="240">
        <v>0.4</v>
      </c>
      <c r="EJ431" s="240"/>
      <c r="EV431" s="240"/>
      <c r="FH431" s="240"/>
      <c r="FT431" s="240"/>
    </row>
    <row r="432" spans="2:176" ht="22" hidden="1" customHeight="1">
      <c r="G432" s="579" t="s">
        <v>365</v>
      </c>
      <c r="Q432" s="240">
        <v>0.1</v>
      </c>
      <c r="EJ432" s="240"/>
      <c r="EV432" s="240"/>
      <c r="FH432" s="240"/>
      <c r="FT432" s="240"/>
    </row>
    <row r="433" spans="7:176" ht="22" hidden="1" customHeight="1">
      <c r="EJ433" s="240"/>
      <c r="EV433" s="240"/>
      <c r="FH433" s="240"/>
      <c r="FT433" s="240"/>
    </row>
    <row r="434" spans="7:176" ht="22" hidden="1" customHeight="1">
      <c r="G434" s="579" t="s">
        <v>318</v>
      </c>
      <c r="Q434" s="240">
        <v>1.25</v>
      </c>
      <c r="EJ434" s="240"/>
      <c r="EV434" s="240"/>
      <c r="FH434" s="240"/>
      <c r="FT434" s="240"/>
    </row>
    <row r="435" spans="7:176" ht="22" hidden="1" customHeight="1">
      <c r="G435" s="579" t="s">
        <v>319</v>
      </c>
      <c r="Q435" s="240">
        <v>0.75</v>
      </c>
      <c r="EJ435" s="240"/>
      <c r="EV435" s="240"/>
      <c r="FH435" s="240"/>
      <c r="FT435" s="240"/>
    </row>
    <row r="436" spans="7:176" ht="22" hidden="1" customHeight="1">
      <c r="EJ436" s="240"/>
      <c r="EV436" s="240"/>
      <c r="FH436" s="240"/>
      <c r="FT436" s="240"/>
    </row>
    <row r="437" spans="7:176" ht="22" customHeight="1">
      <c r="EJ437" s="240"/>
      <c r="EV437" s="240"/>
      <c r="FH437" s="240"/>
      <c r="FT437" s="240"/>
    </row>
    <row r="438" spans="7:176" ht="22" customHeight="1">
      <c r="EJ438" s="240"/>
      <c r="EV438" s="240"/>
      <c r="FH438" s="240"/>
      <c r="FT438" s="240"/>
    </row>
    <row r="439" spans="7:176" ht="22" customHeight="1">
      <c r="EJ439" s="240"/>
      <c r="EV439" s="240"/>
      <c r="FH439" s="240"/>
      <c r="FT439" s="240"/>
    </row>
    <row r="440" spans="7:176" ht="22" customHeight="1">
      <c r="EJ440" s="240"/>
      <c r="EV440" s="240"/>
      <c r="FH440" s="240"/>
      <c r="FT440" s="240"/>
    </row>
    <row r="441" spans="7:176" ht="22" customHeight="1">
      <c r="CS441" s="437"/>
      <c r="CT441" s="437"/>
      <c r="CU441" s="437"/>
      <c r="CV441" s="437"/>
      <c r="CW441" s="437"/>
      <c r="CX441" s="437"/>
      <c r="CY441" s="437"/>
      <c r="CZ441" s="437"/>
      <c r="DA441" s="437"/>
      <c r="DB441" s="437"/>
      <c r="DC441" s="437"/>
      <c r="DD441" s="437"/>
      <c r="DE441" s="437"/>
      <c r="DF441" s="437"/>
      <c r="DG441" s="437"/>
      <c r="DH441" s="437"/>
      <c r="DI441" s="437"/>
      <c r="DJ441" s="437"/>
      <c r="DK441" s="437"/>
      <c r="DL441" s="437"/>
      <c r="DM441" s="437"/>
      <c r="DN441" s="437"/>
      <c r="EJ441" s="240"/>
      <c r="EV441" s="240"/>
      <c r="FH441" s="240"/>
      <c r="FT441" s="240"/>
    </row>
    <row r="442" spans="7:176" ht="22" customHeight="1">
      <c r="CS442" s="423"/>
      <c r="CT442" s="423"/>
      <c r="CU442" s="423"/>
      <c r="CV442" s="423"/>
      <c r="CW442" s="437"/>
      <c r="CX442" s="437"/>
      <c r="CY442" s="437"/>
      <c r="CZ442" s="437"/>
      <c r="DA442" s="437"/>
      <c r="DB442" s="437"/>
      <c r="DC442" s="437"/>
      <c r="DD442" s="437"/>
      <c r="DE442" s="437"/>
      <c r="DF442" s="437"/>
      <c r="DG442" s="437"/>
      <c r="DN442" s="483"/>
      <c r="EJ442" s="240"/>
      <c r="EV442" s="240"/>
      <c r="FH442" s="240"/>
      <c r="FT442" s="240"/>
    </row>
    <row r="443" spans="7:176" ht="22" customHeight="1">
      <c r="CS443" s="423"/>
      <c r="CT443" s="423"/>
      <c r="CU443" s="423"/>
      <c r="CV443" s="423"/>
      <c r="CW443" s="423"/>
      <c r="CX443" s="423"/>
      <c r="CY443" s="423"/>
      <c r="CZ443" s="423"/>
      <c r="DA443" s="423"/>
      <c r="DB443" s="423"/>
      <c r="DC443" s="423"/>
      <c r="DD443" s="423"/>
      <c r="DE443" s="423"/>
      <c r="DF443" s="423"/>
      <c r="DG443" s="423"/>
      <c r="DH443" s="437"/>
      <c r="EJ443" s="240"/>
      <c r="EV443" s="240"/>
      <c r="FH443" s="240"/>
      <c r="FT443" s="240"/>
    </row>
    <row r="444" spans="7:176" ht="22" customHeight="1">
      <c r="CS444" s="423"/>
      <c r="CT444" s="423"/>
      <c r="CU444" s="423"/>
      <c r="CV444" s="423"/>
      <c r="CW444" s="423"/>
      <c r="CX444" s="423"/>
      <c r="CY444" s="423"/>
      <c r="CZ444" s="423"/>
      <c r="DA444" s="423"/>
      <c r="DB444" s="423"/>
      <c r="DC444" s="423"/>
      <c r="DD444" s="423"/>
      <c r="DE444" s="423"/>
      <c r="DF444" s="423"/>
      <c r="DG444" s="423"/>
      <c r="DH444" s="437"/>
      <c r="EJ444" s="240"/>
      <c r="EV444" s="240"/>
      <c r="FH444" s="240"/>
      <c r="FT444" s="240"/>
    </row>
    <row r="445" spans="7:176" ht="22" customHeight="1">
      <c r="EJ445" s="240"/>
      <c r="EV445" s="240"/>
      <c r="FH445" s="240"/>
      <c r="FT445" s="240"/>
    </row>
    <row r="446" spans="7:176" ht="22" customHeight="1">
      <c r="EJ446" s="240"/>
      <c r="EV446" s="240"/>
      <c r="FH446" s="240"/>
      <c r="FT446" s="240"/>
    </row>
    <row r="447" spans="7:176" ht="22" customHeight="1">
      <c r="EJ447" s="240"/>
      <c r="EV447" s="240"/>
      <c r="FH447" s="240"/>
      <c r="FT447" s="240"/>
    </row>
    <row r="448" spans="7:176" ht="22" customHeight="1">
      <c r="EJ448" s="240"/>
      <c r="EV448" s="240"/>
      <c r="FH448" s="240"/>
      <c r="FT448" s="240"/>
    </row>
    <row r="449" spans="140:176" ht="22" customHeight="1">
      <c r="EJ449" s="240"/>
      <c r="EV449" s="240"/>
      <c r="FH449" s="240"/>
      <c r="FT449" s="240"/>
    </row>
    <row r="450" spans="140:176" ht="22" customHeight="1">
      <c r="EJ450" s="240"/>
      <c r="EV450" s="240"/>
      <c r="FH450" s="240"/>
      <c r="FT450" s="240"/>
    </row>
    <row r="451" spans="140:176" ht="22" customHeight="1">
      <c r="EJ451" s="240"/>
      <c r="EV451" s="240"/>
      <c r="FH451" s="240"/>
      <c r="FT451" s="240"/>
    </row>
    <row r="452" spans="140:176" ht="22" customHeight="1">
      <c r="EJ452" s="240"/>
      <c r="EV452" s="240"/>
      <c r="FH452" s="240"/>
      <c r="FT452" s="240"/>
    </row>
    <row r="453" spans="140:176" ht="22" customHeight="1">
      <c r="EJ453" s="240"/>
      <c r="EV453" s="240"/>
      <c r="FH453" s="240"/>
      <c r="FT453" s="240"/>
    </row>
    <row r="454" spans="140:176" ht="22" customHeight="1">
      <c r="EJ454" s="240"/>
      <c r="EV454" s="240"/>
      <c r="FH454" s="240"/>
      <c r="FT454" s="240"/>
    </row>
    <row r="455" spans="140:176" ht="22" customHeight="1">
      <c r="EJ455" s="240"/>
      <c r="EV455" s="240"/>
      <c r="FH455" s="240"/>
      <c r="FT455" s="240"/>
    </row>
    <row r="456" spans="140:176" ht="22" customHeight="1">
      <c r="EJ456" s="240"/>
      <c r="EV456" s="240"/>
      <c r="FH456" s="240"/>
      <c r="FT456" s="240"/>
    </row>
    <row r="457" spans="140:176" ht="22" customHeight="1">
      <c r="EJ457" s="240"/>
      <c r="EV457" s="240"/>
      <c r="FH457" s="240"/>
      <c r="FT457" s="240"/>
    </row>
    <row r="458" spans="140:176" ht="22" customHeight="1">
      <c r="EJ458" s="240"/>
      <c r="EV458" s="240"/>
      <c r="FH458" s="240"/>
      <c r="FT458" s="240"/>
    </row>
    <row r="459" spans="140:176" ht="22" customHeight="1">
      <c r="EJ459" s="240"/>
      <c r="EV459" s="240"/>
      <c r="FH459" s="240"/>
      <c r="FT459" s="240"/>
    </row>
    <row r="460" spans="140:176" ht="22" customHeight="1">
      <c r="EJ460" s="240"/>
      <c r="EV460" s="240"/>
      <c r="FH460" s="240"/>
      <c r="FT460" s="240"/>
    </row>
    <row r="461" spans="140:176" ht="22" customHeight="1">
      <c r="EJ461" s="240"/>
      <c r="EV461" s="240"/>
      <c r="FH461" s="240"/>
      <c r="FT461" s="240"/>
    </row>
    <row r="462" spans="140:176" ht="22" customHeight="1">
      <c r="EJ462" s="240"/>
      <c r="EV462" s="240"/>
      <c r="FH462" s="240"/>
      <c r="FT462" s="240"/>
    </row>
    <row r="463" spans="140:176" ht="22" customHeight="1">
      <c r="EJ463" s="240"/>
      <c r="EV463" s="240"/>
      <c r="FH463" s="240"/>
      <c r="FT463" s="240"/>
    </row>
    <row r="464" spans="140:176" ht="22" customHeight="1">
      <c r="EJ464" s="240"/>
      <c r="EV464" s="240"/>
      <c r="FH464" s="240"/>
      <c r="FT464" s="240"/>
    </row>
    <row r="465" spans="140:176" ht="22" customHeight="1">
      <c r="EJ465" s="240"/>
      <c r="EV465" s="240"/>
      <c r="FH465" s="240"/>
      <c r="FT465" s="240"/>
    </row>
  </sheetData>
  <sheetProtection formatColumns="0" formatRows="0" selectLockedCells="1" selectUnlockedCells="1"/>
  <mergeCells count="9">
    <mergeCell ref="I395:M395"/>
    <mergeCell ref="X361:Z361"/>
    <mergeCell ref="AK361:AM361"/>
    <mergeCell ref="AX361:AZ361"/>
    <mergeCell ref="A2:G2"/>
    <mergeCell ref="BK361:BM361"/>
    <mergeCell ref="I392:M392"/>
    <mergeCell ref="I393:M393"/>
    <mergeCell ref="I394:M394"/>
  </mergeCells>
  <pageMargins left="0.75" right="0.75" top="1" bottom="1" header="0.5" footer="0.5"/>
  <pageSetup scale="40" orientation="landscape" horizontalDpi="4294967292" verticalDpi="4294967292"/>
  <ignoredErrors>
    <ignoredError sqref="GF196" formula="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BEA8C-7418-4042-8CDC-FB4BD8270919}">
  <sheetPr>
    <tabColor theme="6" tint="-0.249977111117893"/>
    <pageSetUpPr fitToPage="1"/>
  </sheetPr>
  <dimension ref="A1:GP467"/>
  <sheetViews>
    <sheetView zoomScaleNormal="100" zoomScalePageLayoutView="80" workbookViewId="0">
      <selection sqref="A1:XFD1"/>
    </sheetView>
  </sheetViews>
  <sheetFormatPr baseColWidth="10" defaultColWidth="10.83203125" defaultRowHeight="22" customHeight="1"/>
  <cols>
    <col min="1" max="1" width="18.33203125" style="240" customWidth="1"/>
    <col min="2" max="2" width="11.83203125" style="240" customWidth="1"/>
    <col min="3" max="6" width="4.83203125" style="240" customWidth="1"/>
    <col min="7" max="7" width="31.5" style="240" customWidth="1"/>
    <col min="8" max="12" width="16.5" style="240" customWidth="1"/>
    <col min="13" max="13" width="13.5" style="240" customWidth="1"/>
    <col min="14" max="127" width="16.5" style="240" customWidth="1"/>
    <col min="128" max="128" width="16.5" style="202" customWidth="1"/>
    <col min="129" max="139" width="16.5" style="240" customWidth="1"/>
    <col min="140" max="140" width="16.5" style="202" customWidth="1"/>
    <col min="141" max="151" width="16.5" style="240" customWidth="1"/>
    <col min="152" max="152" width="16.5" style="202" customWidth="1"/>
    <col min="153" max="163" width="16.5" style="240" customWidth="1"/>
    <col min="164" max="164" width="16.5" style="202" customWidth="1"/>
    <col min="165" max="175" width="16.5" style="240" customWidth="1"/>
    <col min="176" max="176" width="16.5" style="202" customWidth="1"/>
    <col min="177" max="187" width="16.5" style="240" customWidth="1"/>
    <col min="188" max="188" width="19.5" style="240" customWidth="1"/>
    <col min="189" max="189" width="19.33203125" style="240" customWidth="1"/>
    <col min="190" max="199" width="13.6640625" style="240" customWidth="1"/>
    <col min="200" max="16384" width="10.83203125" style="240"/>
  </cols>
  <sheetData>
    <row r="1" spans="1:189" ht="120" customHeight="1"/>
    <row r="2" spans="1:189" ht="35" customHeight="1">
      <c r="A2" s="1301" t="s">
        <v>597</v>
      </c>
      <c r="B2" s="1301"/>
      <c r="C2" s="1301"/>
      <c r="D2" s="1301"/>
      <c r="E2" s="1301"/>
      <c r="F2" s="1301"/>
    </row>
    <row r="3" spans="1:189" ht="22" customHeight="1">
      <c r="A3" s="294"/>
    </row>
    <row r="4" spans="1:189" s="375" customFormat="1" ht="22" customHeight="1">
      <c r="A4" s="375" t="s">
        <v>558</v>
      </c>
      <c r="B4" s="376" t="s">
        <v>84</v>
      </c>
      <c r="C4" s="376"/>
      <c r="D4" s="376"/>
      <c r="E4" s="376"/>
      <c r="F4" s="376"/>
      <c r="G4" s="753" t="s">
        <v>84</v>
      </c>
      <c r="H4" s="754">
        <v>1</v>
      </c>
      <c r="I4" s="754">
        <f t="shared" ref="I4:BT4" si="0">H4+1</f>
        <v>2</v>
      </c>
      <c r="J4" s="754">
        <f t="shared" si="0"/>
        <v>3</v>
      </c>
      <c r="K4" s="754">
        <f t="shared" si="0"/>
        <v>4</v>
      </c>
      <c r="L4" s="754">
        <f t="shared" si="0"/>
        <v>5</v>
      </c>
      <c r="M4" s="754">
        <f t="shared" si="0"/>
        <v>6</v>
      </c>
      <c r="N4" s="754">
        <f t="shared" si="0"/>
        <v>7</v>
      </c>
      <c r="O4" s="754">
        <f t="shared" si="0"/>
        <v>8</v>
      </c>
      <c r="P4" s="754">
        <f t="shared" si="0"/>
        <v>9</v>
      </c>
      <c r="Q4" s="754">
        <f t="shared" si="0"/>
        <v>10</v>
      </c>
      <c r="R4" s="754">
        <f t="shared" si="0"/>
        <v>11</v>
      </c>
      <c r="S4" s="619">
        <f t="shared" si="0"/>
        <v>12</v>
      </c>
      <c r="T4" s="754">
        <f t="shared" si="0"/>
        <v>13</v>
      </c>
      <c r="U4" s="754">
        <f t="shared" si="0"/>
        <v>14</v>
      </c>
      <c r="V4" s="754">
        <f t="shared" si="0"/>
        <v>15</v>
      </c>
      <c r="W4" s="754">
        <f t="shared" si="0"/>
        <v>16</v>
      </c>
      <c r="X4" s="754">
        <f t="shared" si="0"/>
        <v>17</v>
      </c>
      <c r="Y4" s="754">
        <f t="shared" si="0"/>
        <v>18</v>
      </c>
      <c r="Z4" s="754">
        <f t="shared" si="0"/>
        <v>19</v>
      </c>
      <c r="AA4" s="754">
        <f t="shared" si="0"/>
        <v>20</v>
      </c>
      <c r="AB4" s="754">
        <f t="shared" si="0"/>
        <v>21</v>
      </c>
      <c r="AC4" s="754">
        <f t="shared" si="0"/>
        <v>22</v>
      </c>
      <c r="AD4" s="754">
        <f t="shared" si="0"/>
        <v>23</v>
      </c>
      <c r="AE4" s="619">
        <f t="shared" si="0"/>
        <v>24</v>
      </c>
      <c r="AF4" s="754">
        <f t="shared" si="0"/>
        <v>25</v>
      </c>
      <c r="AG4" s="754">
        <f t="shared" si="0"/>
        <v>26</v>
      </c>
      <c r="AH4" s="754">
        <f t="shared" si="0"/>
        <v>27</v>
      </c>
      <c r="AI4" s="754">
        <f t="shared" si="0"/>
        <v>28</v>
      </c>
      <c r="AJ4" s="754">
        <f t="shared" si="0"/>
        <v>29</v>
      </c>
      <c r="AK4" s="754">
        <f t="shared" si="0"/>
        <v>30</v>
      </c>
      <c r="AL4" s="754">
        <f t="shared" si="0"/>
        <v>31</v>
      </c>
      <c r="AM4" s="754">
        <f t="shared" si="0"/>
        <v>32</v>
      </c>
      <c r="AN4" s="754">
        <f t="shared" si="0"/>
        <v>33</v>
      </c>
      <c r="AO4" s="754">
        <f t="shared" si="0"/>
        <v>34</v>
      </c>
      <c r="AP4" s="754">
        <f t="shared" si="0"/>
        <v>35</v>
      </c>
      <c r="AQ4" s="619">
        <f t="shared" si="0"/>
        <v>36</v>
      </c>
      <c r="AR4" s="754">
        <f t="shared" si="0"/>
        <v>37</v>
      </c>
      <c r="AS4" s="754">
        <f t="shared" si="0"/>
        <v>38</v>
      </c>
      <c r="AT4" s="754">
        <f t="shared" si="0"/>
        <v>39</v>
      </c>
      <c r="AU4" s="754">
        <f t="shared" si="0"/>
        <v>40</v>
      </c>
      <c r="AV4" s="754">
        <f t="shared" si="0"/>
        <v>41</v>
      </c>
      <c r="AW4" s="754">
        <f t="shared" si="0"/>
        <v>42</v>
      </c>
      <c r="AX4" s="754">
        <f t="shared" si="0"/>
        <v>43</v>
      </c>
      <c r="AY4" s="754">
        <f t="shared" si="0"/>
        <v>44</v>
      </c>
      <c r="AZ4" s="754">
        <f t="shared" si="0"/>
        <v>45</v>
      </c>
      <c r="BA4" s="754">
        <f t="shared" si="0"/>
        <v>46</v>
      </c>
      <c r="BB4" s="754">
        <f t="shared" si="0"/>
        <v>47</v>
      </c>
      <c r="BC4" s="619">
        <f t="shared" si="0"/>
        <v>48</v>
      </c>
      <c r="BD4" s="754">
        <f t="shared" si="0"/>
        <v>49</v>
      </c>
      <c r="BE4" s="754">
        <f t="shared" si="0"/>
        <v>50</v>
      </c>
      <c r="BF4" s="754">
        <f t="shared" si="0"/>
        <v>51</v>
      </c>
      <c r="BG4" s="754">
        <f t="shared" si="0"/>
        <v>52</v>
      </c>
      <c r="BH4" s="754">
        <f t="shared" si="0"/>
        <v>53</v>
      </c>
      <c r="BI4" s="754">
        <f t="shared" si="0"/>
        <v>54</v>
      </c>
      <c r="BJ4" s="754">
        <f t="shared" si="0"/>
        <v>55</v>
      </c>
      <c r="BK4" s="754">
        <f t="shared" si="0"/>
        <v>56</v>
      </c>
      <c r="BL4" s="754">
        <f t="shared" si="0"/>
        <v>57</v>
      </c>
      <c r="BM4" s="754">
        <f t="shared" si="0"/>
        <v>58</v>
      </c>
      <c r="BN4" s="754">
        <f t="shared" si="0"/>
        <v>59</v>
      </c>
      <c r="BO4" s="619">
        <f t="shared" si="0"/>
        <v>60</v>
      </c>
      <c r="BP4" s="754">
        <f t="shared" si="0"/>
        <v>61</v>
      </c>
      <c r="BQ4" s="754">
        <f t="shared" si="0"/>
        <v>62</v>
      </c>
      <c r="BR4" s="754">
        <f t="shared" si="0"/>
        <v>63</v>
      </c>
      <c r="BS4" s="754">
        <f t="shared" si="0"/>
        <v>64</v>
      </c>
      <c r="BT4" s="754">
        <f t="shared" si="0"/>
        <v>65</v>
      </c>
      <c r="BU4" s="754">
        <f t="shared" ref="BU4:EF4" si="1">BT4+1</f>
        <v>66</v>
      </c>
      <c r="BV4" s="754">
        <f t="shared" si="1"/>
        <v>67</v>
      </c>
      <c r="BW4" s="754">
        <f t="shared" si="1"/>
        <v>68</v>
      </c>
      <c r="BX4" s="754">
        <f t="shared" si="1"/>
        <v>69</v>
      </c>
      <c r="BY4" s="754">
        <f t="shared" si="1"/>
        <v>70</v>
      </c>
      <c r="BZ4" s="754">
        <f t="shared" si="1"/>
        <v>71</v>
      </c>
      <c r="CA4" s="619">
        <f t="shared" si="1"/>
        <v>72</v>
      </c>
      <c r="CB4" s="754">
        <f t="shared" si="1"/>
        <v>73</v>
      </c>
      <c r="CC4" s="754">
        <f t="shared" si="1"/>
        <v>74</v>
      </c>
      <c r="CD4" s="754">
        <f t="shared" si="1"/>
        <v>75</v>
      </c>
      <c r="CE4" s="754">
        <f t="shared" si="1"/>
        <v>76</v>
      </c>
      <c r="CF4" s="754">
        <f t="shared" si="1"/>
        <v>77</v>
      </c>
      <c r="CG4" s="754">
        <f t="shared" si="1"/>
        <v>78</v>
      </c>
      <c r="CH4" s="754">
        <f t="shared" si="1"/>
        <v>79</v>
      </c>
      <c r="CI4" s="754">
        <f t="shared" si="1"/>
        <v>80</v>
      </c>
      <c r="CJ4" s="754">
        <f t="shared" si="1"/>
        <v>81</v>
      </c>
      <c r="CK4" s="754">
        <f t="shared" si="1"/>
        <v>82</v>
      </c>
      <c r="CL4" s="754">
        <f t="shared" si="1"/>
        <v>83</v>
      </c>
      <c r="CM4" s="619">
        <f t="shared" si="1"/>
        <v>84</v>
      </c>
      <c r="CN4" s="754">
        <f t="shared" si="1"/>
        <v>85</v>
      </c>
      <c r="CO4" s="754">
        <f t="shared" si="1"/>
        <v>86</v>
      </c>
      <c r="CP4" s="754">
        <f t="shared" si="1"/>
        <v>87</v>
      </c>
      <c r="CQ4" s="754">
        <f t="shared" si="1"/>
        <v>88</v>
      </c>
      <c r="CR4" s="754">
        <f t="shared" si="1"/>
        <v>89</v>
      </c>
      <c r="CS4" s="754">
        <f t="shared" si="1"/>
        <v>90</v>
      </c>
      <c r="CT4" s="754">
        <f t="shared" si="1"/>
        <v>91</v>
      </c>
      <c r="CU4" s="754">
        <f t="shared" si="1"/>
        <v>92</v>
      </c>
      <c r="CV4" s="754">
        <f t="shared" si="1"/>
        <v>93</v>
      </c>
      <c r="CW4" s="754">
        <f t="shared" si="1"/>
        <v>94</v>
      </c>
      <c r="CX4" s="754">
        <f t="shared" si="1"/>
        <v>95</v>
      </c>
      <c r="CY4" s="619">
        <f t="shared" si="1"/>
        <v>96</v>
      </c>
      <c r="CZ4" s="754">
        <f t="shared" si="1"/>
        <v>97</v>
      </c>
      <c r="DA4" s="754">
        <f t="shared" si="1"/>
        <v>98</v>
      </c>
      <c r="DB4" s="754">
        <f t="shared" si="1"/>
        <v>99</v>
      </c>
      <c r="DC4" s="754">
        <f t="shared" si="1"/>
        <v>100</v>
      </c>
      <c r="DD4" s="754">
        <f t="shared" si="1"/>
        <v>101</v>
      </c>
      <c r="DE4" s="754">
        <f t="shared" si="1"/>
        <v>102</v>
      </c>
      <c r="DF4" s="754">
        <f t="shared" si="1"/>
        <v>103</v>
      </c>
      <c r="DG4" s="754">
        <f t="shared" si="1"/>
        <v>104</v>
      </c>
      <c r="DH4" s="754">
        <f t="shared" si="1"/>
        <v>105</v>
      </c>
      <c r="DI4" s="754">
        <f t="shared" si="1"/>
        <v>106</v>
      </c>
      <c r="DJ4" s="754">
        <f t="shared" si="1"/>
        <v>107</v>
      </c>
      <c r="DK4" s="619">
        <f t="shared" si="1"/>
        <v>108</v>
      </c>
      <c r="DL4" s="754">
        <f t="shared" si="1"/>
        <v>109</v>
      </c>
      <c r="DM4" s="754">
        <f t="shared" si="1"/>
        <v>110</v>
      </c>
      <c r="DN4" s="754">
        <f t="shared" si="1"/>
        <v>111</v>
      </c>
      <c r="DO4" s="754">
        <f t="shared" si="1"/>
        <v>112</v>
      </c>
      <c r="DP4" s="754">
        <f t="shared" si="1"/>
        <v>113</v>
      </c>
      <c r="DQ4" s="754">
        <f t="shared" si="1"/>
        <v>114</v>
      </c>
      <c r="DR4" s="754">
        <f t="shared" si="1"/>
        <v>115</v>
      </c>
      <c r="DS4" s="754">
        <f t="shared" si="1"/>
        <v>116</v>
      </c>
      <c r="DT4" s="754">
        <f t="shared" si="1"/>
        <v>117</v>
      </c>
      <c r="DU4" s="754">
        <f t="shared" si="1"/>
        <v>118</v>
      </c>
      <c r="DV4" s="754">
        <f t="shared" si="1"/>
        <v>119</v>
      </c>
      <c r="DW4" s="619">
        <f t="shared" si="1"/>
        <v>120</v>
      </c>
      <c r="DX4" s="754">
        <f t="shared" si="1"/>
        <v>121</v>
      </c>
      <c r="DY4" s="754">
        <f t="shared" si="1"/>
        <v>122</v>
      </c>
      <c r="DZ4" s="754">
        <f t="shared" si="1"/>
        <v>123</v>
      </c>
      <c r="EA4" s="754">
        <f t="shared" si="1"/>
        <v>124</v>
      </c>
      <c r="EB4" s="754">
        <f t="shared" si="1"/>
        <v>125</v>
      </c>
      <c r="EC4" s="754">
        <f t="shared" si="1"/>
        <v>126</v>
      </c>
      <c r="ED4" s="754">
        <f t="shared" si="1"/>
        <v>127</v>
      </c>
      <c r="EE4" s="754">
        <f t="shared" si="1"/>
        <v>128</v>
      </c>
      <c r="EF4" s="754">
        <f t="shared" si="1"/>
        <v>129</v>
      </c>
      <c r="EG4" s="754">
        <f t="shared" ref="EG4:GE4" si="2">EF4+1</f>
        <v>130</v>
      </c>
      <c r="EH4" s="754">
        <f t="shared" si="2"/>
        <v>131</v>
      </c>
      <c r="EI4" s="619">
        <f t="shared" si="2"/>
        <v>132</v>
      </c>
      <c r="EJ4" s="754">
        <f t="shared" si="2"/>
        <v>133</v>
      </c>
      <c r="EK4" s="754">
        <f t="shared" si="2"/>
        <v>134</v>
      </c>
      <c r="EL4" s="754">
        <f t="shared" si="2"/>
        <v>135</v>
      </c>
      <c r="EM4" s="754">
        <f t="shared" si="2"/>
        <v>136</v>
      </c>
      <c r="EN4" s="754">
        <f t="shared" si="2"/>
        <v>137</v>
      </c>
      <c r="EO4" s="754">
        <f t="shared" si="2"/>
        <v>138</v>
      </c>
      <c r="EP4" s="754">
        <f t="shared" si="2"/>
        <v>139</v>
      </c>
      <c r="EQ4" s="754">
        <f t="shared" si="2"/>
        <v>140</v>
      </c>
      <c r="ER4" s="754">
        <f t="shared" si="2"/>
        <v>141</v>
      </c>
      <c r="ES4" s="754">
        <f t="shared" si="2"/>
        <v>142</v>
      </c>
      <c r="ET4" s="754">
        <f t="shared" si="2"/>
        <v>143</v>
      </c>
      <c r="EU4" s="619">
        <f t="shared" si="2"/>
        <v>144</v>
      </c>
      <c r="EV4" s="754">
        <f t="shared" si="2"/>
        <v>145</v>
      </c>
      <c r="EW4" s="754">
        <f t="shared" si="2"/>
        <v>146</v>
      </c>
      <c r="EX4" s="754">
        <f t="shared" si="2"/>
        <v>147</v>
      </c>
      <c r="EY4" s="754">
        <f t="shared" si="2"/>
        <v>148</v>
      </c>
      <c r="EZ4" s="754">
        <f t="shared" si="2"/>
        <v>149</v>
      </c>
      <c r="FA4" s="754">
        <f t="shared" si="2"/>
        <v>150</v>
      </c>
      <c r="FB4" s="754">
        <f t="shared" si="2"/>
        <v>151</v>
      </c>
      <c r="FC4" s="754">
        <f t="shared" si="2"/>
        <v>152</v>
      </c>
      <c r="FD4" s="754">
        <f t="shared" si="2"/>
        <v>153</v>
      </c>
      <c r="FE4" s="754">
        <f t="shared" si="2"/>
        <v>154</v>
      </c>
      <c r="FF4" s="754">
        <f t="shared" si="2"/>
        <v>155</v>
      </c>
      <c r="FG4" s="619">
        <f t="shared" si="2"/>
        <v>156</v>
      </c>
      <c r="FH4" s="754">
        <f t="shared" si="2"/>
        <v>157</v>
      </c>
      <c r="FI4" s="754">
        <f t="shared" si="2"/>
        <v>158</v>
      </c>
      <c r="FJ4" s="754">
        <f t="shared" si="2"/>
        <v>159</v>
      </c>
      <c r="FK4" s="754">
        <f t="shared" si="2"/>
        <v>160</v>
      </c>
      <c r="FL4" s="754">
        <f t="shared" si="2"/>
        <v>161</v>
      </c>
      <c r="FM4" s="754">
        <f t="shared" si="2"/>
        <v>162</v>
      </c>
      <c r="FN4" s="754">
        <f t="shared" si="2"/>
        <v>163</v>
      </c>
      <c r="FO4" s="754">
        <f t="shared" si="2"/>
        <v>164</v>
      </c>
      <c r="FP4" s="754">
        <f t="shared" si="2"/>
        <v>165</v>
      </c>
      <c r="FQ4" s="754">
        <f t="shared" si="2"/>
        <v>166</v>
      </c>
      <c r="FR4" s="754">
        <f t="shared" si="2"/>
        <v>167</v>
      </c>
      <c r="FS4" s="619">
        <f t="shared" si="2"/>
        <v>168</v>
      </c>
      <c r="FT4" s="754">
        <f t="shared" si="2"/>
        <v>169</v>
      </c>
      <c r="FU4" s="754">
        <f t="shared" si="2"/>
        <v>170</v>
      </c>
      <c r="FV4" s="754">
        <f t="shared" si="2"/>
        <v>171</v>
      </c>
      <c r="FW4" s="754">
        <f t="shared" si="2"/>
        <v>172</v>
      </c>
      <c r="FX4" s="754">
        <f t="shared" si="2"/>
        <v>173</v>
      </c>
      <c r="FY4" s="754">
        <f t="shared" si="2"/>
        <v>174</v>
      </c>
      <c r="FZ4" s="754">
        <f t="shared" si="2"/>
        <v>175</v>
      </c>
      <c r="GA4" s="754">
        <f t="shared" si="2"/>
        <v>176</v>
      </c>
      <c r="GB4" s="754">
        <f t="shared" si="2"/>
        <v>177</v>
      </c>
      <c r="GC4" s="754">
        <f t="shared" si="2"/>
        <v>178</v>
      </c>
      <c r="GD4" s="754">
        <f t="shared" si="2"/>
        <v>179</v>
      </c>
      <c r="GE4" s="619">
        <f t="shared" si="2"/>
        <v>180</v>
      </c>
      <c r="GF4" s="755"/>
      <c r="GG4" s="240" t="s">
        <v>458</v>
      </c>
    </row>
    <row r="5" spans="1:189" ht="22" customHeight="1" thickBot="1">
      <c r="A5" s="453" t="s">
        <v>557</v>
      </c>
      <c r="B5" s="453">
        <f>B158</f>
        <v>142</v>
      </c>
      <c r="P5" s="300"/>
      <c r="S5" s="372"/>
      <c r="AE5" s="372"/>
      <c r="AQ5" s="372"/>
      <c r="BC5" s="372">
        <v>2</v>
      </c>
      <c r="BD5" s="240">
        <v>4</v>
      </c>
      <c r="BE5" s="359">
        <v>6</v>
      </c>
      <c r="BF5" s="240">
        <v>8</v>
      </c>
      <c r="BG5" s="240">
        <v>8</v>
      </c>
      <c r="BO5" s="372"/>
      <c r="CA5" s="372"/>
      <c r="CM5" s="372"/>
      <c r="CY5" s="372"/>
      <c r="DK5" s="372"/>
      <c r="DW5" s="372"/>
      <c r="EF5" s="300"/>
      <c r="EI5" s="372"/>
      <c r="EU5" s="372"/>
      <c r="FG5" s="372"/>
      <c r="FS5" s="372"/>
      <c r="GE5" s="372"/>
      <c r="GF5" s="374"/>
    </row>
    <row r="6" spans="1:189" ht="22" hidden="1" customHeight="1">
      <c r="A6" s="360" t="s">
        <v>296</v>
      </c>
      <c r="P6" s="300"/>
      <c r="S6" s="372"/>
      <c r="AE6" s="372"/>
      <c r="AQ6" s="372"/>
      <c r="BC6" s="372"/>
      <c r="BO6" s="372"/>
      <c r="CA6" s="372"/>
      <c r="CM6" s="372"/>
      <c r="CY6" s="372"/>
      <c r="DK6" s="372"/>
      <c r="DW6" s="372"/>
      <c r="EF6" s="300"/>
      <c r="EI6" s="372"/>
      <c r="EU6" s="372"/>
      <c r="FG6" s="372"/>
      <c r="FS6" s="372"/>
      <c r="GE6" s="372"/>
      <c r="GF6" s="374"/>
    </row>
    <row r="7" spans="1:189" ht="22" hidden="1" customHeight="1">
      <c r="A7" s="361"/>
      <c r="B7" s="362"/>
      <c r="P7" s="300"/>
      <c r="S7" s="372"/>
      <c r="AE7" s="372"/>
      <c r="AQ7" s="372"/>
      <c r="BC7" s="372"/>
      <c r="BO7" s="372"/>
      <c r="CA7" s="372"/>
      <c r="CM7" s="372"/>
      <c r="CY7" s="372"/>
      <c r="DK7" s="372"/>
      <c r="DW7" s="372"/>
      <c r="EF7" s="300"/>
      <c r="EI7" s="372"/>
      <c r="EU7" s="372"/>
      <c r="FG7" s="372"/>
      <c r="FS7" s="372"/>
      <c r="GE7" s="372"/>
      <c r="GF7" s="374"/>
    </row>
    <row r="8" spans="1:189" ht="22" hidden="1" customHeight="1">
      <c r="A8" s="363" t="s">
        <v>585</v>
      </c>
      <c r="P8" s="300"/>
      <c r="S8" s="372"/>
      <c r="AE8" s="372"/>
      <c r="AQ8" s="372"/>
      <c r="BC8" s="372"/>
      <c r="BO8" s="372"/>
      <c r="CA8" s="372"/>
      <c r="CM8" s="372"/>
      <c r="CY8" s="372"/>
      <c r="DK8" s="372"/>
      <c r="DW8" s="372"/>
      <c r="EF8" s="300"/>
      <c r="EI8" s="372"/>
      <c r="EU8" s="372"/>
      <c r="FG8" s="372"/>
      <c r="FS8" s="372"/>
      <c r="GE8" s="372"/>
      <c r="GF8" s="374"/>
    </row>
    <row r="9" spans="1:189" ht="22" hidden="1" customHeight="1">
      <c r="A9" s="294" t="s">
        <v>336</v>
      </c>
      <c r="B9" s="364">
        <v>19.95</v>
      </c>
      <c r="P9" s="300"/>
      <c r="S9" s="372"/>
      <c r="AE9" s="372"/>
      <c r="AQ9" s="372"/>
      <c r="BC9" s="372"/>
      <c r="BO9" s="372"/>
      <c r="CA9" s="372"/>
      <c r="CM9" s="372"/>
      <c r="CY9" s="372"/>
      <c r="DK9" s="372"/>
      <c r="DW9" s="372"/>
      <c r="EF9" s="300"/>
      <c r="EI9" s="372"/>
      <c r="EU9" s="372"/>
      <c r="FG9" s="372"/>
      <c r="FS9" s="372"/>
      <c r="GE9" s="372"/>
      <c r="GF9" s="374"/>
    </row>
    <row r="10" spans="1:189" ht="22" hidden="1" customHeight="1">
      <c r="A10" s="294" t="s">
        <v>237</v>
      </c>
      <c r="B10" s="365">
        <v>14.95</v>
      </c>
      <c r="C10" s="240" t="s">
        <v>330</v>
      </c>
      <c r="P10" s="300"/>
      <c r="S10" s="372"/>
      <c r="AE10" s="372"/>
      <c r="AQ10" s="372"/>
      <c r="BC10" s="372"/>
      <c r="BO10" s="372"/>
      <c r="CA10" s="372"/>
      <c r="CM10" s="372"/>
      <c r="CY10" s="372"/>
      <c r="DK10" s="372"/>
      <c r="DW10" s="372"/>
      <c r="EF10" s="300"/>
      <c r="EI10" s="372"/>
      <c r="EU10" s="372"/>
      <c r="FG10" s="372"/>
      <c r="FS10" s="372"/>
      <c r="GE10" s="372"/>
      <c r="GF10" s="374"/>
    </row>
    <row r="11" spans="1:189" ht="22" hidden="1" customHeight="1">
      <c r="A11" s="294" t="s">
        <v>238</v>
      </c>
      <c r="B11" s="364">
        <v>9.9499999999999993</v>
      </c>
      <c r="P11" s="300"/>
      <c r="S11" s="372"/>
      <c r="AE11" s="372"/>
      <c r="AQ11" s="425"/>
      <c r="AR11" s="367"/>
      <c r="BC11" s="372"/>
      <c r="BO11" s="372"/>
      <c r="CA11" s="372"/>
      <c r="CM11" s="372"/>
      <c r="CY11" s="372"/>
      <c r="DK11" s="372"/>
      <c r="DW11" s="372"/>
      <c r="EF11" s="300"/>
      <c r="EI11" s="372"/>
      <c r="EU11" s="372"/>
      <c r="FG11" s="372"/>
      <c r="FS11" s="372"/>
      <c r="GE11" s="372"/>
      <c r="GF11" s="374"/>
    </row>
    <row r="12" spans="1:189" ht="22" hidden="1" customHeight="1">
      <c r="A12" s="294"/>
      <c r="B12" s="364"/>
      <c r="P12" s="300"/>
      <c r="S12" s="372"/>
      <c r="AE12" s="372"/>
      <c r="AQ12" s="372"/>
      <c r="BC12" s="372"/>
      <c r="BO12" s="372"/>
      <c r="CA12" s="372"/>
      <c r="CM12" s="372"/>
      <c r="CY12" s="372"/>
      <c r="DK12" s="372"/>
      <c r="DW12" s="372"/>
      <c r="EF12" s="300"/>
      <c r="EI12" s="372"/>
      <c r="EU12" s="372"/>
      <c r="FG12" s="372"/>
      <c r="FS12" s="372"/>
      <c r="GE12" s="372"/>
      <c r="GF12" s="374"/>
    </row>
    <row r="13" spans="1:189" ht="22" hidden="1" customHeight="1">
      <c r="A13" s="294" t="s">
        <v>457</v>
      </c>
      <c r="B13" s="368">
        <v>5</v>
      </c>
      <c r="P13" s="300"/>
      <c r="S13" s="372"/>
      <c r="AE13" s="372"/>
      <c r="AQ13" s="372"/>
      <c r="BA13" s="240">
        <v>14</v>
      </c>
      <c r="BB13" s="240">
        <v>14</v>
      </c>
      <c r="BC13" s="372">
        <v>14</v>
      </c>
      <c r="BD13" s="240">
        <v>14</v>
      </c>
      <c r="BE13" s="240">
        <v>14</v>
      </c>
      <c r="BF13" s="240">
        <v>14</v>
      </c>
      <c r="BG13" s="240">
        <v>15</v>
      </c>
      <c r="BH13" s="240">
        <v>15</v>
      </c>
      <c r="BI13" s="240">
        <v>15</v>
      </c>
      <c r="BJ13" s="240">
        <v>15</v>
      </c>
      <c r="BK13" s="240">
        <v>15</v>
      </c>
      <c r="BL13" s="240">
        <v>15</v>
      </c>
      <c r="BM13" s="240">
        <v>15</v>
      </c>
      <c r="BN13" s="240">
        <v>16</v>
      </c>
      <c r="BO13" s="372">
        <v>15</v>
      </c>
      <c r="BP13" s="240">
        <v>16</v>
      </c>
      <c r="BQ13" s="240">
        <v>16</v>
      </c>
      <c r="BR13" s="240">
        <v>16</v>
      </c>
      <c r="BS13" s="240">
        <v>16</v>
      </c>
      <c r="BT13" s="240">
        <v>16</v>
      </c>
      <c r="BU13" s="240">
        <v>16</v>
      </c>
      <c r="BV13" s="240">
        <v>17</v>
      </c>
      <c r="BW13" s="240">
        <v>17</v>
      </c>
      <c r="BX13" s="240">
        <v>18</v>
      </c>
      <c r="CA13" s="372"/>
      <c r="CM13" s="372"/>
      <c r="CY13" s="372"/>
      <c r="DK13" s="372"/>
      <c r="DW13" s="372"/>
      <c r="EF13" s="300"/>
      <c r="EI13" s="372"/>
      <c r="EU13" s="372"/>
      <c r="FG13" s="372"/>
      <c r="FS13" s="372"/>
      <c r="GE13" s="372"/>
      <c r="GF13" s="374"/>
    </row>
    <row r="14" spans="1:189" ht="22" hidden="1" customHeight="1">
      <c r="A14" s="294" t="s">
        <v>456</v>
      </c>
      <c r="B14" s="369">
        <v>0.9</v>
      </c>
      <c r="P14" s="300"/>
      <c r="S14" s="372"/>
      <c r="AE14" s="372"/>
      <c r="AQ14" s="372"/>
      <c r="BC14" s="372"/>
      <c r="BO14" s="372"/>
      <c r="BP14" s="370">
        <v>5</v>
      </c>
      <c r="BQ14" s="370"/>
      <c r="BR14" s="370"/>
      <c r="BS14" s="370"/>
      <c r="BT14" s="370"/>
      <c r="BU14" s="370"/>
      <c r="BV14" s="370"/>
      <c r="BW14" s="370"/>
      <c r="BX14" s="370"/>
      <c r="BY14" s="370"/>
      <c r="BZ14" s="370"/>
      <c r="CA14" s="613"/>
      <c r="CB14" s="370">
        <v>6</v>
      </c>
      <c r="CC14" s="370"/>
      <c r="CD14" s="370"/>
      <c r="CE14" s="370"/>
      <c r="CF14" s="370"/>
      <c r="CG14" s="370"/>
      <c r="CH14" s="370"/>
      <c r="CI14" s="370"/>
      <c r="CJ14" s="370"/>
      <c r="CK14" s="370"/>
      <c r="CL14" s="370"/>
      <c r="CM14" s="613"/>
      <c r="CN14" s="370">
        <v>7</v>
      </c>
      <c r="CO14" s="370"/>
      <c r="CP14" s="370"/>
      <c r="CQ14" s="370"/>
      <c r="CR14" s="370"/>
      <c r="CS14" s="370"/>
      <c r="CT14" s="370"/>
      <c r="CU14" s="370"/>
      <c r="CV14" s="370"/>
      <c r="CW14" s="370"/>
      <c r="CX14" s="370"/>
      <c r="CY14" s="613"/>
      <c r="CZ14" s="370">
        <v>8</v>
      </c>
      <c r="DA14" s="370"/>
      <c r="DB14" s="370"/>
      <c r="DC14" s="370"/>
      <c r="DD14" s="370"/>
      <c r="DE14" s="370"/>
      <c r="DF14" s="370"/>
      <c r="DG14" s="370"/>
      <c r="DH14" s="370"/>
      <c r="DI14" s="370"/>
      <c r="DJ14" s="370"/>
      <c r="DK14" s="613"/>
      <c r="DL14" s="370">
        <v>9</v>
      </c>
      <c r="DM14" s="370"/>
      <c r="DN14" s="370"/>
      <c r="DO14" s="370"/>
      <c r="DP14" s="203"/>
      <c r="DQ14" s="370"/>
      <c r="DR14" s="370"/>
      <c r="DS14" s="370"/>
      <c r="DT14" s="370"/>
      <c r="DU14" s="370"/>
      <c r="DV14" s="370"/>
      <c r="DW14" s="613"/>
      <c r="DX14" s="370">
        <v>10</v>
      </c>
      <c r="DY14" s="370"/>
      <c r="DZ14" s="370"/>
      <c r="EA14" s="370"/>
      <c r="EB14" s="203"/>
      <c r="EC14" s="370"/>
      <c r="ED14" s="370"/>
      <c r="EE14" s="370"/>
      <c r="EF14" s="615"/>
      <c r="EG14" s="370"/>
      <c r="EH14" s="370"/>
      <c r="EI14" s="613"/>
      <c r="EJ14" s="370">
        <v>11</v>
      </c>
      <c r="EK14" s="370"/>
      <c r="EL14" s="370"/>
      <c r="EM14" s="370"/>
      <c r="EN14" s="203"/>
      <c r="EO14" s="370"/>
      <c r="EP14" s="370"/>
      <c r="EQ14" s="370"/>
      <c r="ER14" s="370"/>
      <c r="ES14" s="370"/>
      <c r="ET14" s="370"/>
      <c r="EU14" s="613"/>
      <c r="EV14" s="370">
        <v>12</v>
      </c>
      <c r="EW14" s="370"/>
      <c r="EX14" s="370"/>
      <c r="EY14" s="370"/>
      <c r="EZ14" s="203"/>
      <c r="FA14" s="370"/>
      <c r="FB14" s="370"/>
      <c r="FC14" s="370"/>
      <c r="FD14" s="370"/>
      <c r="FE14" s="370"/>
      <c r="FF14" s="370"/>
      <c r="FG14" s="613"/>
      <c r="FH14" s="370">
        <v>13</v>
      </c>
      <c r="FI14" s="370"/>
      <c r="FJ14" s="370"/>
      <c r="FK14" s="370"/>
      <c r="FL14" s="203"/>
      <c r="FM14" s="370"/>
      <c r="FN14" s="370"/>
      <c r="FO14" s="370"/>
      <c r="FP14" s="370"/>
      <c r="FQ14" s="370"/>
      <c r="FR14" s="370"/>
      <c r="FS14" s="613"/>
      <c r="FT14" s="370">
        <v>14</v>
      </c>
      <c r="FU14" s="370"/>
      <c r="FV14" s="370"/>
      <c r="FX14" s="370"/>
      <c r="FY14" s="370"/>
      <c r="FZ14" s="370"/>
      <c r="GA14" s="370"/>
      <c r="GB14" s="370"/>
      <c r="GC14" s="370"/>
      <c r="GD14" s="370"/>
      <c r="GE14" s="372"/>
      <c r="GF14" s="617">
        <v>15</v>
      </c>
    </row>
    <row r="15" spans="1:189" ht="22" hidden="1" customHeight="1">
      <c r="G15" s="294" t="s">
        <v>327</v>
      </c>
      <c r="H15" s="240" t="s">
        <v>367</v>
      </c>
      <c r="P15" s="300"/>
      <c r="Q15" s="300" t="s">
        <v>468</v>
      </c>
      <c r="R15" s="300"/>
      <c r="S15" s="372"/>
      <c r="T15" s="300"/>
      <c r="U15" s="300"/>
      <c r="V15" s="300"/>
      <c r="W15" s="300"/>
      <c r="X15" s="300"/>
      <c r="Y15" s="300"/>
      <c r="Z15" s="300"/>
      <c r="AA15" s="300"/>
      <c r="AB15" s="300"/>
      <c r="AC15" s="300"/>
      <c r="AD15" s="300"/>
      <c r="AE15" s="372"/>
      <c r="AF15" s="300"/>
      <c r="AG15" s="300"/>
      <c r="AH15" s="300"/>
      <c r="AI15" s="300"/>
      <c r="AJ15" s="300"/>
      <c r="AK15" s="300"/>
      <c r="AL15" s="300"/>
      <c r="AM15" s="300"/>
      <c r="AN15" s="300"/>
      <c r="AO15" s="300"/>
      <c r="AP15" s="300"/>
      <c r="AQ15" s="372"/>
      <c r="AR15" s="300"/>
      <c r="AS15" s="300"/>
      <c r="AT15" s="300"/>
      <c r="AU15" s="300"/>
      <c r="AV15" s="300"/>
      <c r="AW15" s="300"/>
      <c r="AX15" s="300"/>
      <c r="AY15" s="300"/>
      <c r="AZ15" s="300"/>
      <c r="BA15" s="300"/>
      <c r="BB15" s="300"/>
      <c r="BC15" s="372"/>
      <c r="BD15" s="300"/>
      <c r="BE15" s="300"/>
      <c r="BF15" s="300"/>
      <c r="BG15" s="300"/>
      <c r="BH15" s="300"/>
      <c r="BI15" s="300"/>
      <c r="BJ15" s="300"/>
      <c r="BK15" s="300"/>
      <c r="BL15" s="300"/>
      <c r="BM15" s="300"/>
      <c r="BN15" s="300"/>
      <c r="BO15" s="372"/>
      <c r="BP15" s="300"/>
      <c r="BQ15" s="300"/>
      <c r="BR15" s="300"/>
      <c r="BS15" s="300"/>
      <c r="BT15" s="300"/>
      <c r="BU15" s="300"/>
      <c r="BV15" s="300"/>
      <c r="BW15" s="300"/>
      <c r="BX15" s="300"/>
      <c r="BY15" s="300"/>
      <c r="BZ15" s="300"/>
      <c r="CA15" s="372"/>
      <c r="CB15" s="373"/>
      <c r="CC15" s="300"/>
      <c r="CD15" s="300"/>
      <c r="CE15" s="300"/>
      <c r="CF15" s="300"/>
      <c r="CG15" s="300"/>
      <c r="CH15" s="300"/>
      <c r="CI15" s="300"/>
      <c r="CJ15" s="300"/>
      <c r="CK15" s="300"/>
      <c r="CL15" s="300"/>
      <c r="CM15" s="372"/>
      <c r="CN15" s="300"/>
      <c r="CO15" s="300"/>
      <c r="CP15" s="300"/>
      <c r="CQ15" s="300"/>
      <c r="CR15" s="300"/>
      <c r="CS15" s="300"/>
      <c r="CT15" s="300"/>
      <c r="CU15" s="300"/>
      <c r="CV15" s="300"/>
      <c r="CW15" s="300"/>
      <c r="CX15" s="300"/>
      <c r="CY15" s="372"/>
      <c r="CZ15" s="300"/>
      <c r="DA15" s="300"/>
      <c r="DB15" s="300"/>
      <c r="DC15" s="300"/>
      <c r="DD15" s="300"/>
      <c r="DE15" s="300"/>
      <c r="DF15" s="300"/>
      <c r="DG15" s="300"/>
      <c r="DH15" s="300"/>
      <c r="DI15" s="300"/>
      <c r="DJ15" s="300"/>
      <c r="DK15" s="372"/>
      <c r="DL15" s="300"/>
      <c r="DM15" s="300"/>
      <c r="DN15" s="300"/>
      <c r="DO15" s="300"/>
      <c r="DP15" s="300"/>
      <c r="DQ15" s="300"/>
      <c r="DR15" s="300"/>
      <c r="DS15" s="300"/>
      <c r="DT15" s="300"/>
      <c r="DU15" s="300"/>
      <c r="DV15" s="300"/>
      <c r="DW15" s="372"/>
      <c r="EF15" s="300"/>
      <c r="EI15" s="372"/>
      <c r="EU15" s="372"/>
      <c r="FG15" s="372"/>
      <c r="FS15" s="372"/>
      <c r="GB15" s="300"/>
      <c r="GC15" s="300"/>
      <c r="GD15" s="300"/>
      <c r="GE15" s="372"/>
      <c r="GF15" s="374"/>
    </row>
    <row r="16" spans="1:189" s="375" customFormat="1" ht="22" hidden="1" customHeight="1" thickBot="1">
      <c r="A16" s="375" t="s">
        <v>338</v>
      </c>
      <c r="B16" s="376" t="s">
        <v>300</v>
      </c>
      <c r="C16" s="376"/>
      <c r="D16" s="376"/>
      <c r="E16" s="376"/>
      <c r="F16" s="376"/>
      <c r="G16" s="377" t="s">
        <v>244</v>
      </c>
      <c r="H16" s="378">
        <v>1</v>
      </c>
      <c r="I16" s="379">
        <f t="shared" ref="I16:BT16" si="3">H16+1</f>
        <v>2</v>
      </c>
      <c r="J16" s="379">
        <f t="shared" si="3"/>
        <v>3</v>
      </c>
      <c r="K16" s="379">
        <f t="shared" si="3"/>
        <v>4</v>
      </c>
      <c r="L16" s="379">
        <f t="shared" si="3"/>
        <v>5</v>
      </c>
      <c r="M16" s="379">
        <f t="shared" si="3"/>
        <v>6</v>
      </c>
      <c r="N16" s="379">
        <f t="shared" si="3"/>
        <v>7</v>
      </c>
      <c r="O16" s="379">
        <f t="shared" si="3"/>
        <v>8</v>
      </c>
      <c r="P16" s="603">
        <f t="shared" si="3"/>
        <v>9</v>
      </c>
      <c r="Q16" s="379">
        <f t="shared" si="3"/>
        <v>10</v>
      </c>
      <c r="R16" s="379">
        <f t="shared" si="3"/>
        <v>11</v>
      </c>
      <c r="S16" s="380">
        <f t="shared" si="3"/>
        <v>12</v>
      </c>
      <c r="T16" s="379">
        <f t="shared" si="3"/>
        <v>13</v>
      </c>
      <c r="U16" s="379">
        <f t="shared" si="3"/>
        <v>14</v>
      </c>
      <c r="V16" s="379">
        <f t="shared" si="3"/>
        <v>15</v>
      </c>
      <c r="W16" s="379">
        <f t="shared" si="3"/>
        <v>16</v>
      </c>
      <c r="X16" s="379">
        <f t="shared" si="3"/>
        <v>17</v>
      </c>
      <c r="Y16" s="379">
        <f t="shared" si="3"/>
        <v>18</v>
      </c>
      <c r="Z16" s="379">
        <f t="shared" si="3"/>
        <v>19</v>
      </c>
      <c r="AA16" s="379">
        <f t="shared" si="3"/>
        <v>20</v>
      </c>
      <c r="AB16" s="379">
        <f t="shared" si="3"/>
        <v>21</v>
      </c>
      <c r="AC16" s="379">
        <f t="shared" si="3"/>
        <v>22</v>
      </c>
      <c r="AD16" s="379">
        <f t="shared" si="3"/>
        <v>23</v>
      </c>
      <c r="AE16" s="380">
        <f t="shared" si="3"/>
        <v>24</v>
      </c>
      <c r="AF16" s="379">
        <f t="shared" si="3"/>
        <v>25</v>
      </c>
      <c r="AG16" s="379">
        <f t="shared" si="3"/>
        <v>26</v>
      </c>
      <c r="AH16" s="379">
        <f t="shared" si="3"/>
        <v>27</v>
      </c>
      <c r="AI16" s="379">
        <f t="shared" si="3"/>
        <v>28</v>
      </c>
      <c r="AJ16" s="379">
        <f t="shared" si="3"/>
        <v>29</v>
      </c>
      <c r="AK16" s="379">
        <f t="shared" si="3"/>
        <v>30</v>
      </c>
      <c r="AL16" s="379">
        <f t="shared" si="3"/>
        <v>31</v>
      </c>
      <c r="AM16" s="379">
        <f t="shared" si="3"/>
        <v>32</v>
      </c>
      <c r="AN16" s="379">
        <f t="shared" si="3"/>
        <v>33</v>
      </c>
      <c r="AO16" s="379">
        <f t="shared" si="3"/>
        <v>34</v>
      </c>
      <c r="AP16" s="379">
        <f t="shared" si="3"/>
        <v>35</v>
      </c>
      <c r="AQ16" s="380">
        <f t="shared" si="3"/>
        <v>36</v>
      </c>
      <c r="AR16" s="379">
        <f t="shared" si="3"/>
        <v>37</v>
      </c>
      <c r="AS16" s="379">
        <f t="shared" si="3"/>
        <v>38</v>
      </c>
      <c r="AT16" s="379">
        <f t="shared" si="3"/>
        <v>39</v>
      </c>
      <c r="AU16" s="379">
        <f t="shared" si="3"/>
        <v>40</v>
      </c>
      <c r="AV16" s="379">
        <f t="shared" si="3"/>
        <v>41</v>
      </c>
      <c r="AW16" s="379">
        <f t="shared" si="3"/>
        <v>42</v>
      </c>
      <c r="AX16" s="379">
        <f t="shared" si="3"/>
        <v>43</v>
      </c>
      <c r="AY16" s="379">
        <f t="shared" si="3"/>
        <v>44</v>
      </c>
      <c r="AZ16" s="379">
        <f t="shared" si="3"/>
        <v>45</v>
      </c>
      <c r="BA16" s="379">
        <f t="shared" si="3"/>
        <v>46</v>
      </c>
      <c r="BB16" s="379">
        <f t="shared" si="3"/>
        <v>47</v>
      </c>
      <c r="BC16" s="380">
        <f t="shared" si="3"/>
        <v>48</v>
      </c>
      <c r="BD16" s="379">
        <f t="shared" si="3"/>
        <v>49</v>
      </c>
      <c r="BE16" s="379">
        <f t="shared" si="3"/>
        <v>50</v>
      </c>
      <c r="BF16" s="379">
        <f t="shared" si="3"/>
        <v>51</v>
      </c>
      <c r="BG16" s="379">
        <f t="shared" si="3"/>
        <v>52</v>
      </c>
      <c r="BH16" s="379">
        <f t="shared" si="3"/>
        <v>53</v>
      </c>
      <c r="BI16" s="379">
        <f t="shared" si="3"/>
        <v>54</v>
      </c>
      <c r="BJ16" s="379">
        <f t="shared" si="3"/>
        <v>55</v>
      </c>
      <c r="BK16" s="379">
        <f t="shared" si="3"/>
        <v>56</v>
      </c>
      <c r="BL16" s="379">
        <f t="shared" si="3"/>
        <v>57</v>
      </c>
      <c r="BM16" s="379">
        <f t="shared" si="3"/>
        <v>58</v>
      </c>
      <c r="BN16" s="379">
        <f t="shared" si="3"/>
        <v>59</v>
      </c>
      <c r="BO16" s="380">
        <f t="shared" si="3"/>
        <v>60</v>
      </c>
      <c r="BP16" s="379">
        <f t="shared" si="3"/>
        <v>61</v>
      </c>
      <c r="BQ16" s="379">
        <f t="shared" si="3"/>
        <v>62</v>
      </c>
      <c r="BR16" s="379">
        <f t="shared" si="3"/>
        <v>63</v>
      </c>
      <c r="BS16" s="379">
        <f t="shared" si="3"/>
        <v>64</v>
      </c>
      <c r="BT16" s="379">
        <f t="shared" si="3"/>
        <v>65</v>
      </c>
      <c r="BU16" s="379">
        <f t="shared" ref="BU16:EF16" si="4">BT16+1</f>
        <v>66</v>
      </c>
      <c r="BV16" s="379">
        <f t="shared" si="4"/>
        <v>67</v>
      </c>
      <c r="BW16" s="379">
        <f t="shared" si="4"/>
        <v>68</v>
      </c>
      <c r="BX16" s="379">
        <f t="shared" si="4"/>
        <v>69</v>
      </c>
      <c r="BY16" s="379">
        <f t="shared" si="4"/>
        <v>70</v>
      </c>
      <c r="BZ16" s="379">
        <f t="shared" si="4"/>
        <v>71</v>
      </c>
      <c r="CA16" s="380">
        <f t="shared" si="4"/>
        <v>72</v>
      </c>
      <c r="CB16" s="379">
        <f t="shared" si="4"/>
        <v>73</v>
      </c>
      <c r="CC16" s="379">
        <f t="shared" si="4"/>
        <v>74</v>
      </c>
      <c r="CD16" s="379">
        <f t="shared" si="4"/>
        <v>75</v>
      </c>
      <c r="CE16" s="379">
        <f t="shared" si="4"/>
        <v>76</v>
      </c>
      <c r="CF16" s="379">
        <f t="shared" si="4"/>
        <v>77</v>
      </c>
      <c r="CG16" s="379">
        <f t="shared" si="4"/>
        <v>78</v>
      </c>
      <c r="CH16" s="379">
        <f t="shared" si="4"/>
        <v>79</v>
      </c>
      <c r="CI16" s="379">
        <f t="shared" si="4"/>
        <v>80</v>
      </c>
      <c r="CJ16" s="379">
        <f t="shared" si="4"/>
        <v>81</v>
      </c>
      <c r="CK16" s="379">
        <f t="shared" si="4"/>
        <v>82</v>
      </c>
      <c r="CL16" s="379">
        <f t="shared" si="4"/>
        <v>83</v>
      </c>
      <c r="CM16" s="380">
        <f t="shared" si="4"/>
        <v>84</v>
      </c>
      <c r="CN16" s="379">
        <f t="shared" si="4"/>
        <v>85</v>
      </c>
      <c r="CO16" s="379">
        <f t="shared" si="4"/>
        <v>86</v>
      </c>
      <c r="CP16" s="379">
        <f t="shared" si="4"/>
        <v>87</v>
      </c>
      <c r="CQ16" s="379">
        <f t="shared" si="4"/>
        <v>88</v>
      </c>
      <c r="CR16" s="379">
        <f t="shared" si="4"/>
        <v>89</v>
      </c>
      <c r="CS16" s="379">
        <f t="shared" si="4"/>
        <v>90</v>
      </c>
      <c r="CT16" s="379">
        <f t="shared" si="4"/>
        <v>91</v>
      </c>
      <c r="CU16" s="379">
        <f t="shared" si="4"/>
        <v>92</v>
      </c>
      <c r="CV16" s="379">
        <f t="shared" si="4"/>
        <v>93</v>
      </c>
      <c r="CW16" s="379">
        <f t="shared" si="4"/>
        <v>94</v>
      </c>
      <c r="CX16" s="379">
        <f t="shared" si="4"/>
        <v>95</v>
      </c>
      <c r="CY16" s="380">
        <f t="shared" si="4"/>
        <v>96</v>
      </c>
      <c r="CZ16" s="379">
        <f t="shared" si="4"/>
        <v>97</v>
      </c>
      <c r="DA16" s="379">
        <f t="shared" si="4"/>
        <v>98</v>
      </c>
      <c r="DB16" s="379">
        <f t="shared" si="4"/>
        <v>99</v>
      </c>
      <c r="DC16" s="379">
        <f t="shared" si="4"/>
        <v>100</v>
      </c>
      <c r="DD16" s="379">
        <f t="shared" si="4"/>
        <v>101</v>
      </c>
      <c r="DE16" s="379">
        <f t="shared" si="4"/>
        <v>102</v>
      </c>
      <c r="DF16" s="379">
        <f t="shared" si="4"/>
        <v>103</v>
      </c>
      <c r="DG16" s="379">
        <f t="shared" si="4"/>
        <v>104</v>
      </c>
      <c r="DH16" s="379">
        <f t="shared" si="4"/>
        <v>105</v>
      </c>
      <c r="DI16" s="379">
        <f t="shared" si="4"/>
        <v>106</v>
      </c>
      <c r="DJ16" s="379">
        <f t="shared" si="4"/>
        <v>107</v>
      </c>
      <c r="DK16" s="380">
        <f t="shared" si="4"/>
        <v>108</v>
      </c>
      <c r="DL16" s="379">
        <f t="shared" si="4"/>
        <v>109</v>
      </c>
      <c r="DM16" s="379">
        <f t="shared" si="4"/>
        <v>110</v>
      </c>
      <c r="DN16" s="379">
        <f t="shared" si="4"/>
        <v>111</v>
      </c>
      <c r="DO16" s="379">
        <f t="shared" si="4"/>
        <v>112</v>
      </c>
      <c r="DP16" s="379">
        <f t="shared" si="4"/>
        <v>113</v>
      </c>
      <c r="DQ16" s="379">
        <f t="shared" si="4"/>
        <v>114</v>
      </c>
      <c r="DR16" s="379">
        <f t="shared" si="4"/>
        <v>115</v>
      </c>
      <c r="DS16" s="379">
        <f t="shared" si="4"/>
        <v>116</v>
      </c>
      <c r="DT16" s="379">
        <f t="shared" si="4"/>
        <v>117</v>
      </c>
      <c r="DU16" s="379">
        <f t="shared" si="4"/>
        <v>118</v>
      </c>
      <c r="DV16" s="379">
        <f t="shared" si="4"/>
        <v>119</v>
      </c>
      <c r="DW16" s="380">
        <f t="shared" si="4"/>
        <v>120</v>
      </c>
      <c r="DX16" s="379">
        <f t="shared" si="4"/>
        <v>121</v>
      </c>
      <c r="DY16" s="379">
        <f t="shared" si="4"/>
        <v>122</v>
      </c>
      <c r="DZ16" s="379">
        <f t="shared" si="4"/>
        <v>123</v>
      </c>
      <c r="EA16" s="379">
        <f t="shared" si="4"/>
        <v>124</v>
      </c>
      <c r="EB16" s="379">
        <f t="shared" si="4"/>
        <v>125</v>
      </c>
      <c r="EC16" s="379">
        <f t="shared" si="4"/>
        <v>126</v>
      </c>
      <c r="ED16" s="379">
        <f t="shared" si="4"/>
        <v>127</v>
      </c>
      <c r="EE16" s="379">
        <f t="shared" si="4"/>
        <v>128</v>
      </c>
      <c r="EF16" s="379">
        <f t="shared" si="4"/>
        <v>129</v>
      </c>
      <c r="EG16" s="379">
        <f t="shared" ref="EG16:GE16" si="5">EF16+1</f>
        <v>130</v>
      </c>
      <c r="EH16" s="379">
        <f t="shared" si="5"/>
        <v>131</v>
      </c>
      <c r="EI16" s="380">
        <f t="shared" si="5"/>
        <v>132</v>
      </c>
      <c r="EJ16" s="379">
        <f t="shared" si="5"/>
        <v>133</v>
      </c>
      <c r="EK16" s="379">
        <f t="shared" si="5"/>
        <v>134</v>
      </c>
      <c r="EL16" s="379">
        <f t="shared" si="5"/>
        <v>135</v>
      </c>
      <c r="EM16" s="379">
        <f t="shared" si="5"/>
        <v>136</v>
      </c>
      <c r="EN16" s="379">
        <f t="shared" si="5"/>
        <v>137</v>
      </c>
      <c r="EO16" s="379">
        <f t="shared" si="5"/>
        <v>138</v>
      </c>
      <c r="EP16" s="379">
        <f t="shared" si="5"/>
        <v>139</v>
      </c>
      <c r="EQ16" s="379">
        <f t="shared" si="5"/>
        <v>140</v>
      </c>
      <c r="ER16" s="379">
        <f t="shared" si="5"/>
        <v>141</v>
      </c>
      <c r="ES16" s="379">
        <f t="shared" si="5"/>
        <v>142</v>
      </c>
      <c r="ET16" s="379">
        <f t="shared" si="5"/>
        <v>143</v>
      </c>
      <c r="EU16" s="380">
        <f t="shared" si="5"/>
        <v>144</v>
      </c>
      <c r="EV16" s="379">
        <f t="shared" si="5"/>
        <v>145</v>
      </c>
      <c r="EW16" s="379">
        <f t="shared" si="5"/>
        <v>146</v>
      </c>
      <c r="EX16" s="379">
        <f t="shared" si="5"/>
        <v>147</v>
      </c>
      <c r="EY16" s="379">
        <f t="shared" si="5"/>
        <v>148</v>
      </c>
      <c r="EZ16" s="379">
        <f t="shared" si="5"/>
        <v>149</v>
      </c>
      <c r="FA16" s="379">
        <f t="shared" si="5"/>
        <v>150</v>
      </c>
      <c r="FB16" s="379">
        <f t="shared" si="5"/>
        <v>151</v>
      </c>
      <c r="FC16" s="379">
        <f t="shared" si="5"/>
        <v>152</v>
      </c>
      <c r="FD16" s="379">
        <f t="shared" si="5"/>
        <v>153</v>
      </c>
      <c r="FE16" s="379">
        <f t="shared" si="5"/>
        <v>154</v>
      </c>
      <c r="FF16" s="379">
        <f t="shared" si="5"/>
        <v>155</v>
      </c>
      <c r="FG16" s="380">
        <f t="shared" si="5"/>
        <v>156</v>
      </c>
      <c r="FH16" s="379">
        <f t="shared" si="5"/>
        <v>157</v>
      </c>
      <c r="FI16" s="379">
        <f t="shared" si="5"/>
        <v>158</v>
      </c>
      <c r="FJ16" s="379">
        <f t="shared" si="5"/>
        <v>159</v>
      </c>
      <c r="FK16" s="379">
        <f t="shared" si="5"/>
        <v>160</v>
      </c>
      <c r="FL16" s="379">
        <f t="shared" si="5"/>
        <v>161</v>
      </c>
      <c r="FM16" s="379">
        <f t="shared" si="5"/>
        <v>162</v>
      </c>
      <c r="FN16" s="379">
        <f t="shared" si="5"/>
        <v>163</v>
      </c>
      <c r="FO16" s="379">
        <f t="shared" si="5"/>
        <v>164</v>
      </c>
      <c r="FP16" s="379">
        <f t="shared" si="5"/>
        <v>165</v>
      </c>
      <c r="FQ16" s="379">
        <f t="shared" si="5"/>
        <v>166</v>
      </c>
      <c r="FR16" s="379">
        <f t="shared" si="5"/>
        <v>167</v>
      </c>
      <c r="FS16" s="380">
        <f t="shared" si="5"/>
        <v>168</v>
      </c>
      <c r="FT16" s="379">
        <f t="shared" si="5"/>
        <v>169</v>
      </c>
      <c r="FU16" s="379">
        <f t="shared" si="5"/>
        <v>170</v>
      </c>
      <c r="FV16" s="379">
        <f t="shared" si="5"/>
        <v>171</v>
      </c>
      <c r="FW16" s="379">
        <f t="shared" si="5"/>
        <v>172</v>
      </c>
      <c r="FX16" s="379">
        <f t="shared" si="5"/>
        <v>173</v>
      </c>
      <c r="FY16" s="379">
        <f t="shared" si="5"/>
        <v>174</v>
      </c>
      <c r="FZ16" s="379">
        <f t="shared" si="5"/>
        <v>175</v>
      </c>
      <c r="GA16" s="379">
        <f t="shared" si="5"/>
        <v>176</v>
      </c>
      <c r="GB16" s="379">
        <f t="shared" si="5"/>
        <v>177</v>
      </c>
      <c r="GC16" s="379">
        <f t="shared" si="5"/>
        <v>178</v>
      </c>
      <c r="GD16" s="379">
        <f t="shared" si="5"/>
        <v>179</v>
      </c>
      <c r="GE16" s="380">
        <f t="shared" si="5"/>
        <v>180</v>
      </c>
      <c r="GF16" s="381"/>
      <c r="GG16" s="240" t="s">
        <v>458</v>
      </c>
    </row>
    <row r="17" spans="1:189" s="393" customFormat="1" ht="22" hidden="1" customHeight="1" thickTop="1">
      <c r="A17" s="382" t="s">
        <v>396</v>
      </c>
      <c r="B17" s="383">
        <v>1</v>
      </c>
      <c r="C17" s="383"/>
      <c r="D17" s="383"/>
      <c r="E17" s="383">
        <v>1</v>
      </c>
      <c r="F17" s="383"/>
      <c r="G17" s="384" t="str">
        <f>$G$357</f>
        <v>Low Performing  Title / Print</v>
      </c>
      <c r="H17" s="385"/>
      <c r="I17" s="386"/>
      <c r="J17" s="386"/>
      <c r="K17" s="386"/>
      <c r="L17" s="386"/>
      <c r="M17" s="386"/>
      <c r="N17" s="386"/>
      <c r="O17" s="386"/>
      <c r="P17" s="386"/>
      <c r="Q17" s="388">
        <f t="shared" ref="Q17:AN17" si="6">$B$10*Q357</f>
        <v>10965.824999999999</v>
      </c>
      <c r="R17" s="388">
        <f t="shared" si="6"/>
        <v>40421.0625</v>
      </c>
      <c r="S17" s="389">
        <f t="shared" si="6"/>
        <v>74204.324999999997</v>
      </c>
      <c r="T17" s="388">
        <f t="shared" si="6"/>
        <v>136792.5</v>
      </c>
      <c r="U17" s="388">
        <f t="shared" si="6"/>
        <v>224799.41249999998</v>
      </c>
      <c r="V17" s="388">
        <f t="shared" si="6"/>
        <v>153499.125</v>
      </c>
      <c r="W17" s="388">
        <f t="shared" si="6"/>
        <v>131500.19999999998</v>
      </c>
      <c r="X17" s="388">
        <f t="shared" si="6"/>
        <v>145650.375</v>
      </c>
      <c r="Y17" s="388">
        <f t="shared" si="6"/>
        <v>117574.27499999999</v>
      </c>
      <c r="Z17" s="388">
        <f t="shared" si="6"/>
        <v>116755.7625</v>
      </c>
      <c r="AA17" s="388">
        <f t="shared" si="6"/>
        <v>111205.575</v>
      </c>
      <c r="AB17" s="388">
        <f t="shared" si="6"/>
        <v>102796.2</v>
      </c>
      <c r="AC17" s="388">
        <f t="shared" si="6"/>
        <v>90664.274999999994</v>
      </c>
      <c r="AD17" s="388">
        <f t="shared" si="6"/>
        <v>106429.04999999999</v>
      </c>
      <c r="AE17" s="389">
        <f t="shared" si="6"/>
        <v>83634.037499999991</v>
      </c>
      <c r="AF17" s="388">
        <f t="shared" si="6"/>
        <v>71558.175000000003</v>
      </c>
      <c r="AG17" s="388">
        <f t="shared" si="6"/>
        <v>70762.087499999994</v>
      </c>
      <c r="AH17" s="388">
        <f t="shared" si="6"/>
        <v>76144.087499999994</v>
      </c>
      <c r="AI17" s="388">
        <f t="shared" si="6"/>
        <v>55199.137499999997</v>
      </c>
      <c r="AJ17" s="388">
        <f t="shared" si="6"/>
        <v>55457.024999999994</v>
      </c>
      <c r="AK17" s="388">
        <f t="shared" si="6"/>
        <v>39681.037499999999</v>
      </c>
      <c r="AL17" s="388">
        <f t="shared" si="6"/>
        <v>27223.949999999997</v>
      </c>
      <c r="AM17" s="388">
        <f t="shared" si="6"/>
        <v>17704.537499999999</v>
      </c>
      <c r="AN17" s="388">
        <f t="shared" si="6"/>
        <v>7781.4749999999995</v>
      </c>
      <c r="AO17" s="388">
        <f>AN17*0.8</f>
        <v>6225.18</v>
      </c>
      <c r="AP17" s="386">
        <f>AO17*0.8</f>
        <v>4980.1440000000002</v>
      </c>
      <c r="AQ17" s="390">
        <f t="shared" ref="AQ17:BF24" si="7">AP17*0.8</f>
        <v>3984.1152000000002</v>
      </c>
      <c r="AR17" s="386">
        <f t="shared" si="7"/>
        <v>3187.2921600000004</v>
      </c>
      <c r="AS17" s="386">
        <f t="shared" si="7"/>
        <v>2549.8337280000005</v>
      </c>
      <c r="AT17" s="386">
        <f t="shared" si="7"/>
        <v>2039.8669824000006</v>
      </c>
      <c r="AU17" s="386">
        <f t="shared" si="7"/>
        <v>1631.8935859200005</v>
      </c>
      <c r="AV17" s="386">
        <f t="shared" si="7"/>
        <v>1305.5148687360006</v>
      </c>
      <c r="AW17" s="386">
        <f t="shared" si="7"/>
        <v>1044.4118949888004</v>
      </c>
      <c r="AX17" s="386">
        <f t="shared" si="7"/>
        <v>835.5295159910404</v>
      </c>
      <c r="AY17" s="386">
        <f t="shared" si="7"/>
        <v>668.42361279283239</v>
      </c>
      <c r="AZ17" s="386">
        <f t="shared" si="7"/>
        <v>534.73889023426591</v>
      </c>
      <c r="BA17" s="386">
        <f t="shared" si="7"/>
        <v>427.79111218741275</v>
      </c>
      <c r="BB17" s="386">
        <f t="shared" si="7"/>
        <v>342.23288974993022</v>
      </c>
      <c r="BC17" s="390">
        <f t="shared" si="7"/>
        <v>273.7863117999442</v>
      </c>
      <c r="BD17" s="386">
        <f t="shared" si="7"/>
        <v>219.02904943995537</v>
      </c>
      <c r="BE17" s="386">
        <f t="shared" si="7"/>
        <v>175.2232395519643</v>
      </c>
      <c r="BF17" s="386">
        <f t="shared" si="7"/>
        <v>140.17859164157144</v>
      </c>
      <c r="BG17" s="386">
        <f t="shared" ref="BG17:BV32" si="8">BF17*0.8</f>
        <v>112.14287331325716</v>
      </c>
      <c r="BH17" s="386">
        <f t="shared" si="8"/>
        <v>89.714298650605727</v>
      </c>
      <c r="BI17" s="386">
        <f t="shared" si="8"/>
        <v>71.771438920484584</v>
      </c>
      <c r="BJ17" s="386">
        <f t="shared" si="8"/>
        <v>57.417151136387673</v>
      </c>
      <c r="BK17" s="386">
        <f t="shared" si="8"/>
        <v>45.933720909110143</v>
      </c>
      <c r="BL17" s="386">
        <f t="shared" si="8"/>
        <v>36.746976727288114</v>
      </c>
      <c r="BM17" s="386">
        <f t="shared" si="8"/>
        <v>29.397581381830491</v>
      </c>
      <c r="BN17" s="386">
        <f t="shared" si="8"/>
        <v>23.518065105464395</v>
      </c>
      <c r="BO17" s="390">
        <f t="shared" si="8"/>
        <v>18.814452084371517</v>
      </c>
      <c r="BP17" s="386">
        <f t="shared" si="8"/>
        <v>15.051561667497214</v>
      </c>
      <c r="BQ17" s="386">
        <f t="shared" si="8"/>
        <v>12.041249333997772</v>
      </c>
      <c r="BR17" s="386">
        <f t="shared" si="8"/>
        <v>9.6329994671982178</v>
      </c>
      <c r="BS17" s="386">
        <f t="shared" si="8"/>
        <v>7.7063995737585742</v>
      </c>
      <c r="BT17" s="386">
        <f t="shared" si="8"/>
        <v>6.1651196590068595</v>
      </c>
      <c r="BU17" s="386">
        <f t="shared" si="8"/>
        <v>4.9320957272054882</v>
      </c>
      <c r="BV17" s="386">
        <f t="shared" si="8"/>
        <v>3.9456765817643906</v>
      </c>
      <c r="BW17" s="386">
        <f t="shared" ref="BW17:CL32" si="9">BV17*0.8</f>
        <v>3.1565412654115126</v>
      </c>
      <c r="BX17" s="386">
        <f t="shared" si="9"/>
        <v>2.5252330123292102</v>
      </c>
      <c r="BY17" s="386">
        <f t="shared" si="9"/>
        <v>2.0201864098633684</v>
      </c>
      <c r="BZ17" s="386">
        <f t="shared" si="9"/>
        <v>1.6161491278906948</v>
      </c>
      <c r="CA17" s="390">
        <f t="shared" si="9"/>
        <v>1.2929193023125558</v>
      </c>
      <c r="CB17" s="386">
        <f t="shared" si="9"/>
        <v>1.0343354418500448</v>
      </c>
      <c r="CC17" s="386">
        <f t="shared" si="9"/>
        <v>0.82746835348003589</v>
      </c>
      <c r="CD17" s="386">
        <f t="shared" si="9"/>
        <v>0.66197468278402871</v>
      </c>
      <c r="CE17" s="386">
        <f t="shared" si="9"/>
        <v>0.52957974622722304</v>
      </c>
      <c r="CF17" s="386">
        <f t="shared" si="9"/>
        <v>0.42366379698177847</v>
      </c>
      <c r="CG17" s="386">
        <f t="shared" si="9"/>
        <v>0.33893103758542281</v>
      </c>
      <c r="CH17" s="386">
        <f t="shared" si="9"/>
        <v>0.27114483006833828</v>
      </c>
      <c r="CI17" s="386">
        <f t="shared" si="9"/>
        <v>0.21691586405467064</v>
      </c>
      <c r="CJ17" s="386">
        <f t="shared" si="9"/>
        <v>0.17353269124373652</v>
      </c>
      <c r="CK17" s="386">
        <f t="shared" si="9"/>
        <v>0.13882615299498921</v>
      </c>
      <c r="CL17" s="386">
        <f t="shared" si="9"/>
        <v>0.11106092239599137</v>
      </c>
      <c r="CM17" s="390">
        <f t="shared" ref="CM17:DB32" si="10">CL17*0.8</f>
        <v>8.8848737916793097E-2</v>
      </c>
      <c r="CN17" s="386">
        <f t="shared" si="10"/>
        <v>7.1078990333434483E-2</v>
      </c>
      <c r="CO17" s="386">
        <f t="shared" si="10"/>
        <v>5.6863192266747589E-2</v>
      </c>
      <c r="CP17" s="386">
        <f t="shared" si="10"/>
        <v>4.5490553813398074E-2</v>
      </c>
      <c r="CQ17" s="386">
        <f t="shared" si="10"/>
        <v>3.6392443050718461E-2</v>
      </c>
      <c r="CR17" s="386">
        <f t="shared" si="10"/>
        <v>2.9113954440574769E-2</v>
      </c>
      <c r="CS17" s="386">
        <f t="shared" si="10"/>
        <v>2.3291163552459818E-2</v>
      </c>
      <c r="CT17" s="386">
        <f t="shared" si="10"/>
        <v>1.8632930841967855E-2</v>
      </c>
      <c r="CU17" s="386">
        <f t="shared" si="10"/>
        <v>1.4906344673574285E-2</v>
      </c>
      <c r="CV17" s="386">
        <f t="shared" si="10"/>
        <v>1.1925075738859429E-2</v>
      </c>
      <c r="CW17" s="386">
        <f t="shared" si="10"/>
        <v>9.540060591087543E-3</v>
      </c>
      <c r="CX17" s="386">
        <f t="shared" si="10"/>
        <v>7.6320484728700346E-3</v>
      </c>
      <c r="CY17" s="390">
        <f t="shared" si="10"/>
        <v>6.1056387782960284E-3</v>
      </c>
      <c r="CZ17" s="386">
        <f t="shared" si="10"/>
        <v>4.8845110226368232E-3</v>
      </c>
      <c r="DA17" s="386">
        <f t="shared" si="10"/>
        <v>3.9076088181094586E-3</v>
      </c>
      <c r="DB17" s="386">
        <f t="shared" si="10"/>
        <v>3.1260870544875669E-3</v>
      </c>
      <c r="DC17" s="386">
        <f t="shared" ref="DC17:DR32" si="11">DB17*0.8</f>
        <v>2.5008696435900538E-3</v>
      </c>
      <c r="DD17" s="386">
        <f t="shared" si="11"/>
        <v>2.0006957148720433E-3</v>
      </c>
      <c r="DE17" s="386">
        <f t="shared" si="11"/>
        <v>1.6005565718976347E-3</v>
      </c>
      <c r="DF17" s="386">
        <f t="shared" si="11"/>
        <v>1.2804452575181078E-3</v>
      </c>
      <c r="DG17" s="386">
        <f t="shared" si="11"/>
        <v>1.0243562060144862E-3</v>
      </c>
      <c r="DH17" s="386">
        <f t="shared" si="11"/>
        <v>8.1948496481158901E-4</v>
      </c>
      <c r="DI17" s="386">
        <f t="shared" si="11"/>
        <v>6.5558797184927121E-4</v>
      </c>
      <c r="DJ17" s="386">
        <f t="shared" si="11"/>
        <v>5.2447037747941694E-4</v>
      </c>
      <c r="DK17" s="390">
        <f t="shared" si="11"/>
        <v>4.1957630198353357E-4</v>
      </c>
      <c r="DL17" s="386">
        <f t="shared" si="11"/>
        <v>3.3566104158682687E-4</v>
      </c>
      <c r="DM17" s="386">
        <f t="shared" si="11"/>
        <v>2.6852883326946149E-4</v>
      </c>
      <c r="DN17" s="386">
        <f t="shared" si="11"/>
        <v>2.1482306661556921E-4</v>
      </c>
      <c r="DO17" s="386">
        <f t="shared" si="11"/>
        <v>1.7185845329245538E-4</v>
      </c>
      <c r="DP17" s="386">
        <f t="shared" si="11"/>
        <v>1.3748676263396431E-4</v>
      </c>
      <c r="DQ17" s="386">
        <f t="shared" si="11"/>
        <v>1.0998941010717146E-4</v>
      </c>
      <c r="DR17" s="386">
        <f t="shared" si="11"/>
        <v>8.7991528085737172E-5</v>
      </c>
      <c r="DS17" s="386">
        <f t="shared" ref="DS17:EH32" si="12">DR17*0.8</f>
        <v>7.0393222468589735E-5</v>
      </c>
      <c r="DT17" s="386">
        <f t="shared" si="12"/>
        <v>5.6314577974871789E-5</v>
      </c>
      <c r="DU17" s="386">
        <f t="shared" si="12"/>
        <v>4.5051662379897432E-5</v>
      </c>
      <c r="DV17" s="386">
        <f t="shared" si="12"/>
        <v>3.6041329903917948E-5</v>
      </c>
      <c r="DW17" s="390">
        <f t="shared" si="12"/>
        <v>2.883306392313436E-5</v>
      </c>
      <c r="DX17" s="386">
        <f t="shared" si="12"/>
        <v>2.3066451138507491E-5</v>
      </c>
      <c r="DY17" s="386">
        <f t="shared" si="12"/>
        <v>1.8453160910805996E-5</v>
      </c>
      <c r="DZ17" s="386">
        <f t="shared" si="12"/>
        <v>1.4762528728644797E-5</v>
      </c>
      <c r="EA17" s="386">
        <f t="shared" si="12"/>
        <v>1.1810022982915838E-5</v>
      </c>
      <c r="EB17" s="386">
        <f t="shared" si="12"/>
        <v>9.4480183863326718E-6</v>
      </c>
      <c r="EC17" s="386">
        <f t="shared" si="12"/>
        <v>7.5584147090661374E-6</v>
      </c>
      <c r="ED17" s="386">
        <f t="shared" si="12"/>
        <v>6.0467317672529103E-6</v>
      </c>
      <c r="EE17" s="386">
        <f t="shared" si="12"/>
        <v>4.8373854138023282E-6</v>
      </c>
      <c r="EF17" s="386">
        <f t="shared" si="12"/>
        <v>3.8699083310418627E-6</v>
      </c>
      <c r="EG17" s="386">
        <f t="shared" si="12"/>
        <v>3.0959266648334902E-6</v>
      </c>
      <c r="EH17" s="386">
        <f t="shared" si="12"/>
        <v>2.4767413318667922E-6</v>
      </c>
      <c r="EI17" s="390">
        <f t="shared" ref="EI17:EX17" si="13">EH17*0.8</f>
        <v>1.9813930654934339E-6</v>
      </c>
      <c r="EJ17" s="386">
        <f t="shared" si="13"/>
        <v>1.5851144523947472E-6</v>
      </c>
      <c r="EK17" s="386">
        <f t="shared" si="13"/>
        <v>1.2680915619157978E-6</v>
      </c>
      <c r="EL17" s="386">
        <f t="shared" si="13"/>
        <v>1.0144732495326383E-6</v>
      </c>
      <c r="EM17" s="386">
        <f t="shared" si="13"/>
        <v>8.1157859962611063E-7</v>
      </c>
      <c r="EN17" s="386">
        <f t="shared" si="13"/>
        <v>6.4926287970088852E-7</v>
      </c>
      <c r="EO17" s="386">
        <f t="shared" si="13"/>
        <v>5.1941030376071082E-7</v>
      </c>
      <c r="EP17" s="386">
        <f t="shared" si="13"/>
        <v>4.1552824300856869E-7</v>
      </c>
      <c r="EQ17" s="386">
        <f t="shared" si="13"/>
        <v>3.3242259440685496E-7</v>
      </c>
      <c r="ER17" s="386">
        <f t="shared" si="13"/>
        <v>2.6593807552548396E-7</v>
      </c>
      <c r="ES17" s="386">
        <f t="shared" si="13"/>
        <v>2.1275046042038719E-7</v>
      </c>
      <c r="ET17" s="386">
        <f t="shared" si="13"/>
        <v>1.7020036833630976E-7</v>
      </c>
      <c r="EU17" s="390">
        <f t="shared" si="13"/>
        <v>1.3616029466904782E-7</v>
      </c>
      <c r="EV17" s="386">
        <f t="shared" si="13"/>
        <v>1.0892823573523827E-7</v>
      </c>
      <c r="EW17" s="386">
        <f t="shared" si="13"/>
        <v>8.7142588588190626E-8</v>
      </c>
      <c r="EX17" s="386">
        <f t="shared" si="13"/>
        <v>6.9714070870552498E-8</v>
      </c>
      <c r="EY17" s="386">
        <f t="shared" ref="EY17:FN17" si="14">EX17*0.8</f>
        <v>5.5771256696442003E-8</v>
      </c>
      <c r="EZ17" s="386">
        <f t="shared" si="14"/>
        <v>4.4617005357153606E-8</v>
      </c>
      <c r="FA17" s="386">
        <f t="shared" si="14"/>
        <v>3.5693604285722889E-8</v>
      </c>
      <c r="FB17" s="386">
        <f t="shared" si="14"/>
        <v>2.8554883428578312E-8</v>
      </c>
      <c r="FC17" s="386">
        <f t="shared" si="14"/>
        <v>2.2843906742862651E-8</v>
      </c>
      <c r="FD17" s="386">
        <f t="shared" si="14"/>
        <v>1.8275125394290121E-8</v>
      </c>
      <c r="FE17" s="386">
        <f t="shared" si="14"/>
        <v>1.4620100315432098E-8</v>
      </c>
      <c r="FF17" s="386">
        <f t="shared" si="14"/>
        <v>1.169608025234568E-8</v>
      </c>
      <c r="FG17" s="390">
        <f t="shared" si="14"/>
        <v>9.356864201876544E-9</v>
      </c>
      <c r="FH17" s="386">
        <f t="shared" si="14"/>
        <v>7.4854913615012359E-9</v>
      </c>
      <c r="FI17" s="386">
        <f t="shared" si="14"/>
        <v>5.9883930892009892E-9</v>
      </c>
      <c r="FJ17" s="386">
        <f t="shared" si="14"/>
        <v>4.7907144713607917E-9</v>
      </c>
      <c r="FK17" s="386">
        <f t="shared" si="14"/>
        <v>3.8325715770886333E-9</v>
      </c>
      <c r="FL17" s="386">
        <f t="shared" si="14"/>
        <v>3.0660572616709068E-9</v>
      </c>
      <c r="FM17" s="386">
        <f t="shared" si="14"/>
        <v>2.4528458093367257E-9</v>
      </c>
      <c r="FN17" s="386">
        <f t="shared" si="14"/>
        <v>1.9622766474693804E-9</v>
      </c>
      <c r="FO17" s="386">
        <f t="shared" ref="FO17:GD17" si="15">FN17*0.8</f>
        <v>1.5698213179755044E-9</v>
      </c>
      <c r="FP17" s="386">
        <f t="shared" si="15"/>
        <v>1.2558570543804035E-9</v>
      </c>
      <c r="FQ17" s="386">
        <f t="shared" si="15"/>
        <v>1.0046856435043229E-9</v>
      </c>
      <c r="FR17" s="386">
        <f t="shared" si="15"/>
        <v>8.0374851480345842E-10</v>
      </c>
      <c r="FS17" s="390">
        <f t="shared" si="15"/>
        <v>6.4299881184276673E-10</v>
      </c>
      <c r="FT17" s="386">
        <f t="shared" si="15"/>
        <v>5.1439904947421341E-10</v>
      </c>
      <c r="FU17" s="386">
        <f t="shared" si="15"/>
        <v>4.1151923957937077E-10</v>
      </c>
      <c r="FV17" s="386">
        <f t="shared" si="15"/>
        <v>3.2921539166349662E-10</v>
      </c>
      <c r="FW17" s="386">
        <f t="shared" si="15"/>
        <v>2.6337231333079731E-10</v>
      </c>
      <c r="FX17" s="386">
        <f t="shared" si="15"/>
        <v>2.1069785066463786E-10</v>
      </c>
      <c r="FY17" s="386">
        <f t="shared" si="15"/>
        <v>1.685582805317103E-10</v>
      </c>
      <c r="FZ17" s="386">
        <f t="shared" si="15"/>
        <v>1.3484662442536824E-10</v>
      </c>
      <c r="GA17" s="386">
        <f t="shared" si="15"/>
        <v>1.0787729954029459E-10</v>
      </c>
      <c r="GB17" s="386">
        <f t="shared" si="15"/>
        <v>8.6301839632235685E-11</v>
      </c>
      <c r="GC17" s="386">
        <f t="shared" si="15"/>
        <v>6.9041471705788553E-11</v>
      </c>
      <c r="GD17" s="386">
        <f t="shared" si="15"/>
        <v>5.5233177364630848E-11</v>
      </c>
      <c r="GE17" s="390">
        <f t="shared" ref="EI17:GE23" si="16">GD17*0.8</f>
        <v>4.4186541891704679E-11</v>
      </c>
      <c r="GF17" s="392">
        <f t="shared" ref="GF17:GF31" si="17">SUM(H17:GE17)</f>
        <v>2099529.4124999978</v>
      </c>
    </row>
    <row r="18" spans="1:189" s="393" customFormat="1" ht="22" hidden="1" customHeight="1" thickBot="1">
      <c r="B18" s="394">
        <f>B17+1</f>
        <v>2</v>
      </c>
      <c r="C18" s="394"/>
      <c r="D18" s="394">
        <v>1</v>
      </c>
      <c r="E18" s="394"/>
      <c r="F18" s="394"/>
      <c r="G18" s="395" t="str">
        <f>$G$356</f>
        <v>Avg Performing  Title / Print</v>
      </c>
      <c r="H18" s="396"/>
      <c r="I18" s="397"/>
      <c r="J18" s="397"/>
      <c r="K18" s="397"/>
      <c r="L18" s="397"/>
      <c r="M18" s="397"/>
      <c r="N18" s="397"/>
      <c r="O18" s="397"/>
      <c r="P18" s="397"/>
      <c r="Q18" s="397"/>
      <c r="R18" s="399"/>
      <c r="S18" s="400">
        <f t="shared" ref="S18:AP18" si="18">$B$10*Q$356</f>
        <v>23344.424999999999</v>
      </c>
      <c r="T18" s="401">
        <f t="shared" si="18"/>
        <v>75179.8125</v>
      </c>
      <c r="U18" s="401">
        <f t="shared" si="18"/>
        <v>213463.57499999998</v>
      </c>
      <c r="V18" s="401">
        <f t="shared" si="18"/>
        <v>417721.6875</v>
      </c>
      <c r="W18" s="401">
        <f t="shared" si="18"/>
        <v>510202.38749999995</v>
      </c>
      <c r="X18" s="401">
        <f t="shared" si="18"/>
        <v>496444.64999999997</v>
      </c>
      <c r="Y18" s="401">
        <f t="shared" si="18"/>
        <v>505224.03749999998</v>
      </c>
      <c r="Z18" s="401">
        <f t="shared" si="18"/>
        <v>495940.08749999997</v>
      </c>
      <c r="AA18" s="401">
        <f t="shared" si="18"/>
        <v>335455.57500000001</v>
      </c>
      <c r="AB18" s="401">
        <f t="shared" si="18"/>
        <v>364069.875</v>
      </c>
      <c r="AC18" s="401">
        <f t="shared" si="18"/>
        <v>279841.57500000001</v>
      </c>
      <c r="AD18" s="401">
        <f t="shared" si="18"/>
        <v>238590.78749999998</v>
      </c>
      <c r="AE18" s="400">
        <f t="shared" si="18"/>
        <v>308814.67499999999</v>
      </c>
      <c r="AF18" s="401">
        <f t="shared" si="18"/>
        <v>273585</v>
      </c>
      <c r="AG18" s="401">
        <f t="shared" si="18"/>
        <v>237267.71249999999</v>
      </c>
      <c r="AH18" s="401">
        <f t="shared" si="18"/>
        <v>178615.125</v>
      </c>
      <c r="AI18" s="401">
        <f t="shared" si="18"/>
        <v>165844.08749999999</v>
      </c>
      <c r="AJ18" s="401">
        <f t="shared" si="18"/>
        <v>185342.625</v>
      </c>
      <c r="AK18" s="401">
        <f t="shared" si="18"/>
        <v>165877.72500000001</v>
      </c>
      <c r="AL18" s="401">
        <f t="shared" si="18"/>
        <v>128921.325</v>
      </c>
      <c r="AM18" s="401">
        <f t="shared" si="18"/>
        <v>95799.599999999991</v>
      </c>
      <c r="AN18" s="401">
        <f t="shared" si="18"/>
        <v>55995.224999999999</v>
      </c>
      <c r="AO18" s="401">
        <f t="shared" si="18"/>
        <v>49009.837499999994</v>
      </c>
      <c r="AP18" s="401">
        <f t="shared" si="18"/>
        <v>27055.762499999997</v>
      </c>
      <c r="AQ18" s="402">
        <f>AP18*0.8</f>
        <v>21644.61</v>
      </c>
      <c r="AR18" s="397">
        <f t="shared" si="7"/>
        <v>17315.688000000002</v>
      </c>
      <c r="AS18" s="397">
        <f t="shared" si="7"/>
        <v>13852.550400000002</v>
      </c>
      <c r="AT18" s="397">
        <f t="shared" si="7"/>
        <v>11082.040320000002</v>
      </c>
      <c r="AU18" s="397">
        <f t="shared" si="7"/>
        <v>8865.6322560000026</v>
      </c>
      <c r="AV18" s="397">
        <f t="shared" si="7"/>
        <v>7092.5058048000028</v>
      </c>
      <c r="AW18" s="397">
        <f t="shared" si="7"/>
        <v>5674.0046438400022</v>
      </c>
      <c r="AX18" s="397">
        <f t="shared" si="7"/>
        <v>4539.2037150720016</v>
      </c>
      <c r="AY18" s="397">
        <f t="shared" si="7"/>
        <v>3631.3629720576014</v>
      </c>
      <c r="AZ18" s="397">
        <f t="shared" si="7"/>
        <v>2905.0903776460814</v>
      </c>
      <c r="BA18" s="397">
        <f t="shared" si="7"/>
        <v>2324.0723021168651</v>
      </c>
      <c r="BB18" s="397">
        <f t="shared" si="7"/>
        <v>1859.2578416934921</v>
      </c>
      <c r="BC18" s="402">
        <f t="shared" si="7"/>
        <v>1487.4062733547937</v>
      </c>
      <c r="BD18" s="397">
        <f t="shared" si="7"/>
        <v>1189.9250186838351</v>
      </c>
      <c r="BE18" s="397">
        <f t="shared" si="7"/>
        <v>951.94001494706811</v>
      </c>
      <c r="BF18" s="397">
        <f t="shared" si="7"/>
        <v>761.55201195765449</v>
      </c>
      <c r="BG18" s="397">
        <f t="shared" si="8"/>
        <v>609.24160956612366</v>
      </c>
      <c r="BH18" s="397">
        <f t="shared" si="8"/>
        <v>487.39328765289895</v>
      </c>
      <c r="BI18" s="397">
        <f t="shared" si="8"/>
        <v>389.91463012231918</v>
      </c>
      <c r="BJ18" s="397">
        <f t="shared" si="8"/>
        <v>311.93170409785535</v>
      </c>
      <c r="BK18" s="397">
        <f t="shared" si="8"/>
        <v>249.5453632782843</v>
      </c>
      <c r="BL18" s="397">
        <f t="shared" si="8"/>
        <v>199.63629062262746</v>
      </c>
      <c r="BM18" s="397">
        <f t="shared" si="8"/>
        <v>159.70903249810198</v>
      </c>
      <c r="BN18" s="397">
        <f t="shared" si="8"/>
        <v>127.76722599848159</v>
      </c>
      <c r="BO18" s="402">
        <f t="shared" si="8"/>
        <v>102.21378079878528</v>
      </c>
      <c r="BP18" s="397">
        <f t="shared" si="8"/>
        <v>81.771024639028226</v>
      </c>
      <c r="BQ18" s="397">
        <f t="shared" si="8"/>
        <v>65.416819711222587</v>
      </c>
      <c r="BR18" s="397">
        <f t="shared" si="8"/>
        <v>52.33345576897807</v>
      </c>
      <c r="BS18" s="397">
        <f t="shared" si="8"/>
        <v>41.866764615182461</v>
      </c>
      <c r="BT18" s="397">
        <f t="shared" si="8"/>
        <v>33.493411692145969</v>
      </c>
      <c r="BU18" s="397">
        <f t="shared" si="8"/>
        <v>26.794729353716775</v>
      </c>
      <c r="BV18" s="397">
        <f t="shared" si="8"/>
        <v>21.43578348297342</v>
      </c>
      <c r="BW18" s="397">
        <f t="shared" si="9"/>
        <v>17.148626786378738</v>
      </c>
      <c r="BX18" s="397">
        <f t="shared" si="9"/>
        <v>13.718901429102992</v>
      </c>
      <c r="BY18" s="397">
        <f t="shared" si="9"/>
        <v>10.975121143282394</v>
      </c>
      <c r="BZ18" s="397">
        <f t="shared" si="9"/>
        <v>8.7800969146259149</v>
      </c>
      <c r="CA18" s="402">
        <f t="shared" si="9"/>
        <v>7.0240775317007325</v>
      </c>
      <c r="CB18" s="397">
        <f t="shared" si="9"/>
        <v>5.6192620253605865</v>
      </c>
      <c r="CC18" s="397">
        <f t="shared" si="9"/>
        <v>4.495409620288469</v>
      </c>
      <c r="CD18" s="397">
        <f t="shared" si="9"/>
        <v>3.5963276962307753</v>
      </c>
      <c r="CE18" s="397">
        <f t="shared" si="9"/>
        <v>2.8770621569846204</v>
      </c>
      <c r="CF18" s="397">
        <f t="shared" si="9"/>
        <v>2.3016497255876964</v>
      </c>
      <c r="CG18" s="397">
        <f t="shared" si="9"/>
        <v>1.8413197804701573</v>
      </c>
      <c r="CH18" s="397">
        <f t="shared" si="9"/>
        <v>1.473055824376126</v>
      </c>
      <c r="CI18" s="397">
        <f t="shared" si="9"/>
        <v>1.1784446595009008</v>
      </c>
      <c r="CJ18" s="397">
        <f t="shared" si="9"/>
        <v>0.94275572760072068</v>
      </c>
      <c r="CK18" s="397">
        <f t="shared" si="9"/>
        <v>0.75420458208057661</v>
      </c>
      <c r="CL18" s="397">
        <f t="shared" si="9"/>
        <v>0.60336366566446131</v>
      </c>
      <c r="CM18" s="402">
        <f t="shared" si="10"/>
        <v>0.48269093253156908</v>
      </c>
      <c r="CN18" s="397">
        <f t="shared" si="10"/>
        <v>0.38615274602525529</v>
      </c>
      <c r="CO18" s="397">
        <f t="shared" si="10"/>
        <v>0.30892219682020428</v>
      </c>
      <c r="CP18" s="397">
        <f t="shared" si="10"/>
        <v>0.24713775745616343</v>
      </c>
      <c r="CQ18" s="397">
        <f t="shared" si="10"/>
        <v>0.19771020596493075</v>
      </c>
      <c r="CR18" s="397">
        <f t="shared" si="10"/>
        <v>0.15816816477194462</v>
      </c>
      <c r="CS18" s="397">
        <f t="shared" si="10"/>
        <v>0.1265345318175557</v>
      </c>
      <c r="CT18" s="397">
        <f t="shared" si="10"/>
        <v>0.10122762545404457</v>
      </c>
      <c r="CU18" s="397">
        <f t="shared" si="10"/>
        <v>8.0982100363235665E-2</v>
      </c>
      <c r="CV18" s="397">
        <f t="shared" si="10"/>
        <v>6.4785680290588538E-2</v>
      </c>
      <c r="CW18" s="397">
        <f t="shared" si="10"/>
        <v>5.1828544232470831E-2</v>
      </c>
      <c r="CX18" s="397">
        <f t="shared" si="10"/>
        <v>4.1462835385976671E-2</v>
      </c>
      <c r="CY18" s="402">
        <f t="shared" si="10"/>
        <v>3.3170268308781337E-2</v>
      </c>
      <c r="CZ18" s="397">
        <f t="shared" si="10"/>
        <v>2.6536214647025071E-2</v>
      </c>
      <c r="DA18" s="397">
        <f t="shared" si="10"/>
        <v>2.122897171762006E-2</v>
      </c>
      <c r="DB18" s="397">
        <f t="shared" si="10"/>
        <v>1.6983177374096048E-2</v>
      </c>
      <c r="DC18" s="397">
        <f t="shared" si="11"/>
        <v>1.3586541899276839E-2</v>
      </c>
      <c r="DD18" s="397">
        <f t="shared" si="11"/>
        <v>1.0869233519421472E-2</v>
      </c>
      <c r="DE18" s="397">
        <f t="shared" si="11"/>
        <v>8.6953868155371771E-3</v>
      </c>
      <c r="DF18" s="397">
        <f t="shared" si="11"/>
        <v>6.956309452429742E-3</v>
      </c>
      <c r="DG18" s="397">
        <f t="shared" si="11"/>
        <v>5.5650475619437936E-3</v>
      </c>
      <c r="DH18" s="397">
        <f t="shared" si="11"/>
        <v>4.4520380495550347E-3</v>
      </c>
      <c r="DI18" s="397">
        <f t="shared" si="11"/>
        <v>3.5616304396440279E-3</v>
      </c>
      <c r="DJ18" s="397">
        <f t="shared" si="11"/>
        <v>2.8493043517152225E-3</v>
      </c>
      <c r="DK18" s="402">
        <f t="shared" si="11"/>
        <v>2.2794434813721781E-3</v>
      </c>
      <c r="DL18" s="397">
        <f t="shared" si="11"/>
        <v>1.8235547850977427E-3</v>
      </c>
      <c r="DM18" s="397">
        <f t="shared" si="11"/>
        <v>1.4588438280781942E-3</v>
      </c>
      <c r="DN18" s="397">
        <f t="shared" si="11"/>
        <v>1.1670750624625554E-3</v>
      </c>
      <c r="DO18" s="397">
        <f t="shared" si="11"/>
        <v>9.3366004997004438E-4</v>
      </c>
      <c r="DP18" s="397">
        <f t="shared" si="11"/>
        <v>7.469280399760355E-4</v>
      </c>
      <c r="DQ18" s="397">
        <f t="shared" si="11"/>
        <v>5.9754243198082845E-4</v>
      </c>
      <c r="DR18" s="397">
        <f t="shared" si="11"/>
        <v>4.7803394558466276E-4</v>
      </c>
      <c r="DS18" s="397">
        <f t="shared" si="12"/>
        <v>3.8242715646773023E-4</v>
      </c>
      <c r="DT18" s="397">
        <f t="shared" si="12"/>
        <v>3.0594172517418421E-4</v>
      </c>
      <c r="DU18" s="397">
        <f t="shared" si="12"/>
        <v>2.4475338013934736E-4</v>
      </c>
      <c r="DV18" s="397">
        <f t="shared" si="12"/>
        <v>1.9580270411147791E-4</v>
      </c>
      <c r="DW18" s="402">
        <f t="shared" si="12"/>
        <v>1.5664216328918233E-4</v>
      </c>
      <c r="DX18" s="397">
        <f t="shared" si="12"/>
        <v>1.2531373063134587E-4</v>
      </c>
      <c r="DY18" s="397">
        <f t="shared" si="12"/>
        <v>1.002509845050767E-4</v>
      </c>
      <c r="DZ18" s="397">
        <f t="shared" si="12"/>
        <v>8.0200787604061367E-5</v>
      </c>
      <c r="EA18" s="397">
        <f t="shared" si="12"/>
        <v>6.4160630083249094E-5</v>
      </c>
      <c r="EB18" s="397">
        <f t="shared" si="12"/>
        <v>5.1328504066599279E-5</v>
      </c>
      <c r="EC18" s="397">
        <f t="shared" si="12"/>
        <v>4.1062803253279423E-5</v>
      </c>
      <c r="ED18" s="397">
        <f t="shared" si="12"/>
        <v>3.2850242602623543E-5</v>
      </c>
      <c r="EE18" s="397">
        <f t="shared" si="12"/>
        <v>2.6280194082098834E-5</v>
      </c>
      <c r="EF18" s="397">
        <f t="shared" si="12"/>
        <v>2.1024155265679068E-5</v>
      </c>
      <c r="EG18" s="397">
        <f t="shared" si="12"/>
        <v>1.6819324212543256E-5</v>
      </c>
      <c r="EH18" s="397">
        <f t="shared" si="12"/>
        <v>1.3455459370034605E-5</v>
      </c>
      <c r="EI18" s="402">
        <f t="shared" si="16"/>
        <v>1.0764367496027684E-5</v>
      </c>
      <c r="EJ18" s="397">
        <f t="shared" si="16"/>
        <v>8.6114939968221483E-6</v>
      </c>
      <c r="EK18" s="397">
        <f t="shared" si="16"/>
        <v>6.8891951974577191E-6</v>
      </c>
      <c r="EL18" s="397">
        <f t="shared" si="16"/>
        <v>5.5113561579661753E-6</v>
      </c>
      <c r="EM18" s="397">
        <f t="shared" si="16"/>
        <v>4.4090849263729406E-6</v>
      </c>
      <c r="EN18" s="397">
        <f t="shared" si="16"/>
        <v>3.5272679410983525E-6</v>
      </c>
      <c r="EO18" s="397">
        <f t="shared" si="16"/>
        <v>2.8218143528786821E-6</v>
      </c>
      <c r="EP18" s="397">
        <f t="shared" si="16"/>
        <v>2.2574514823029459E-6</v>
      </c>
      <c r="EQ18" s="397">
        <f t="shared" si="16"/>
        <v>1.8059611858423568E-6</v>
      </c>
      <c r="ER18" s="397">
        <f t="shared" si="16"/>
        <v>1.4447689486738856E-6</v>
      </c>
      <c r="ES18" s="397">
        <f t="shared" si="16"/>
        <v>1.1558151589391085E-6</v>
      </c>
      <c r="ET18" s="397">
        <f t="shared" si="16"/>
        <v>9.2465212715128686E-7</v>
      </c>
      <c r="EU18" s="402">
        <f t="shared" si="16"/>
        <v>7.3972170172102953E-7</v>
      </c>
      <c r="EV18" s="397">
        <f t="shared" si="16"/>
        <v>5.9177736137682371E-7</v>
      </c>
      <c r="EW18" s="397">
        <f t="shared" si="16"/>
        <v>4.7342188910145897E-7</v>
      </c>
      <c r="EX18" s="397">
        <f t="shared" si="16"/>
        <v>3.7873751128116717E-7</v>
      </c>
      <c r="EY18" s="397">
        <f t="shared" si="16"/>
        <v>3.0299000902493376E-7</v>
      </c>
      <c r="EZ18" s="397">
        <f t="shared" si="16"/>
        <v>2.42392007219947E-7</v>
      </c>
      <c r="FA18" s="397">
        <f t="shared" si="16"/>
        <v>1.9391360577595761E-7</v>
      </c>
      <c r="FB18" s="397">
        <f t="shared" si="16"/>
        <v>1.5513088462076611E-7</v>
      </c>
      <c r="FC18" s="397">
        <f t="shared" si="16"/>
        <v>1.241047076966129E-7</v>
      </c>
      <c r="FD18" s="397">
        <f t="shared" si="16"/>
        <v>9.9283766157290328E-8</v>
      </c>
      <c r="FE18" s="397">
        <f t="shared" si="16"/>
        <v>7.9427012925832268E-8</v>
      </c>
      <c r="FF18" s="397">
        <f t="shared" si="16"/>
        <v>6.3541610340665814E-8</v>
      </c>
      <c r="FG18" s="402">
        <f t="shared" si="16"/>
        <v>5.0833288272532654E-8</v>
      </c>
      <c r="FH18" s="397">
        <f t="shared" si="16"/>
        <v>4.0666630618026126E-8</v>
      </c>
      <c r="FI18" s="397">
        <f t="shared" si="16"/>
        <v>3.2533304494420902E-8</v>
      </c>
      <c r="FJ18" s="397">
        <f t="shared" si="16"/>
        <v>2.6026643595536723E-8</v>
      </c>
      <c r="FK18" s="397">
        <f t="shared" si="16"/>
        <v>2.082131487642938E-8</v>
      </c>
      <c r="FL18" s="397">
        <f t="shared" si="16"/>
        <v>1.6657051901143504E-8</v>
      </c>
      <c r="FM18" s="397">
        <f t="shared" si="16"/>
        <v>1.3325641520914805E-8</v>
      </c>
      <c r="FN18" s="397">
        <f t="shared" si="16"/>
        <v>1.0660513216731844E-8</v>
      </c>
      <c r="FO18" s="397">
        <f t="shared" si="16"/>
        <v>8.5284105733854759E-9</v>
      </c>
      <c r="FP18" s="397">
        <f t="shared" si="16"/>
        <v>6.8227284587083809E-9</v>
      </c>
      <c r="FQ18" s="397">
        <f t="shared" si="16"/>
        <v>5.4581827669667047E-9</v>
      </c>
      <c r="FR18" s="397">
        <f t="shared" si="16"/>
        <v>4.3665462135733643E-9</v>
      </c>
      <c r="FS18" s="402">
        <f t="shared" si="16"/>
        <v>3.4932369708586914E-9</v>
      </c>
      <c r="FT18" s="397">
        <f t="shared" si="16"/>
        <v>2.7945895766869532E-9</v>
      </c>
      <c r="FU18" s="397">
        <f t="shared" si="16"/>
        <v>2.2356716613495629E-9</v>
      </c>
      <c r="FV18" s="397">
        <f t="shared" si="16"/>
        <v>1.7885373290796503E-9</v>
      </c>
      <c r="FW18" s="397">
        <f t="shared" si="16"/>
        <v>1.4308298632637204E-9</v>
      </c>
      <c r="FX18" s="397">
        <f t="shared" si="16"/>
        <v>1.1446638906109765E-9</v>
      </c>
      <c r="FY18" s="397">
        <f t="shared" si="16"/>
        <v>9.157311124887812E-10</v>
      </c>
      <c r="FZ18" s="397">
        <f t="shared" si="16"/>
        <v>7.3258488999102502E-10</v>
      </c>
      <c r="GA18" s="397">
        <f t="shared" si="16"/>
        <v>5.8606791199282008E-10</v>
      </c>
      <c r="GB18" s="397">
        <f t="shared" si="16"/>
        <v>4.6885432959425606E-10</v>
      </c>
      <c r="GC18" s="397">
        <f t="shared" si="16"/>
        <v>3.7508346367540486E-10</v>
      </c>
      <c r="GD18" s="397">
        <f t="shared" si="16"/>
        <v>3.0006677094032389E-10</v>
      </c>
      <c r="GE18" s="402">
        <f t="shared" si="16"/>
        <v>2.4005341675225911E-10</v>
      </c>
      <c r="GF18" s="403">
        <f t="shared" si="17"/>
        <v>5935830.2250000024</v>
      </c>
    </row>
    <row r="19" spans="1:189" s="393" customFormat="1" ht="22" hidden="1" customHeight="1" thickTop="1">
      <c r="A19" s="382" t="s">
        <v>395</v>
      </c>
      <c r="B19" s="383">
        <f t="shared" ref="B19:B82" si="19">B18+1</f>
        <v>3</v>
      </c>
      <c r="C19" s="383">
        <v>1</v>
      </c>
      <c r="D19" s="383"/>
      <c r="E19" s="383"/>
      <c r="F19" s="383"/>
      <c r="G19" s="404" t="str">
        <f>$G$355</f>
        <v>High Performing Title / Print</v>
      </c>
      <c r="H19" s="396"/>
      <c r="I19" s="397"/>
      <c r="J19" s="397"/>
      <c r="K19" s="397"/>
      <c r="L19" s="397"/>
      <c r="M19" s="397"/>
      <c r="N19" s="397"/>
      <c r="O19" s="397"/>
      <c r="P19" s="397"/>
      <c r="Q19" s="397"/>
      <c r="R19" s="397"/>
      <c r="S19" s="402"/>
      <c r="T19" s="397"/>
      <c r="U19" s="397"/>
      <c r="V19" s="405">
        <f t="shared" ref="V19:AS19" si="20">$B$10*Q$355</f>
        <v>216978.69374999998</v>
      </c>
      <c r="W19" s="405">
        <f t="shared" si="20"/>
        <v>724467.65625</v>
      </c>
      <c r="X19" s="405">
        <f t="shared" si="20"/>
        <v>1376160.58125</v>
      </c>
      <c r="Y19" s="405">
        <f t="shared" si="20"/>
        <v>2329951.8937499998</v>
      </c>
      <c r="Z19" s="405">
        <f t="shared" si="20"/>
        <v>2894254.59375</v>
      </c>
      <c r="AA19" s="405">
        <f t="shared" si="20"/>
        <v>3393771.46875</v>
      </c>
      <c r="AB19" s="405">
        <f t="shared" si="20"/>
        <v>2796016.2749999999</v>
      </c>
      <c r="AC19" s="405">
        <f t="shared" si="20"/>
        <v>2389978.0124999997</v>
      </c>
      <c r="AD19" s="405">
        <f t="shared" si="20"/>
        <v>3074736.5999999996</v>
      </c>
      <c r="AE19" s="406">
        <f t="shared" si="20"/>
        <v>2535998.4</v>
      </c>
      <c r="AF19" s="405">
        <f t="shared" si="20"/>
        <v>2199253.3874999997</v>
      </c>
      <c r="AG19" s="405">
        <f t="shared" si="20"/>
        <v>2769980.85</v>
      </c>
      <c r="AH19" s="405">
        <f t="shared" si="20"/>
        <v>2434968.1687499997</v>
      </c>
      <c r="AI19" s="405">
        <f t="shared" si="20"/>
        <v>2279546.1</v>
      </c>
      <c r="AJ19" s="405">
        <f t="shared" si="20"/>
        <v>1459329.3</v>
      </c>
      <c r="AK19" s="405">
        <f t="shared" si="20"/>
        <v>1644554.1937499999</v>
      </c>
      <c r="AL19" s="405">
        <f t="shared" si="20"/>
        <v>1368625.78125</v>
      </c>
      <c r="AM19" s="405">
        <f t="shared" si="20"/>
        <v>1435026.20625</v>
      </c>
      <c r="AN19" s="405">
        <f t="shared" si="20"/>
        <v>791086.72499999998</v>
      </c>
      <c r="AO19" s="405">
        <f t="shared" si="20"/>
        <v>705176.54999999993</v>
      </c>
      <c r="AP19" s="405">
        <f t="shared" si="20"/>
        <v>550393.59375</v>
      </c>
      <c r="AQ19" s="406">
        <f t="shared" si="20"/>
        <v>603389.47499999998</v>
      </c>
      <c r="AR19" s="405">
        <f t="shared" si="20"/>
        <v>382004.26874999999</v>
      </c>
      <c r="AS19" s="405">
        <f t="shared" si="20"/>
        <v>213648.58124999999</v>
      </c>
      <c r="AT19" s="397">
        <f>AS19*0.8</f>
        <v>170918.86499999999</v>
      </c>
      <c r="AU19" s="397">
        <f t="shared" si="7"/>
        <v>136735.092</v>
      </c>
      <c r="AV19" s="397">
        <f t="shared" si="7"/>
        <v>109388.0736</v>
      </c>
      <c r="AW19" s="397">
        <f t="shared" si="7"/>
        <v>87510.458880000006</v>
      </c>
      <c r="AX19" s="397">
        <f t="shared" si="7"/>
        <v>70008.367104000004</v>
      </c>
      <c r="AY19" s="397">
        <f t="shared" si="7"/>
        <v>56006.693683200006</v>
      </c>
      <c r="AZ19" s="397">
        <f t="shared" si="7"/>
        <v>44805.354946560008</v>
      </c>
      <c r="BA19" s="397">
        <f t="shared" si="7"/>
        <v>35844.283957248008</v>
      </c>
      <c r="BB19" s="397">
        <f t="shared" si="7"/>
        <v>28675.427165798406</v>
      </c>
      <c r="BC19" s="402">
        <f t="shared" si="7"/>
        <v>22940.341732638728</v>
      </c>
      <c r="BD19" s="397">
        <f t="shared" si="7"/>
        <v>18352.273386110985</v>
      </c>
      <c r="BE19" s="397">
        <f t="shared" si="7"/>
        <v>14681.818708888788</v>
      </c>
      <c r="BF19" s="397">
        <f t="shared" si="7"/>
        <v>11745.454967111031</v>
      </c>
      <c r="BG19" s="397">
        <f t="shared" si="8"/>
        <v>9396.3639736888254</v>
      </c>
      <c r="BH19" s="397">
        <f t="shared" si="8"/>
        <v>7517.091178951061</v>
      </c>
      <c r="BI19" s="397">
        <f t="shared" si="8"/>
        <v>6013.6729431608492</v>
      </c>
      <c r="BJ19" s="397">
        <f t="shared" si="8"/>
        <v>4810.9383545286792</v>
      </c>
      <c r="BK19" s="397">
        <f t="shared" si="8"/>
        <v>3848.7506836229436</v>
      </c>
      <c r="BL19" s="397">
        <f t="shared" si="8"/>
        <v>3079.000546898355</v>
      </c>
      <c r="BM19" s="397">
        <f t="shared" si="8"/>
        <v>2463.2004375186843</v>
      </c>
      <c r="BN19" s="397">
        <f t="shared" si="8"/>
        <v>1970.5603500149475</v>
      </c>
      <c r="BO19" s="402">
        <f t="shared" si="8"/>
        <v>1576.4482800119581</v>
      </c>
      <c r="BP19" s="397">
        <f t="shared" si="8"/>
        <v>1261.1586240095667</v>
      </c>
      <c r="BQ19" s="397">
        <f t="shared" si="8"/>
        <v>1008.9268992076534</v>
      </c>
      <c r="BR19" s="397">
        <f t="shared" si="8"/>
        <v>807.14151936612279</v>
      </c>
      <c r="BS19" s="397">
        <f t="shared" si="8"/>
        <v>645.71321549289826</v>
      </c>
      <c r="BT19" s="397">
        <f t="shared" si="8"/>
        <v>516.57057239431867</v>
      </c>
      <c r="BU19" s="397">
        <f t="shared" si="8"/>
        <v>413.25645791545497</v>
      </c>
      <c r="BV19" s="397">
        <f t="shared" si="8"/>
        <v>330.60516633236398</v>
      </c>
      <c r="BW19" s="397">
        <f t="shared" si="9"/>
        <v>264.48413306589117</v>
      </c>
      <c r="BX19" s="397">
        <f t="shared" si="9"/>
        <v>211.58730645271294</v>
      </c>
      <c r="BY19" s="397">
        <f t="shared" si="9"/>
        <v>169.26984516217036</v>
      </c>
      <c r="BZ19" s="397">
        <f t="shared" si="9"/>
        <v>135.41587612973629</v>
      </c>
      <c r="CA19" s="402">
        <f t="shared" si="9"/>
        <v>108.33270090378903</v>
      </c>
      <c r="CB19" s="397">
        <f t="shared" si="9"/>
        <v>86.666160723031226</v>
      </c>
      <c r="CC19" s="397">
        <f t="shared" si="9"/>
        <v>69.332928578424983</v>
      </c>
      <c r="CD19" s="397">
        <f t="shared" si="9"/>
        <v>55.466342862739992</v>
      </c>
      <c r="CE19" s="397">
        <f t="shared" si="9"/>
        <v>44.373074290191994</v>
      </c>
      <c r="CF19" s="397">
        <f t="shared" si="9"/>
        <v>35.498459432153595</v>
      </c>
      <c r="CG19" s="397">
        <f t="shared" si="9"/>
        <v>28.398767545722876</v>
      </c>
      <c r="CH19" s="397">
        <f t="shared" si="9"/>
        <v>22.719014036578301</v>
      </c>
      <c r="CI19" s="397">
        <f t="shared" si="9"/>
        <v>18.17521122926264</v>
      </c>
      <c r="CJ19" s="397">
        <f t="shared" si="9"/>
        <v>14.540168983410112</v>
      </c>
      <c r="CK19" s="397">
        <f t="shared" si="9"/>
        <v>11.632135186728091</v>
      </c>
      <c r="CL19" s="397">
        <f t="shared" si="9"/>
        <v>9.3057081493824736</v>
      </c>
      <c r="CM19" s="402">
        <f t="shared" si="10"/>
        <v>7.4445665195059796</v>
      </c>
      <c r="CN19" s="397">
        <f t="shared" si="10"/>
        <v>5.9556532156047837</v>
      </c>
      <c r="CO19" s="397">
        <f t="shared" si="10"/>
        <v>4.7645225724838269</v>
      </c>
      <c r="CP19" s="397">
        <f t="shared" si="10"/>
        <v>3.8116180579870615</v>
      </c>
      <c r="CQ19" s="397">
        <f t="shared" si="10"/>
        <v>3.0492944463896494</v>
      </c>
      <c r="CR19" s="397">
        <f t="shared" si="10"/>
        <v>2.4394355571117199</v>
      </c>
      <c r="CS19" s="397">
        <f t="shared" si="10"/>
        <v>1.9515484456893759</v>
      </c>
      <c r="CT19" s="397">
        <f t="shared" si="10"/>
        <v>1.5612387565515009</v>
      </c>
      <c r="CU19" s="397">
        <f t="shared" si="10"/>
        <v>1.2489910052412008</v>
      </c>
      <c r="CV19" s="397">
        <f t="shared" si="10"/>
        <v>0.99919280419296064</v>
      </c>
      <c r="CW19" s="397">
        <f t="shared" si="10"/>
        <v>0.79935424335436855</v>
      </c>
      <c r="CX19" s="397">
        <f t="shared" si="10"/>
        <v>0.63948339468349491</v>
      </c>
      <c r="CY19" s="402">
        <f t="shared" si="10"/>
        <v>0.51158671574679593</v>
      </c>
      <c r="CZ19" s="397">
        <f t="shared" si="10"/>
        <v>0.40926937259743679</v>
      </c>
      <c r="DA19" s="397">
        <f t="shared" si="10"/>
        <v>0.32741549807794945</v>
      </c>
      <c r="DB19" s="397">
        <f t="shared" si="10"/>
        <v>0.26193239846235955</v>
      </c>
      <c r="DC19" s="397">
        <f t="shared" si="11"/>
        <v>0.20954591876988765</v>
      </c>
      <c r="DD19" s="397">
        <f t="shared" si="11"/>
        <v>0.16763673501591014</v>
      </c>
      <c r="DE19" s="397">
        <f t="shared" si="11"/>
        <v>0.13410938801272812</v>
      </c>
      <c r="DF19" s="397">
        <f t="shared" si="11"/>
        <v>0.1072875104101825</v>
      </c>
      <c r="DG19" s="397">
        <f t="shared" si="11"/>
        <v>8.583000832814601E-2</v>
      </c>
      <c r="DH19" s="397">
        <f t="shared" si="11"/>
        <v>6.8664006662516805E-2</v>
      </c>
      <c r="DI19" s="397">
        <f t="shared" si="11"/>
        <v>5.4931205330013444E-2</v>
      </c>
      <c r="DJ19" s="397">
        <f t="shared" si="11"/>
        <v>4.3944964264010761E-2</v>
      </c>
      <c r="DK19" s="402">
        <f t="shared" si="11"/>
        <v>3.515597141120861E-2</v>
      </c>
      <c r="DL19" s="397">
        <f t="shared" si="11"/>
        <v>2.8124777128966889E-2</v>
      </c>
      <c r="DM19" s="397">
        <f t="shared" si="11"/>
        <v>2.2499821703173512E-2</v>
      </c>
      <c r="DN19" s="397">
        <f t="shared" si="11"/>
        <v>1.7999857362538809E-2</v>
      </c>
      <c r="DO19" s="397">
        <f t="shared" si="11"/>
        <v>1.4399885890031048E-2</v>
      </c>
      <c r="DP19" s="397">
        <f t="shared" si="11"/>
        <v>1.1519908712024839E-2</v>
      </c>
      <c r="DQ19" s="397">
        <f t="shared" si="11"/>
        <v>9.2159269696198715E-3</v>
      </c>
      <c r="DR19" s="397">
        <f t="shared" si="11"/>
        <v>7.3727415756958976E-3</v>
      </c>
      <c r="DS19" s="397">
        <f t="shared" si="12"/>
        <v>5.8981932605567181E-3</v>
      </c>
      <c r="DT19" s="397">
        <f t="shared" si="12"/>
        <v>4.7185546084453746E-3</v>
      </c>
      <c r="DU19" s="397">
        <f t="shared" si="12"/>
        <v>3.7748436867562998E-3</v>
      </c>
      <c r="DV19" s="397">
        <f t="shared" si="12"/>
        <v>3.0198749494050399E-3</v>
      </c>
      <c r="DW19" s="402">
        <f t="shared" si="12"/>
        <v>2.4158999595240323E-3</v>
      </c>
      <c r="DX19" s="397">
        <f t="shared" si="12"/>
        <v>1.9327199676192259E-3</v>
      </c>
      <c r="DY19" s="397">
        <f t="shared" si="12"/>
        <v>1.5461759740953809E-3</v>
      </c>
      <c r="DZ19" s="397">
        <f t="shared" si="12"/>
        <v>1.2369407792763047E-3</v>
      </c>
      <c r="EA19" s="397">
        <f t="shared" si="12"/>
        <v>9.8955262342104383E-4</v>
      </c>
      <c r="EB19" s="397">
        <f t="shared" si="12"/>
        <v>7.9164209873683507E-4</v>
      </c>
      <c r="EC19" s="397">
        <f t="shared" si="12"/>
        <v>6.333136789894681E-4</v>
      </c>
      <c r="ED19" s="397">
        <f t="shared" si="12"/>
        <v>5.0665094319157452E-4</v>
      </c>
      <c r="EE19" s="397">
        <f t="shared" si="12"/>
        <v>4.0532075455325964E-4</v>
      </c>
      <c r="EF19" s="397">
        <f t="shared" si="12"/>
        <v>3.2425660364260772E-4</v>
      </c>
      <c r="EG19" s="397">
        <f t="shared" si="12"/>
        <v>2.5940528291408619E-4</v>
      </c>
      <c r="EH19" s="397">
        <f t="shared" si="12"/>
        <v>2.0752422633126897E-4</v>
      </c>
      <c r="EI19" s="402">
        <f t="shared" si="16"/>
        <v>1.6601938106501518E-4</v>
      </c>
      <c r="EJ19" s="397">
        <f t="shared" si="16"/>
        <v>1.3281550485201216E-4</v>
      </c>
      <c r="EK19" s="397">
        <f t="shared" si="16"/>
        <v>1.0625240388160973E-4</v>
      </c>
      <c r="EL19" s="397">
        <f t="shared" si="16"/>
        <v>8.5001923105287787E-5</v>
      </c>
      <c r="EM19" s="397">
        <f t="shared" si="16"/>
        <v>6.800153848423023E-5</v>
      </c>
      <c r="EN19" s="397">
        <f t="shared" si="16"/>
        <v>5.4401230787384188E-5</v>
      </c>
      <c r="EO19" s="397">
        <f t="shared" si="16"/>
        <v>4.3520984629907356E-5</v>
      </c>
      <c r="EP19" s="397">
        <f t="shared" si="16"/>
        <v>3.4816787703925883E-5</v>
      </c>
      <c r="EQ19" s="397">
        <f t="shared" si="16"/>
        <v>2.7853430163140709E-5</v>
      </c>
      <c r="ER19" s="397">
        <f t="shared" si="16"/>
        <v>2.2282744130512567E-5</v>
      </c>
      <c r="ES19" s="397">
        <f t="shared" si="16"/>
        <v>1.7826195304410053E-5</v>
      </c>
      <c r="ET19" s="397">
        <f t="shared" si="16"/>
        <v>1.4260956243528043E-5</v>
      </c>
      <c r="EU19" s="402">
        <f t="shared" si="16"/>
        <v>1.1408764994822436E-5</v>
      </c>
      <c r="EV19" s="397">
        <f t="shared" si="16"/>
        <v>9.1270119958579483E-6</v>
      </c>
      <c r="EW19" s="397">
        <f t="shared" si="16"/>
        <v>7.3016095966863586E-6</v>
      </c>
      <c r="EX19" s="397">
        <f t="shared" si="16"/>
        <v>5.8412876773490872E-6</v>
      </c>
      <c r="EY19" s="397">
        <f t="shared" si="16"/>
        <v>4.6730301418792701E-6</v>
      </c>
      <c r="EZ19" s="397">
        <f t="shared" si="16"/>
        <v>3.7384241135034164E-6</v>
      </c>
      <c r="FA19" s="397">
        <f t="shared" si="16"/>
        <v>2.9907392908027331E-6</v>
      </c>
      <c r="FB19" s="397">
        <f t="shared" si="16"/>
        <v>2.3925914326421865E-6</v>
      </c>
      <c r="FC19" s="397">
        <f t="shared" si="16"/>
        <v>1.9140731461137491E-6</v>
      </c>
      <c r="FD19" s="397">
        <f t="shared" si="16"/>
        <v>1.5312585168909994E-6</v>
      </c>
      <c r="FE19" s="397">
        <f t="shared" si="16"/>
        <v>1.2250068135127996E-6</v>
      </c>
      <c r="FF19" s="397">
        <f t="shared" si="16"/>
        <v>9.8000545081023975E-7</v>
      </c>
      <c r="FG19" s="402">
        <f t="shared" si="16"/>
        <v>7.8400436064819182E-7</v>
      </c>
      <c r="FH19" s="397">
        <f t="shared" si="16"/>
        <v>6.2720348851855352E-7</v>
      </c>
      <c r="FI19" s="397">
        <f t="shared" si="16"/>
        <v>5.0176279081484286E-7</v>
      </c>
      <c r="FJ19" s="397">
        <f t="shared" si="16"/>
        <v>4.0141023265187432E-7</v>
      </c>
      <c r="FK19" s="397">
        <f t="shared" si="16"/>
        <v>3.2112818612149947E-7</v>
      </c>
      <c r="FL19" s="397">
        <f t="shared" si="16"/>
        <v>2.5690254889719959E-7</v>
      </c>
      <c r="FM19" s="397">
        <f t="shared" si="16"/>
        <v>2.055220391177597E-7</v>
      </c>
      <c r="FN19" s="397">
        <f t="shared" si="16"/>
        <v>1.6441763129420776E-7</v>
      </c>
      <c r="FO19" s="397">
        <f t="shared" si="16"/>
        <v>1.3153410503536622E-7</v>
      </c>
      <c r="FP19" s="397">
        <f t="shared" si="16"/>
        <v>1.0522728402829298E-7</v>
      </c>
      <c r="FQ19" s="397">
        <f t="shared" si="16"/>
        <v>8.4181827222634391E-8</v>
      </c>
      <c r="FR19" s="397">
        <f t="shared" si="16"/>
        <v>6.7345461778107511E-8</v>
      </c>
      <c r="FS19" s="402">
        <f t="shared" si="16"/>
        <v>5.3876369422486012E-8</v>
      </c>
      <c r="FT19" s="397">
        <f t="shared" si="16"/>
        <v>4.3101095537988811E-8</v>
      </c>
      <c r="FU19" s="397">
        <f t="shared" si="16"/>
        <v>3.4480876430391049E-8</v>
      </c>
      <c r="FV19" s="397">
        <f t="shared" si="16"/>
        <v>2.7584701144312841E-8</v>
      </c>
      <c r="FW19" s="397">
        <f t="shared" si="16"/>
        <v>2.2067760915450272E-8</v>
      </c>
      <c r="FX19" s="397">
        <f t="shared" si="16"/>
        <v>1.7654208732360218E-8</v>
      </c>
      <c r="FY19" s="397">
        <f t="shared" si="16"/>
        <v>1.4123366985888174E-8</v>
      </c>
      <c r="FZ19" s="397">
        <f t="shared" si="16"/>
        <v>1.129869358871054E-8</v>
      </c>
      <c r="GA19" s="397">
        <f t="shared" si="16"/>
        <v>9.0389548709684334E-9</v>
      </c>
      <c r="GB19" s="397">
        <f t="shared" si="16"/>
        <v>7.2311638967747472E-9</v>
      </c>
      <c r="GC19" s="397">
        <f t="shared" si="16"/>
        <v>5.7849311174197981E-9</v>
      </c>
      <c r="GD19" s="397">
        <f t="shared" si="16"/>
        <v>4.6279448939358388E-9</v>
      </c>
      <c r="GE19" s="402">
        <f t="shared" si="16"/>
        <v>3.7023559151486714E-9</v>
      </c>
      <c r="GF19" s="407">
        <f t="shared" si="17"/>
        <v>41423891.681249991</v>
      </c>
      <c r="GG19" s="408">
        <f>(GF19*$B$14)*$B$13</f>
        <v>186407512.56562498</v>
      </c>
    </row>
    <row r="20" spans="1:189" s="393" customFormat="1" ht="22" hidden="1" customHeight="1">
      <c r="B20" s="394">
        <f t="shared" si="19"/>
        <v>4</v>
      </c>
      <c r="C20" s="394"/>
      <c r="D20" s="394"/>
      <c r="E20" s="394">
        <v>1</v>
      </c>
      <c r="F20" s="394"/>
      <c r="G20" s="409" t="str">
        <f>$G$357</f>
        <v>Low Performing  Title / Print</v>
      </c>
      <c r="H20" s="396"/>
      <c r="I20" s="397"/>
      <c r="J20" s="397"/>
      <c r="K20" s="397"/>
      <c r="L20" s="397"/>
      <c r="M20" s="397"/>
      <c r="N20" s="397"/>
      <c r="O20" s="397"/>
      <c r="P20" s="397"/>
      <c r="Q20" s="397"/>
      <c r="R20" s="397"/>
      <c r="S20" s="402"/>
      <c r="T20" s="397"/>
      <c r="U20" s="397"/>
      <c r="V20" s="397"/>
      <c r="W20" s="399"/>
      <c r="X20" s="410">
        <f t="shared" ref="X20:AU20" si="21">$B$10*Q$357</f>
        <v>10965.824999999999</v>
      </c>
      <c r="Y20" s="410">
        <f t="shared" si="21"/>
        <v>40421.0625</v>
      </c>
      <c r="Z20" s="410">
        <f t="shared" si="21"/>
        <v>74204.324999999997</v>
      </c>
      <c r="AA20" s="410">
        <f t="shared" si="21"/>
        <v>136792.5</v>
      </c>
      <c r="AB20" s="410">
        <f t="shared" si="21"/>
        <v>224799.41249999998</v>
      </c>
      <c r="AC20" s="410">
        <f t="shared" si="21"/>
        <v>153499.125</v>
      </c>
      <c r="AD20" s="410">
        <f t="shared" si="21"/>
        <v>131500.19999999998</v>
      </c>
      <c r="AE20" s="411">
        <f t="shared" si="21"/>
        <v>145650.375</v>
      </c>
      <c r="AF20" s="410">
        <f t="shared" si="21"/>
        <v>117574.27499999999</v>
      </c>
      <c r="AG20" s="410">
        <f t="shared" si="21"/>
        <v>116755.7625</v>
      </c>
      <c r="AH20" s="410">
        <f t="shared" si="21"/>
        <v>111205.575</v>
      </c>
      <c r="AI20" s="410">
        <f t="shared" si="21"/>
        <v>102796.2</v>
      </c>
      <c r="AJ20" s="410">
        <f t="shared" si="21"/>
        <v>90664.274999999994</v>
      </c>
      <c r="AK20" s="410">
        <f t="shared" si="21"/>
        <v>106429.04999999999</v>
      </c>
      <c r="AL20" s="410">
        <f t="shared" si="21"/>
        <v>83634.037499999991</v>
      </c>
      <c r="AM20" s="410">
        <f t="shared" si="21"/>
        <v>71558.175000000003</v>
      </c>
      <c r="AN20" s="410">
        <f t="shared" si="21"/>
        <v>70762.087499999994</v>
      </c>
      <c r="AO20" s="410">
        <f t="shared" si="21"/>
        <v>76144.087499999994</v>
      </c>
      <c r="AP20" s="410">
        <f t="shared" si="21"/>
        <v>55199.137499999997</v>
      </c>
      <c r="AQ20" s="411">
        <f t="shared" si="21"/>
        <v>55457.024999999994</v>
      </c>
      <c r="AR20" s="410">
        <f t="shared" si="21"/>
        <v>39681.037499999999</v>
      </c>
      <c r="AS20" s="410">
        <f t="shared" si="21"/>
        <v>27223.949999999997</v>
      </c>
      <c r="AT20" s="410">
        <f t="shared" si="21"/>
        <v>17704.537499999999</v>
      </c>
      <c r="AU20" s="410">
        <f t="shared" si="21"/>
        <v>7781.4749999999995</v>
      </c>
      <c r="AV20" s="397">
        <f>AU20*0.8</f>
        <v>6225.18</v>
      </c>
      <c r="AW20" s="397">
        <f t="shared" si="7"/>
        <v>4980.1440000000002</v>
      </c>
      <c r="AX20" s="397">
        <f t="shared" si="7"/>
        <v>3984.1152000000002</v>
      </c>
      <c r="AY20" s="397">
        <f t="shared" si="7"/>
        <v>3187.2921600000004</v>
      </c>
      <c r="AZ20" s="397">
        <f t="shared" si="7"/>
        <v>2549.8337280000005</v>
      </c>
      <c r="BA20" s="397">
        <f t="shared" si="7"/>
        <v>2039.8669824000006</v>
      </c>
      <c r="BB20" s="397">
        <f t="shared" si="7"/>
        <v>1631.8935859200005</v>
      </c>
      <c r="BC20" s="402">
        <f t="shared" si="7"/>
        <v>1305.5148687360006</v>
      </c>
      <c r="BD20" s="397">
        <f t="shared" si="7"/>
        <v>1044.4118949888004</v>
      </c>
      <c r="BE20" s="397">
        <f t="shared" si="7"/>
        <v>835.5295159910404</v>
      </c>
      <c r="BF20" s="397">
        <f t="shared" si="7"/>
        <v>668.42361279283239</v>
      </c>
      <c r="BG20" s="397">
        <f t="shared" si="8"/>
        <v>534.73889023426591</v>
      </c>
      <c r="BH20" s="397">
        <f t="shared" si="8"/>
        <v>427.79111218741275</v>
      </c>
      <c r="BI20" s="397">
        <f t="shared" si="8"/>
        <v>342.23288974993022</v>
      </c>
      <c r="BJ20" s="397">
        <f t="shared" si="8"/>
        <v>273.7863117999442</v>
      </c>
      <c r="BK20" s="397">
        <f t="shared" si="8"/>
        <v>219.02904943995537</v>
      </c>
      <c r="BL20" s="397">
        <f t="shared" si="8"/>
        <v>175.2232395519643</v>
      </c>
      <c r="BM20" s="397">
        <f t="shared" si="8"/>
        <v>140.17859164157144</v>
      </c>
      <c r="BN20" s="397">
        <f t="shared" si="8"/>
        <v>112.14287331325716</v>
      </c>
      <c r="BO20" s="402">
        <f t="shared" si="8"/>
        <v>89.714298650605727</v>
      </c>
      <c r="BP20" s="397">
        <f t="shared" si="8"/>
        <v>71.771438920484584</v>
      </c>
      <c r="BQ20" s="397">
        <f t="shared" si="8"/>
        <v>57.417151136387673</v>
      </c>
      <c r="BR20" s="397">
        <f t="shared" si="8"/>
        <v>45.933720909110143</v>
      </c>
      <c r="BS20" s="397">
        <f t="shared" si="8"/>
        <v>36.746976727288114</v>
      </c>
      <c r="BT20" s="397">
        <f t="shared" si="8"/>
        <v>29.397581381830491</v>
      </c>
      <c r="BU20" s="397">
        <f t="shared" si="8"/>
        <v>23.518065105464395</v>
      </c>
      <c r="BV20" s="397">
        <f t="shared" si="8"/>
        <v>18.814452084371517</v>
      </c>
      <c r="BW20" s="397">
        <f t="shared" si="9"/>
        <v>15.051561667497214</v>
      </c>
      <c r="BX20" s="397">
        <f t="shared" si="9"/>
        <v>12.041249333997772</v>
      </c>
      <c r="BY20" s="397">
        <f t="shared" si="9"/>
        <v>9.6329994671982178</v>
      </c>
      <c r="BZ20" s="397">
        <f t="shared" si="9"/>
        <v>7.7063995737585742</v>
      </c>
      <c r="CA20" s="402">
        <f t="shared" si="9"/>
        <v>6.1651196590068595</v>
      </c>
      <c r="CB20" s="397">
        <f t="shared" si="9"/>
        <v>4.9320957272054882</v>
      </c>
      <c r="CC20" s="397">
        <f t="shared" si="9"/>
        <v>3.9456765817643906</v>
      </c>
      <c r="CD20" s="397">
        <f t="shared" si="9"/>
        <v>3.1565412654115126</v>
      </c>
      <c r="CE20" s="397">
        <f t="shared" si="9"/>
        <v>2.5252330123292102</v>
      </c>
      <c r="CF20" s="397">
        <f t="shared" si="9"/>
        <v>2.0201864098633684</v>
      </c>
      <c r="CG20" s="397">
        <f t="shared" si="9"/>
        <v>1.6161491278906948</v>
      </c>
      <c r="CH20" s="397">
        <f t="shared" si="9"/>
        <v>1.2929193023125558</v>
      </c>
      <c r="CI20" s="397">
        <f t="shared" si="9"/>
        <v>1.0343354418500448</v>
      </c>
      <c r="CJ20" s="397">
        <f t="shared" si="9"/>
        <v>0.82746835348003589</v>
      </c>
      <c r="CK20" s="397">
        <f t="shared" si="9"/>
        <v>0.66197468278402871</v>
      </c>
      <c r="CL20" s="397">
        <f t="shared" si="9"/>
        <v>0.52957974622722304</v>
      </c>
      <c r="CM20" s="402">
        <f t="shared" si="10"/>
        <v>0.42366379698177847</v>
      </c>
      <c r="CN20" s="397">
        <f t="shared" si="10"/>
        <v>0.33893103758542281</v>
      </c>
      <c r="CO20" s="397">
        <f t="shared" si="10"/>
        <v>0.27114483006833828</v>
      </c>
      <c r="CP20" s="397">
        <f t="shared" si="10"/>
        <v>0.21691586405467064</v>
      </c>
      <c r="CQ20" s="397">
        <f t="shared" si="10"/>
        <v>0.17353269124373652</v>
      </c>
      <c r="CR20" s="397">
        <f t="shared" si="10"/>
        <v>0.13882615299498921</v>
      </c>
      <c r="CS20" s="397">
        <f t="shared" si="10"/>
        <v>0.11106092239599137</v>
      </c>
      <c r="CT20" s="397">
        <f t="shared" si="10"/>
        <v>8.8848737916793097E-2</v>
      </c>
      <c r="CU20" s="397">
        <f t="shared" si="10"/>
        <v>7.1078990333434483E-2</v>
      </c>
      <c r="CV20" s="397">
        <f t="shared" si="10"/>
        <v>5.6863192266747589E-2</v>
      </c>
      <c r="CW20" s="397">
        <f t="shared" si="10"/>
        <v>4.5490553813398074E-2</v>
      </c>
      <c r="CX20" s="397">
        <f t="shared" si="10"/>
        <v>3.6392443050718461E-2</v>
      </c>
      <c r="CY20" s="402">
        <f t="shared" si="10"/>
        <v>2.9113954440574769E-2</v>
      </c>
      <c r="CZ20" s="397">
        <f t="shared" si="10"/>
        <v>2.3291163552459818E-2</v>
      </c>
      <c r="DA20" s="397">
        <f t="shared" si="10"/>
        <v>1.8632930841967855E-2</v>
      </c>
      <c r="DB20" s="397">
        <f t="shared" si="10"/>
        <v>1.4906344673574285E-2</v>
      </c>
      <c r="DC20" s="397">
        <f t="shared" si="11"/>
        <v>1.1925075738859429E-2</v>
      </c>
      <c r="DD20" s="397">
        <f t="shared" si="11"/>
        <v>9.540060591087543E-3</v>
      </c>
      <c r="DE20" s="397">
        <f t="shared" si="11"/>
        <v>7.6320484728700346E-3</v>
      </c>
      <c r="DF20" s="397">
        <f t="shared" si="11"/>
        <v>6.1056387782960284E-3</v>
      </c>
      <c r="DG20" s="397">
        <f t="shared" si="11"/>
        <v>4.8845110226368232E-3</v>
      </c>
      <c r="DH20" s="397">
        <f t="shared" si="11"/>
        <v>3.9076088181094586E-3</v>
      </c>
      <c r="DI20" s="397">
        <f t="shared" si="11"/>
        <v>3.1260870544875669E-3</v>
      </c>
      <c r="DJ20" s="397">
        <f t="shared" si="11"/>
        <v>2.5008696435900538E-3</v>
      </c>
      <c r="DK20" s="402">
        <f t="shared" si="11"/>
        <v>2.0006957148720433E-3</v>
      </c>
      <c r="DL20" s="397">
        <f t="shared" si="11"/>
        <v>1.6005565718976347E-3</v>
      </c>
      <c r="DM20" s="397">
        <f t="shared" si="11"/>
        <v>1.2804452575181078E-3</v>
      </c>
      <c r="DN20" s="397">
        <f t="shared" si="11"/>
        <v>1.0243562060144862E-3</v>
      </c>
      <c r="DO20" s="397">
        <f t="shared" si="11"/>
        <v>8.1948496481158901E-4</v>
      </c>
      <c r="DP20" s="397">
        <f t="shared" si="11"/>
        <v>6.5558797184927121E-4</v>
      </c>
      <c r="DQ20" s="397">
        <f t="shared" si="11"/>
        <v>5.2447037747941694E-4</v>
      </c>
      <c r="DR20" s="397">
        <f t="shared" si="11"/>
        <v>4.1957630198353357E-4</v>
      </c>
      <c r="DS20" s="397">
        <f t="shared" si="12"/>
        <v>3.3566104158682687E-4</v>
      </c>
      <c r="DT20" s="397">
        <f t="shared" si="12"/>
        <v>2.6852883326946149E-4</v>
      </c>
      <c r="DU20" s="397">
        <f t="shared" si="12"/>
        <v>2.1482306661556921E-4</v>
      </c>
      <c r="DV20" s="397">
        <f t="shared" si="12"/>
        <v>1.7185845329245538E-4</v>
      </c>
      <c r="DW20" s="402">
        <f t="shared" si="12"/>
        <v>1.3748676263396431E-4</v>
      </c>
      <c r="DX20" s="397">
        <f t="shared" si="12"/>
        <v>1.0998941010717146E-4</v>
      </c>
      <c r="DY20" s="397">
        <f t="shared" si="12"/>
        <v>8.7991528085737172E-5</v>
      </c>
      <c r="DZ20" s="397">
        <f t="shared" si="12"/>
        <v>7.0393222468589735E-5</v>
      </c>
      <c r="EA20" s="397">
        <f t="shared" si="12"/>
        <v>5.6314577974871789E-5</v>
      </c>
      <c r="EB20" s="397">
        <f t="shared" si="12"/>
        <v>4.5051662379897432E-5</v>
      </c>
      <c r="EC20" s="397">
        <f t="shared" si="12"/>
        <v>3.6041329903917948E-5</v>
      </c>
      <c r="ED20" s="397">
        <f t="shared" si="12"/>
        <v>2.883306392313436E-5</v>
      </c>
      <c r="EE20" s="397">
        <f t="shared" si="12"/>
        <v>2.3066451138507491E-5</v>
      </c>
      <c r="EF20" s="397">
        <f t="shared" si="12"/>
        <v>1.8453160910805996E-5</v>
      </c>
      <c r="EG20" s="397">
        <f t="shared" si="12"/>
        <v>1.4762528728644797E-5</v>
      </c>
      <c r="EH20" s="397">
        <f t="shared" si="12"/>
        <v>1.1810022982915838E-5</v>
      </c>
      <c r="EI20" s="402">
        <f t="shared" si="16"/>
        <v>9.4480183863326718E-6</v>
      </c>
      <c r="EJ20" s="397">
        <f t="shared" si="16"/>
        <v>7.5584147090661374E-6</v>
      </c>
      <c r="EK20" s="397">
        <f t="shared" si="16"/>
        <v>6.0467317672529103E-6</v>
      </c>
      <c r="EL20" s="397">
        <f t="shared" si="16"/>
        <v>4.8373854138023282E-6</v>
      </c>
      <c r="EM20" s="397">
        <f t="shared" si="16"/>
        <v>3.8699083310418627E-6</v>
      </c>
      <c r="EN20" s="397">
        <f t="shared" si="16"/>
        <v>3.0959266648334902E-6</v>
      </c>
      <c r="EO20" s="397">
        <f t="shared" si="16"/>
        <v>2.4767413318667922E-6</v>
      </c>
      <c r="EP20" s="397">
        <f t="shared" si="16"/>
        <v>1.9813930654934339E-6</v>
      </c>
      <c r="EQ20" s="397">
        <f t="shared" si="16"/>
        <v>1.5851144523947472E-6</v>
      </c>
      <c r="ER20" s="397">
        <f t="shared" si="16"/>
        <v>1.2680915619157978E-6</v>
      </c>
      <c r="ES20" s="397">
        <f t="shared" si="16"/>
        <v>1.0144732495326383E-6</v>
      </c>
      <c r="ET20" s="397">
        <f t="shared" si="16"/>
        <v>8.1157859962611063E-7</v>
      </c>
      <c r="EU20" s="402">
        <f t="shared" si="16"/>
        <v>6.4926287970088852E-7</v>
      </c>
      <c r="EV20" s="397">
        <f t="shared" si="16"/>
        <v>5.1941030376071082E-7</v>
      </c>
      <c r="EW20" s="397">
        <f t="shared" si="16"/>
        <v>4.1552824300856869E-7</v>
      </c>
      <c r="EX20" s="397">
        <f t="shared" si="16"/>
        <v>3.3242259440685496E-7</v>
      </c>
      <c r="EY20" s="397">
        <f t="shared" si="16"/>
        <v>2.6593807552548396E-7</v>
      </c>
      <c r="EZ20" s="397">
        <f t="shared" si="16"/>
        <v>2.1275046042038719E-7</v>
      </c>
      <c r="FA20" s="397">
        <f t="shared" si="16"/>
        <v>1.7020036833630976E-7</v>
      </c>
      <c r="FB20" s="397">
        <f t="shared" si="16"/>
        <v>1.3616029466904782E-7</v>
      </c>
      <c r="FC20" s="397">
        <f t="shared" si="16"/>
        <v>1.0892823573523827E-7</v>
      </c>
      <c r="FD20" s="397">
        <f t="shared" si="16"/>
        <v>8.7142588588190626E-8</v>
      </c>
      <c r="FE20" s="397">
        <f t="shared" si="16"/>
        <v>6.9714070870552498E-8</v>
      </c>
      <c r="FF20" s="397">
        <f t="shared" si="16"/>
        <v>5.5771256696442003E-8</v>
      </c>
      <c r="FG20" s="402">
        <f t="shared" si="16"/>
        <v>4.4617005357153606E-8</v>
      </c>
      <c r="FH20" s="397">
        <f t="shared" si="16"/>
        <v>3.5693604285722889E-8</v>
      </c>
      <c r="FI20" s="397">
        <f t="shared" si="16"/>
        <v>2.8554883428578312E-8</v>
      </c>
      <c r="FJ20" s="397">
        <f t="shared" si="16"/>
        <v>2.2843906742862651E-8</v>
      </c>
      <c r="FK20" s="397">
        <f t="shared" si="16"/>
        <v>1.8275125394290121E-8</v>
      </c>
      <c r="FL20" s="397">
        <f t="shared" si="16"/>
        <v>1.4620100315432098E-8</v>
      </c>
      <c r="FM20" s="397">
        <f t="shared" si="16"/>
        <v>1.169608025234568E-8</v>
      </c>
      <c r="FN20" s="397">
        <f t="shared" si="16"/>
        <v>9.356864201876544E-9</v>
      </c>
      <c r="FO20" s="397">
        <f t="shared" si="16"/>
        <v>7.4854913615012359E-9</v>
      </c>
      <c r="FP20" s="397">
        <f t="shared" si="16"/>
        <v>5.9883930892009892E-9</v>
      </c>
      <c r="FQ20" s="397">
        <f t="shared" si="16"/>
        <v>4.7907144713607917E-9</v>
      </c>
      <c r="FR20" s="397">
        <f t="shared" si="16"/>
        <v>3.8325715770886333E-9</v>
      </c>
      <c r="FS20" s="402">
        <f t="shared" si="16"/>
        <v>3.0660572616709068E-9</v>
      </c>
      <c r="FT20" s="397">
        <f t="shared" si="16"/>
        <v>2.4528458093367257E-9</v>
      </c>
      <c r="FU20" s="397">
        <f t="shared" si="16"/>
        <v>1.9622766474693804E-9</v>
      </c>
      <c r="FV20" s="397">
        <f t="shared" si="16"/>
        <v>1.5698213179755044E-9</v>
      </c>
      <c r="FW20" s="397">
        <f t="shared" si="16"/>
        <v>1.2558570543804035E-9</v>
      </c>
      <c r="FX20" s="397">
        <f t="shared" si="16"/>
        <v>1.0046856435043229E-9</v>
      </c>
      <c r="FY20" s="397">
        <f t="shared" si="16"/>
        <v>8.0374851480345842E-10</v>
      </c>
      <c r="FZ20" s="397">
        <f t="shared" si="16"/>
        <v>6.4299881184276673E-10</v>
      </c>
      <c r="GA20" s="397">
        <f t="shared" si="16"/>
        <v>5.1439904947421341E-10</v>
      </c>
      <c r="GB20" s="397">
        <f t="shared" si="16"/>
        <v>4.1151923957937077E-10</v>
      </c>
      <c r="GC20" s="397">
        <f t="shared" si="16"/>
        <v>3.2921539166349662E-10</v>
      </c>
      <c r="GD20" s="397">
        <f t="shared" si="16"/>
        <v>2.6337231333079731E-10</v>
      </c>
      <c r="GE20" s="402">
        <f t="shared" si="16"/>
        <v>2.1069785066463786E-10</v>
      </c>
      <c r="GF20" s="392">
        <f t="shared" si="17"/>
        <v>2099529.4124999978</v>
      </c>
    </row>
    <row r="21" spans="1:189" s="393" customFormat="1" ht="22" hidden="1" customHeight="1">
      <c r="B21" s="394">
        <f t="shared" si="19"/>
        <v>5</v>
      </c>
      <c r="C21" s="394"/>
      <c r="D21" s="394"/>
      <c r="E21" s="394"/>
      <c r="F21" s="394">
        <v>1</v>
      </c>
      <c r="G21" s="412" t="str">
        <f>$G$358</f>
        <v>Even Performing Title / Print</v>
      </c>
      <c r="H21" s="396"/>
      <c r="I21" s="397"/>
      <c r="J21" s="397"/>
      <c r="K21" s="397"/>
      <c r="L21" s="397"/>
      <c r="M21" s="397"/>
      <c r="N21" s="397"/>
      <c r="O21" s="397"/>
      <c r="P21" s="397"/>
      <c r="Q21" s="397"/>
      <c r="R21" s="397"/>
      <c r="S21" s="402"/>
      <c r="T21" s="397"/>
      <c r="U21" s="397"/>
      <c r="V21" s="397"/>
      <c r="W21" s="397"/>
      <c r="X21" s="397"/>
      <c r="Y21" s="397"/>
      <c r="Z21" s="397"/>
      <c r="AA21" s="397"/>
      <c r="AB21" s="413">
        <f t="shared" ref="AB21:AY21" si="22">$B$10*Q$358</f>
        <v>2335.9375000000005</v>
      </c>
      <c r="AC21" s="413">
        <f t="shared" si="22"/>
        <v>9343.7500000000018</v>
      </c>
      <c r="AD21" s="413">
        <f t="shared" si="22"/>
        <v>23359.375</v>
      </c>
      <c r="AE21" s="414">
        <f t="shared" si="22"/>
        <v>35039.0625</v>
      </c>
      <c r="AF21" s="413">
        <f t="shared" si="22"/>
        <v>46718.75</v>
      </c>
      <c r="AG21" s="413">
        <f t="shared" si="22"/>
        <v>44382.8125</v>
      </c>
      <c r="AH21" s="413">
        <f t="shared" si="22"/>
        <v>42046.875</v>
      </c>
      <c r="AI21" s="413">
        <f t="shared" si="22"/>
        <v>39710.9375</v>
      </c>
      <c r="AJ21" s="413">
        <f t="shared" si="22"/>
        <v>37375.000000000007</v>
      </c>
      <c r="AK21" s="413">
        <f t="shared" si="22"/>
        <v>35039.0625</v>
      </c>
      <c r="AL21" s="413">
        <f t="shared" si="22"/>
        <v>32703.125</v>
      </c>
      <c r="AM21" s="413">
        <f t="shared" si="22"/>
        <v>30367.1875</v>
      </c>
      <c r="AN21" s="413">
        <f t="shared" si="22"/>
        <v>28031.25</v>
      </c>
      <c r="AO21" s="413">
        <f t="shared" si="22"/>
        <v>25695.312500000004</v>
      </c>
      <c r="AP21" s="413">
        <f t="shared" si="22"/>
        <v>23359.374999999975</v>
      </c>
      <c r="AQ21" s="414">
        <f t="shared" si="22"/>
        <v>21023.437499999975</v>
      </c>
      <c r="AR21" s="413">
        <f t="shared" si="22"/>
        <v>18687.500000000004</v>
      </c>
      <c r="AS21" s="413">
        <f t="shared" si="22"/>
        <v>16351.5625</v>
      </c>
      <c r="AT21" s="413">
        <f t="shared" si="22"/>
        <v>14015.625</v>
      </c>
      <c r="AU21" s="413">
        <f t="shared" si="22"/>
        <v>11679.6875</v>
      </c>
      <c r="AV21" s="413">
        <f t="shared" si="22"/>
        <v>9343.7500000000018</v>
      </c>
      <c r="AW21" s="413">
        <f t="shared" si="22"/>
        <v>7007.8125</v>
      </c>
      <c r="AX21" s="413">
        <f t="shared" si="22"/>
        <v>4671.8750000000009</v>
      </c>
      <c r="AY21" s="413">
        <f t="shared" si="22"/>
        <v>2335.9375000000005</v>
      </c>
      <c r="AZ21" s="397">
        <f>AY21*0.8</f>
        <v>1868.7500000000005</v>
      </c>
      <c r="BA21" s="397">
        <f t="shared" si="7"/>
        <v>1495.0000000000005</v>
      </c>
      <c r="BB21" s="397">
        <f t="shared" si="7"/>
        <v>1196.0000000000005</v>
      </c>
      <c r="BC21" s="402">
        <f t="shared" si="7"/>
        <v>956.80000000000041</v>
      </c>
      <c r="BD21" s="397">
        <f t="shared" si="7"/>
        <v>765.4400000000004</v>
      </c>
      <c r="BE21" s="397">
        <f t="shared" si="7"/>
        <v>612.35200000000032</v>
      </c>
      <c r="BF21" s="397">
        <f t="shared" si="7"/>
        <v>489.88160000000028</v>
      </c>
      <c r="BG21" s="397">
        <f t="shared" si="8"/>
        <v>391.90528000000023</v>
      </c>
      <c r="BH21" s="397">
        <f t="shared" si="8"/>
        <v>313.52422400000023</v>
      </c>
      <c r="BI21" s="397">
        <f t="shared" si="8"/>
        <v>250.81937920000018</v>
      </c>
      <c r="BJ21" s="397">
        <f t="shared" si="8"/>
        <v>200.65550336000015</v>
      </c>
      <c r="BK21" s="397">
        <f t="shared" si="8"/>
        <v>160.52440268800012</v>
      </c>
      <c r="BL21" s="397">
        <f t="shared" si="8"/>
        <v>128.4195221504001</v>
      </c>
      <c r="BM21" s="397">
        <f t="shared" si="8"/>
        <v>102.73561772032008</v>
      </c>
      <c r="BN21" s="397">
        <f t="shared" si="8"/>
        <v>82.188494176256071</v>
      </c>
      <c r="BO21" s="402">
        <f t="shared" si="8"/>
        <v>65.75079534100486</v>
      </c>
      <c r="BP21" s="399">
        <f t="shared" si="8"/>
        <v>52.600636272803889</v>
      </c>
      <c r="BQ21" s="399">
        <f t="shared" si="8"/>
        <v>42.080509018243113</v>
      </c>
      <c r="BR21" s="399">
        <f t="shared" si="8"/>
        <v>33.66440721459449</v>
      </c>
      <c r="BS21" s="399">
        <f t="shared" si="8"/>
        <v>26.931525771675595</v>
      </c>
      <c r="BT21" s="399">
        <f t="shared" si="8"/>
        <v>21.545220617340476</v>
      </c>
      <c r="BU21" s="399">
        <f t="shared" si="8"/>
        <v>17.236176493872382</v>
      </c>
      <c r="BV21" s="399">
        <f t="shared" si="8"/>
        <v>13.788941195097905</v>
      </c>
      <c r="BW21" s="399">
        <f t="shared" si="9"/>
        <v>11.031152956078325</v>
      </c>
      <c r="BX21" s="399">
        <f t="shared" si="9"/>
        <v>8.82492236486266</v>
      </c>
      <c r="BY21" s="399">
        <f t="shared" si="9"/>
        <v>7.0599378918901285</v>
      </c>
      <c r="BZ21" s="399">
        <f t="shared" si="9"/>
        <v>5.6479503135121032</v>
      </c>
      <c r="CA21" s="415">
        <f t="shared" si="9"/>
        <v>4.5183602508096827</v>
      </c>
      <c r="CB21" s="399">
        <f t="shared" si="9"/>
        <v>3.6146882006477465</v>
      </c>
      <c r="CC21" s="399">
        <f t="shared" si="9"/>
        <v>2.8917505605181972</v>
      </c>
      <c r="CD21" s="399">
        <f t="shared" si="9"/>
        <v>2.3134004484145581</v>
      </c>
      <c r="CE21" s="399">
        <f t="shared" si="9"/>
        <v>1.8507203587316465</v>
      </c>
      <c r="CF21" s="399">
        <f t="shared" si="9"/>
        <v>1.4805762869853174</v>
      </c>
      <c r="CG21" s="399">
        <f t="shared" si="9"/>
        <v>1.1844610295882541</v>
      </c>
      <c r="CH21" s="399">
        <f t="shared" si="9"/>
        <v>0.94756882367060324</v>
      </c>
      <c r="CI21" s="399">
        <f t="shared" si="9"/>
        <v>0.75805505893648262</v>
      </c>
      <c r="CJ21" s="399">
        <f t="shared" si="9"/>
        <v>0.60644404714918609</v>
      </c>
      <c r="CK21" s="399">
        <f t="shared" si="9"/>
        <v>0.48515523771934888</v>
      </c>
      <c r="CL21" s="399">
        <f t="shared" si="9"/>
        <v>0.38812419017547911</v>
      </c>
      <c r="CM21" s="415">
        <f t="shared" si="10"/>
        <v>0.31049935214038332</v>
      </c>
      <c r="CN21" s="397">
        <f t="shared" si="10"/>
        <v>0.24839948171230666</v>
      </c>
      <c r="CO21" s="397">
        <f t="shared" si="10"/>
        <v>0.19871958536984535</v>
      </c>
      <c r="CP21" s="397">
        <f t="shared" si="10"/>
        <v>0.15897566829587628</v>
      </c>
      <c r="CQ21" s="397">
        <f t="shared" si="10"/>
        <v>0.12718053463670104</v>
      </c>
      <c r="CR21" s="397">
        <f t="shared" si="10"/>
        <v>0.10174442770936083</v>
      </c>
      <c r="CS21" s="397">
        <f t="shared" si="10"/>
        <v>8.1395542167488677E-2</v>
      </c>
      <c r="CT21" s="397">
        <f t="shared" si="10"/>
        <v>6.5116433733990939E-2</v>
      </c>
      <c r="CU21" s="397">
        <f t="shared" si="10"/>
        <v>5.2093146987192751E-2</v>
      </c>
      <c r="CV21" s="397">
        <f t="shared" si="10"/>
        <v>4.1674517589754205E-2</v>
      </c>
      <c r="CW21" s="397">
        <f t="shared" si="10"/>
        <v>3.3339614071803365E-2</v>
      </c>
      <c r="CX21" s="397">
        <f t="shared" si="10"/>
        <v>2.6671691257442693E-2</v>
      </c>
      <c r="CY21" s="402">
        <f t="shared" si="10"/>
        <v>2.1337353005954157E-2</v>
      </c>
      <c r="CZ21" s="397">
        <f t="shared" si="10"/>
        <v>1.7069882404763325E-2</v>
      </c>
      <c r="DA21" s="397">
        <f t="shared" si="10"/>
        <v>1.3655905923810661E-2</v>
      </c>
      <c r="DB21" s="397">
        <f t="shared" si="10"/>
        <v>1.0924724739048529E-2</v>
      </c>
      <c r="DC21" s="397">
        <f t="shared" si="11"/>
        <v>8.7397797912388241E-3</v>
      </c>
      <c r="DD21" s="397">
        <f t="shared" si="11"/>
        <v>6.9918238329910593E-3</v>
      </c>
      <c r="DE21" s="397">
        <f t="shared" si="11"/>
        <v>5.5934590663928481E-3</v>
      </c>
      <c r="DF21" s="397">
        <f t="shared" si="11"/>
        <v>4.4747672531142788E-3</v>
      </c>
      <c r="DG21" s="397">
        <f t="shared" si="11"/>
        <v>3.5798138024914234E-3</v>
      </c>
      <c r="DH21" s="397">
        <f t="shared" si="11"/>
        <v>2.8638510419931387E-3</v>
      </c>
      <c r="DI21" s="397">
        <f t="shared" si="11"/>
        <v>2.2910808335945112E-3</v>
      </c>
      <c r="DJ21" s="397">
        <f t="shared" si="11"/>
        <v>1.832864666875609E-3</v>
      </c>
      <c r="DK21" s="402">
        <f t="shared" si="11"/>
        <v>1.4662917335004873E-3</v>
      </c>
      <c r="DL21" s="397">
        <f t="shared" si="11"/>
        <v>1.1730333868003899E-3</v>
      </c>
      <c r="DM21" s="397">
        <f t="shared" si="11"/>
        <v>9.3842670944031196E-4</v>
      </c>
      <c r="DN21" s="397">
        <f t="shared" si="11"/>
        <v>7.5074136755224957E-4</v>
      </c>
      <c r="DO21" s="397">
        <f t="shared" si="11"/>
        <v>6.005930940417997E-4</v>
      </c>
      <c r="DP21" s="397">
        <f t="shared" si="11"/>
        <v>4.8047447523343978E-4</v>
      </c>
      <c r="DQ21" s="397">
        <f t="shared" si="11"/>
        <v>3.8437958018675185E-4</v>
      </c>
      <c r="DR21" s="397">
        <f t="shared" si="11"/>
        <v>3.0750366414940148E-4</v>
      </c>
      <c r="DS21" s="397">
        <f t="shared" si="12"/>
        <v>2.4600293131952117E-4</v>
      </c>
      <c r="DT21" s="397">
        <f t="shared" si="12"/>
        <v>1.9680234505561694E-4</v>
      </c>
      <c r="DU21" s="397">
        <f t="shared" si="12"/>
        <v>1.5744187604449357E-4</v>
      </c>
      <c r="DV21" s="397">
        <f t="shared" si="12"/>
        <v>1.2595350083559486E-4</v>
      </c>
      <c r="DW21" s="402">
        <f t="shared" si="12"/>
        <v>1.0076280066847589E-4</v>
      </c>
      <c r="DX21" s="397">
        <f t="shared" si="12"/>
        <v>8.0610240534780721E-5</v>
      </c>
      <c r="DY21" s="397">
        <f t="shared" si="12"/>
        <v>6.448819242782458E-5</v>
      </c>
      <c r="DZ21" s="397">
        <f t="shared" si="12"/>
        <v>5.1590553942259669E-5</v>
      </c>
      <c r="EA21" s="397">
        <f t="shared" si="12"/>
        <v>4.1272443153807738E-5</v>
      </c>
      <c r="EB21" s="397">
        <f t="shared" si="12"/>
        <v>3.3017954523046195E-5</v>
      </c>
      <c r="EC21" s="397">
        <f t="shared" si="12"/>
        <v>2.6414363618436957E-5</v>
      </c>
      <c r="ED21" s="397">
        <f t="shared" si="12"/>
        <v>2.1131490894749568E-5</v>
      </c>
      <c r="EE21" s="397">
        <f t="shared" si="12"/>
        <v>1.6905192715799656E-5</v>
      </c>
      <c r="EF21" s="397">
        <f t="shared" si="12"/>
        <v>1.3524154172639725E-5</v>
      </c>
      <c r="EG21" s="397">
        <f t="shared" si="12"/>
        <v>1.0819323338111781E-5</v>
      </c>
      <c r="EH21" s="397">
        <f t="shared" si="12"/>
        <v>8.6554586704894247E-6</v>
      </c>
      <c r="EI21" s="402">
        <f t="shared" si="16"/>
        <v>6.9243669363915398E-6</v>
      </c>
      <c r="EJ21" s="397">
        <f t="shared" si="16"/>
        <v>5.5394935491132325E-6</v>
      </c>
      <c r="EK21" s="397">
        <f t="shared" si="16"/>
        <v>4.4315948392905862E-6</v>
      </c>
      <c r="EL21" s="397">
        <f t="shared" si="16"/>
        <v>3.5452758714324692E-6</v>
      </c>
      <c r="EM21" s="397">
        <f t="shared" si="16"/>
        <v>2.8362206971459756E-6</v>
      </c>
      <c r="EN21" s="397">
        <f t="shared" si="16"/>
        <v>2.2689765577167807E-6</v>
      </c>
      <c r="EO21" s="397">
        <f t="shared" si="16"/>
        <v>1.8151812461734246E-6</v>
      </c>
      <c r="EP21" s="397">
        <f t="shared" si="16"/>
        <v>1.4521449969387397E-6</v>
      </c>
      <c r="EQ21" s="397">
        <f t="shared" si="16"/>
        <v>1.1617159975509919E-6</v>
      </c>
      <c r="ER21" s="397">
        <f t="shared" si="16"/>
        <v>9.2937279804079358E-7</v>
      </c>
      <c r="ES21" s="397">
        <f t="shared" si="16"/>
        <v>7.4349823843263491E-7</v>
      </c>
      <c r="ET21" s="397">
        <f t="shared" si="16"/>
        <v>5.9479859074610799E-7</v>
      </c>
      <c r="EU21" s="402">
        <f t="shared" si="16"/>
        <v>4.7583887259688643E-7</v>
      </c>
      <c r="EV21" s="397">
        <f t="shared" si="16"/>
        <v>3.8067109807750917E-7</v>
      </c>
      <c r="EW21" s="397">
        <f t="shared" si="16"/>
        <v>3.0453687846200735E-7</v>
      </c>
      <c r="EX21" s="397">
        <f t="shared" si="16"/>
        <v>2.4362950276960589E-7</v>
      </c>
      <c r="EY21" s="397">
        <f t="shared" si="16"/>
        <v>1.9490360221568473E-7</v>
      </c>
      <c r="EZ21" s="397">
        <f t="shared" si="16"/>
        <v>1.5592288177254779E-7</v>
      </c>
      <c r="FA21" s="397">
        <f t="shared" si="16"/>
        <v>1.2473830541803824E-7</v>
      </c>
      <c r="FB21" s="397">
        <f t="shared" si="16"/>
        <v>9.9790644334430606E-8</v>
      </c>
      <c r="FC21" s="397">
        <f t="shared" si="16"/>
        <v>7.983251546754449E-8</v>
      </c>
      <c r="FD21" s="397">
        <f t="shared" si="16"/>
        <v>6.386601237403559E-8</v>
      </c>
      <c r="FE21" s="397">
        <f t="shared" si="16"/>
        <v>5.1092809899228476E-8</v>
      </c>
      <c r="FF21" s="397">
        <f t="shared" si="16"/>
        <v>4.0874247919382785E-8</v>
      </c>
      <c r="FG21" s="402">
        <f t="shared" si="16"/>
        <v>3.2699398335506232E-8</v>
      </c>
      <c r="FH21" s="397">
        <f t="shared" si="16"/>
        <v>2.6159518668404987E-8</v>
      </c>
      <c r="FI21" s="397">
        <f t="shared" si="16"/>
        <v>2.0927614934723992E-8</v>
      </c>
      <c r="FJ21" s="397">
        <f t="shared" si="16"/>
        <v>1.6742091947779193E-8</v>
      </c>
      <c r="FK21" s="397">
        <f t="shared" si="16"/>
        <v>1.3393673558223355E-8</v>
      </c>
      <c r="FL21" s="397">
        <f t="shared" si="16"/>
        <v>1.0714938846578685E-8</v>
      </c>
      <c r="FM21" s="397">
        <f t="shared" si="16"/>
        <v>8.5719510772629489E-9</v>
      </c>
      <c r="FN21" s="397">
        <f t="shared" si="16"/>
        <v>6.8575608618103598E-9</v>
      </c>
      <c r="FO21" s="397">
        <f t="shared" si="16"/>
        <v>5.4860486894482882E-9</v>
      </c>
      <c r="FP21" s="397">
        <f t="shared" si="16"/>
        <v>4.3888389515586304E-9</v>
      </c>
      <c r="FQ21" s="397">
        <f t="shared" si="16"/>
        <v>3.5110711612469046E-9</v>
      </c>
      <c r="FR21" s="397">
        <f t="shared" si="16"/>
        <v>2.808856928997524E-9</v>
      </c>
      <c r="FS21" s="402">
        <f t="shared" si="16"/>
        <v>2.2470855431980196E-9</v>
      </c>
      <c r="FT21" s="397">
        <f t="shared" si="16"/>
        <v>1.7976684345584156E-9</v>
      </c>
      <c r="FU21" s="397">
        <f t="shared" si="16"/>
        <v>1.4381347476467325E-9</v>
      </c>
      <c r="FV21" s="397">
        <f t="shared" si="16"/>
        <v>1.1505077981173861E-9</v>
      </c>
      <c r="FW21" s="397">
        <f t="shared" si="16"/>
        <v>9.2040623849390886E-10</v>
      </c>
      <c r="FX21" s="397">
        <f t="shared" si="16"/>
        <v>7.3632499079512715E-10</v>
      </c>
      <c r="FY21" s="397">
        <f t="shared" si="16"/>
        <v>5.8905999263610176E-10</v>
      </c>
      <c r="FZ21" s="397">
        <f t="shared" si="16"/>
        <v>4.7124799410888139E-10</v>
      </c>
      <c r="GA21" s="397">
        <f t="shared" si="16"/>
        <v>3.7699839528710511E-10</v>
      </c>
      <c r="GB21" s="397">
        <f t="shared" si="16"/>
        <v>3.015987162296841E-10</v>
      </c>
      <c r="GC21" s="397">
        <f t="shared" si="16"/>
        <v>2.4127897298374731E-10</v>
      </c>
      <c r="GD21" s="397">
        <f t="shared" si="16"/>
        <v>1.9302317838699785E-10</v>
      </c>
      <c r="GE21" s="402">
        <f t="shared" si="16"/>
        <v>1.544185427095983E-10</v>
      </c>
      <c r="GF21" s="416">
        <f t="shared" si="17"/>
        <v>569968.74999999895</v>
      </c>
    </row>
    <row r="22" spans="1:189" s="393" customFormat="1" ht="22" hidden="1" customHeight="1" thickBot="1">
      <c r="B22" s="394">
        <f t="shared" si="19"/>
        <v>6</v>
      </c>
      <c r="C22" s="394"/>
      <c r="D22" s="394">
        <v>1</v>
      </c>
      <c r="E22" s="394"/>
      <c r="F22" s="394"/>
      <c r="G22" s="395" t="str">
        <f>$G$356</f>
        <v>Avg Performing  Title / Print</v>
      </c>
      <c r="H22" s="396"/>
      <c r="I22" s="397"/>
      <c r="J22" s="397"/>
      <c r="K22" s="397"/>
      <c r="L22" s="397"/>
      <c r="M22" s="397"/>
      <c r="N22" s="397"/>
      <c r="O22" s="397"/>
      <c r="P22" s="397"/>
      <c r="Q22" s="397"/>
      <c r="R22" s="397"/>
      <c r="S22" s="402"/>
      <c r="T22" s="397"/>
      <c r="U22" s="397"/>
      <c r="V22" s="397"/>
      <c r="W22" s="397"/>
      <c r="X22" s="397"/>
      <c r="Y22" s="397"/>
      <c r="Z22" s="397"/>
      <c r="AA22" s="397"/>
      <c r="AB22" s="397"/>
      <c r="AC22" s="397"/>
      <c r="AD22" s="401">
        <f t="shared" ref="AD22:BA22" si="23">$B$10*Q$356</f>
        <v>23344.424999999999</v>
      </c>
      <c r="AE22" s="400">
        <f t="shared" si="23"/>
        <v>75179.8125</v>
      </c>
      <c r="AF22" s="401">
        <f t="shared" si="23"/>
        <v>213463.57499999998</v>
      </c>
      <c r="AG22" s="401">
        <f t="shared" si="23"/>
        <v>417721.6875</v>
      </c>
      <c r="AH22" s="401">
        <f t="shared" si="23"/>
        <v>510202.38749999995</v>
      </c>
      <c r="AI22" s="401">
        <f t="shared" si="23"/>
        <v>496444.64999999997</v>
      </c>
      <c r="AJ22" s="401">
        <f t="shared" si="23"/>
        <v>505224.03749999998</v>
      </c>
      <c r="AK22" s="401">
        <f t="shared" si="23"/>
        <v>495940.08749999997</v>
      </c>
      <c r="AL22" s="401">
        <f t="shared" si="23"/>
        <v>335455.57500000001</v>
      </c>
      <c r="AM22" s="401">
        <f t="shared" si="23"/>
        <v>364069.875</v>
      </c>
      <c r="AN22" s="401">
        <f t="shared" si="23"/>
        <v>279841.57500000001</v>
      </c>
      <c r="AO22" s="401">
        <f t="shared" si="23"/>
        <v>238590.78749999998</v>
      </c>
      <c r="AP22" s="401">
        <f t="shared" si="23"/>
        <v>308814.67499999999</v>
      </c>
      <c r="AQ22" s="400">
        <f t="shared" si="23"/>
        <v>273585</v>
      </c>
      <c r="AR22" s="401">
        <f t="shared" si="23"/>
        <v>237267.71249999999</v>
      </c>
      <c r="AS22" s="401">
        <f t="shared" si="23"/>
        <v>178615.125</v>
      </c>
      <c r="AT22" s="401">
        <f t="shared" si="23"/>
        <v>165844.08749999999</v>
      </c>
      <c r="AU22" s="401">
        <f t="shared" si="23"/>
        <v>185342.625</v>
      </c>
      <c r="AV22" s="401">
        <f t="shared" si="23"/>
        <v>165877.72500000001</v>
      </c>
      <c r="AW22" s="401">
        <f t="shared" si="23"/>
        <v>128921.325</v>
      </c>
      <c r="AX22" s="401">
        <f t="shared" si="23"/>
        <v>95799.599999999991</v>
      </c>
      <c r="AY22" s="401">
        <f t="shared" si="23"/>
        <v>55995.224999999999</v>
      </c>
      <c r="AZ22" s="401">
        <f t="shared" si="23"/>
        <v>49009.837499999994</v>
      </c>
      <c r="BA22" s="401">
        <f t="shared" si="23"/>
        <v>27055.762499999997</v>
      </c>
      <c r="BB22" s="397">
        <f>BA22*0.8</f>
        <v>21644.61</v>
      </c>
      <c r="BC22" s="402">
        <f t="shared" si="7"/>
        <v>17315.688000000002</v>
      </c>
      <c r="BD22" s="397">
        <f t="shared" si="7"/>
        <v>13852.550400000002</v>
      </c>
      <c r="BE22" s="397">
        <f t="shared" si="7"/>
        <v>11082.040320000002</v>
      </c>
      <c r="BF22" s="397">
        <f t="shared" si="7"/>
        <v>8865.6322560000026</v>
      </c>
      <c r="BG22" s="397">
        <f t="shared" si="8"/>
        <v>7092.5058048000028</v>
      </c>
      <c r="BH22" s="397">
        <f t="shared" si="8"/>
        <v>5674.0046438400022</v>
      </c>
      <c r="BI22" s="397">
        <f t="shared" si="8"/>
        <v>4539.2037150720016</v>
      </c>
      <c r="BJ22" s="397">
        <f t="shared" si="8"/>
        <v>3631.3629720576014</v>
      </c>
      <c r="BK22" s="397">
        <f t="shared" si="8"/>
        <v>2905.0903776460814</v>
      </c>
      <c r="BL22" s="397">
        <f t="shared" si="8"/>
        <v>2324.0723021168651</v>
      </c>
      <c r="BM22" s="397">
        <f t="shared" si="8"/>
        <v>1859.2578416934921</v>
      </c>
      <c r="BN22" s="397">
        <f t="shared" si="8"/>
        <v>1487.4062733547937</v>
      </c>
      <c r="BO22" s="402">
        <f t="shared" si="8"/>
        <v>1189.9250186838351</v>
      </c>
      <c r="BP22" s="399">
        <f t="shared" si="8"/>
        <v>951.94001494706811</v>
      </c>
      <c r="BQ22" s="399">
        <f t="shared" si="8"/>
        <v>761.55201195765449</v>
      </c>
      <c r="BR22" s="399">
        <f t="shared" si="8"/>
        <v>609.24160956612366</v>
      </c>
      <c r="BS22" s="399">
        <f t="shared" si="8"/>
        <v>487.39328765289895</v>
      </c>
      <c r="BT22" s="399">
        <f t="shared" si="8"/>
        <v>389.91463012231918</v>
      </c>
      <c r="BU22" s="399">
        <f t="shared" si="8"/>
        <v>311.93170409785535</v>
      </c>
      <c r="BV22" s="399">
        <f t="shared" si="8"/>
        <v>249.5453632782843</v>
      </c>
      <c r="BW22" s="399">
        <f t="shared" si="9"/>
        <v>199.63629062262746</v>
      </c>
      <c r="BX22" s="399">
        <f t="shared" si="9"/>
        <v>159.70903249810198</v>
      </c>
      <c r="BY22" s="399">
        <f t="shared" si="9"/>
        <v>127.76722599848159</v>
      </c>
      <c r="BZ22" s="399">
        <f t="shared" si="9"/>
        <v>102.21378079878528</v>
      </c>
      <c r="CA22" s="415">
        <f t="shared" si="9"/>
        <v>81.771024639028226</v>
      </c>
      <c r="CB22" s="399">
        <f t="shared" si="9"/>
        <v>65.416819711222587</v>
      </c>
      <c r="CC22" s="399">
        <f t="shared" si="9"/>
        <v>52.33345576897807</v>
      </c>
      <c r="CD22" s="399">
        <f t="shared" si="9"/>
        <v>41.866764615182461</v>
      </c>
      <c r="CE22" s="399">
        <f t="shared" si="9"/>
        <v>33.493411692145969</v>
      </c>
      <c r="CF22" s="399">
        <f t="shared" si="9"/>
        <v>26.794729353716775</v>
      </c>
      <c r="CG22" s="399">
        <f t="shared" si="9"/>
        <v>21.43578348297342</v>
      </c>
      <c r="CH22" s="399">
        <f t="shared" si="9"/>
        <v>17.148626786378738</v>
      </c>
      <c r="CI22" s="399">
        <f t="shared" si="9"/>
        <v>13.718901429102992</v>
      </c>
      <c r="CJ22" s="399">
        <f t="shared" si="9"/>
        <v>10.975121143282394</v>
      </c>
      <c r="CK22" s="399">
        <f t="shared" si="9"/>
        <v>8.7800969146259149</v>
      </c>
      <c r="CL22" s="399">
        <f t="shared" si="9"/>
        <v>7.0240775317007325</v>
      </c>
      <c r="CM22" s="415">
        <f t="shared" si="10"/>
        <v>5.6192620253605865</v>
      </c>
      <c r="CN22" s="397">
        <f t="shared" si="10"/>
        <v>4.495409620288469</v>
      </c>
      <c r="CO22" s="397">
        <f t="shared" si="10"/>
        <v>3.5963276962307753</v>
      </c>
      <c r="CP22" s="397">
        <f t="shared" si="10"/>
        <v>2.8770621569846204</v>
      </c>
      <c r="CQ22" s="397">
        <f t="shared" si="10"/>
        <v>2.3016497255876964</v>
      </c>
      <c r="CR22" s="397">
        <f t="shared" si="10"/>
        <v>1.8413197804701573</v>
      </c>
      <c r="CS22" s="397">
        <f t="shared" si="10"/>
        <v>1.473055824376126</v>
      </c>
      <c r="CT22" s="397">
        <f t="shared" si="10"/>
        <v>1.1784446595009008</v>
      </c>
      <c r="CU22" s="397">
        <f t="shared" si="10"/>
        <v>0.94275572760072068</v>
      </c>
      <c r="CV22" s="397">
        <f t="shared" si="10"/>
        <v>0.75420458208057661</v>
      </c>
      <c r="CW22" s="397">
        <f t="shared" si="10"/>
        <v>0.60336366566446131</v>
      </c>
      <c r="CX22" s="397">
        <f t="shared" si="10"/>
        <v>0.48269093253156908</v>
      </c>
      <c r="CY22" s="402">
        <f t="shared" si="10"/>
        <v>0.38615274602525529</v>
      </c>
      <c r="CZ22" s="397">
        <f t="shared" si="10"/>
        <v>0.30892219682020428</v>
      </c>
      <c r="DA22" s="397">
        <f t="shared" si="10"/>
        <v>0.24713775745616343</v>
      </c>
      <c r="DB22" s="397">
        <f t="shared" si="10"/>
        <v>0.19771020596493075</v>
      </c>
      <c r="DC22" s="397">
        <f t="shared" si="11"/>
        <v>0.15816816477194462</v>
      </c>
      <c r="DD22" s="397">
        <f t="shared" si="11"/>
        <v>0.1265345318175557</v>
      </c>
      <c r="DE22" s="397">
        <f t="shared" si="11"/>
        <v>0.10122762545404457</v>
      </c>
      <c r="DF22" s="397">
        <f t="shared" si="11"/>
        <v>8.0982100363235665E-2</v>
      </c>
      <c r="DG22" s="397">
        <f t="shared" si="11"/>
        <v>6.4785680290588538E-2</v>
      </c>
      <c r="DH22" s="397">
        <f t="shared" si="11"/>
        <v>5.1828544232470831E-2</v>
      </c>
      <c r="DI22" s="397">
        <f t="shared" si="11"/>
        <v>4.1462835385976671E-2</v>
      </c>
      <c r="DJ22" s="397">
        <f t="shared" si="11"/>
        <v>3.3170268308781337E-2</v>
      </c>
      <c r="DK22" s="402">
        <f t="shared" si="11"/>
        <v>2.6536214647025071E-2</v>
      </c>
      <c r="DL22" s="397">
        <f t="shared" si="11"/>
        <v>2.122897171762006E-2</v>
      </c>
      <c r="DM22" s="397">
        <f t="shared" si="11"/>
        <v>1.6983177374096048E-2</v>
      </c>
      <c r="DN22" s="397">
        <f t="shared" si="11"/>
        <v>1.3586541899276839E-2</v>
      </c>
      <c r="DO22" s="397">
        <f t="shared" si="11"/>
        <v>1.0869233519421472E-2</v>
      </c>
      <c r="DP22" s="397">
        <f t="shared" si="11"/>
        <v>8.6953868155371771E-3</v>
      </c>
      <c r="DQ22" s="397">
        <f t="shared" si="11"/>
        <v>6.956309452429742E-3</v>
      </c>
      <c r="DR22" s="397">
        <f t="shared" si="11"/>
        <v>5.5650475619437936E-3</v>
      </c>
      <c r="DS22" s="397">
        <f t="shared" si="12"/>
        <v>4.4520380495550347E-3</v>
      </c>
      <c r="DT22" s="397">
        <f t="shared" si="12"/>
        <v>3.5616304396440279E-3</v>
      </c>
      <c r="DU22" s="397">
        <f t="shared" si="12"/>
        <v>2.8493043517152225E-3</v>
      </c>
      <c r="DV22" s="397">
        <f t="shared" si="12"/>
        <v>2.2794434813721781E-3</v>
      </c>
      <c r="DW22" s="402">
        <f t="shared" si="12"/>
        <v>1.8235547850977427E-3</v>
      </c>
      <c r="DX22" s="397">
        <f t="shared" si="12"/>
        <v>1.4588438280781942E-3</v>
      </c>
      <c r="DY22" s="397">
        <f t="shared" si="12"/>
        <v>1.1670750624625554E-3</v>
      </c>
      <c r="DZ22" s="397">
        <f t="shared" si="12"/>
        <v>9.3366004997004438E-4</v>
      </c>
      <c r="EA22" s="397">
        <f t="shared" si="12"/>
        <v>7.469280399760355E-4</v>
      </c>
      <c r="EB22" s="397">
        <f t="shared" si="12"/>
        <v>5.9754243198082845E-4</v>
      </c>
      <c r="EC22" s="397">
        <f t="shared" si="12"/>
        <v>4.7803394558466276E-4</v>
      </c>
      <c r="ED22" s="397">
        <f t="shared" si="12"/>
        <v>3.8242715646773023E-4</v>
      </c>
      <c r="EE22" s="397">
        <f t="shared" si="12"/>
        <v>3.0594172517418421E-4</v>
      </c>
      <c r="EF22" s="397">
        <f t="shared" si="12"/>
        <v>2.4475338013934736E-4</v>
      </c>
      <c r="EG22" s="397">
        <f t="shared" si="12"/>
        <v>1.9580270411147791E-4</v>
      </c>
      <c r="EH22" s="397">
        <f t="shared" si="12"/>
        <v>1.5664216328918233E-4</v>
      </c>
      <c r="EI22" s="402">
        <f t="shared" si="16"/>
        <v>1.2531373063134587E-4</v>
      </c>
      <c r="EJ22" s="397">
        <f t="shared" si="16"/>
        <v>1.002509845050767E-4</v>
      </c>
      <c r="EK22" s="397">
        <f t="shared" si="16"/>
        <v>8.0200787604061367E-5</v>
      </c>
      <c r="EL22" s="397">
        <f t="shared" si="16"/>
        <v>6.4160630083249094E-5</v>
      </c>
      <c r="EM22" s="397">
        <f t="shared" si="16"/>
        <v>5.1328504066599279E-5</v>
      </c>
      <c r="EN22" s="397">
        <f t="shared" si="16"/>
        <v>4.1062803253279423E-5</v>
      </c>
      <c r="EO22" s="397">
        <f t="shared" si="16"/>
        <v>3.2850242602623543E-5</v>
      </c>
      <c r="EP22" s="397">
        <f t="shared" si="16"/>
        <v>2.6280194082098834E-5</v>
      </c>
      <c r="EQ22" s="397">
        <f t="shared" si="16"/>
        <v>2.1024155265679068E-5</v>
      </c>
      <c r="ER22" s="397">
        <f t="shared" si="16"/>
        <v>1.6819324212543256E-5</v>
      </c>
      <c r="ES22" s="397">
        <f t="shared" si="16"/>
        <v>1.3455459370034605E-5</v>
      </c>
      <c r="ET22" s="397">
        <f t="shared" si="16"/>
        <v>1.0764367496027684E-5</v>
      </c>
      <c r="EU22" s="402">
        <f t="shared" si="16"/>
        <v>8.6114939968221483E-6</v>
      </c>
      <c r="EV22" s="397">
        <f t="shared" si="16"/>
        <v>6.8891951974577191E-6</v>
      </c>
      <c r="EW22" s="397">
        <f t="shared" si="16"/>
        <v>5.5113561579661753E-6</v>
      </c>
      <c r="EX22" s="397">
        <f t="shared" si="16"/>
        <v>4.4090849263729406E-6</v>
      </c>
      <c r="EY22" s="397">
        <f t="shared" si="16"/>
        <v>3.5272679410983525E-6</v>
      </c>
      <c r="EZ22" s="397">
        <f t="shared" si="16"/>
        <v>2.8218143528786821E-6</v>
      </c>
      <c r="FA22" s="397">
        <f t="shared" si="16"/>
        <v>2.2574514823029459E-6</v>
      </c>
      <c r="FB22" s="397">
        <f t="shared" si="16"/>
        <v>1.8059611858423568E-6</v>
      </c>
      <c r="FC22" s="397">
        <f t="shared" si="16"/>
        <v>1.4447689486738856E-6</v>
      </c>
      <c r="FD22" s="397">
        <f t="shared" si="16"/>
        <v>1.1558151589391085E-6</v>
      </c>
      <c r="FE22" s="397">
        <f t="shared" si="16"/>
        <v>9.2465212715128686E-7</v>
      </c>
      <c r="FF22" s="397">
        <f t="shared" si="16"/>
        <v>7.3972170172102953E-7</v>
      </c>
      <c r="FG22" s="402">
        <f t="shared" si="16"/>
        <v>5.9177736137682371E-7</v>
      </c>
      <c r="FH22" s="397">
        <f t="shared" si="16"/>
        <v>4.7342188910145897E-7</v>
      </c>
      <c r="FI22" s="397">
        <f t="shared" si="16"/>
        <v>3.7873751128116717E-7</v>
      </c>
      <c r="FJ22" s="397">
        <f t="shared" si="16"/>
        <v>3.0299000902493376E-7</v>
      </c>
      <c r="FK22" s="397">
        <f t="shared" si="16"/>
        <v>2.42392007219947E-7</v>
      </c>
      <c r="FL22" s="397">
        <f t="shared" si="16"/>
        <v>1.9391360577595761E-7</v>
      </c>
      <c r="FM22" s="397">
        <f t="shared" si="16"/>
        <v>1.5513088462076611E-7</v>
      </c>
      <c r="FN22" s="397">
        <f t="shared" si="16"/>
        <v>1.241047076966129E-7</v>
      </c>
      <c r="FO22" s="397">
        <f t="shared" si="16"/>
        <v>9.9283766157290328E-8</v>
      </c>
      <c r="FP22" s="397">
        <f t="shared" si="16"/>
        <v>7.9427012925832268E-8</v>
      </c>
      <c r="FQ22" s="397">
        <f t="shared" si="16"/>
        <v>6.3541610340665814E-8</v>
      </c>
      <c r="FR22" s="397">
        <f t="shared" si="16"/>
        <v>5.0833288272532654E-8</v>
      </c>
      <c r="FS22" s="402">
        <f t="shared" si="16"/>
        <v>4.0666630618026126E-8</v>
      </c>
      <c r="FT22" s="397">
        <f t="shared" si="16"/>
        <v>3.2533304494420902E-8</v>
      </c>
      <c r="FU22" s="397">
        <f t="shared" si="16"/>
        <v>2.6026643595536723E-8</v>
      </c>
      <c r="FV22" s="397">
        <f t="shared" si="16"/>
        <v>2.082131487642938E-8</v>
      </c>
      <c r="FW22" s="397">
        <f t="shared" si="16"/>
        <v>1.6657051901143504E-8</v>
      </c>
      <c r="FX22" s="397">
        <f t="shared" si="16"/>
        <v>1.3325641520914805E-8</v>
      </c>
      <c r="FY22" s="397">
        <f t="shared" si="16"/>
        <v>1.0660513216731844E-8</v>
      </c>
      <c r="FZ22" s="397">
        <f t="shared" si="16"/>
        <v>8.5284105733854759E-9</v>
      </c>
      <c r="GA22" s="397">
        <f t="shared" si="16"/>
        <v>6.8227284587083809E-9</v>
      </c>
      <c r="GB22" s="397">
        <f t="shared" si="16"/>
        <v>5.4581827669667047E-9</v>
      </c>
      <c r="GC22" s="397">
        <f t="shared" si="16"/>
        <v>4.3665462135733643E-9</v>
      </c>
      <c r="GD22" s="397">
        <f t="shared" si="16"/>
        <v>3.4932369708586914E-9</v>
      </c>
      <c r="GE22" s="402">
        <f t="shared" si="16"/>
        <v>2.7945895766869532E-9</v>
      </c>
      <c r="GF22" s="403">
        <f t="shared" si="17"/>
        <v>5935830.2249999922</v>
      </c>
    </row>
    <row r="23" spans="1:189" s="393" customFormat="1" ht="22" hidden="1" customHeight="1" thickTop="1">
      <c r="A23" s="382" t="s">
        <v>394</v>
      </c>
      <c r="B23" s="383">
        <f t="shared" si="19"/>
        <v>7</v>
      </c>
      <c r="C23" s="383"/>
      <c r="D23" s="383">
        <v>1</v>
      </c>
      <c r="E23" s="383"/>
      <c r="F23" s="383"/>
      <c r="G23" s="417" t="str">
        <f>$G$356</f>
        <v>Avg Performing  Title / Print</v>
      </c>
      <c r="H23" s="396"/>
      <c r="I23" s="397"/>
      <c r="J23" s="397"/>
      <c r="K23" s="397"/>
      <c r="L23" s="397"/>
      <c r="M23" s="397"/>
      <c r="N23" s="397"/>
      <c r="O23" s="397"/>
      <c r="P23" s="397"/>
      <c r="Q23" s="397"/>
      <c r="R23" s="397"/>
      <c r="S23" s="402"/>
      <c r="T23" s="397"/>
      <c r="U23" s="397"/>
      <c r="V23" s="397"/>
      <c r="W23" s="397"/>
      <c r="X23" s="397"/>
      <c r="Y23" s="397"/>
      <c r="Z23" s="397"/>
      <c r="AA23" s="397"/>
      <c r="AB23" s="397"/>
      <c r="AC23" s="397"/>
      <c r="AD23" s="397"/>
      <c r="AE23" s="402"/>
      <c r="AF23" s="401">
        <f t="shared" ref="AF23:BC23" si="24">$B$10*Q$356</f>
        <v>23344.424999999999</v>
      </c>
      <c r="AG23" s="401">
        <f t="shared" si="24"/>
        <v>75179.8125</v>
      </c>
      <c r="AH23" s="401">
        <f t="shared" si="24"/>
        <v>213463.57499999998</v>
      </c>
      <c r="AI23" s="401">
        <f t="shared" si="24"/>
        <v>417721.6875</v>
      </c>
      <c r="AJ23" s="401">
        <f t="shared" si="24"/>
        <v>510202.38749999995</v>
      </c>
      <c r="AK23" s="401">
        <f t="shared" si="24"/>
        <v>496444.64999999997</v>
      </c>
      <c r="AL23" s="401">
        <f t="shared" si="24"/>
        <v>505224.03749999998</v>
      </c>
      <c r="AM23" s="401">
        <f t="shared" si="24"/>
        <v>495940.08749999997</v>
      </c>
      <c r="AN23" s="401">
        <f t="shared" si="24"/>
        <v>335455.57500000001</v>
      </c>
      <c r="AO23" s="401">
        <f t="shared" si="24"/>
        <v>364069.875</v>
      </c>
      <c r="AP23" s="401">
        <f t="shared" si="24"/>
        <v>279841.57500000001</v>
      </c>
      <c r="AQ23" s="400">
        <f t="shared" si="24"/>
        <v>238590.78749999998</v>
      </c>
      <c r="AR23" s="401">
        <f t="shared" si="24"/>
        <v>308814.67499999999</v>
      </c>
      <c r="AS23" s="401">
        <f t="shared" si="24"/>
        <v>273585</v>
      </c>
      <c r="AT23" s="401">
        <f t="shared" si="24"/>
        <v>237267.71249999999</v>
      </c>
      <c r="AU23" s="401">
        <f t="shared" si="24"/>
        <v>178615.125</v>
      </c>
      <c r="AV23" s="401">
        <f t="shared" si="24"/>
        <v>165844.08749999999</v>
      </c>
      <c r="AW23" s="401">
        <f t="shared" si="24"/>
        <v>185342.625</v>
      </c>
      <c r="AX23" s="401">
        <f t="shared" si="24"/>
        <v>165877.72500000001</v>
      </c>
      <c r="AY23" s="401">
        <f t="shared" si="24"/>
        <v>128921.325</v>
      </c>
      <c r="AZ23" s="401">
        <f t="shared" si="24"/>
        <v>95799.599999999991</v>
      </c>
      <c r="BA23" s="401">
        <f t="shared" si="24"/>
        <v>55995.224999999999</v>
      </c>
      <c r="BB23" s="401">
        <f t="shared" si="24"/>
        <v>49009.837499999994</v>
      </c>
      <c r="BC23" s="400">
        <f t="shared" si="24"/>
        <v>27055.762499999997</v>
      </c>
      <c r="BD23" s="397">
        <f>BC23*0.8</f>
        <v>21644.61</v>
      </c>
      <c r="BE23" s="397">
        <f t="shared" si="7"/>
        <v>17315.688000000002</v>
      </c>
      <c r="BF23" s="397">
        <f t="shared" si="7"/>
        <v>13852.550400000002</v>
      </c>
      <c r="BG23" s="397">
        <f t="shared" si="8"/>
        <v>11082.040320000002</v>
      </c>
      <c r="BH23" s="397">
        <f t="shared" si="8"/>
        <v>8865.6322560000026</v>
      </c>
      <c r="BI23" s="397">
        <f t="shared" si="8"/>
        <v>7092.5058048000028</v>
      </c>
      <c r="BJ23" s="397">
        <f t="shared" si="8"/>
        <v>5674.0046438400022</v>
      </c>
      <c r="BK23" s="397">
        <f t="shared" si="8"/>
        <v>4539.2037150720016</v>
      </c>
      <c r="BL23" s="397">
        <f t="shared" si="8"/>
        <v>3631.3629720576014</v>
      </c>
      <c r="BM23" s="397">
        <f t="shared" si="8"/>
        <v>2905.0903776460814</v>
      </c>
      <c r="BN23" s="397">
        <f t="shared" si="8"/>
        <v>2324.0723021168651</v>
      </c>
      <c r="BO23" s="402">
        <f t="shared" si="8"/>
        <v>1859.2578416934921</v>
      </c>
      <c r="BP23" s="399">
        <f t="shared" si="8"/>
        <v>1487.4062733547937</v>
      </c>
      <c r="BQ23" s="399">
        <f t="shared" si="8"/>
        <v>1189.9250186838351</v>
      </c>
      <c r="BR23" s="399">
        <f t="shared" si="8"/>
        <v>951.94001494706811</v>
      </c>
      <c r="BS23" s="399">
        <f t="shared" si="8"/>
        <v>761.55201195765449</v>
      </c>
      <c r="BT23" s="399">
        <f t="shared" si="8"/>
        <v>609.24160956612366</v>
      </c>
      <c r="BU23" s="399">
        <f t="shared" si="8"/>
        <v>487.39328765289895</v>
      </c>
      <c r="BV23" s="399">
        <f t="shared" si="8"/>
        <v>389.91463012231918</v>
      </c>
      <c r="BW23" s="399">
        <f t="shared" si="9"/>
        <v>311.93170409785535</v>
      </c>
      <c r="BX23" s="399">
        <f t="shared" si="9"/>
        <v>249.5453632782843</v>
      </c>
      <c r="BY23" s="399">
        <f t="shared" si="9"/>
        <v>199.63629062262746</v>
      </c>
      <c r="BZ23" s="399">
        <f t="shared" si="9"/>
        <v>159.70903249810198</v>
      </c>
      <c r="CA23" s="415">
        <f t="shared" si="9"/>
        <v>127.76722599848159</v>
      </c>
      <c r="CB23" s="399">
        <f t="shared" si="9"/>
        <v>102.21378079878528</v>
      </c>
      <c r="CC23" s="399">
        <f t="shared" si="9"/>
        <v>81.771024639028226</v>
      </c>
      <c r="CD23" s="399">
        <f t="shared" si="9"/>
        <v>65.416819711222587</v>
      </c>
      <c r="CE23" s="399">
        <f t="shared" si="9"/>
        <v>52.33345576897807</v>
      </c>
      <c r="CF23" s="399">
        <f t="shared" si="9"/>
        <v>41.866764615182461</v>
      </c>
      <c r="CG23" s="399">
        <f t="shared" si="9"/>
        <v>33.493411692145969</v>
      </c>
      <c r="CH23" s="399">
        <f t="shared" si="9"/>
        <v>26.794729353716775</v>
      </c>
      <c r="CI23" s="399">
        <f t="shared" si="9"/>
        <v>21.43578348297342</v>
      </c>
      <c r="CJ23" s="399">
        <f t="shared" si="9"/>
        <v>17.148626786378738</v>
      </c>
      <c r="CK23" s="399">
        <f t="shared" si="9"/>
        <v>13.718901429102992</v>
      </c>
      <c r="CL23" s="399">
        <f t="shared" si="9"/>
        <v>10.975121143282394</v>
      </c>
      <c r="CM23" s="415">
        <f t="shared" si="10"/>
        <v>8.7800969146259149</v>
      </c>
      <c r="CN23" s="397">
        <f t="shared" si="10"/>
        <v>7.0240775317007325</v>
      </c>
      <c r="CO23" s="397">
        <f t="shared" si="10"/>
        <v>5.6192620253605865</v>
      </c>
      <c r="CP23" s="397">
        <f t="shared" si="10"/>
        <v>4.495409620288469</v>
      </c>
      <c r="CQ23" s="397">
        <f t="shared" si="10"/>
        <v>3.5963276962307753</v>
      </c>
      <c r="CR23" s="397">
        <f t="shared" si="10"/>
        <v>2.8770621569846204</v>
      </c>
      <c r="CS23" s="397">
        <f t="shared" si="10"/>
        <v>2.3016497255876964</v>
      </c>
      <c r="CT23" s="397">
        <f t="shared" si="10"/>
        <v>1.8413197804701573</v>
      </c>
      <c r="CU23" s="397">
        <f t="shared" si="10"/>
        <v>1.473055824376126</v>
      </c>
      <c r="CV23" s="397">
        <f t="shared" si="10"/>
        <v>1.1784446595009008</v>
      </c>
      <c r="CW23" s="397">
        <f t="shared" si="10"/>
        <v>0.94275572760072068</v>
      </c>
      <c r="CX23" s="397">
        <f t="shared" si="10"/>
        <v>0.75420458208057661</v>
      </c>
      <c r="CY23" s="402">
        <f t="shared" si="10"/>
        <v>0.60336366566446131</v>
      </c>
      <c r="CZ23" s="397">
        <f t="shared" si="10"/>
        <v>0.48269093253156908</v>
      </c>
      <c r="DA23" s="397">
        <f t="shared" si="10"/>
        <v>0.38615274602525529</v>
      </c>
      <c r="DB23" s="397">
        <f t="shared" si="10"/>
        <v>0.30892219682020428</v>
      </c>
      <c r="DC23" s="397">
        <f t="shared" si="11"/>
        <v>0.24713775745616343</v>
      </c>
      <c r="DD23" s="397">
        <f t="shared" si="11"/>
        <v>0.19771020596493075</v>
      </c>
      <c r="DE23" s="397">
        <f t="shared" si="11"/>
        <v>0.15816816477194462</v>
      </c>
      <c r="DF23" s="397">
        <f t="shared" si="11"/>
        <v>0.1265345318175557</v>
      </c>
      <c r="DG23" s="397">
        <f t="shared" si="11"/>
        <v>0.10122762545404457</v>
      </c>
      <c r="DH23" s="397">
        <f t="shared" si="11"/>
        <v>8.0982100363235665E-2</v>
      </c>
      <c r="DI23" s="397">
        <f t="shared" si="11"/>
        <v>6.4785680290588538E-2</v>
      </c>
      <c r="DJ23" s="397">
        <f t="shared" si="11"/>
        <v>5.1828544232470831E-2</v>
      </c>
      <c r="DK23" s="402">
        <f t="shared" si="11"/>
        <v>4.1462835385976671E-2</v>
      </c>
      <c r="DL23" s="397">
        <f t="shared" si="11"/>
        <v>3.3170268308781337E-2</v>
      </c>
      <c r="DM23" s="397">
        <f t="shared" si="11"/>
        <v>2.6536214647025071E-2</v>
      </c>
      <c r="DN23" s="397">
        <f t="shared" si="11"/>
        <v>2.122897171762006E-2</v>
      </c>
      <c r="DO23" s="397">
        <f t="shared" si="11"/>
        <v>1.6983177374096048E-2</v>
      </c>
      <c r="DP23" s="397">
        <f t="shared" si="11"/>
        <v>1.3586541899276839E-2</v>
      </c>
      <c r="DQ23" s="397">
        <f t="shared" si="11"/>
        <v>1.0869233519421472E-2</v>
      </c>
      <c r="DR23" s="397">
        <f t="shared" si="11"/>
        <v>8.6953868155371771E-3</v>
      </c>
      <c r="DS23" s="397">
        <f t="shared" si="12"/>
        <v>6.956309452429742E-3</v>
      </c>
      <c r="DT23" s="397">
        <f t="shared" si="12"/>
        <v>5.5650475619437936E-3</v>
      </c>
      <c r="DU23" s="397">
        <f t="shared" si="12"/>
        <v>4.4520380495550347E-3</v>
      </c>
      <c r="DV23" s="397">
        <f t="shared" si="12"/>
        <v>3.5616304396440279E-3</v>
      </c>
      <c r="DW23" s="402">
        <f t="shared" si="12"/>
        <v>2.8493043517152225E-3</v>
      </c>
      <c r="DX23" s="397">
        <f t="shared" si="12"/>
        <v>2.2794434813721781E-3</v>
      </c>
      <c r="DY23" s="397">
        <f t="shared" si="12"/>
        <v>1.8235547850977427E-3</v>
      </c>
      <c r="DZ23" s="397">
        <f t="shared" si="12"/>
        <v>1.4588438280781942E-3</v>
      </c>
      <c r="EA23" s="397">
        <f t="shared" si="12"/>
        <v>1.1670750624625554E-3</v>
      </c>
      <c r="EB23" s="397">
        <f t="shared" si="12"/>
        <v>9.3366004997004438E-4</v>
      </c>
      <c r="EC23" s="397">
        <f t="shared" si="12"/>
        <v>7.469280399760355E-4</v>
      </c>
      <c r="ED23" s="397">
        <f t="shared" si="12"/>
        <v>5.9754243198082845E-4</v>
      </c>
      <c r="EE23" s="397">
        <f t="shared" si="12"/>
        <v>4.7803394558466276E-4</v>
      </c>
      <c r="EF23" s="397">
        <f t="shared" si="12"/>
        <v>3.8242715646773023E-4</v>
      </c>
      <c r="EG23" s="397">
        <f t="shared" si="12"/>
        <v>3.0594172517418421E-4</v>
      </c>
      <c r="EH23" s="397">
        <f t="shared" si="12"/>
        <v>2.4475338013934736E-4</v>
      </c>
      <c r="EI23" s="402">
        <f t="shared" si="16"/>
        <v>1.9580270411147791E-4</v>
      </c>
      <c r="EJ23" s="397">
        <f t="shared" si="16"/>
        <v>1.5664216328918233E-4</v>
      </c>
      <c r="EK23" s="397">
        <f t="shared" si="16"/>
        <v>1.2531373063134587E-4</v>
      </c>
      <c r="EL23" s="397">
        <f t="shared" si="16"/>
        <v>1.002509845050767E-4</v>
      </c>
      <c r="EM23" s="397">
        <f t="shared" si="16"/>
        <v>8.0200787604061367E-5</v>
      </c>
      <c r="EN23" s="397">
        <f t="shared" si="16"/>
        <v>6.4160630083249094E-5</v>
      </c>
      <c r="EO23" s="397">
        <f t="shared" si="16"/>
        <v>5.1328504066599279E-5</v>
      </c>
      <c r="EP23" s="397">
        <f t="shared" si="16"/>
        <v>4.1062803253279423E-5</v>
      </c>
      <c r="EQ23" s="397">
        <f t="shared" si="16"/>
        <v>3.2850242602623543E-5</v>
      </c>
      <c r="ER23" s="397">
        <f t="shared" ref="ER23:FG41" si="25">EQ23*0.8</f>
        <v>2.6280194082098834E-5</v>
      </c>
      <c r="ES23" s="397">
        <f t="shared" si="25"/>
        <v>2.1024155265679068E-5</v>
      </c>
      <c r="ET23" s="397">
        <f t="shared" si="25"/>
        <v>1.6819324212543256E-5</v>
      </c>
      <c r="EU23" s="402">
        <f t="shared" si="25"/>
        <v>1.3455459370034605E-5</v>
      </c>
      <c r="EV23" s="397">
        <f t="shared" si="25"/>
        <v>1.0764367496027684E-5</v>
      </c>
      <c r="EW23" s="397">
        <f t="shared" si="25"/>
        <v>8.6114939968221483E-6</v>
      </c>
      <c r="EX23" s="397">
        <f t="shared" si="25"/>
        <v>6.8891951974577191E-6</v>
      </c>
      <c r="EY23" s="397">
        <f t="shared" si="25"/>
        <v>5.5113561579661753E-6</v>
      </c>
      <c r="EZ23" s="397">
        <f t="shared" si="25"/>
        <v>4.4090849263729406E-6</v>
      </c>
      <c r="FA23" s="397">
        <f t="shared" si="25"/>
        <v>3.5272679410983525E-6</v>
      </c>
      <c r="FB23" s="397">
        <f t="shared" si="25"/>
        <v>2.8218143528786821E-6</v>
      </c>
      <c r="FC23" s="397">
        <f t="shared" si="25"/>
        <v>2.2574514823029459E-6</v>
      </c>
      <c r="FD23" s="397">
        <f t="shared" si="25"/>
        <v>1.8059611858423568E-6</v>
      </c>
      <c r="FE23" s="397">
        <f t="shared" si="25"/>
        <v>1.4447689486738856E-6</v>
      </c>
      <c r="FF23" s="397">
        <f t="shared" si="25"/>
        <v>1.1558151589391085E-6</v>
      </c>
      <c r="FG23" s="402">
        <f t="shared" si="25"/>
        <v>9.2465212715128686E-7</v>
      </c>
      <c r="FH23" s="397">
        <f t="shared" ref="FH23:FW38" si="26">FG23*0.8</f>
        <v>7.3972170172102953E-7</v>
      </c>
      <c r="FI23" s="397">
        <f t="shared" si="26"/>
        <v>5.9177736137682371E-7</v>
      </c>
      <c r="FJ23" s="397">
        <f t="shared" si="26"/>
        <v>4.7342188910145897E-7</v>
      </c>
      <c r="FK23" s="397">
        <f t="shared" si="26"/>
        <v>3.7873751128116717E-7</v>
      </c>
      <c r="FL23" s="397">
        <f t="shared" si="26"/>
        <v>3.0299000902493376E-7</v>
      </c>
      <c r="FM23" s="397">
        <f t="shared" si="26"/>
        <v>2.42392007219947E-7</v>
      </c>
      <c r="FN23" s="397">
        <f t="shared" si="26"/>
        <v>1.9391360577595761E-7</v>
      </c>
      <c r="FO23" s="397">
        <f t="shared" si="26"/>
        <v>1.5513088462076611E-7</v>
      </c>
      <c r="FP23" s="397">
        <f t="shared" si="26"/>
        <v>1.241047076966129E-7</v>
      </c>
      <c r="FQ23" s="397">
        <f t="shared" si="26"/>
        <v>9.9283766157290328E-8</v>
      </c>
      <c r="FR23" s="397">
        <f t="shared" si="26"/>
        <v>7.9427012925832268E-8</v>
      </c>
      <c r="FS23" s="402">
        <f t="shared" si="26"/>
        <v>6.3541610340665814E-8</v>
      </c>
      <c r="FT23" s="397">
        <f t="shared" si="26"/>
        <v>5.0833288272532654E-8</v>
      </c>
      <c r="FU23" s="397">
        <f t="shared" si="26"/>
        <v>4.0666630618026126E-8</v>
      </c>
      <c r="FV23" s="397">
        <f t="shared" si="26"/>
        <v>3.2533304494420902E-8</v>
      </c>
      <c r="FW23" s="397">
        <f t="shared" si="26"/>
        <v>2.6026643595536723E-8</v>
      </c>
      <c r="FX23" s="397">
        <f t="shared" ref="FX23:GE38" si="27">FW23*0.8</f>
        <v>2.082131487642938E-8</v>
      </c>
      <c r="FY23" s="397">
        <f t="shared" si="27"/>
        <v>1.6657051901143504E-8</v>
      </c>
      <c r="FZ23" s="397">
        <f t="shared" si="27"/>
        <v>1.3325641520914805E-8</v>
      </c>
      <c r="GA23" s="397">
        <f t="shared" si="27"/>
        <v>1.0660513216731844E-8</v>
      </c>
      <c r="GB23" s="397">
        <f t="shared" si="27"/>
        <v>8.5284105733854759E-9</v>
      </c>
      <c r="GC23" s="397">
        <f t="shared" si="27"/>
        <v>6.8227284587083809E-9</v>
      </c>
      <c r="GD23" s="397">
        <f t="shared" si="27"/>
        <v>5.4581827669667047E-9</v>
      </c>
      <c r="GE23" s="402">
        <f t="shared" si="27"/>
        <v>4.3665462135733643E-9</v>
      </c>
      <c r="GF23" s="403">
        <f t="shared" si="17"/>
        <v>5935830.2249999857</v>
      </c>
    </row>
    <row r="24" spans="1:189" s="393" customFormat="1" ht="22" hidden="1" customHeight="1">
      <c r="B24" s="394">
        <f t="shared" si="19"/>
        <v>8</v>
      </c>
      <c r="C24" s="394"/>
      <c r="D24" s="394"/>
      <c r="E24" s="394">
        <v>1</v>
      </c>
      <c r="F24" s="394"/>
      <c r="G24" s="409" t="str">
        <f>$G$357</f>
        <v>Low Performing  Title / Print</v>
      </c>
      <c r="H24" s="396"/>
      <c r="I24" s="397"/>
      <c r="J24" s="397"/>
      <c r="K24" s="397"/>
      <c r="L24" s="397"/>
      <c r="M24" s="397"/>
      <c r="N24" s="397"/>
      <c r="O24" s="397"/>
      <c r="P24" s="397"/>
      <c r="Q24" s="397"/>
      <c r="R24" s="397"/>
      <c r="S24" s="402"/>
      <c r="T24" s="397"/>
      <c r="U24" s="397"/>
      <c r="V24" s="397"/>
      <c r="W24" s="397"/>
      <c r="X24" s="397"/>
      <c r="Y24" s="397"/>
      <c r="Z24" s="397"/>
      <c r="AA24" s="397"/>
      <c r="AB24" s="397"/>
      <c r="AC24" s="397"/>
      <c r="AD24" s="397"/>
      <c r="AE24" s="402"/>
      <c r="AF24" s="397"/>
      <c r="AG24" s="410">
        <f t="shared" ref="AG24:BD24" si="28">$B$10*Q$357</f>
        <v>10965.824999999999</v>
      </c>
      <c r="AH24" s="410">
        <f t="shared" si="28"/>
        <v>40421.0625</v>
      </c>
      <c r="AI24" s="410">
        <f t="shared" si="28"/>
        <v>74204.324999999997</v>
      </c>
      <c r="AJ24" s="410">
        <f t="shared" si="28"/>
        <v>136792.5</v>
      </c>
      <c r="AK24" s="410">
        <f t="shared" si="28"/>
        <v>224799.41249999998</v>
      </c>
      <c r="AL24" s="410">
        <f t="shared" si="28"/>
        <v>153499.125</v>
      </c>
      <c r="AM24" s="410">
        <f t="shared" si="28"/>
        <v>131500.19999999998</v>
      </c>
      <c r="AN24" s="410">
        <f t="shared" si="28"/>
        <v>145650.375</v>
      </c>
      <c r="AO24" s="410">
        <f t="shared" si="28"/>
        <v>117574.27499999999</v>
      </c>
      <c r="AP24" s="410">
        <f t="shared" si="28"/>
        <v>116755.7625</v>
      </c>
      <c r="AQ24" s="411">
        <f t="shared" si="28"/>
        <v>111205.575</v>
      </c>
      <c r="AR24" s="410">
        <f t="shared" si="28"/>
        <v>102796.2</v>
      </c>
      <c r="AS24" s="410">
        <f t="shared" si="28"/>
        <v>90664.274999999994</v>
      </c>
      <c r="AT24" s="410">
        <f t="shared" si="28"/>
        <v>106429.04999999999</v>
      </c>
      <c r="AU24" s="410">
        <f t="shared" si="28"/>
        <v>83634.037499999991</v>
      </c>
      <c r="AV24" s="410">
        <f t="shared" si="28"/>
        <v>71558.175000000003</v>
      </c>
      <c r="AW24" s="410">
        <f t="shared" si="28"/>
        <v>70762.087499999994</v>
      </c>
      <c r="AX24" s="410">
        <f t="shared" si="28"/>
        <v>76144.087499999994</v>
      </c>
      <c r="AY24" s="410">
        <f t="shared" si="28"/>
        <v>55199.137499999997</v>
      </c>
      <c r="AZ24" s="410">
        <f t="shared" si="28"/>
        <v>55457.024999999994</v>
      </c>
      <c r="BA24" s="410">
        <f t="shared" si="28"/>
        <v>39681.037499999999</v>
      </c>
      <c r="BB24" s="410">
        <f t="shared" si="28"/>
        <v>27223.949999999997</v>
      </c>
      <c r="BC24" s="411">
        <f t="shared" si="28"/>
        <v>17704.537499999999</v>
      </c>
      <c r="BD24" s="410">
        <f t="shared" si="28"/>
        <v>7781.4749999999995</v>
      </c>
      <c r="BE24" s="397">
        <f>BD24*0.8</f>
        <v>6225.18</v>
      </c>
      <c r="BF24" s="397">
        <f t="shared" si="7"/>
        <v>4980.1440000000002</v>
      </c>
      <c r="BG24" s="397">
        <f t="shared" si="8"/>
        <v>3984.1152000000002</v>
      </c>
      <c r="BH24" s="397">
        <f t="shared" si="8"/>
        <v>3187.2921600000004</v>
      </c>
      <c r="BI24" s="397">
        <f t="shared" si="8"/>
        <v>2549.8337280000005</v>
      </c>
      <c r="BJ24" s="397">
        <f t="shared" si="8"/>
        <v>2039.8669824000006</v>
      </c>
      <c r="BK24" s="397">
        <f t="shared" si="8"/>
        <v>1631.8935859200005</v>
      </c>
      <c r="BL24" s="397">
        <f t="shared" si="8"/>
        <v>1305.5148687360006</v>
      </c>
      <c r="BM24" s="397">
        <f t="shared" si="8"/>
        <v>1044.4118949888004</v>
      </c>
      <c r="BN24" s="397">
        <f t="shared" si="8"/>
        <v>835.5295159910404</v>
      </c>
      <c r="BO24" s="402">
        <f t="shared" si="8"/>
        <v>668.42361279283239</v>
      </c>
      <c r="BP24" s="399">
        <f t="shared" si="8"/>
        <v>534.73889023426591</v>
      </c>
      <c r="BQ24" s="399">
        <f t="shared" si="8"/>
        <v>427.79111218741275</v>
      </c>
      <c r="BR24" s="399">
        <f t="shared" si="8"/>
        <v>342.23288974993022</v>
      </c>
      <c r="BS24" s="399">
        <f t="shared" si="8"/>
        <v>273.7863117999442</v>
      </c>
      <c r="BT24" s="399">
        <f t="shared" si="8"/>
        <v>219.02904943995537</v>
      </c>
      <c r="BU24" s="399">
        <f t="shared" si="8"/>
        <v>175.2232395519643</v>
      </c>
      <c r="BV24" s="399">
        <f t="shared" si="8"/>
        <v>140.17859164157144</v>
      </c>
      <c r="BW24" s="399">
        <f t="shared" si="9"/>
        <v>112.14287331325716</v>
      </c>
      <c r="BX24" s="399">
        <f t="shared" si="9"/>
        <v>89.714298650605727</v>
      </c>
      <c r="BY24" s="399">
        <f t="shared" si="9"/>
        <v>71.771438920484584</v>
      </c>
      <c r="BZ24" s="399">
        <f t="shared" si="9"/>
        <v>57.417151136387673</v>
      </c>
      <c r="CA24" s="415">
        <f t="shared" si="9"/>
        <v>45.933720909110143</v>
      </c>
      <c r="CB24" s="399">
        <f t="shared" si="9"/>
        <v>36.746976727288114</v>
      </c>
      <c r="CC24" s="399">
        <f t="shared" si="9"/>
        <v>29.397581381830491</v>
      </c>
      <c r="CD24" s="399">
        <f t="shared" si="9"/>
        <v>23.518065105464395</v>
      </c>
      <c r="CE24" s="399">
        <f t="shared" si="9"/>
        <v>18.814452084371517</v>
      </c>
      <c r="CF24" s="399">
        <f t="shared" si="9"/>
        <v>15.051561667497214</v>
      </c>
      <c r="CG24" s="399">
        <f t="shared" si="9"/>
        <v>12.041249333997772</v>
      </c>
      <c r="CH24" s="399">
        <f t="shared" si="9"/>
        <v>9.6329994671982178</v>
      </c>
      <c r="CI24" s="399">
        <f t="shared" si="9"/>
        <v>7.7063995737585742</v>
      </c>
      <c r="CJ24" s="399">
        <f t="shared" si="9"/>
        <v>6.1651196590068595</v>
      </c>
      <c r="CK24" s="399">
        <f t="shared" si="9"/>
        <v>4.9320957272054882</v>
      </c>
      <c r="CL24" s="399">
        <f t="shared" si="9"/>
        <v>3.9456765817643906</v>
      </c>
      <c r="CM24" s="415">
        <f t="shared" si="10"/>
        <v>3.1565412654115126</v>
      </c>
      <c r="CN24" s="397">
        <f t="shared" si="10"/>
        <v>2.5252330123292102</v>
      </c>
      <c r="CO24" s="397">
        <f t="shared" si="10"/>
        <v>2.0201864098633684</v>
      </c>
      <c r="CP24" s="397">
        <f t="shared" si="10"/>
        <v>1.6161491278906948</v>
      </c>
      <c r="CQ24" s="397">
        <f t="shared" si="10"/>
        <v>1.2929193023125558</v>
      </c>
      <c r="CR24" s="397">
        <f t="shared" si="10"/>
        <v>1.0343354418500448</v>
      </c>
      <c r="CS24" s="397">
        <f t="shared" si="10"/>
        <v>0.82746835348003589</v>
      </c>
      <c r="CT24" s="397">
        <f t="shared" si="10"/>
        <v>0.66197468278402871</v>
      </c>
      <c r="CU24" s="397">
        <f t="shared" si="10"/>
        <v>0.52957974622722304</v>
      </c>
      <c r="CV24" s="397">
        <f t="shared" si="10"/>
        <v>0.42366379698177847</v>
      </c>
      <c r="CW24" s="397">
        <f t="shared" si="10"/>
        <v>0.33893103758542281</v>
      </c>
      <c r="CX24" s="397">
        <f t="shared" si="10"/>
        <v>0.27114483006833828</v>
      </c>
      <c r="CY24" s="402">
        <f t="shared" si="10"/>
        <v>0.21691586405467064</v>
      </c>
      <c r="CZ24" s="397">
        <f t="shared" si="10"/>
        <v>0.17353269124373652</v>
      </c>
      <c r="DA24" s="397">
        <f t="shared" si="10"/>
        <v>0.13882615299498921</v>
      </c>
      <c r="DB24" s="397">
        <f t="shared" si="10"/>
        <v>0.11106092239599137</v>
      </c>
      <c r="DC24" s="397">
        <f t="shared" si="11"/>
        <v>8.8848737916793097E-2</v>
      </c>
      <c r="DD24" s="397">
        <f t="shared" si="11"/>
        <v>7.1078990333434483E-2</v>
      </c>
      <c r="DE24" s="397">
        <f t="shared" si="11"/>
        <v>5.6863192266747589E-2</v>
      </c>
      <c r="DF24" s="397">
        <f t="shared" si="11"/>
        <v>4.5490553813398074E-2</v>
      </c>
      <c r="DG24" s="397">
        <f t="shared" si="11"/>
        <v>3.6392443050718461E-2</v>
      </c>
      <c r="DH24" s="397">
        <f t="shared" si="11"/>
        <v>2.9113954440574769E-2</v>
      </c>
      <c r="DI24" s="397">
        <f t="shared" si="11"/>
        <v>2.3291163552459818E-2</v>
      </c>
      <c r="DJ24" s="397">
        <f t="shared" si="11"/>
        <v>1.8632930841967855E-2</v>
      </c>
      <c r="DK24" s="402">
        <f t="shared" si="11"/>
        <v>1.4906344673574285E-2</v>
      </c>
      <c r="DL24" s="397">
        <f t="shared" si="11"/>
        <v>1.1925075738859429E-2</v>
      </c>
      <c r="DM24" s="397">
        <f t="shared" si="11"/>
        <v>9.540060591087543E-3</v>
      </c>
      <c r="DN24" s="397">
        <f t="shared" si="11"/>
        <v>7.6320484728700346E-3</v>
      </c>
      <c r="DO24" s="397">
        <f t="shared" si="11"/>
        <v>6.1056387782960284E-3</v>
      </c>
      <c r="DP24" s="397">
        <f t="shared" si="11"/>
        <v>4.8845110226368232E-3</v>
      </c>
      <c r="DQ24" s="397">
        <f t="shared" si="11"/>
        <v>3.9076088181094586E-3</v>
      </c>
      <c r="DR24" s="397">
        <f t="shared" si="11"/>
        <v>3.1260870544875669E-3</v>
      </c>
      <c r="DS24" s="397">
        <f t="shared" si="12"/>
        <v>2.5008696435900538E-3</v>
      </c>
      <c r="DT24" s="397">
        <f t="shared" si="12"/>
        <v>2.0006957148720433E-3</v>
      </c>
      <c r="DU24" s="397">
        <f t="shared" si="12"/>
        <v>1.6005565718976347E-3</v>
      </c>
      <c r="DV24" s="397">
        <f t="shared" si="12"/>
        <v>1.2804452575181078E-3</v>
      </c>
      <c r="DW24" s="402">
        <f t="shared" si="12"/>
        <v>1.0243562060144862E-3</v>
      </c>
      <c r="DX24" s="397">
        <f t="shared" si="12"/>
        <v>8.1948496481158901E-4</v>
      </c>
      <c r="DY24" s="397">
        <f t="shared" si="12"/>
        <v>6.5558797184927121E-4</v>
      </c>
      <c r="DZ24" s="397">
        <f t="shared" si="12"/>
        <v>5.2447037747941694E-4</v>
      </c>
      <c r="EA24" s="397">
        <f t="shared" si="12"/>
        <v>4.1957630198353357E-4</v>
      </c>
      <c r="EB24" s="397">
        <f t="shared" si="12"/>
        <v>3.3566104158682687E-4</v>
      </c>
      <c r="EC24" s="397">
        <f t="shared" si="12"/>
        <v>2.6852883326946149E-4</v>
      </c>
      <c r="ED24" s="397">
        <f t="shared" si="12"/>
        <v>2.1482306661556921E-4</v>
      </c>
      <c r="EE24" s="397">
        <f t="shared" si="12"/>
        <v>1.7185845329245538E-4</v>
      </c>
      <c r="EF24" s="397">
        <f t="shared" si="12"/>
        <v>1.3748676263396431E-4</v>
      </c>
      <c r="EG24" s="397">
        <f t="shared" si="12"/>
        <v>1.0998941010717146E-4</v>
      </c>
      <c r="EH24" s="397">
        <f t="shared" si="12"/>
        <v>8.7991528085737172E-5</v>
      </c>
      <c r="EI24" s="402">
        <f t="shared" ref="EI24:EX45" si="29">EH24*0.8</f>
        <v>7.0393222468589735E-5</v>
      </c>
      <c r="EJ24" s="397">
        <f t="shared" si="29"/>
        <v>5.6314577974871789E-5</v>
      </c>
      <c r="EK24" s="397">
        <f t="shared" si="29"/>
        <v>4.5051662379897432E-5</v>
      </c>
      <c r="EL24" s="397">
        <f t="shared" si="29"/>
        <v>3.6041329903917948E-5</v>
      </c>
      <c r="EM24" s="397">
        <f t="shared" si="29"/>
        <v>2.883306392313436E-5</v>
      </c>
      <c r="EN24" s="397">
        <f t="shared" si="29"/>
        <v>2.3066451138507491E-5</v>
      </c>
      <c r="EO24" s="397">
        <f t="shared" si="29"/>
        <v>1.8453160910805996E-5</v>
      </c>
      <c r="EP24" s="397">
        <f t="shared" si="29"/>
        <v>1.4762528728644797E-5</v>
      </c>
      <c r="EQ24" s="397">
        <f t="shared" si="29"/>
        <v>1.1810022982915838E-5</v>
      </c>
      <c r="ER24" s="397">
        <f t="shared" si="29"/>
        <v>9.4480183863326718E-6</v>
      </c>
      <c r="ES24" s="397">
        <f t="shared" si="25"/>
        <v>7.5584147090661374E-6</v>
      </c>
      <c r="ET24" s="397">
        <f t="shared" si="25"/>
        <v>6.0467317672529103E-6</v>
      </c>
      <c r="EU24" s="402">
        <f t="shared" si="25"/>
        <v>4.8373854138023282E-6</v>
      </c>
      <c r="EV24" s="397">
        <f t="shared" si="25"/>
        <v>3.8699083310418627E-6</v>
      </c>
      <c r="EW24" s="397">
        <f t="shared" si="25"/>
        <v>3.0959266648334902E-6</v>
      </c>
      <c r="EX24" s="397">
        <f t="shared" si="25"/>
        <v>2.4767413318667922E-6</v>
      </c>
      <c r="EY24" s="397">
        <f t="shared" si="25"/>
        <v>1.9813930654934339E-6</v>
      </c>
      <c r="EZ24" s="397">
        <f t="shared" si="25"/>
        <v>1.5851144523947472E-6</v>
      </c>
      <c r="FA24" s="397">
        <f t="shared" si="25"/>
        <v>1.2680915619157978E-6</v>
      </c>
      <c r="FB24" s="397">
        <f t="shared" si="25"/>
        <v>1.0144732495326383E-6</v>
      </c>
      <c r="FC24" s="397">
        <f t="shared" si="25"/>
        <v>8.1157859962611063E-7</v>
      </c>
      <c r="FD24" s="397">
        <f t="shared" si="25"/>
        <v>6.4926287970088852E-7</v>
      </c>
      <c r="FE24" s="397">
        <f t="shared" si="25"/>
        <v>5.1941030376071082E-7</v>
      </c>
      <c r="FF24" s="397">
        <f t="shared" si="25"/>
        <v>4.1552824300856869E-7</v>
      </c>
      <c r="FG24" s="402">
        <f t="shared" si="25"/>
        <v>3.3242259440685496E-7</v>
      </c>
      <c r="FH24" s="397">
        <f t="shared" si="26"/>
        <v>2.6593807552548396E-7</v>
      </c>
      <c r="FI24" s="397">
        <f t="shared" si="26"/>
        <v>2.1275046042038719E-7</v>
      </c>
      <c r="FJ24" s="397">
        <f t="shared" si="26"/>
        <v>1.7020036833630976E-7</v>
      </c>
      <c r="FK24" s="397">
        <f t="shared" si="26"/>
        <v>1.3616029466904782E-7</v>
      </c>
      <c r="FL24" s="397">
        <f t="shared" si="26"/>
        <v>1.0892823573523827E-7</v>
      </c>
      <c r="FM24" s="397">
        <f t="shared" si="26"/>
        <v>8.7142588588190626E-8</v>
      </c>
      <c r="FN24" s="397">
        <f t="shared" si="26"/>
        <v>6.9714070870552498E-8</v>
      </c>
      <c r="FO24" s="397">
        <f t="shared" si="26"/>
        <v>5.5771256696442003E-8</v>
      </c>
      <c r="FP24" s="397">
        <f t="shared" si="26"/>
        <v>4.4617005357153606E-8</v>
      </c>
      <c r="FQ24" s="397">
        <f t="shared" si="26"/>
        <v>3.5693604285722889E-8</v>
      </c>
      <c r="FR24" s="397">
        <f t="shared" si="26"/>
        <v>2.8554883428578312E-8</v>
      </c>
      <c r="FS24" s="402">
        <f t="shared" si="26"/>
        <v>2.2843906742862651E-8</v>
      </c>
      <c r="FT24" s="397">
        <f t="shared" si="26"/>
        <v>1.8275125394290121E-8</v>
      </c>
      <c r="FU24" s="397">
        <f t="shared" si="26"/>
        <v>1.4620100315432098E-8</v>
      </c>
      <c r="FV24" s="397">
        <f t="shared" si="26"/>
        <v>1.169608025234568E-8</v>
      </c>
      <c r="FW24" s="397">
        <f t="shared" si="26"/>
        <v>9.356864201876544E-9</v>
      </c>
      <c r="FX24" s="397">
        <f t="shared" si="27"/>
        <v>7.4854913615012359E-9</v>
      </c>
      <c r="FY24" s="397">
        <f t="shared" si="27"/>
        <v>5.9883930892009892E-9</v>
      </c>
      <c r="FZ24" s="397">
        <f t="shared" si="27"/>
        <v>4.7907144713607917E-9</v>
      </c>
      <c r="GA24" s="397">
        <f t="shared" si="27"/>
        <v>3.8325715770886333E-9</v>
      </c>
      <c r="GB24" s="397">
        <f t="shared" si="27"/>
        <v>3.0660572616709068E-9</v>
      </c>
      <c r="GC24" s="397">
        <f t="shared" si="27"/>
        <v>2.4528458093367257E-9</v>
      </c>
      <c r="GD24" s="397">
        <f t="shared" si="27"/>
        <v>1.9622766474693804E-9</v>
      </c>
      <c r="GE24" s="402">
        <f t="shared" si="27"/>
        <v>1.5698213179755044E-9</v>
      </c>
      <c r="GF24" s="392">
        <f t="shared" si="17"/>
        <v>2099529.4124999922</v>
      </c>
    </row>
    <row r="25" spans="1:189" s="393" customFormat="1" ht="22" hidden="1" customHeight="1">
      <c r="B25" s="394">
        <f t="shared" si="19"/>
        <v>9</v>
      </c>
      <c r="C25" s="394">
        <v>1</v>
      </c>
      <c r="D25" s="394"/>
      <c r="E25" s="394"/>
      <c r="F25" s="394"/>
      <c r="G25" s="404" t="str">
        <f>$G$355</f>
        <v>High Performing Title / Print</v>
      </c>
      <c r="H25" s="396"/>
      <c r="I25" s="397"/>
      <c r="J25" s="397"/>
      <c r="K25" s="397"/>
      <c r="L25" s="397"/>
      <c r="M25" s="397"/>
      <c r="N25" s="397"/>
      <c r="O25" s="397"/>
      <c r="P25" s="397"/>
      <c r="Q25" s="397"/>
      <c r="R25" s="397"/>
      <c r="S25" s="402"/>
      <c r="T25" s="397"/>
      <c r="U25" s="397"/>
      <c r="V25" s="397"/>
      <c r="W25" s="397"/>
      <c r="X25" s="397"/>
      <c r="Y25" s="397"/>
      <c r="Z25" s="397"/>
      <c r="AA25" s="397"/>
      <c r="AB25" s="397"/>
      <c r="AC25" s="397"/>
      <c r="AD25" s="397"/>
      <c r="AE25" s="402"/>
      <c r="AF25" s="397"/>
      <c r="AG25" s="397"/>
      <c r="AH25" s="397"/>
      <c r="AI25" s="397"/>
      <c r="AJ25" s="405">
        <f t="shared" ref="AJ25:BG25" si="30">$B$10*Q$355</f>
        <v>216978.69374999998</v>
      </c>
      <c r="AK25" s="405">
        <f t="shared" si="30"/>
        <v>724467.65625</v>
      </c>
      <c r="AL25" s="405">
        <f t="shared" si="30"/>
        <v>1376160.58125</v>
      </c>
      <c r="AM25" s="405">
        <f t="shared" si="30"/>
        <v>2329951.8937499998</v>
      </c>
      <c r="AN25" s="405">
        <f t="shared" si="30"/>
        <v>2894254.59375</v>
      </c>
      <c r="AO25" s="405">
        <f t="shared" si="30"/>
        <v>3393771.46875</v>
      </c>
      <c r="AP25" s="405">
        <f t="shared" si="30"/>
        <v>2796016.2749999999</v>
      </c>
      <c r="AQ25" s="406">
        <f t="shared" si="30"/>
        <v>2389978.0124999997</v>
      </c>
      <c r="AR25" s="405">
        <f t="shared" si="30"/>
        <v>3074736.5999999996</v>
      </c>
      <c r="AS25" s="405">
        <f t="shared" si="30"/>
        <v>2535998.4</v>
      </c>
      <c r="AT25" s="405">
        <f t="shared" si="30"/>
        <v>2199253.3874999997</v>
      </c>
      <c r="AU25" s="405">
        <f t="shared" si="30"/>
        <v>2769980.85</v>
      </c>
      <c r="AV25" s="405">
        <f t="shared" si="30"/>
        <v>2434968.1687499997</v>
      </c>
      <c r="AW25" s="405">
        <f t="shared" si="30"/>
        <v>2279546.1</v>
      </c>
      <c r="AX25" s="405">
        <f t="shared" si="30"/>
        <v>1459329.3</v>
      </c>
      <c r="AY25" s="405">
        <f t="shared" si="30"/>
        <v>1644554.1937499999</v>
      </c>
      <c r="AZ25" s="405">
        <f t="shared" si="30"/>
        <v>1368625.78125</v>
      </c>
      <c r="BA25" s="405">
        <f t="shared" si="30"/>
        <v>1435026.20625</v>
      </c>
      <c r="BB25" s="405">
        <f t="shared" si="30"/>
        <v>791086.72499999998</v>
      </c>
      <c r="BC25" s="406">
        <f t="shared" si="30"/>
        <v>705176.54999999993</v>
      </c>
      <c r="BD25" s="405">
        <f t="shared" si="30"/>
        <v>550393.59375</v>
      </c>
      <c r="BE25" s="405">
        <f t="shared" si="30"/>
        <v>603389.47499999998</v>
      </c>
      <c r="BF25" s="405">
        <f t="shared" si="30"/>
        <v>382004.26874999999</v>
      </c>
      <c r="BG25" s="405">
        <f t="shared" si="30"/>
        <v>213648.58124999999</v>
      </c>
      <c r="BH25" s="397">
        <f>BG25*0.8</f>
        <v>170918.86499999999</v>
      </c>
      <c r="BI25" s="397">
        <f t="shared" si="8"/>
        <v>136735.092</v>
      </c>
      <c r="BJ25" s="397">
        <f t="shared" si="8"/>
        <v>109388.0736</v>
      </c>
      <c r="BK25" s="397">
        <f t="shared" si="8"/>
        <v>87510.458880000006</v>
      </c>
      <c r="BL25" s="397">
        <f t="shared" si="8"/>
        <v>70008.367104000004</v>
      </c>
      <c r="BM25" s="397">
        <f t="shared" si="8"/>
        <v>56006.693683200006</v>
      </c>
      <c r="BN25" s="397">
        <f t="shared" si="8"/>
        <v>44805.354946560008</v>
      </c>
      <c r="BO25" s="402">
        <f t="shared" si="8"/>
        <v>35844.283957248008</v>
      </c>
      <c r="BP25" s="399">
        <f t="shared" si="8"/>
        <v>28675.427165798406</v>
      </c>
      <c r="BQ25" s="399">
        <f t="shared" si="8"/>
        <v>22940.341732638728</v>
      </c>
      <c r="BR25" s="399">
        <f t="shared" si="8"/>
        <v>18352.273386110985</v>
      </c>
      <c r="BS25" s="399">
        <f t="shared" si="8"/>
        <v>14681.818708888788</v>
      </c>
      <c r="BT25" s="399">
        <f t="shared" si="8"/>
        <v>11745.454967111031</v>
      </c>
      <c r="BU25" s="399">
        <f t="shared" si="8"/>
        <v>9396.3639736888254</v>
      </c>
      <c r="BV25" s="399">
        <f t="shared" si="8"/>
        <v>7517.091178951061</v>
      </c>
      <c r="BW25" s="399">
        <f t="shared" si="9"/>
        <v>6013.6729431608492</v>
      </c>
      <c r="BX25" s="399">
        <f t="shared" si="9"/>
        <v>4810.9383545286792</v>
      </c>
      <c r="BY25" s="399">
        <f t="shared" si="9"/>
        <v>3848.7506836229436</v>
      </c>
      <c r="BZ25" s="399">
        <f t="shared" si="9"/>
        <v>3079.000546898355</v>
      </c>
      <c r="CA25" s="415">
        <f t="shared" si="9"/>
        <v>2463.2004375186843</v>
      </c>
      <c r="CB25" s="399">
        <f t="shared" si="9"/>
        <v>1970.5603500149475</v>
      </c>
      <c r="CC25" s="399">
        <f t="shared" si="9"/>
        <v>1576.4482800119581</v>
      </c>
      <c r="CD25" s="399">
        <f t="shared" si="9"/>
        <v>1261.1586240095667</v>
      </c>
      <c r="CE25" s="399">
        <f t="shared" si="9"/>
        <v>1008.9268992076534</v>
      </c>
      <c r="CF25" s="399">
        <f t="shared" si="9"/>
        <v>807.14151936612279</v>
      </c>
      <c r="CG25" s="399">
        <f t="shared" si="9"/>
        <v>645.71321549289826</v>
      </c>
      <c r="CH25" s="399">
        <f t="shared" si="9"/>
        <v>516.57057239431867</v>
      </c>
      <c r="CI25" s="399">
        <f t="shared" si="9"/>
        <v>413.25645791545497</v>
      </c>
      <c r="CJ25" s="399">
        <f t="shared" si="9"/>
        <v>330.60516633236398</v>
      </c>
      <c r="CK25" s="399">
        <f t="shared" si="9"/>
        <v>264.48413306589117</v>
      </c>
      <c r="CL25" s="399">
        <f t="shared" si="9"/>
        <v>211.58730645271294</v>
      </c>
      <c r="CM25" s="415">
        <f t="shared" si="10"/>
        <v>169.26984516217036</v>
      </c>
      <c r="CN25" s="397">
        <f t="shared" si="10"/>
        <v>135.41587612973629</v>
      </c>
      <c r="CO25" s="397">
        <f t="shared" si="10"/>
        <v>108.33270090378903</v>
      </c>
      <c r="CP25" s="397">
        <f t="shared" si="10"/>
        <v>86.666160723031226</v>
      </c>
      <c r="CQ25" s="397">
        <f t="shared" si="10"/>
        <v>69.332928578424983</v>
      </c>
      <c r="CR25" s="397">
        <f t="shared" si="10"/>
        <v>55.466342862739992</v>
      </c>
      <c r="CS25" s="397">
        <f t="shared" si="10"/>
        <v>44.373074290191994</v>
      </c>
      <c r="CT25" s="397">
        <f t="shared" si="10"/>
        <v>35.498459432153595</v>
      </c>
      <c r="CU25" s="397">
        <f t="shared" si="10"/>
        <v>28.398767545722876</v>
      </c>
      <c r="CV25" s="397">
        <f t="shared" si="10"/>
        <v>22.719014036578301</v>
      </c>
      <c r="CW25" s="397">
        <f t="shared" si="10"/>
        <v>18.17521122926264</v>
      </c>
      <c r="CX25" s="397">
        <f t="shared" si="10"/>
        <v>14.540168983410112</v>
      </c>
      <c r="CY25" s="402">
        <f t="shared" si="10"/>
        <v>11.632135186728091</v>
      </c>
      <c r="CZ25" s="397">
        <f t="shared" si="10"/>
        <v>9.3057081493824736</v>
      </c>
      <c r="DA25" s="397">
        <f t="shared" si="10"/>
        <v>7.4445665195059796</v>
      </c>
      <c r="DB25" s="397">
        <f t="shared" si="10"/>
        <v>5.9556532156047837</v>
      </c>
      <c r="DC25" s="397">
        <f t="shared" si="11"/>
        <v>4.7645225724838269</v>
      </c>
      <c r="DD25" s="397">
        <f t="shared" si="11"/>
        <v>3.8116180579870615</v>
      </c>
      <c r="DE25" s="397">
        <f t="shared" si="11"/>
        <v>3.0492944463896494</v>
      </c>
      <c r="DF25" s="397">
        <f t="shared" si="11"/>
        <v>2.4394355571117199</v>
      </c>
      <c r="DG25" s="397">
        <f t="shared" si="11"/>
        <v>1.9515484456893759</v>
      </c>
      <c r="DH25" s="397">
        <f t="shared" si="11"/>
        <v>1.5612387565515009</v>
      </c>
      <c r="DI25" s="397">
        <f t="shared" si="11"/>
        <v>1.2489910052412008</v>
      </c>
      <c r="DJ25" s="397">
        <f t="shared" si="11"/>
        <v>0.99919280419296064</v>
      </c>
      <c r="DK25" s="402">
        <f t="shared" si="11"/>
        <v>0.79935424335436855</v>
      </c>
      <c r="DL25" s="397">
        <f t="shared" si="11"/>
        <v>0.63948339468349491</v>
      </c>
      <c r="DM25" s="397">
        <f t="shared" si="11"/>
        <v>0.51158671574679593</v>
      </c>
      <c r="DN25" s="397">
        <f t="shared" si="11"/>
        <v>0.40926937259743679</v>
      </c>
      <c r="DO25" s="397">
        <f t="shared" si="11"/>
        <v>0.32741549807794945</v>
      </c>
      <c r="DP25" s="397">
        <f t="shared" si="11"/>
        <v>0.26193239846235955</v>
      </c>
      <c r="DQ25" s="397">
        <f t="shared" si="11"/>
        <v>0.20954591876988765</v>
      </c>
      <c r="DR25" s="397">
        <f t="shared" si="11"/>
        <v>0.16763673501591014</v>
      </c>
      <c r="DS25" s="397">
        <f t="shared" si="12"/>
        <v>0.13410938801272812</v>
      </c>
      <c r="DT25" s="397">
        <f t="shared" si="12"/>
        <v>0.1072875104101825</v>
      </c>
      <c r="DU25" s="397">
        <f t="shared" si="12"/>
        <v>8.583000832814601E-2</v>
      </c>
      <c r="DV25" s="397">
        <f t="shared" si="12"/>
        <v>6.8664006662516805E-2</v>
      </c>
      <c r="DW25" s="402">
        <f t="shared" si="12"/>
        <v>5.4931205330013444E-2</v>
      </c>
      <c r="DX25" s="397">
        <f t="shared" si="12"/>
        <v>4.3944964264010761E-2</v>
      </c>
      <c r="DY25" s="397">
        <f t="shared" si="12"/>
        <v>3.515597141120861E-2</v>
      </c>
      <c r="DZ25" s="397">
        <f t="shared" si="12"/>
        <v>2.8124777128966889E-2</v>
      </c>
      <c r="EA25" s="397">
        <f t="shared" si="12"/>
        <v>2.2499821703173512E-2</v>
      </c>
      <c r="EB25" s="397">
        <f t="shared" si="12"/>
        <v>1.7999857362538809E-2</v>
      </c>
      <c r="EC25" s="397">
        <f t="shared" si="12"/>
        <v>1.4399885890031048E-2</v>
      </c>
      <c r="ED25" s="397">
        <f t="shared" si="12"/>
        <v>1.1519908712024839E-2</v>
      </c>
      <c r="EE25" s="397">
        <f t="shared" si="12"/>
        <v>9.2159269696198715E-3</v>
      </c>
      <c r="EF25" s="397">
        <f t="shared" si="12"/>
        <v>7.3727415756958976E-3</v>
      </c>
      <c r="EG25" s="397">
        <f t="shared" si="12"/>
        <v>5.8981932605567181E-3</v>
      </c>
      <c r="EH25" s="397">
        <f t="shared" si="12"/>
        <v>4.7185546084453746E-3</v>
      </c>
      <c r="EI25" s="402">
        <f t="shared" si="29"/>
        <v>3.7748436867562998E-3</v>
      </c>
      <c r="EJ25" s="397">
        <f t="shared" si="29"/>
        <v>3.0198749494050399E-3</v>
      </c>
      <c r="EK25" s="397">
        <f t="shared" si="29"/>
        <v>2.4158999595240323E-3</v>
      </c>
      <c r="EL25" s="397">
        <f t="shared" si="29"/>
        <v>1.9327199676192259E-3</v>
      </c>
      <c r="EM25" s="397">
        <f t="shared" si="29"/>
        <v>1.5461759740953809E-3</v>
      </c>
      <c r="EN25" s="397">
        <f t="shared" si="29"/>
        <v>1.2369407792763047E-3</v>
      </c>
      <c r="EO25" s="397">
        <f t="shared" si="29"/>
        <v>9.8955262342104383E-4</v>
      </c>
      <c r="EP25" s="397">
        <f t="shared" si="29"/>
        <v>7.9164209873683507E-4</v>
      </c>
      <c r="EQ25" s="397">
        <f t="shared" si="29"/>
        <v>6.333136789894681E-4</v>
      </c>
      <c r="ER25" s="397">
        <f t="shared" si="29"/>
        <v>5.0665094319157452E-4</v>
      </c>
      <c r="ES25" s="397">
        <f t="shared" si="25"/>
        <v>4.0532075455325964E-4</v>
      </c>
      <c r="ET25" s="397">
        <f t="shared" si="25"/>
        <v>3.2425660364260772E-4</v>
      </c>
      <c r="EU25" s="402">
        <f t="shared" si="25"/>
        <v>2.5940528291408619E-4</v>
      </c>
      <c r="EV25" s="397">
        <f t="shared" si="25"/>
        <v>2.0752422633126897E-4</v>
      </c>
      <c r="EW25" s="397">
        <f t="shared" si="25"/>
        <v>1.6601938106501518E-4</v>
      </c>
      <c r="EX25" s="397">
        <f t="shared" si="25"/>
        <v>1.3281550485201216E-4</v>
      </c>
      <c r="EY25" s="397">
        <f t="shared" si="25"/>
        <v>1.0625240388160973E-4</v>
      </c>
      <c r="EZ25" s="397">
        <f t="shared" si="25"/>
        <v>8.5001923105287787E-5</v>
      </c>
      <c r="FA25" s="397">
        <f t="shared" si="25"/>
        <v>6.800153848423023E-5</v>
      </c>
      <c r="FB25" s="397">
        <f t="shared" si="25"/>
        <v>5.4401230787384188E-5</v>
      </c>
      <c r="FC25" s="397">
        <f t="shared" si="25"/>
        <v>4.3520984629907356E-5</v>
      </c>
      <c r="FD25" s="397">
        <f t="shared" si="25"/>
        <v>3.4816787703925883E-5</v>
      </c>
      <c r="FE25" s="397">
        <f t="shared" si="25"/>
        <v>2.7853430163140709E-5</v>
      </c>
      <c r="FF25" s="397">
        <f t="shared" si="25"/>
        <v>2.2282744130512567E-5</v>
      </c>
      <c r="FG25" s="402">
        <f t="shared" si="25"/>
        <v>1.7826195304410053E-5</v>
      </c>
      <c r="FH25" s="397">
        <f t="shared" si="26"/>
        <v>1.4260956243528043E-5</v>
      </c>
      <c r="FI25" s="397">
        <f t="shared" si="26"/>
        <v>1.1408764994822436E-5</v>
      </c>
      <c r="FJ25" s="397">
        <f t="shared" si="26"/>
        <v>9.1270119958579483E-6</v>
      </c>
      <c r="FK25" s="397">
        <f t="shared" si="26"/>
        <v>7.3016095966863586E-6</v>
      </c>
      <c r="FL25" s="397">
        <f t="shared" si="26"/>
        <v>5.8412876773490872E-6</v>
      </c>
      <c r="FM25" s="397">
        <f t="shared" si="26"/>
        <v>4.6730301418792701E-6</v>
      </c>
      <c r="FN25" s="397">
        <f t="shared" si="26"/>
        <v>3.7384241135034164E-6</v>
      </c>
      <c r="FO25" s="397">
        <f t="shared" si="26"/>
        <v>2.9907392908027331E-6</v>
      </c>
      <c r="FP25" s="397">
        <f t="shared" si="26"/>
        <v>2.3925914326421865E-6</v>
      </c>
      <c r="FQ25" s="397">
        <f t="shared" si="26"/>
        <v>1.9140731461137491E-6</v>
      </c>
      <c r="FR25" s="397">
        <f t="shared" si="26"/>
        <v>1.5312585168909994E-6</v>
      </c>
      <c r="FS25" s="402">
        <f t="shared" si="26"/>
        <v>1.2250068135127996E-6</v>
      </c>
      <c r="FT25" s="397">
        <f t="shared" si="26"/>
        <v>9.8000545081023975E-7</v>
      </c>
      <c r="FU25" s="397">
        <f t="shared" si="26"/>
        <v>7.8400436064819182E-7</v>
      </c>
      <c r="FV25" s="397">
        <f t="shared" si="26"/>
        <v>6.2720348851855352E-7</v>
      </c>
      <c r="FW25" s="397">
        <f t="shared" si="26"/>
        <v>5.0176279081484286E-7</v>
      </c>
      <c r="FX25" s="397">
        <f t="shared" si="27"/>
        <v>4.0141023265187432E-7</v>
      </c>
      <c r="FY25" s="397">
        <f t="shared" si="27"/>
        <v>3.2112818612149947E-7</v>
      </c>
      <c r="FZ25" s="397">
        <f t="shared" si="27"/>
        <v>2.5690254889719959E-7</v>
      </c>
      <c r="GA25" s="397">
        <f t="shared" si="27"/>
        <v>2.055220391177597E-7</v>
      </c>
      <c r="GB25" s="397">
        <f t="shared" si="27"/>
        <v>1.6441763129420776E-7</v>
      </c>
      <c r="GC25" s="397">
        <f t="shared" si="27"/>
        <v>1.3153410503536622E-7</v>
      </c>
      <c r="GD25" s="397">
        <f t="shared" si="27"/>
        <v>1.0522728402829298E-7</v>
      </c>
      <c r="GE25" s="402">
        <f t="shared" si="27"/>
        <v>8.4181827222634391E-8</v>
      </c>
      <c r="GF25" s="407">
        <f t="shared" si="17"/>
        <v>41423891.681249663</v>
      </c>
      <c r="GG25" s="408">
        <f>(GF25*$B$14)*$B$13</f>
        <v>186407512.56562349</v>
      </c>
    </row>
    <row r="26" spans="1:189" s="393" customFormat="1" ht="22" hidden="1" customHeight="1">
      <c r="B26" s="394">
        <f t="shared" si="19"/>
        <v>10</v>
      </c>
      <c r="C26" s="394"/>
      <c r="D26" s="394"/>
      <c r="E26" s="394"/>
      <c r="F26" s="394">
        <v>1</v>
      </c>
      <c r="G26" s="412" t="str">
        <f>$G$358</f>
        <v>Even Performing Title / Print</v>
      </c>
      <c r="H26" s="396"/>
      <c r="I26" s="397"/>
      <c r="J26" s="397"/>
      <c r="K26" s="397"/>
      <c r="L26" s="397"/>
      <c r="M26" s="397"/>
      <c r="N26" s="397"/>
      <c r="O26" s="397"/>
      <c r="P26" s="397"/>
      <c r="Q26" s="397"/>
      <c r="R26" s="397"/>
      <c r="S26" s="402"/>
      <c r="T26" s="397"/>
      <c r="U26" s="397"/>
      <c r="V26" s="397"/>
      <c r="W26" s="397"/>
      <c r="X26" s="397"/>
      <c r="Y26" s="397"/>
      <c r="Z26" s="397"/>
      <c r="AA26" s="397"/>
      <c r="AB26" s="397"/>
      <c r="AC26" s="397"/>
      <c r="AD26" s="397"/>
      <c r="AE26" s="402"/>
      <c r="AF26" s="397"/>
      <c r="AG26" s="397"/>
      <c r="AH26" s="397"/>
      <c r="AI26" s="397"/>
      <c r="AJ26" s="397"/>
      <c r="AK26" s="413">
        <f t="shared" ref="AK26:BH26" si="31">$B$10*Q$358</f>
        <v>2335.9375000000005</v>
      </c>
      <c r="AL26" s="413">
        <f t="shared" si="31"/>
        <v>9343.7500000000018</v>
      </c>
      <c r="AM26" s="413">
        <f t="shared" si="31"/>
        <v>23359.375</v>
      </c>
      <c r="AN26" s="413">
        <f t="shared" si="31"/>
        <v>35039.0625</v>
      </c>
      <c r="AO26" s="413">
        <f t="shared" si="31"/>
        <v>46718.75</v>
      </c>
      <c r="AP26" s="413">
        <f t="shared" si="31"/>
        <v>44382.8125</v>
      </c>
      <c r="AQ26" s="414">
        <f t="shared" si="31"/>
        <v>42046.875</v>
      </c>
      <c r="AR26" s="413">
        <f t="shared" si="31"/>
        <v>39710.9375</v>
      </c>
      <c r="AS26" s="413">
        <f t="shared" si="31"/>
        <v>37375.000000000007</v>
      </c>
      <c r="AT26" s="413">
        <f t="shared" si="31"/>
        <v>35039.0625</v>
      </c>
      <c r="AU26" s="413">
        <f t="shared" si="31"/>
        <v>32703.125</v>
      </c>
      <c r="AV26" s="413">
        <f t="shared" si="31"/>
        <v>30367.1875</v>
      </c>
      <c r="AW26" s="413">
        <f t="shared" si="31"/>
        <v>28031.25</v>
      </c>
      <c r="AX26" s="413">
        <f t="shared" si="31"/>
        <v>25695.312500000004</v>
      </c>
      <c r="AY26" s="413">
        <f t="shared" si="31"/>
        <v>23359.374999999975</v>
      </c>
      <c r="AZ26" s="413">
        <f t="shared" si="31"/>
        <v>21023.437499999975</v>
      </c>
      <c r="BA26" s="413">
        <f t="shared" si="31"/>
        <v>18687.500000000004</v>
      </c>
      <c r="BB26" s="413">
        <f t="shared" si="31"/>
        <v>16351.5625</v>
      </c>
      <c r="BC26" s="414">
        <f t="shared" si="31"/>
        <v>14015.625</v>
      </c>
      <c r="BD26" s="413">
        <f t="shared" si="31"/>
        <v>11679.6875</v>
      </c>
      <c r="BE26" s="413">
        <f t="shared" si="31"/>
        <v>9343.7500000000018</v>
      </c>
      <c r="BF26" s="413">
        <f t="shared" si="31"/>
        <v>7007.8125</v>
      </c>
      <c r="BG26" s="413">
        <f t="shared" si="31"/>
        <v>4671.8750000000009</v>
      </c>
      <c r="BH26" s="413">
        <f t="shared" si="31"/>
        <v>2335.9375000000005</v>
      </c>
      <c r="BI26" s="397">
        <f>BH26*0.8</f>
        <v>1868.7500000000005</v>
      </c>
      <c r="BJ26" s="397">
        <f t="shared" si="8"/>
        <v>1495.0000000000005</v>
      </c>
      <c r="BK26" s="397">
        <f t="shared" si="8"/>
        <v>1196.0000000000005</v>
      </c>
      <c r="BL26" s="397">
        <f t="shared" si="8"/>
        <v>956.80000000000041</v>
      </c>
      <c r="BM26" s="397">
        <f t="shared" si="8"/>
        <v>765.4400000000004</v>
      </c>
      <c r="BN26" s="397">
        <f t="shared" si="8"/>
        <v>612.35200000000032</v>
      </c>
      <c r="BO26" s="402">
        <f t="shared" si="8"/>
        <v>489.88160000000028</v>
      </c>
      <c r="BP26" s="399">
        <f t="shared" si="8"/>
        <v>391.90528000000023</v>
      </c>
      <c r="BQ26" s="399">
        <f t="shared" si="8"/>
        <v>313.52422400000023</v>
      </c>
      <c r="BR26" s="399">
        <f t="shared" si="8"/>
        <v>250.81937920000018</v>
      </c>
      <c r="BS26" s="399">
        <f t="shared" si="8"/>
        <v>200.65550336000015</v>
      </c>
      <c r="BT26" s="399">
        <f t="shared" si="8"/>
        <v>160.52440268800012</v>
      </c>
      <c r="BU26" s="399">
        <f t="shared" si="8"/>
        <v>128.4195221504001</v>
      </c>
      <c r="BV26" s="399">
        <f t="shared" si="8"/>
        <v>102.73561772032008</v>
      </c>
      <c r="BW26" s="399">
        <f t="shared" si="9"/>
        <v>82.188494176256071</v>
      </c>
      <c r="BX26" s="399">
        <f t="shared" si="9"/>
        <v>65.75079534100486</v>
      </c>
      <c r="BY26" s="399">
        <f t="shared" si="9"/>
        <v>52.600636272803889</v>
      </c>
      <c r="BZ26" s="399">
        <f t="shared" si="9"/>
        <v>42.080509018243113</v>
      </c>
      <c r="CA26" s="415">
        <f t="shared" si="9"/>
        <v>33.66440721459449</v>
      </c>
      <c r="CB26" s="399">
        <f t="shared" si="9"/>
        <v>26.931525771675595</v>
      </c>
      <c r="CC26" s="399">
        <f t="shared" si="9"/>
        <v>21.545220617340476</v>
      </c>
      <c r="CD26" s="399">
        <f t="shared" si="9"/>
        <v>17.236176493872382</v>
      </c>
      <c r="CE26" s="399">
        <f t="shared" si="9"/>
        <v>13.788941195097905</v>
      </c>
      <c r="CF26" s="399">
        <f t="shared" si="9"/>
        <v>11.031152956078325</v>
      </c>
      <c r="CG26" s="399">
        <f t="shared" si="9"/>
        <v>8.82492236486266</v>
      </c>
      <c r="CH26" s="399">
        <f t="shared" si="9"/>
        <v>7.0599378918901285</v>
      </c>
      <c r="CI26" s="399">
        <f t="shared" si="9"/>
        <v>5.6479503135121032</v>
      </c>
      <c r="CJ26" s="399">
        <f t="shared" si="9"/>
        <v>4.5183602508096827</v>
      </c>
      <c r="CK26" s="399">
        <f t="shared" si="9"/>
        <v>3.6146882006477465</v>
      </c>
      <c r="CL26" s="399">
        <f t="shared" si="9"/>
        <v>2.8917505605181972</v>
      </c>
      <c r="CM26" s="415">
        <f t="shared" si="10"/>
        <v>2.3134004484145581</v>
      </c>
      <c r="CN26" s="397">
        <f t="shared" si="10"/>
        <v>1.8507203587316465</v>
      </c>
      <c r="CO26" s="397">
        <f t="shared" si="10"/>
        <v>1.4805762869853174</v>
      </c>
      <c r="CP26" s="397">
        <f t="shared" si="10"/>
        <v>1.1844610295882541</v>
      </c>
      <c r="CQ26" s="397">
        <f t="shared" si="10"/>
        <v>0.94756882367060324</v>
      </c>
      <c r="CR26" s="397">
        <f t="shared" si="10"/>
        <v>0.75805505893648262</v>
      </c>
      <c r="CS26" s="397">
        <f t="shared" si="10"/>
        <v>0.60644404714918609</v>
      </c>
      <c r="CT26" s="397">
        <f t="shared" si="10"/>
        <v>0.48515523771934888</v>
      </c>
      <c r="CU26" s="397">
        <f t="shared" si="10"/>
        <v>0.38812419017547911</v>
      </c>
      <c r="CV26" s="397">
        <f t="shared" si="10"/>
        <v>0.31049935214038332</v>
      </c>
      <c r="CW26" s="397">
        <f t="shared" si="10"/>
        <v>0.24839948171230666</v>
      </c>
      <c r="CX26" s="397">
        <f t="shared" si="10"/>
        <v>0.19871958536984535</v>
      </c>
      <c r="CY26" s="402">
        <f t="shared" si="10"/>
        <v>0.15897566829587628</v>
      </c>
      <c r="CZ26" s="397">
        <f t="shared" si="10"/>
        <v>0.12718053463670104</v>
      </c>
      <c r="DA26" s="397">
        <f t="shared" si="10"/>
        <v>0.10174442770936083</v>
      </c>
      <c r="DB26" s="397">
        <f t="shared" si="10"/>
        <v>8.1395542167488677E-2</v>
      </c>
      <c r="DC26" s="397">
        <f t="shared" si="11"/>
        <v>6.5116433733990939E-2</v>
      </c>
      <c r="DD26" s="397">
        <f t="shared" si="11"/>
        <v>5.2093146987192751E-2</v>
      </c>
      <c r="DE26" s="397">
        <f t="shared" si="11"/>
        <v>4.1674517589754205E-2</v>
      </c>
      <c r="DF26" s="397">
        <f t="shared" si="11"/>
        <v>3.3339614071803365E-2</v>
      </c>
      <c r="DG26" s="397">
        <f t="shared" si="11"/>
        <v>2.6671691257442693E-2</v>
      </c>
      <c r="DH26" s="397">
        <f t="shared" si="11"/>
        <v>2.1337353005954157E-2</v>
      </c>
      <c r="DI26" s="397">
        <f t="shared" si="11"/>
        <v>1.7069882404763325E-2</v>
      </c>
      <c r="DJ26" s="397">
        <f t="shared" si="11"/>
        <v>1.3655905923810661E-2</v>
      </c>
      <c r="DK26" s="402">
        <f t="shared" si="11"/>
        <v>1.0924724739048529E-2</v>
      </c>
      <c r="DL26" s="397">
        <f t="shared" si="11"/>
        <v>8.7397797912388241E-3</v>
      </c>
      <c r="DM26" s="397">
        <f t="shared" si="11"/>
        <v>6.9918238329910593E-3</v>
      </c>
      <c r="DN26" s="397">
        <f t="shared" si="11"/>
        <v>5.5934590663928481E-3</v>
      </c>
      <c r="DO26" s="397">
        <f t="shared" si="11"/>
        <v>4.4747672531142788E-3</v>
      </c>
      <c r="DP26" s="397">
        <f t="shared" si="11"/>
        <v>3.5798138024914234E-3</v>
      </c>
      <c r="DQ26" s="397">
        <f t="shared" si="11"/>
        <v>2.8638510419931387E-3</v>
      </c>
      <c r="DR26" s="397">
        <f t="shared" si="11"/>
        <v>2.2910808335945112E-3</v>
      </c>
      <c r="DS26" s="397">
        <f t="shared" si="12"/>
        <v>1.832864666875609E-3</v>
      </c>
      <c r="DT26" s="397">
        <f t="shared" si="12"/>
        <v>1.4662917335004873E-3</v>
      </c>
      <c r="DU26" s="397">
        <f t="shared" si="12"/>
        <v>1.1730333868003899E-3</v>
      </c>
      <c r="DV26" s="397">
        <f t="shared" si="12"/>
        <v>9.3842670944031196E-4</v>
      </c>
      <c r="DW26" s="402">
        <f t="shared" si="12"/>
        <v>7.5074136755224957E-4</v>
      </c>
      <c r="DX26" s="397">
        <f t="shared" si="12"/>
        <v>6.005930940417997E-4</v>
      </c>
      <c r="DY26" s="397">
        <f t="shared" si="12"/>
        <v>4.8047447523343978E-4</v>
      </c>
      <c r="DZ26" s="397">
        <f t="shared" si="12"/>
        <v>3.8437958018675185E-4</v>
      </c>
      <c r="EA26" s="397">
        <f t="shared" si="12"/>
        <v>3.0750366414940148E-4</v>
      </c>
      <c r="EB26" s="397">
        <f t="shared" si="12"/>
        <v>2.4600293131952117E-4</v>
      </c>
      <c r="EC26" s="397">
        <f t="shared" si="12"/>
        <v>1.9680234505561694E-4</v>
      </c>
      <c r="ED26" s="397">
        <f t="shared" si="12"/>
        <v>1.5744187604449357E-4</v>
      </c>
      <c r="EE26" s="397">
        <f t="shared" si="12"/>
        <v>1.2595350083559486E-4</v>
      </c>
      <c r="EF26" s="397">
        <f t="shared" si="12"/>
        <v>1.0076280066847589E-4</v>
      </c>
      <c r="EG26" s="397">
        <f t="shared" si="12"/>
        <v>8.0610240534780721E-5</v>
      </c>
      <c r="EH26" s="397">
        <f t="shared" si="12"/>
        <v>6.448819242782458E-5</v>
      </c>
      <c r="EI26" s="402">
        <f t="shared" si="29"/>
        <v>5.1590553942259669E-5</v>
      </c>
      <c r="EJ26" s="397">
        <f t="shared" si="29"/>
        <v>4.1272443153807738E-5</v>
      </c>
      <c r="EK26" s="397">
        <f t="shared" si="29"/>
        <v>3.3017954523046195E-5</v>
      </c>
      <c r="EL26" s="397">
        <f t="shared" si="29"/>
        <v>2.6414363618436957E-5</v>
      </c>
      <c r="EM26" s="397">
        <f t="shared" si="29"/>
        <v>2.1131490894749568E-5</v>
      </c>
      <c r="EN26" s="397">
        <f t="shared" si="29"/>
        <v>1.6905192715799656E-5</v>
      </c>
      <c r="EO26" s="397">
        <f t="shared" si="29"/>
        <v>1.3524154172639725E-5</v>
      </c>
      <c r="EP26" s="397">
        <f t="shared" si="29"/>
        <v>1.0819323338111781E-5</v>
      </c>
      <c r="EQ26" s="397">
        <f t="shared" si="29"/>
        <v>8.6554586704894247E-6</v>
      </c>
      <c r="ER26" s="397">
        <f t="shared" si="29"/>
        <v>6.9243669363915398E-6</v>
      </c>
      <c r="ES26" s="397">
        <f t="shared" si="25"/>
        <v>5.5394935491132325E-6</v>
      </c>
      <c r="ET26" s="397">
        <f t="shared" si="25"/>
        <v>4.4315948392905862E-6</v>
      </c>
      <c r="EU26" s="402">
        <f t="shared" si="25"/>
        <v>3.5452758714324692E-6</v>
      </c>
      <c r="EV26" s="397">
        <f t="shared" si="25"/>
        <v>2.8362206971459756E-6</v>
      </c>
      <c r="EW26" s="397">
        <f t="shared" si="25"/>
        <v>2.2689765577167807E-6</v>
      </c>
      <c r="EX26" s="397">
        <f t="shared" si="25"/>
        <v>1.8151812461734246E-6</v>
      </c>
      <c r="EY26" s="397">
        <f t="shared" si="25"/>
        <v>1.4521449969387397E-6</v>
      </c>
      <c r="EZ26" s="397">
        <f t="shared" si="25"/>
        <v>1.1617159975509919E-6</v>
      </c>
      <c r="FA26" s="397">
        <f t="shared" si="25"/>
        <v>9.2937279804079358E-7</v>
      </c>
      <c r="FB26" s="397">
        <f t="shared" si="25"/>
        <v>7.4349823843263491E-7</v>
      </c>
      <c r="FC26" s="397">
        <f t="shared" si="25"/>
        <v>5.9479859074610799E-7</v>
      </c>
      <c r="FD26" s="397">
        <f t="shared" si="25"/>
        <v>4.7583887259688643E-7</v>
      </c>
      <c r="FE26" s="397">
        <f t="shared" si="25"/>
        <v>3.8067109807750917E-7</v>
      </c>
      <c r="FF26" s="397">
        <f t="shared" si="25"/>
        <v>3.0453687846200735E-7</v>
      </c>
      <c r="FG26" s="402">
        <f t="shared" si="25"/>
        <v>2.4362950276960589E-7</v>
      </c>
      <c r="FH26" s="397">
        <f t="shared" si="26"/>
        <v>1.9490360221568473E-7</v>
      </c>
      <c r="FI26" s="397">
        <f t="shared" si="26"/>
        <v>1.5592288177254779E-7</v>
      </c>
      <c r="FJ26" s="397">
        <f t="shared" si="26"/>
        <v>1.2473830541803824E-7</v>
      </c>
      <c r="FK26" s="397">
        <f t="shared" si="26"/>
        <v>9.9790644334430606E-8</v>
      </c>
      <c r="FL26" s="397">
        <f t="shared" si="26"/>
        <v>7.983251546754449E-8</v>
      </c>
      <c r="FM26" s="397">
        <f t="shared" si="26"/>
        <v>6.386601237403559E-8</v>
      </c>
      <c r="FN26" s="397">
        <f t="shared" si="26"/>
        <v>5.1092809899228476E-8</v>
      </c>
      <c r="FO26" s="397">
        <f t="shared" si="26"/>
        <v>4.0874247919382785E-8</v>
      </c>
      <c r="FP26" s="397">
        <f t="shared" si="26"/>
        <v>3.2699398335506232E-8</v>
      </c>
      <c r="FQ26" s="397">
        <f t="shared" si="26"/>
        <v>2.6159518668404987E-8</v>
      </c>
      <c r="FR26" s="397">
        <f t="shared" si="26"/>
        <v>2.0927614934723992E-8</v>
      </c>
      <c r="FS26" s="402">
        <f t="shared" si="26"/>
        <v>1.6742091947779193E-8</v>
      </c>
      <c r="FT26" s="397">
        <f t="shared" si="26"/>
        <v>1.3393673558223355E-8</v>
      </c>
      <c r="FU26" s="397">
        <f t="shared" si="26"/>
        <v>1.0714938846578685E-8</v>
      </c>
      <c r="FV26" s="397">
        <f t="shared" si="26"/>
        <v>8.5719510772629489E-9</v>
      </c>
      <c r="FW26" s="397">
        <f t="shared" si="26"/>
        <v>6.8575608618103598E-9</v>
      </c>
      <c r="FX26" s="397">
        <f t="shared" si="27"/>
        <v>5.4860486894482882E-9</v>
      </c>
      <c r="FY26" s="397">
        <f t="shared" si="27"/>
        <v>4.3888389515586304E-9</v>
      </c>
      <c r="FZ26" s="397">
        <f t="shared" si="27"/>
        <v>3.5110711612469046E-9</v>
      </c>
      <c r="GA26" s="397">
        <f t="shared" si="27"/>
        <v>2.808856928997524E-9</v>
      </c>
      <c r="GB26" s="397">
        <f t="shared" si="27"/>
        <v>2.2470855431980196E-9</v>
      </c>
      <c r="GC26" s="397">
        <f t="shared" si="27"/>
        <v>1.7976684345584156E-9</v>
      </c>
      <c r="GD26" s="397">
        <f t="shared" si="27"/>
        <v>1.4381347476467325E-9</v>
      </c>
      <c r="GE26" s="402">
        <f t="shared" si="27"/>
        <v>1.1505077981173861E-9</v>
      </c>
      <c r="GF26" s="416">
        <f t="shared" si="17"/>
        <v>569968.74999999499</v>
      </c>
    </row>
    <row r="27" spans="1:189" s="393" customFormat="1" ht="22" hidden="1" customHeight="1">
      <c r="B27" s="394">
        <f t="shared" si="19"/>
        <v>11</v>
      </c>
      <c r="C27" s="394"/>
      <c r="D27" s="394">
        <v>1</v>
      </c>
      <c r="E27" s="394"/>
      <c r="F27" s="394"/>
      <c r="G27" s="418" t="str">
        <f>$G$356</f>
        <v>Avg Performing  Title / Print</v>
      </c>
      <c r="H27" s="396"/>
      <c r="I27" s="397"/>
      <c r="J27" s="397"/>
      <c r="K27" s="397"/>
      <c r="L27" s="397"/>
      <c r="M27" s="397"/>
      <c r="N27" s="397"/>
      <c r="O27" s="397"/>
      <c r="P27" s="397"/>
      <c r="Q27" s="397"/>
      <c r="R27" s="397"/>
      <c r="S27" s="402"/>
      <c r="T27" s="397"/>
      <c r="U27" s="397"/>
      <c r="V27" s="397"/>
      <c r="W27" s="397"/>
      <c r="X27" s="397"/>
      <c r="Y27" s="397"/>
      <c r="Z27" s="397"/>
      <c r="AA27" s="397"/>
      <c r="AB27" s="397"/>
      <c r="AC27" s="397"/>
      <c r="AD27" s="397"/>
      <c r="AE27" s="402"/>
      <c r="AF27" s="397"/>
      <c r="AG27" s="397"/>
      <c r="AH27" s="397"/>
      <c r="AI27" s="397"/>
      <c r="AJ27" s="397"/>
      <c r="AK27" s="397"/>
      <c r="AL27" s="397"/>
      <c r="AM27" s="397"/>
      <c r="AN27" s="401">
        <f t="shared" ref="AN27:BK27" si="32">$B$10*Q$356</f>
        <v>23344.424999999999</v>
      </c>
      <c r="AO27" s="401">
        <f t="shared" si="32"/>
        <v>75179.8125</v>
      </c>
      <c r="AP27" s="401">
        <f t="shared" si="32"/>
        <v>213463.57499999998</v>
      </c>
      <c r="AQ27" s="400">
        <f t="shared" si="32"/>
        <v>417721.6875</v>
      </c>
      <c r="AR27" s="401">
        <f t="shared" si="32"/>
        <v>510202.38749999995</v>
      </c>
      <c r="AS27" s="401">
        <f t="shared" si="32"/>
        <v>496444.64999999997</v>
      </c>
      <c r="AT27" s="401">
        <f t="shared" si="32"/>
        <v>505224.03749999998</v>
      </c>
      <c r="AU27" s="401">
        <f t="shared" si="32"/>
        <v>495940.08749999997</v>
      </c>
      <c r="AV27" s="401">
        <f t="shared" si="32"/>
        <v>335455.57500000001</v>
      </c>
      <c r="AW27" s="401">
        <f t="shared" si="32"/>
        <v>364069.875</v>
      </c>
      <c r="AX27" s="401">
        <f t="shared" si="32"/>
        <v>279841.57500000001</v>
      </c>
      <c r="AY27" s="401">
        <f t="shared" si="32"/>
        <v>238590.78749999998</v>
      </c>
      <c r="AZ27" s="401">
        <f t="shared" si="32"/>
        <v>308814.67499999999</v>
      </c>
      <c r="BA27" s="401">
        <f t="shared" si="32"/>
        <v>273585</v>
      </c>
      <c r="BB27" s="401">
        <f t="shared" si="32"/>
        <v>237267.71249999999</v>
      </c>
      <c r="BC27" s="400">
        <f t="shared" si="32"/>
        <v>178615.125</v>
      </c>
      <c r="BD27" s="401">
        <f t="shared" si="32"/>
        <v>165844.08749999999</v>
      </c>
      <c r="BE27" s="401">
        <f t="shared" si="32"/>
        <v>185342.625</v>
      </c>
      <c r="BF27" s="401">
        <f t="shared" si="32"/>
        <v>165877.72500000001</v>
      </c>
      <c r="BG27" s="401">
        <f t="shared" si="32"/>
        <v>128921.325</v>
      </c>
      <c r="BH27" s="401">
        <f t="shared" si="32"/>
        <v>95799.599999999991</v>
      </c>
      <c r="BI27" s="401">
        <f t="shared" si="32"/>
        <v>55995.224999999999</v>
      </c>
      <c r="BJ27" s="401">
        <f t="shared" si="32"/>
        <v>49009.837499999994</v>
      </c>
      <c r="BK27" s="401">
        <f t="shared" si="32"/>
        <v>27055.762499999997</v>
      </c>
      <c r="BL27" s="397">
        <f>BK27*0.8</f>
        <v>21644.61</v>
      </c>
      <c r="BM27" s="397">
        <f t="shared" si="8"/>
        <v>17315.688000000002</v>
      </c>
      <c r="BN27" s="397">
        <f t="shared" si="8"/>
        <v>13852.550400000002</v>
      </c>
      <c r="BO27" s="402">
        <f t="shared" si="8"/>
        <v>11082.040320000002</v>
      </c>
      <c r="BP27" s="399">
        <f t="shared" si="8"/>
        <v>8865.6322560000026</v>
      </c>
      <c r="BQ27" s="399">
        <f t="shared" si="8"/>
        <v>7092.5058048000028</v>
      </c>
      <c r="BR27" s="399">
        <f t="shared" si="8"/>
        <v>5674.0046438400022</v>
      </c>
      <c r="BS27" s="399">
        <f t="shared" si="8"/>
        <v>4539.2037150720016</v>
      </c>
      <c r="BT27" s="399">
        <f t="shared" si="8"/>
        <v>3631.3629720576014</v>
      </c>
      <c r="BU27" s="399">
        <f t="shared" si="8"/>
        <v>2905.0903776460814</v>
      </c>
      <c r="BV27" s="399">
        <f t="shared" si="8"/>
        <v>2324.0723021168651</v>
      </c>
      <c r="BW27" s="399">
        <f t="shared" si="9"/>
        <v>1859.2578416934921</v>
      </c>
      <c r="BX27" s="399">
        <f t="shared" si="9"/>
        <v>1487.4062733547937</v>
      </c>
      <c r="BY27" s="399">
        <f t="shared" si="9"/>
        <v>1189.9250186838351</v>
      </c>
      <c r="BZ27" s="399">
        <f t="shared" si="9"/>
        <v>951.94001494706811</v>
      </c>
      <c r="CA27" s="415">
        <f t="shared" si="9"/>
        <v>761.55201195765449</v>
      </c>
      <c r="CB27" s="399">
        <f t="shared" si="9"/>
        <v>609.24160956612366</v>
      </c>
      <c r="CC27" s="399">
        <f t="shared" si="9"/>
        <v>487.39328765289895</v>
      </c>
      <c r="CD27" s="399">
        <f t="shared" si="9"/>
        <v>389.91463012231918</v>
      </c>
      <c r="CE27" s="399">
        <f t="shared" si="9"/>
        <v>311.93170409785535</v>
      </c>
      <c r="CF27" s="399">
        <f t="shared" si="9"/>
        <v>249.5453632782843</v>
      </c>
      <c r="CG27" s="399">
        <f t="shared" si="9"/>
        <v>199.63629062262746</v>
      </c>
      <c r="CH27" s="399">
        <f t="shared" si="9"/>
        <v>159.70903249810198</v>
      </c>
      <c r="CI27" s="399">
        <f t="shared" si="9"/>
        <v>127.76722599848159</v>
      </c>
      <c r="CJ27" s="399">
        <f t="shared" si="9"/>
        <v>102.21378079878528</v>
      </c>
      <c r="CK27" s="399">
        <f t="shared" si="9"/>
        <v>81.771024639028226</v>
      </c>
      <c r="CL27" s="399">
        <f t="shared" si="9"/>
        <v>65.416819711222587</v>
      </c>
      <c r="CM27" s="415">
        <f t="shared" si="10"/>
        <v>52.33345576897807</v>
      </c>
      <c r="CN27" s="397">
        <f t="shared" si="10"/>
        <v>41.866764615182461</v>
      </c>
      <c r="CO27" s="397">
        <f t="shared" si="10"/>
        <v>33.493411692145969</v>
      </c>
      <c r="CP27" s="397">
        <f t="shared" si="10"/>
        <v>26.794729353716775</v>
      </c>
      <c r="CQ27" s="397">
        <f t="shared" si="10"/>
        <v>21.43578348297342</v>
      </c>
      <c r="CR27" s="397">
        <f t="shared" si="10"/>
        <v>17.148626786378738</v>
      </c>
      <c r="CS27" s="397">
        <f t="shared" si="10"/>
        <v>13.718901429102992</v>
      </c>
      <c r="CT27" s="397">
        <f t="shared" si="10"/>
        <v>10.975121143282394</v>
      </c>
      <c r="CU27" s="397">
        <f t="shared" si="10"/>
        <v>8.7800969146259149</v>
      </c>
      <c r="CV27" s="397">
        <f t="shared" si="10"/>
        <v>7.0240775317007325</v>
      </c>
      <c r="CW27" s="397">
        <f t="shared" si="10"/>
        <v>5.6192620253605865</v>
      </c>
      <c r="CX27" s="397">
        <f t="shared" si="10"/>
        <v>4.495409620288469</v>
      </c>
      <c r="CY27" s="402">
        <f t="shared" si="10"/>
        <v>3.5963276962307753</v>
      </c>
      <c r="CZ27" s="397">
        <f t="shared" si="10"/>
        <v>2.8770621569846204</v>
      </c>
      <c r="DA27" s="397">
        <f t="shared" si="10"/>
        <v>2.3016497255876964</v>
      </c>
      <c r="DB27" s="397">
        <f t="shared" si="10"/>
        <v>1.8413197804701573</v>
      </c>
      <c r="DC27" s="397">
        <f t="shared" si="11"/>
        <v>1.473055824376126</v>
      </c>
      <c r="DD27" s="397">
        <f t="shared" si="11"/>
        <v>1.1784446595009008</v>
      </c>
      <c r="DE27" s="397">
        <f t="shared" si="11"/>
        <v>0.94275572760072068</v>
      </c>
      <c r="DF27" s="397">
        <f t="shared" si="11"/>
        <v>0.75420458208057661</v>
      </c>
      <c r="DG27" s="397">
        <f t="shared" si="11"/>
        <v>0.60336366566446131</v>
      </c>
      <c r="DH27" s="397">
        <f t="shared" si="11"/>
        <v>0.48269093253156908</v>
      </c>
      <c r="DI27" s="397">
        <f t="shared" si="11"/>
        <v>0.38615274602525529</v>
      </c>
      <c r="DJ27" s="397">
        <f t="shared" si="11"/>
        <v>0.30892219682020428</v>
      </c>
      <c r="DK27" s="402">
        <f t="shared" si="11"/>
        <v>0.24713775745616343</v>
      </c>
      <c r="DL27" s="397">
        <f t="shared" si="11"/>
        <v>0.19771020596493075</v>
      </c>
      <c r="DM27" s="397">
        <f t="shared" si="11"/>
        <v>0.15816816477194462</v>
      </c>
      <c r="DN27" s="397">
        <f t="shared" si="11"/>
        <v>0.1265345318175557</v>
      </c>
      <c r="DO27" s="397">
        <f t="shared" si="11"/>
        <v>0.10122762545404457</v>
      </c>
      <c r="DP27" s="397">
        <f t="shared" si="11"/>
        <v>8.0982100363235665E-2</v>
      </c>
      <c r="DQ27" s="397">
        <f t="shared" si="11"/>
        <v>6.4785680290588538E-2</v>
      </c>
      <c r="DR27" s="397">
        <f t="shared" si="11"/>
        <v>5.1828544232470831E-2</v>
      </c>
      <c r="DS27" s="397">
        <f t="shared" si="12"/>
        <v>4.1462835385976671E-2</v>
      </c>
      <c r="DT27" s="397">
        <f t="shared" si="12"/>
        <v>3.3170268308781337E-2</v>
      </c>
      <c r="DU27" s="397">
        <f t="shared" si="12"/>
        <v>2.6536214647025071E-2</v>
      </c>
      <c r="DV27" s="397">
        <f t="shared" si="12"/>
        <v>2.122897171762006E-2</v>
      </c>
      <c r="DW27" s="402">
        <f t="shared" si="12"/>
        <v>1.6983177374096048E-2</v>
      </c>
      <c r="DX27" s="397">
        <f t="shared" si="12"/>
        <v>1.3586541899276839E-2</v>
      </c>
      <c r="DY27" s="397">
        <f t="shared" si="12"/>
        <v>1.0869233519421472E-2</v>
      </c>
      <c r="DZ27" s="397">
        <f t="shared" si="12"/>
        <v>8.6953868155371771E-3</v>
      </c>
      <c r="EA27" s="397">
        <f t="shared" si="12"/>
        <v>6.956309452429742E-3</v>
      </c>
      <c r="EB27" s="397">
        <f t="shared" si="12"/>
        <v>5.5650475619437936E-3</v>
      </c>
      <c r="EC27" s="397">
        <f t="shared" si="12"/>
        <v>4.4520380495550347E-3</v>
      </c>
      <c r="ED27" s="397">
        <f t="shared" si="12"/>
        <v>3.5616304396440279E-3</v>
      </c>
      <c r="EE27" s="397">
        <f t="shared" si="12"/>
        <v>2.8493043517152225E-3</v>
      </c>
      <c r="EF27" s="397">
        <f t="shared" si="12"/>
        <v>2.2794434813721781E-3</v>
      </c>
      <c r="EG27" s="397">
        <f t="shared" si="12"/>
        <v>1.8235547850977427E-3</v>
      </c>
      <c r="EH27" s="397">
        <f t="shared" si="12"/>
        <v>1.4588438280781942E-3</v>
      </c>
      <c r="EI27" s="402">
        <f t="shared" si="29"/>
        <v>1.1670750624625554E-3</v>
      </c>
      <c r="EJ27" s="397">
        <f t="shared" si="29"/>
        <v>9.3366004997004438E-4</v>
      </c>
      <c r="EK27" s="397">
        <f t="shared" si="29"/>
        <v>7.469280399760355E-4</v>
      </c>
      <c r="EL27" s="397">
        <f t="shared" si="29"/>
        <v>5.9754243198082845E-4</v>
      </c>
      <c r="EM27" s="397">
        <f t="shared" si="29"/>
        <v>4.7803394558466276E-4</v>
      </c>
      <c r="EN27" s="397">
        <f t="shared" si="29"/>
        <v>3.8242715646773023E-4</v>
      </c>
      <c r="EO27" s="397">
        <f t="shared" si="29"/>
        <v>3.0594172517418421E-4</v>
      </c>
      <c r="EP27" s="397">
        <f t="shared" si="29"/>
        <v>2.4475338013934736E-4</v>
      </c>
      <c r="EQ27" s="397">
        <f t="shared" si="29"/>
        <v>1.9580270411147791E-4</v>
      </c>
      <c r="ER27" s="397">
        <f t="shared" si="29"/>
        <v>1.5664216328918233E-4</v>
      </c>
      <c r="ES27" s="397">
        <f t="shared" si="25"/>
        <v>1.2531373063134587E-4</v>
      </c>
      <c r="ET27" s="397">
        <f t="shared" si="25"/>
        <v>1.002509845050767E-4</v>
      </c>
      <c r="EU27" s="402">
        <f t="shared" si="25"/>
        <v>8.0200787604061367E-5</v>
      </c>
      <c r="EV27" s="397">
        <f t="shared" si="25"/>
        <v>6.4160630083249094E-5</v>
      </c>
      <c r="EW27" s="397">
        <f t="shared" si="25"/>
        <v>5.1328504066599279E-5</v>
      </c>
      <c r="EX27" s="397">
        <f t="shared" si="25"/>
        <v>4.1062803253279423E-5</v>
      </c>
      <c r="EY27" s="397">
        <f t="shared" si="25"/>
        <v>3.2850242602623543E-5</v>
      </c>
      <c r="EZ27" s="397">
        <f t="shared" si="25"/>
        <v>2.6280194082098834E-5</v>
      </c>
      <c r="FA27" s="397">
        <f t="shared" si="25"/>
        <v>2.1024155265679068E-5</v>
      </c>
      <c r="FB27" s="397">
        <f t="shared" si="25"/>
        <v>1.6819324212543256E-5</v>
      </c>
      <c r="FC27" s="397">
        <f t="shared" si="25"/>
        <v>1.3455459370034605E-5</v>
      </c>
      <c r="FD27" s="397">
        <f t="shared" si="25"/>
        <v>1.0764367496027684E-5</v>
      </c>
      <c r="FE27" s="397">
        <f t="shared" si="25"/>
        <v>8.6114939968221483E-6</v>
      </c>
      <c r="FF27" s="397">
        <f t="shared" si="25"/>
        <v>6.8891951974577191E-6</v>
      </c>
      <c r="FG27" s="402">
        <f t="shared" si="25"/>
        <v>5.5113561579661753E-6</v>
      </c>
      <c r="FH27" s="397">
        <f t="shared" si="26"/>
        <v>4.4090849263729406E-6</v>
      </c>
      <c r="FI27" s="397">
        <f t="shared" si="26"/>
        <v>3.5272679410983525E-6</v>
      </c>
      <c r="FJ27" s="397">
        <f t="shared" si="26"/>
        <v>2.8218143528786821E-6</v>
      </c>
      <c r="FK27" s="397">
        <f t="shared" si="26"/>
        <v>2.2574514823029459E-6</v>
      </c>
      <c r="FL27" s="397">
        <f t="shared" si="26"/>
        <v>1.8059611858423568E-6</v>
      </c>
      <c r="FM27" s="397">
        <f t="shared" si="26"/>
        <v>1.4447689486738856E-6</v>
      </c>
      <c r="FN27" s="397">
        <f t="shared" si="26"/>
        <v>1.1558151589391085E-6</v>
      </c>
      <c r="FO27" s="397">
        <f t="shared" si="26"/>
        <v>9.2465212715128686E-7</v>
      </c>
      <c r="FP27" s="397">
        <f t="shared" si="26"/>
        <v>7.3972170172102953E-7</v>
      </c>
      <c r="FQ27" s="397">
        <f t="shared" si="26"/>
        <v>5.9177736137682371E-7</v>
      </c>
      <c r="FR27" s="397">
        <f t="shared" si="26"/>
        <v>4.7342188910145897E-7</v>
      </c>
      <c r="FS27" s="402">
        <f t="shared" si="26"/>
        <v>3.7873751128116717E-7</v>
      </c>
      <c r="FT27" s="397">
        <f t="shared" si="26"/>
        <v>3.0299000902493376E-7</v>
      </c>
      <c r="FU27" s="397">
        <f t="shared" si="26"/>
        <v>2.42392007219947E-7</v>
      </c>
      <c r="FV27" s="397">
        <f t="shared" si="26"/>
        <v>1.9391360577595761E-7</v>
      </c>
      <c r="FW27" s="397">
        <f t="shared" si="26"/>
        <v>1.5513088462076611E-7</v>
      </c>
      <c r="FX27" s="397">
        <f t="shared" si="27"/>
        <v>1.241047076966129E-7</v>
      </c>
      <c r="FY27" s="397">
        <f t="shared" si="27"/>
        <v>9.9283766157290328E-8</v>
      </c>
      <c r="FZ27" s="397">
        <f t="shared" si="27"/>
        <v>7.9427012925832268E-8</v>
      </c>
      <c r="GA27" s="397">
        <f t="shared" si="27"/>
        <v>6.3541610340665814E-8</v>
      </c>
      <c r="GB27" s="397">
        <f t="shared" si="27"/>
        <v>5.0833288272532654E-8</v>
      </c>
      <c r="GC27" s="397">
        <f t="shared" si="27"/>
        <v>4.0666630618026126E-8</v>
      </c>
      <c r="GD27" s="397">
        <f t="shared" si="27"/>
        <v>3.2533304494420902E-8</v>
      </c>
      <c r="GE27" s="402">
        <f t="shared" si="27"/>
        <v>2.6026643595536723E-8</v>
      </c>
      <c r="GF27" s="403">
        <f t="shared" si="17"/>
        <v>5935830.2249999</v>
      </c>
    </row>
    <row r="28" spans="1:189" s="393" customFormat="1" ht="22" hidden="1" customHeight="1" thickBot="1">
      <c r="B28" s="394">
        <f t="shared" si="19"/>
        <v>12</v>
      </c>
      <c r="C28" s="394"/>
      <c r="D28" s="394"/>
      <c r="E28" s="394">
        <v>1</v>
      </c>
      <c r="F28" s="394"/>
      <c r="G28" s="419" t="str">
        <f>$G$357</f>
        <v>Low Performing  Title / Print</v>
      </c>
      <c r="H28" s="396"/>
      <c r="I28" s="397"/>
      <c r="J28" s="397"/>
      <c r="K28" s="397"/>
      <c r="L28" s="397"/>
      <c r="M28" s="397"/>
      <c r="N28" s="397"/>
      <c r="O28" s="397"/>
      <c r="P28" s="397"/>
      <c r="Q28" s="397"/>
      <c r="R28" s="397"/>
      <c r="S28" s="402"/>
      <c r="T28" s="397"/>
      <c r="U28" s="397"/>
      <c r="V28" s="397"/>
      <c r="W28" s="397"/>
      <c r="X28" s="397"/>
      <c r="Y28" s="397"/>
      <c r="Z28" s="397"/>
      <c r="AA28" s="397"/>
      <c r="AB28" s="397"/>
      <c r="AC28" s="397"/>
      <c r="AD28" s="397"/>
      <c r="AE28" s="402"/>
      <c r="AF28" s="397"/>
      <c r="AG28" s="397"/>
      <c r="AH28" s="397"/>
      <c r="AI28" s="397"/>
      <c r="AJ28" s="397"/>
      <c r="AK28" s="397"/>
      <c r="AL28" s="397"/>
      <c r="AM28" s="397"/>
      <c r="AN28" s="397"/>
      <c r="AO28" s="410">
        <f t="shared" ref="AO28:BL28" si="33">$B$10*Q$357</f>
        <v>10965.824999999999</v>
      </c>
      <c r="AP28" s="410">
        <f t="shared" si="33"/>
        <v>40421.0625</v>
      </c>
      <c r="AQ28" s="411">
        <f t="shared" si="33"/>
        <v>74204.324999999997</v>
      </c>
      <c r="AR28" s="410">
        <f t="shared" si="33"/>
        <v>136792.5</v>
      </c>
      <c r="AS28" s="410">
        <f t="shared" si="33"/>
        <v>224799.41249999998</v>
      </c>
      <c r="AT28" s="410">
        <f t="shared" si="33"/>
        <v>153499.125</v>
      </c>
      <c r="AU28" s="410">
        <f t="shared" si="33"/>
        <v>131500.19999999998</v>
      </c>
      <c r="AV28" s="410">
        <f t="shared" si="33"/>
        <v>145650.375</v>
      </c>
      <c r="AW28" s="410">
        <f t="shared" si="33"/>
        <v>117574.27499999999</v>
      </c>
      <c r="AX28" s="410">
        <f t="shared" si="33"/>
        <v>116755.7625</v>
      </c>
      <c r="AY28" s="410">
        <f t="shared" si="33"/>
        <v>111205.575</v>
      </c>
      <c r="AZ28" s="410">
        <f t="shared" si="33"/>
        <v>102796.2</v>
      </c>
      <c r="BA28" s="410">
        <f t="shared" si="33"/>
        <v>90664.274999999994</v>
      </c>
      <c r="BB28" s="410">
        <f t="shared" si="33"/>
        <v>106429.04999999999</v>
      </c>
      <c r="BC28" s="411">
        <f t="shared" si="33"/>
        <v>83634.037499999991</v>
      </c>
      <c r="BD28" s="410">
        <f t="shared" si="33"/>
        <v>71558.175000000003</v>
      </c>
      <c r="BE28" s="410">
        <f t="shared" si="33"/>
        <v>70762.087499999994</v>
      </c>
      <c r="BF28" s="410">
        <f t="shared" si="33"/>
        <v>76144.087499999994</v>
      </c>
      <c r="BG28" s="410">
        <f t="shared" si="33"/>
        <v>55199.137499999997</v>
      </c>
      <c r="BH28" s="410">
        <f t="shared" si="33"/>
        <v>55457.024999999994</v>
      </c>
      <c r="BI28" s="410">
        <f t="shared" si="33"/>
        <v>39681.037499999999</v>
      </c>
      <c r="BJ28" s="410">
        <f t="shared" si="33"/>
        <v>27223.949999999997</v>
      </c>
      <c r="BK28" s="410">
        <f t="shared" si="33"/>
        <v>17704.537499999999</v>
      </c>
      <c r="BL28" s="410">
        <f t="shared" si="33"/>
        <v>7781.4749999999995</v>
      </c>
      <c r="BM28" s="397">
        <f>BL28*0.8</f>
        <v>6225.18</v>
      </c>
      <c r="BN28" s="397">
        <f t="shared" si="8"/>
        <v>4980.1440000000002</v>
      </c>
      <c r="BO28" s="402">
        <f t="shared" si="8"/>
        <v>3984.1152000000002</v>
      </c>
      <c r="BP28" s="399">
        <f t="shared" si="8"/>
        <v>3187.2921600000004</v>
      </c>
      <c r="BQ28" s="399">
        <f t="shared" si="8"/>
        <v>2549.8337280000005</v>
      </c>
      <c r="BR28" s="399">
        <f t="shared" si="8"/>
        <v>2039.8669824000006</v>
      </c>
      <c r="BS28" s="399">
        <f t="shared" si="8"/>
        <v>1631.8935859200005</v>
      </c>
      <c r="BT28" s="399">
        <f t="shared" si="8"/>
        <v>1305.5148687360006</v>
      </c>
      <c r="BU28" s="399">
        <f t="shared" si="8"/>
        <v>1044.4118949888004</v>
      </c>
      <c r="BV28" s="399">
        <f t="shared" si="8"/>
        <v>835.5295159910404</v>
      </c>
      <c r="BW28" s="399">
        <f t="shared" si="9"/>
        <v>668.42361279283239</v>
      </c>
      <c r="BX28" s="399">
        <f t="shared" si="9"/>
        <v>534.73889023426591</v>
      </c>
      <c r="BY28" s="399">
        <f t="shared" si="9"/>
        <v>427.79111218741275</v>
      </c>
      <c r="BZ28" s="399">
        <f t="shared" si="9"/>
        <v>342.23288974993022</v>
      </c>
      <c r="CA28" s="415">
        <f t="shared" si="9"/>
        <v>273.7863117999442</v>
      </c>
      <c r="CB28" s="399">
        <f t="shared" si="9"/>
        <v>219.02904943995537</v>
      </c>
      <c r="CC28" s="399">
        <f t="shared" si="9"/>
        <v>175.2232395519643</v>
      </c>
      <c r="CD28" s="399">
        <f t="shared" si="9"/>
        <v>140.17859164157144</v>
      </c>
      <c r="CE28" s="399">
        <f t="shared" si="9"/>
        <v>112.14287331325716</v>
      </c>
      <c r="CF28" s="399">
        <f t="shared" si="9"/>
        <v>89.714298650605727</v>
      </c>
      <c r="CG28" s="399">
        <f t="shared" si="9"/>
        <v>71.771438920484584</v>
      </c>
      <c r="CH28" s="399">
        <f t="shared" si="9"/>
        <v>57.417151136387673</v>
      </c>
      <c r="CI28" s="399">
        <f t="shared" si="9"/>
        <v>45.933720909110143</v>
      </c>
      <c r="CJ28" s="399">
        <f t="shared" si="9"/>
        <v>36.746976727288114</v>
      </c>
      <c r="CK28" s="399">
        <f t="shared" si="9"/>
        <v>29.397581381830491</v>
      </c>
      <c r="CL28" s="399">
        <f t="shared" si="9"/>
        <v>23.518065105464395</v>
      </c>
      <c r="CM28" s="415">
        <f t="shared" si="10"/>
        <v>18.814452084371517</v>
      </c>
      <c r="CN28" s="397">
        <f t="shared" si="10"/>
        <v>15.051561667497214</v>
      </c>
      <c r="CO28" s="397">
        <f t="shared" si="10"/>
        <v>12.041249333997772</v>
      </c>
      <c r="CP28" s="397">
        <f t="shared" si="10"/>
        <v>9.6329994671982178</v>
      </c>
      <c r="CQ28" s="397">
        <f t="shared" si="10"/>
        <v>7.7063995737585742</v>
      </c>
      <c r="CR28" s="397">
        <f t="shared" si="10"/>
        <v>6.1651196590068595</v>
      </c>
      <c r="CS28" s="397">
        <f t="shared" si="10"/>
        <v>4.9320957272054882</v>
      </c>
      <c r="CT28" s="397">
        <f t="shared" si="10"/>
        <v>3.9456765817643906</v>
      </c>
      <c r="CU28" s="397">
        <f t="shared" si="10"/>
        <v>3.1565412654115126</v>
      </c>
      <c r="CV28" s="397">
        <f t="shared" si="10"/>
        <v>2.5252330123292102</v>
      </c>
      <c r="CW28" s="397">
        <f t="shared" si="10"/>
        <v>2.0201864098633684</v>
      </c>
      <c r="CX28" s="397">
        <f t="shared" si="10"/>
        <v>1.6161491278906948</v>
      </c>
      <c r="CY28" s="402">
        <f t="shared" si="10"/>
        <v>1.2929193023125558</v>
      </c>
      <c r="CZ28" s="397">
        <f t="shared" si="10"/>
        <v>1.0343354418500448</v>
      </c>
      <c r="DA28" s="397">
        <f t="shared" si="10"/>
        <v>0.82746835348003589</v>
      </c>
      <c r="DB28" s="397">
        <f t="shared" si="10"/>
        <v>0.66197468278402871</v>
      </c>
      <c r="DC28" s="397">
        <f t="shared" si="11"/>
        <v>0.52957974622722304</v>
      </c>
      <c r="DD28" s="397">
        <f t="shared" si="11"/>
        <v>0.42366379698177847</v>
      </c>
      <c r="DE28" s="397">
        <f t="shared" si="11"/>
        <v>0.33893103758542281</v>
      </c>
      <c r="DF28" s="397">
        <f t="shared" si="11"/>
        <v>0.27114483006833828</v>
      </c>
      <c r="DG28" s="397">
        <f t="shared" si="11"/>
        <v>0.21691586405467064</v>
      </c>
      <c r="DH28" s="397">
        <f t="shared" si="11"/>
        <v>0.17353269124373652</v>
      </c>
      <c r="DI28" s="397">
        <f t="shared" si="11"/>
        <v>0.13882615299498921</v>
      </c>
      <c r="DJ28" s="397">
        <f t="shared" si="11"/>
        <v>0.11106092239599137</v>
      </c>
      <c r="DK28" s="402">
        <f t="shared" si="11"/>
        <v>8.8848737916793097E-2</v>
      </c>
      <c r="DL28" s="397">
        <f t="shared" si="11"/>
        <v>7.1078990333434483E-2</v>
      </c>
      <c r="DM28" s="397">
        <f t="shared" si="11"/>
        <v>5.6863192266747589E-2</v>
      </c>
      <c r="DN28" s="397">
        <f t="shared" si="11"/>
        <v>4.5490553813398074E-2</v>
      </c>
      <c r="DO28" s="397">
        <f t="shared" si="11"/>
        <v>3.6392443050718461E-2</v>
      </c>
      <c r="DP28" s="397">
        <f t="shared" si="11"/>
        <v>2.9113954440574769E-2</v>
      </c>
      <c r="DQ28" s="397">
        <f t="shared" si="11"/>
        <v>2.3291163552459818E-2</v>
      </c>
      <c r="DR28" s="397">
        <f t="shared" si="11"/>
        <v>1.8632930841967855E-2</v>
      </c>
      <c r="DS28" s="397">
        <f t="shared" si="12"/>
        <v>1.4906344673574285E-2</v>
      </c>
      <c r="DT28" s="397">
        <f t="shared" si="12"/>
        <v>1.1925075738859429E-2</v>
      </c>
      <c r="DU28" s="397">
        <f t="shared" si="12"/>
        <v>9.540060591087543E-3</v>
      </c>
      <c r="DV28" s="397">
        <f t="shared" si="12"/>
        <v>7.6320484728700346E-3</v>
      </c>
      <c r="DW28" s="402">
        <f t="shared" si="12"/>
        <v>6.1056387782960284E-3</v>
      </c>
      <c r="DX28" s="397">
        <f t="shared" si="12"/>
        <v>4.8845110226368232E-3</v>
      </c>
      <c r="DY28" s="397">
        <f t="shared" si="12"/>
        <v>3.9076088181094586E-3</v>
      </c>
      <c r="DZ28" s="397">
        <f t="shared" si="12"/>
        <v>3.1260870544875669E-3</v>
      </c>
      <c r="EA28" s="397">
        <f t="shared" si="12"/>
        <v>2.5008696435900538E-3</v>
      </c>
      <c r="EB28" s="397">
        <f t="shared" si="12"/>
        <v>2.0006957148720433E-3</v>
      </c>
      <c r="EC28" s="397">
        <f t="shared" si="12"/>
        <v>1.6005565718976347E-3</v>
      </c>
      <c r="ED28" s="397">
        <f t="shared" si="12"/>
        <v>1.2804452575181078E-3</v>
      </c>
      <c r="EE28" s="397">
        <f t="shared" si="12"/>
        <v>1.0243562060144862E-3</v>
      </c>
      <c r="EF28" s="397">
        <f t="shared" si="12"/>
        <v>8.1948496481158901E-4</v>
      </c>
      <c r="EG28" s="397">
        <f t="shared" si="12"/>
        <v>6.5558797184927121E-4</v>
      </c>
      <c r="EH28" s="397">
        <f t="shared" si="12"/>
        <v>5.2447037747941694E-4</v>
      </c>
      <c r="EI28" s="402">
        <f t="shared" si="29"/>
        <v>4.1957630198353357E-4</v>
      </c>
      <c r="EJ28" s="397">
        <f t="shared" si="29"/>
        <v>3.3566104158682687E-4</v>
      </c>
      <c r="EK28" s="397">
        <f t="shared" si="29"/>
        <v>2.6852883326946149E-4</v>
      </c>
      <c r="EL28" s="397">
        <f t="shared" si="29"/>
        <v>2.1482306661556921E-4</v>
      </c>
      <c r="EM28" s="397">
        <f t="shared" si="29"/>
        <v>1.7185845329245538E-4</v>
      </c>
      <c r="EN28" s="397">
        <f t="shared" si="29"/>
        <v>1.3748676263396431E-4</v>
      </c>
      <c r="EO28" s="397">
        <f t="shared" si="29"/>
        <v>1.0998941010717146E-4</v>
      </c>
      <c r="EP28" s="397">
        <f t="shared" si="29"/>
        <v>8.7991528085737172E-5</v>
      </c>
      <c r="EQ28" s="397">
        <f t="shared" si="29"/>
        <v>7.0393222468589735E-5</v>
      </c>
      <c r="ER28" s="397">
        <f t="shared" si="29"/>
        <v>5.6314577974871789E-5</v>
      </c>
      <c r="ES28" s="397">
        <f t="shared" si="25"/>
        <v>4.5051662379897432E-5</v>
      </c>
      <c r="ET28" s="397">
        <f t="shared" si="25"/>
        <v>3.6041329903917948E-5</v>
      </c>
      <c r="EU28" s="402">
        <f t="shared" si="25"/>
        <v>2.883306392313436E-5</v>
      </c>
      <c r="EV28" s="397">
        <f t="shared" si="25"/>
        <v>2.3066451138507491E-5</v>
      </c>
      <c r="EW28" s="397">
        <f t="shared" si="25"/>
        <v>1.8453160910805996E-5</v>
      </c>
      <c r="EX28" s="397">
        <f t="shared" si="25"/>
        <v>1.4762528728644797E-5</v>
      </c>
      <c r="EY28" s="397">
        <f t="shared" si="25"/>
        <v>1.1810022982915838E-5</v>
      </c>
      <c r="EZ28" s="397">
        <f t="shared" si="25"/>
        <v>9.4480183863326718E-6</v>
      </c>
      <c r="FA28" s="397">
        <f t="shared" si="25"/>
        <v>7.5584147090661374E-6</v>
      </c>
      <c r="FB28" s="397">
        <f t="shared" si="25"/>
        <v>6.0467317672529103E-6</v>
      </c>
      <c r="FC28" s="397">
        <f t="shared" si="25"/>
        <v>4.8373854138023282E-6</v>
      </c>
      <c r="FD28" s="397">
        <f t="shared" si="25"/>
        <v>3.8699083310418627E-6</v>
      </c>
      <c r="FE28" s="397">
        <f t="shared" si="25"/>
        <v>3.0959266648334902E-6</v>
      </c>
      <c r="FF28" s="397">
        <f t="shared" si="25"/>
        <v>2.4767413318667922E-6</v>
      </c>
      <c r="FG28" s="402">
        <f t="shared" si="25"/>
        <v>1.9813930654934339E-6</v>
      </c>
      <c r="FH28" s="397">
        <f t="shared" si="26"/>
        <v>1.5851144523947472E-6</v>
      </c>
      <c r="FI28" s="397">
        <f t="shared" si="26"/>
        <v>1.2680915619157978E-6</v>
      </c>
      <c r="FJ28" s="397">
        <f t="shared" si="26"/>
        <v>1.0144732495326383E-6</v>
      </c>
      <c r="FK28" s="397">
        <f t="shared" si="26"/>
        <v>8.1157859962611063E-7</v>
      </c>
      <c r="FL28" s="397">
        <f t="shared" si="26"/>
        <v>6.4926287970088852E-7</v>
      </c>
      <c r="FM28" s="397">
        <f t="shared" si="26"/>
        <v>5.1941030376071082E-7</v>
      </c>
      <c r="FN28" s="397">
        <f t="shared" si="26"/>
        <v>4.1552824300856869E-7</v>
      </c>
      <c r="FO28" s="397">
        <f t="shared" si="26"/>
        <v>3.3242259440685496E-7</v>
      </c>
      <c r="FP28" s="397">
        <f t="shared" si="26"/>
        <v>2.6593807552548396E-7</v>
      </c>
      <c r="FQ28" s="397">
        <f t="shared" si="26"/>
        <v>2.1275046042038719E-7</v>
      </c>
      <c r="FR28" s="397">
        <f t="shared" si="26"/>
        <v>1.7020036833630976E-7</v>
      </c>
      <c r="FS28" s="402">
        <f t="shared" si="26"/>
        <v>1.3616029466904782E-7</v>
      </c>
      <c r="FT28" s="397">
        <f t="shared" si="26"/>
        <v>1.0892823573523827E-7</v>
      </c>
      <c r="FU28" s="397">
        <f t="shared" si="26"/>
        <v>8.7142588588190626E-8</v>
      </c>
      <c r="FV28" s="397">
        <f t="shared" si="26"/>
        <v>6.9714070870552498E-8</v>
      </c>
      <c r="FW28" s="397">
        <f t="shared" si="26"/>
        <v>5.5771256696442003E-8</v>
      </c>
      <c r="FX28" s="397">
        <f t="shared" si="27"/>
        <v>4.4617005357153606E-8</v>
      </c>
      <c r="FY28" s="397">
        <f t="shared" si="27"/>
        <v>3.5693604285722889E-8</v>
      </c>
      <c r="FZ28" s="397">
        <f t="shared" si="27"/>
        <v>2.8554883428578312E-8</v>
      </c>
      <c r="GA28" s="397">
        <f t="shared" si="27"/>
        <v>2.2843906742862651E-8</v>
      </c>
      <c r="GB28" s="397">
        <f t="shared" si="27"/>
        <v>1.8275125394290121E-8</v>
      </c>
      <c r="GC28" s="397">
        <f t="shared" si="27"/>
        <v>1.4620100315432098E-8</v>
      </c>
      <c r="GD28" s="397">
        <f t="shared" si="27"/>
        <v>1.169608025234568E-8</v>
      </c>
      <c r="GE28" s="402">
        <f t="shared" si="27"/>
        <v>9.356864201876544E-9</v>
      </c>
      <c r="GF28" s="392">
        <f t="shared" si="17"/>
        <v>2099529.4124999614</v>
      </c>
    </row>
    <row r="29" spans="1:189" s="393" customFormat="1" ht="22" hidden="1" customHeight="1" thickTop="1">
      <c r="A29" s="382" t="s">
        <v>393</v>
      </c>
      <c r="B29" s="383">
        <f t="shared" si="19"/>
        <v>13</v>
      </c>
      <c r="C29" s="383"/>
      <c r="D29" s="383">
        <v>1</v>
      </c>
      <c r="E29" s="383"/>
      <c r="F29" s="383"/>
      <c r="G29" s="417" t="str">
        <f>$G$356</f>
        <v>Avg Performing  Title / Print</v>
      </c>
      <c r="H29" s="396"/>
      <c r="I29" s="397"/>
      <c r="J29" s="397"/>
      <c r="K29" s="397"/>
      <c r="L29" s="397"/>
      <c r="M29" s="397"/>
      <c r="N29" s="397"/>
      <c r="O29" s="397"/>
      <c r="P29" s="397"/>
      <c r="Q29" s="397"/>
      <c r="R29" s="397"/>
      <c r="S29" s="402"/>
      <c r="T29" s="397"/>
      <c r="U29" s="397"/>
      <c r="V29" s="397"/>
      <c r="W29" s="397"/>
      <c r="X29" s="397"/>
      <c r="Y29" s="397"/>
      <c r="Z29" s="397"/>
      <c r="AA29" s="397"/>
      <c r="AB29" s="397"/>
      <c r="AC29" s="397"/>
      <c r="AD29" s="397"/>
      <c r="AE29" s="402"/>
      <c r="AF29" s="397"/>
      <c r="AG29" s="397"/>
      <c r="AH29" s="397"/>
      <c r="AI29" s="397"/>
      <c r="AJ29" s="397"/>
      <c r="AK29" s="397"/>
      <c r="AL29" s="397"/>
      <c r="AM29" s="397"/>
      <c r="AN29" s="397"/>
      <c r="AO29" s="397"/>
      <c r="AP29" s="397"/>
      <c r="AQ29" s="402"/>
      <c r="AR29" s="401">
        <f t="shared" ref="AR29:BO29" si="34">$B$10*Q$356</f>
        <v>23344.424999999999</v>
      </c>
      <c r="AS29" s="401">
        <f t="shared" si="34"/>
        <v>75179.8125</v>
      </c>
      <c r="AT29" s="401">
        <f t="shared" si="34"/>
        <v>213463.57499999998</v>
      </c>
      <c r="AU29" s="401">
        <f t="shared" si="34"/>
        <v>417721.6875</v>
      </c>
      <c r="AV29" s="401">
        <f t="shared" si="34"/>
        <v>510202.38749999995</v>
      </c>
      <c r="AW29" s="401">
        <f t="shared" si="34"/>
        <v>496444.64999999997</v>
      </c>
      <c r="AX29" s="401">
        <f t="shared" si="34"/>
        <v>505224.03749999998</v>
      </c>
      <c r="AY29" s="401">
        <f t="shared" si="34"/>
        <v>495940.08749999997</v>
      </c>
      <c r="AZ29" s="401">
        <f t="shared" si="34"/>
        <v>335455.57500000001</v>
      </c>
      <c r="BA29" s="401">
        <f t="shared" si="34"/>
        <v>364069.875</v>
      </c>
      <c r="BB29" s="401">
        <f t="shared" si="34"/>
        <v>279841.57500000001</v>
      </c>
      <c r="BC29" s="400">
        <f t="shared" si="34"/>
        <v>238590.78749999998</v>
      </c>
      <c r="BD29" s="401">
        <f t="shared" si="34"/>
        <v>308814.67499999999</v>
      </c>
      <c r="BE29" s="401">
        <f t="shared" si="34"/>
        <v>273585</v>
      </c>
      <c r="BF29" s="401">
        <f t="shared" si="34"/>
        <v>237267.71249999999</v>
      </c>
      <c r="BG29" s="401">
        <f t="shared" si="34"/>
        <v>178615.125</v>
      </c>
      <c r="BH29" s="401">
        <f t="shared" si="34"/>
        <v>165844.08749999999</v>
      </c>
      <c r="BI29" s="401">
        <f t="shared" si="34"/>
        <v>185342.625</v>
      </c>
      <c r="BJ29" s="401">
        <f t="shared" si="34"/>
        <v>165877.72500000001</v>
      </c>
      <c r="BK29" s="401">
        <f t="shared" si="34"/>
        <v>128921.325</v>
      </c>
      <c r="BL29" s="401">
        <f t="shared" si="34"/>
        <v>95799.599999999991</v>
      </c>
      <c r="BM29" s="401">
        <f t="shared" si="34"/>
        <v>55995.224999999999</v>
      </c>
      <c r="BN29" s="401">
        <f t="shared" si="34"/>
        <v>49009.837499999994</v>
      </c>
      <c r="BO29" s="400">
        <f t="shared" si="34"/>
        <v>27055.762499999997</v>
      </c>
      <c r="BP29" s="399">
        <f>BO29*0.8</f>
        <v>21644.61</v>
      </c>
      <c r="BQ29" s="399">
        <f t="shared" si="8"/>
        <v>17315.688000000002</v>
      </c>
      <c r="BR29" s="399">
        <f t="shared" si="8"/>
        <v>13852.550400000002</v>
      </c>
      <c r="BS29" s="399">
        <f t="shared" si="8"/>
        <v>11082.040320000002</v>
      </c>
      <c r="BT29" s="399">
        <f t="shared" si="8"/>
        <v>8865.6322560000026</v>
      </c>
      <c r="BU29" s="399">
        <f t="shared" si="8"/>
        <v>7092.5058048000028</v>
      </c>
      <c r="BV29" s="399">
        <f t="shared" si="8"/>
        <v>5674.0046438400022</v>
      </c>
      <c r="BW29" s="399">
        <f t="shared" si="9"/>
        <v>4539.2037150720016</v>
      </c>
      <c r="BX29" s="399">
        <f t="shared" si="9"/>
        <v>3631.3629720576014</v>
      </c>
      <c r="BY29" s="399">
        <f t="shared" si="9"/>
        <v>2905.0903776460814</v>
      </c>
      <c r="BZ29" s="399">
        <f t="shared" si="9"/>
        <v>2324.0723021168651</v>
      </c>
      <c r="CA29" s="415">
        <f t="shared" si="9"/>
        <v>1859.2578416934921</v>
      </c>
      <c r="CB29" s="399">
        <f t="shared" si="9"/>
        <v>1487.4062733547937</v>
      </c>
      <c r="CC29" s="399">
        <f t="shared" si="9"/>
        <v>1189.9250186838351</v>
      </c>
      <c r="CD29" s="399">
        <f t="shared" si="9"/>
        <v>951.94001494706811</v>
      </c>
      <c r="CE29" s="399">
        <f t="shared" si="9"/>
        <v>761.55201195765449</v>
      </c>
      <c r="CF29" s="399">
        <f t="shared" si="9"/>
        <v>609.24160956612366</v>
      </c>
      <c r="CG29" s="399">
        <f t="shared" si="9"/>
        <v>487.39328765289895</v>
      </c>
      <c r="CH29" s="399">
        <f t="shared" si="9"/>
        <v>389.91463012231918</v>
      </c>
      <c r="CI29" s="399">
        <f t="shared" si="9"/>
        <v>311.93170409785535</v>
      </c>
      <c r="CJ29" s="399">
        <f t="shared" si="9"/>
        <v>249.5453632782843</v>
      </c>
      <c r="CK29" s="399">
        <f t="shared" si="9"/>
        <v>199.63629062262746</v>
      </c>
      <c r="CL29" s="399">
        <f t="shared" si="9"/>
        <v>159.70903249810198</v>
      </c>
      <c r="CM29" s="415">
        <f t="shared" si="10"/>
        <v>127.76722599848159</v>
      </c>
      <c r="CN29" s="397">
        <f t="shared" si="10"/>
        <v>102.21378079878528</v>
      </c>
      <c r="CO29" s="397">
        <f t="shared" si="10"/>
        <v>81.771024639028226</v>
      </c>
      <c r="CP29" s="397">
        <f t="shared" si="10"/>
        <v>65.416819711222587</v>
      </c>
      <c r="CQ29" s="397">
        <f t="shared" si="10"/>
        <v>52.33345576897807</v>
      </c>
      <c r="CR29" s="397">
        <f t="shared" si="10"/>
        <v>41.866764615182461</v>
      </c>
      <c r="CS29" s="397">
        <f t="shared" si="10"/>
        <v>33.493411692145969</v>
      </c>
      <c r="CT29" s="397">
        <f t="shared" si="10"/>
        <v>26.794729353716775</v>
      </c>
      <c r="CU29" s="397">
        <f t="shared" si="10"/>
        <v>21.43578348297342</v>
      </c>
      <c r="CV29" s="397">
        <f t="shared" si="10"/>
        <v>17.148626786378738</v>
      </c>
      <c r="CW29" s="397">
        <f t="shared" si="10"/>
        <v>13.718901429102992</v>
      </c>
      <c r="CX29" s="397">
        <f t="shared" si="10"/>
        <v>10.975121143282394</v>
      </c>
      <c r="CY29" s="402">
        <f t="shared" si="10"/>
        <v>8.7800969146259149</v>
      </c>
      <c r="CZ29" s="397">
        <f t="shared" si="10"/>
        <v>7.0240775317007325</v>
      </c>
      <c r="DA29" s="397">
        <f t="shared" si="10"/>
        <v>5.6192620253605865</v>
      </c>
      <c r="DB29" s="397">
        <f t="shared" si="10"/>
        <v>4.495409620288469</v>
      </c>
      <c r="DC29" s="397">
        <f t="shared" si="11"/>
        <v>3.5963276962307753</v>
      </c>
      <c r="DD29" s="397">
        <f t="shared" si="11"/>
        <v>2.8770621569846204</v>
      </c>
      <c r="DE29" s="397">
        <f t="shared" si="11"/>
        <v>2.3016497255876964</v>
      </c>
      <c r="DF29" s="397">
        <f t="shared" si="11"/>
        <v>1.8413197804701573</v>
      </c>
      <c r="DG29" s="397">
        <f t="shared" si="11"/>
        <v>1.473055824376126</v>
      </c>
      <c r="DH29" s="397">
        <f t="shared" si="11"/>
        <v>1.1784446595009008</v>
      </c>
      <c r="DI29" s="397">
        <f t="shared" si="11"/>
        <v>0.94275572760072068</v>
      </c>
      <c r="DJ29" s="397">
        <f t="shared" si="11"/>
        <v>0.75420458208057661</v>
      </c>
      <c r="DK29" s="402">
        <f t="shared" si="11"/>
        <v>0.60336366566446131</v>
      </c>
      <c r="DL29" s="397">
        <f t="shared" si="11"/>
        <v>0.48269093253156908</v>
      </c>
      <c r="DM29" s="397">
        <f t="shared" si="11"/>
        <v>0.38615274602525529</v>
      </c>
      <c r="DN29" s="397">
        <f t="shared" si="11"/>
        <v>0.30892219682020428</v>
      </c>
      <c r="DO29" s="397">
        <f t="shared" si="11"/>
        <v>0.24713775745616343</v>
      </c>
      <c r="DP29" s="397">
        <f t="shared" si="11"/>
        <v>0.19771020596493075</v>
      </c>
      <c r="DQ29" s="397">
        <f t="shared" si="11"/>
        <v>0.15816816477194462</v>
      </c>
      <c r="DR29" s="397">
        <f t="shared" si="11"/>
        <v>0.1265345318175557</v>
      </c>
      <c r="DS29" s="397">
        <f t="shared" si="12"/>
        <v>0.10122762545404457</v>
      </c>
      <c r="DT29" s="397">
        <f t="shared" si="12"/>
        <v>8.0982100363235665E-2</v>
      </c>
      <c r="DU29" s="397">
        <f t="shared" si="12"/>
        <v>6.4785680290588538E-2</v>
      </c>
      <c r="DV29" s="397">
        <f t="shared" si="12"/>
        <v>5.1828544232470831E-2</v>
      </c>
      <c r="DW29" s="402">
        <f t="shared" si="12"/>
        <v>4.1462835385976671E-2</v>
      </c>
      <c r="DX29" s="397">
        <f t="shared" si="12"/>
        <v>3.3170268308781337E-2</v>
      </c>
      <c r="DY29" s="397">
        <f t="shared" si="12"/>
        <v>2.6536214647025071E-2</v>
      </c>
      <c r="DZ29" s="397">
        <f t="shared" si="12"/>
        <v>2.122897171762006E-2</v>
      </c>
      <c r="EA29" s="397">
        <f t="shared" si="12"/>
        <v>1.6983177374096048E-2</v>
      </c>
      <c r="EB29" s="397">
        <f t="shared" si="12"/>
        <v>1.3586541899276839E-2</v>
      </c>
      <c r="EC29" s="397">
        <f t="shared" si="12"/>
        <v>1.0869233519421472E-2</v>
      </c>
      <c r="ED29" s="397">
        <f t="shared" si="12"/>
        <v>8.6953868155371771E-3</v>
      </c>
      <c r="EE29" s="397">
        <f t="shared" si="12"/>
        <v>6.956309452429742E-3</v>
      </c>
      <c r="EF29" s="397">
        <f t="shared" si="12"/>
        <v>5.5650475619437936E-3</v>
      </c>
      <c r="EG29" s="397">
        <f t="shared" si="12"/>
        <v>4.4520380495550347E-3</v>
      </c>
      <c r="EH29" s="397">
        <f t="shared" si="12"/>
        <v>3.5616304396440279E-3</v>
      </c>
      <c r="EI29" s="402">
        <f t="shared" si="29"/>
        <v>2.8493043517152225E-3</v>
      </c>
      <c r="EJ29" s="397">
        <f t="shared" si="29"/>
        <v>2.2794434813721781E-3</v>
      </c>
      <c r="EK29" s="397">
        <f t="shared" si="29"/>
        <v>1.8235547850977427E-3</v>
      </c>
      <c r="EL29" s="397">
        <f t="shared" si="29"/>
        <v>1.4588438280781942E-3</v>
      </c>
      <c r="EM29" s="397">
        <f t="shared" si="29"/>
        <v>1.1670750624625554E-3</v>
      </c>
      <c r="EN29" s="397">
        <f t="shared" si="29"/>
        <v>9.3366004997004438E-4</v>
      </c>
      <c r="EO29" s="397">
        <f t="shared" si="29"/>
        <v>7.469280399760355E-4</v>
      </c>
      <c r="EP29" s="397">
        <f t="shared" si="29"/>
        <v>5.9754243198082845E-4</v>
      </c>
      <c r="EQ29" s="397">
        <f t="shared" si="29"/>
        <v>4.7803394558466276E-4</v>
      </c>
      <c r="ER29" s="397">
        <f t="shared" si="29"/>
        <v>3.8242715646773023E-4</v>
      </c>
      <c r="ES29" s="397">
        <f t="shared" si="25"/>
        <v>3.0594172517418421E-4</v>
      </c>
      <c r="ET29" s="397">
        <f t="shared" si="25"/>
        <v>2.4475338013934736E-4</v>
      </c>
      <c r="EU29" s="402">
        <f t="shared" si="25"/>
        <v>1.9580270411147791E-4</v>
      </c>
      <c r="EV29" s="397">
        <f t="shared" si="25"/>
        <v>1.5664216328918233E-4</v>
      </c>
      <c r="EW29" s="397">
        <f t="shared" si="25"/>
        <v>1.2531373063134587E-4</v>
      </c>
      <c r="EX29" s="397">
        <f t="shared" si="25"/>
        <v>1.002509845050767E-4</v>
      </c>
      <c r="EY29" s="397">
        <f t="shared" si="25"/>
        <v>8.0200787604061367E-5</v>
      </c>
      <c r="EZ29" s="397">
        <f t="shared" si="25"/>
        <v>6.4160630083249094E-5</v>
      </c>
      <c r="FA29" s="397">
        <f t="shared" si="25"/>
        <v>5.1328504066599279E-5</v>
      </c>
      <c r="FB29" s="397">
        <f t="shared" si="25"/>
        <v>4.1062803253279423E-5</v>
      </c>
      <c r="FC29" s="397">
        <f t="shared" si="25"/>
        <v>3.2850242602623543E-5</v>
      </c>
      <c r="FD29" s="397">
        <f t="shared" si="25"/>
        <v>2.6280194082098834E-5</v>
      </c>
      <c r="FE29" s="397">
        <f t="shared" si="25"/>
        <v>2.1024155265679068E-5</v>
      </c>
      <c r="FF29" s="397">
        <f t="shared" si="25"/>
        <v>1.6819324212543256E-5</v>
      </c>
      <c r="FG29" s="402">
        <f t="shared" si="25"/>
        <v>1.3455459370034605E-5</v>
      </c>
      <c r="FH29" s="397">
        <f t="shared" si="26"/>
        <v>1.0764367496027684E-5</v>
      </c>
      <c r="FI29" s="397">
        <f t="shared" si="26"/>
        <v>8.6114939968221483E-6</v>
      </c>
      <c r="FJ29" s="397">
        <f t="shared" si="26"/>
        <v>6.8891951974577191E-6</v>
      </c>
      <c r="FK29" s="397">
        <f t="shared" si="26"/>
        <v>5.5113561579661753E-6</v>
      </c>
      <c r="FL29" s="397">
        <f t="shared" si="26"/>
        <v>4.4090849263729406E-6</v>
      </c>
      <c r="FM29" s="397">
        <f t="shared" si="26"/>
        <v>3.5272679410983525E-6</v>
      </c>
      <c r="FN29" s="397">
        <f t="shared" si="26"/>
        <v>2.8218143528786821E-6</v>
      </c>
      <c r="FO29" s="397">
        <f t="shared" si="26"/>
        <v>2.2574514823029459E-6</v>
      </c>
      <c r="FP29" s="397">
        <f t="shared" si="26"/>
        <v>1.8059611858423568E-6</v>
      </c>
      <c r="FQ29" s="397">
        <f t="shared" si="26"/>
        <v>1.4447689486738856E-6</v>
      </c>
      <c r="FR29" s="397">
        <f t="shared" si="26"/>
        <v>1.1558151589391085E-6</v>
      </c>
      <c r="FS29" s="402">
        <f t="shared" si="26"/>
        <v>9.2465212715128686E-7</v>
      </c>
      <c r="FT29" s="397">
        <f t="shared" si="26"/>
        <v>7.3972170172102953E-7</v>
      </c>
      <c r="FU29" s="397">
        <f t="shared" si="26"/>
        <v>5.9177736137682371E-7</v>
      </c>
      <c r="FV29" s="397">
        <f t="shared" si="26"/>
        <v>4.7342188910145897E-7</v>
      </c>
      <c r="FW29" s="397">
        <f t="shared" si="26"/>
        <v>3.7873751128116717E-7</v>
      </c>
      <c r="FX29" s="397">
        <f t="shared" si="27"/>
        <v>3.0299000902493376E-7</v>
      </c>
      <c r="FY29" s="397">
        <f t="shared" si="27"/>
        <v>2.42392007219947E-7</v>
      </c>
      <c r="FZ29" s="397">
        <f t="shared" si="27"/>
        <v>1.9391360577595761E-7</v>
      </c>
      <c r="GA29" s="397">
        <f t="shared" si="27"/>
        <v>1.5513088462076611E-7</v>
      </c>
      <c r="GB29" s="397">
        <f t="shared" si="27"/>
        <v>1.241047076966129E-7</v>
      </c>
      <c r="GC29" s="397">
        <f t="shared" si="27"/>
        <v>9.9283766157290328E-8</v>
      </c>
      <c r="GD29" s="397">
        <f t="shared" si="27"/>
        <v>7.9427012925832268E-8</v>
      </c>
      <c r="GE29" s="402">
        <f t="shared" si="27"/>
        <v>6.3541610340665814E-8</v>
      </c>
      <c r="GF29" s="403">
        <f t="shared" si="17"/>
        <v>5935830.2249997491</v>
      </c>
    </row>
    <row r="30" spans="1:189" s="393" customFormat="1" ht="22" hidden="1" customHeight="1">
      <c r="B30" s="394">
        <f t="shared" si="19"/>
        <v>14</v>
      </c>
      <c r="C30" s="394"/>
      <c r="D30" s="394"/>
      <c r="E30" s="394"/>
      <c r="F30" s="394">
        <v>1</v>
      </c>
      <c r="G30" s="412" t="str">
        <f>$G$358</f>
        <v>Even Performing Title / Print</v>
      </c>
      <c r="H30" s="396"/>
      <c r="I30" s="397"/>
      <c r="J30" s="397"/>
      <c r="K30" s="397"/>
      <c r="L30" s="397"/>
      <c r="M30" s="397"/>
      <c r="N30" s="397"/>
      <c r="O30" s="397"/>
      <c r="P30" s="397"/>
      <c r="Q30" s="397"/>
      <c r="R30" s="397"/>
      <c r="S30" s="402"/>
      <c r="T30" s="397"/>
      <c r="U30" s="397"/>
      <c r="V30" s="397"/>
      <c r="W30" s="397"/>
      <c r="X30" s="397"/>
      <c r="Y30" s="397"/>
      <c r="Z30" s="397"/>
      <c r="AA30" s="397"/>
      <c r="AB30" s="397"/>
      <c r="AC30" s="397"/>
      <c r="AD30" s="397"/>
      <c r="AE30" s="402"/>
      <c r="AF30" s="397"/>
      <c r="AG30" s="397"/>
      <c r="AH30" s="397"/>
      <c r="AI30" s="397"/>
      <c r="AJ30" s="397"/>
      <c r="AK30" s="397"/>
      <c r="AL30" s="397"/>
      <c r="AM30" s="397"/>
      <c r="AN30" s="397"/>
      <c r="AO30" s="397"/>
      <c r="AP30" s="397"/>
      <c r="AQ30" s="402"/>
      <c r="AR30" s="397"/>
      <c r="AS30" s="413">
        <f t="shared" ref="AS30:BP30" si="35">$B$10*Q358</f>
        <v>2335.9375000000005</v>
      </c>
      <c r="AT30" s="413">
        <f t="shared" si="35"/>
        <v>9343.7500000000018</v>
      </c>
      <c r="AU30" s="413">
        <f t="shared" si="35"/>
        <v>23359.375</v>
      </c>
      <c r="AV30" s="413">
        <f t="shared" si="35"/>
        <v>35039.0625</v>
      </c>
      <c r="AW30" s="413">
        <f t="shared" si="35"/>
        <v>46718.75</v>
      </c>
      <c r="AX30" s="413">
        <f t="shared" si="35"/>
        <v>44382.8125</v>
      </c>
      <c r="AY30" s="413">
        <f t="shared" si="35"/>
        <v>42046.875</v>
      </c>
      <c r="AZ30" s="413">
        <f t="shared" si="35"/>
        <v>39710.9375</v>
      </c>
      <c r="BA30" s="413">
        <f t="shared" si="35"/>
        <v>37375.000000000007</v>
      </c>
      <c r="BB30" s="413">
        <f t="shared" si="35"/>
        <v>35039.0625</v>
      </c>
      <c r="BC30" s="414">
        <f t="shared" si="35"/>
        <v>32703.125</v>
      </c>
      <c r="BD30" s="413">
        <f t="shared" si="35"/>
        <v>30367.1875</v>
      </c>
      <c r="BE30" s="413">
        <f t="shared" si="35"/>
        <v>28031.25</v>
      </c>
      <c r="BF30" s="413">
        <f t="shared" si="35"/>
        <v>25695.312500000004</v>
      </c>
      <c r="BG30" s="413">
        <f t="shared" si="35"/>
        <v>23359.374999999975</v>
      </c>
      <c r="BH30" s="413">
        <f t="shared" si="35"/>
        <v>21023.437499999975</v>
      </c>
      <c r="BI30" s="413">
        <f t="shared" si="35"/>
        <v>18687.500000000004</v>
      </c>
      <c r="BJ30" s="413">
        <f t="shared" si="35"/>
        <v>16351.5625</v>
      </c>
      <c r="BK30" s="413">
        <f t="shared" si="35"/>
        <v>14015.625</v>
      </c>
      <c r="BL30" s="413">
        <f t="shared" si="35"/>
        <v>11679.6875</v>
      </c>
      <c r="BM30" s="413">
        <f t="shared" si="35"/>
        <v>9343.7500000000018</v>
      </c>
      <c r="BN30" s="413">
        <f t="shared" si="35"/>
        <v>7007.8125</v>
      </c>
      <c r="BO30" s="414">
        <f t="shared" si="35"/>
        <v>4671.8750000000009</v>
      </c>
      <c r="BP30" s="413">
        <f t="shared" si="35"/>
        <v>2335.9375000000005</v>
      </c>
      <c r="BQ30" s="399">
        <f>BP30*0.8</f>
        <v>1868.7500000000005</v>
      </c>
      <c r="BR30" s="399">
        <f t="shared" si="8"/>
        <v>1495.0000000000005</v>
      </c>
      <c r="BS30" s="399">
        <f t="shared" si="8"/>
        <v>1196.0000000000005</v>
      </c>
      <c r="BT30" s="399">
        <f t="shared" si="8"/>
        <v>956.80000000000041</v>
      </c>
      <c r="BU30" s="399">
        <f t="shared" si="8"/>
        <v>765.4400000000004</v>
      </c>
      <c r="BV30" s="399">
        <f t="shared" si="8"/>
        <v>612.35200000000032</v>
      </c>
      <c r="BW30" s="399">
        <f t="shared" si="9"/>
        <v>489.88160000000028</v>
      </c>
      <c r="BX30" s="399">
        <f t="shared" si="9"/>
        <v>391.90528000000023</v>
      </c>
      <c r="BY30" s="399">
        <f t="shared" si="9"/>
        <v>313.52422400000023</v>
      </c>
      <c r="BZ30" s="399">
        <f t="shared" si="9"/>
        <v>250.81937920000018</v>
      </c>
      <c r="CA30" s="415">
        <f t="shared" si="9"/>
        <v>200.65550336000015</v>
      </c>
      <c r="CB30" s="399">
        <f t="shared" si="9"/>
        <v>160.52440268800012</v>
      </c>
      <c r="CC30" s="399">
        <f t="shared" si="9"/>
        <v>128.4195221504001</v>
      </c>
      <c r="CD30" s="399">
        <f t="shared" si="9"/>
        <v>102.73561772032008</v>
      </c>
      <c r="CE30" s="399">
        <f t="shared" si="9"/>
        <v>82.188494176256071</v>
      </c>
      <c r="CF30" s="399">
        <f t="shared" si="9"/>
        <v>65.75079534100486</v>
      </c>
      <c r="CG30" s="399">
        <f t="shared" si="9"/>
        <v>52.600636272803889</v>
      </c>
      <c r="CH30" s="399">
        <f t="shared" si="9"/>
        <v>42.080509018243113</v>
      </c>
      <c r="CI30" s="399">
        <f t="shared" si="9"/>
        <v>33.66440721459449</v>
      </c>
      <c r="CJ30" s="399">
        <f t="shared" si="9"/>
        <v>26.931525771675595</v>
      </c>
      <c r="CK30" s="399">
        <f t="shared" si="9"/>
        <v>21.545220617340476</v>
      </c>
      <c r="CL30" s="399">
        <f t="shared" si="9"/>
        <v>17.236176493872382</v>
      </c>
      <c r="CM30" s="415">
        <f t="shared" si="10"/>
        <v>13.788941195097905</v>
      </c>
      <c r="CN30" s="397">
        <f t="shared" si="10"/>
        <v>11.031152956078325</v>
      </c>
      <c r="CO30" s="397">
        <f t="shared" si="10"/>
        <v>8.82492236486266</v>
      </c>
      <c r="CP30" s="397">
        <f t="shared" si="10"/>
        <v>7.0599378918901285</v>
      </c>
      <c r="CQ30" s="397">
        <f t="shared" si="10"/>
        <v>5.6479503135121032</v>
      </c>
      <c r="CR30" s="397">
        <f t="shared" si="10"/>
        <v>4.5183602508096827</v>
      </c>
      <c r="CS30" s="397">
        <f t="shared" si="10"/>
        <v>3.6146882006477465</v>
      </c>
      <c r="CT30" s="397">
        <f t="shared" si="10"/>
        <v>2.8917505605181972</v>
      </c>
      <c r="CU30" s="397">
        <f t="shared" si="10"/>
        <v>2.3134004484145581</v>
      </c>
      <c r="CV30" s="397">
        <f t="shared" si="10"/>
        <v>1.8507203587316465</v>
      </c>
      <c r="CW30" s="397">
        <f t="shared" si="10"/>
        <v>1.4805762869853174</v>
      </c>
      <c r="CX30" s="397">
        <f t="shared" si="10"/>
        <v>1.1844610295882541</v>
      </c>
      <c r="CY30" s="402">
        <f t="shared" si="10"/>
        <v>0.94756882367060324</v>
      </c>
      <c r="CZ30" s="397">
        <f t="shared" si="10"/>
        <v>0.75805505893648262</v>
      </c>
      <c r="DA30" s="397">
        <f t="shared" si="10"/>
        <v>0.60644404714918609</v>
      </c>
      <c r="DB30" s="397">
        <f t="shared" si="10"/>
        <v>0.48515523771934888</v>
      </c>
      <c r="DC30" s="397">
        <f t="shared" si="11"/>
        <v>0.38812419017547911</v>
      </c>
      <c r="DD30" s="397">
        <f t="shared" si="11"/>
        <v>0.31049935214038332</v>
      </c>
      <c r="DE30" s="397">
        <f t="shared" si="11"/>
        <v>0.24839948171230666</v>
      </c>
      <c r="DF30" s="397">
        <f t="shared" si="11"/>
        <v>0.19871958536984535</v>
      </c>
      <c r="DG30" s="397">
        <f t="shared" si="11"/>
        <v>0.15897566829587628</v>
      </c>
      <c r="DH30" s="397">
        <f t="shared" si="11"/>
        <v>0.12718053463670104</v>
      </c>
      <c r="DI30" s="397">
        <f t="shared" si="11"/>
        <v>0.10174442770936083</v>
      </c>
      <c r="DJ30" s="397">
        <f t="shared" si="11"/>
        <v>8.1395542167488677E-2</v>
      </c>
      <c r="DK30" s="402">
        <f t="shared" si="11"/>
        <v>6.5116433733990939E-2</v>
      </c>
      <c r="DL30" s="397">
        <f t="shared" si="11"/>
        <v>5.2093146987192751E-2</v>
      </c>
      <c r="DM30" s="397">
        <f t="shared" si="11"/>
        <v>4.1674517589754205E-2</v>
      </c>
      <c r="DN30" s="397">
        <f t="shared" si="11"/>
        <v>3.3339614071803365E-2</v>
      </c>
      <c r="DO30" s="397">
        <f t="shared" si="11"/>
        <v>2.6671691257442693E-2</v>
      </c>
      <c r="DP30" s="397">
        <f t="shared" si="11"/>
        <v>2.1337353005954157E-2</v>
      </c>
      <c r="DQ30" s="397">
        <f t="shared" si="11"/>
        <v>1.7069882404763325E-2</v>
      </c>
      <c r="DR30" s="397">
        <f t="shared" si="11"/>
        <v>1.3655905923810661E-2</v>
      </c>
      <c r="DS30" s="397">
        <f t="shared" si="12"/>
        <v>1.0924724739048529E-2</v>
      </c>
      <c r="DT30" s="397">
        <f t="shared" si="12"/>
        <v>8.7397797912388241E-3</v>
      </c>
      <c r="DU30" s="397">
        <f t="shared" si="12"/>
        <v>6.9918238329910593E-3</v>
      </c>
      <c r="DV30" s="397">
        <f t="shared" si="12"/>
        <v>5.5934590663928481E-3</v>
      </c>
      <c r="DW30" s="402">
        <f t="shared" si="12"/>
        <v>4.4747672531142788E-3</v>
      </c>
      <c r="DX30" s="397">
        <f t="shared" si="12"/>
        <v>3.5798138024914234E-3</v>
      </c>
      <c r="DY30" s="397">
        <f t="shared" si="12"/>
        <v>2.8638510419931387E-3</v>
      </c>
      <c r="DZ30" s="397">
        <f t="shared" si="12"/>
        <v>2.2910808335945112E-3</v>
      </c>
      <c r="EA30" s="397">
        <f t="shared" si="12"/>
        <v>1.832864666875609E-3</v>
      </c>
      <c r="EB30" s="397">
        <f t="shared" si="12"/>
        <v>1.4662917335004873E-3</v>
      </c>
      <c r="EC30" s="397">
        <f t="shared" si="12"/>
        <v>1.1730333868003899E-3</v>
      </c>
      <c r="ED30" s="397">
        <f t="shared" si="12"/>
        <v>9.3842670944031196E-4</v>
      </c>
      <c r="EE30" s="397">
        <f t="shared" si="12"/>
        <v>7.5074136755224957E-4</v>
      </c>
      <c r="EF30" s="397">
        <f t="shared" si="12"/>
        <v>6.005930940417997E-4</v>
      </c>
      <c r="EG30" s="397">
        <f t="shared" si="12"/>
        <v>4.8047447523343978E-4</v>
      </c>
      <c r="EH30" s="397">
        <f t="shared" si="12"/>
        <v>3.8437958018675185E-4</v>
      </c>
      <c r="EI30" s="402">
        <f t="shared" si="29"/>
        <v>3.0750366414940148E-4</v>
      </c>
      <c r="EJ30" s="397">
        <f t="shared" si="29"/>
        <v>2.4600293131952117E-4</v>
      </c>
      <c r="EK30" s="397">
        <f t="shared" si="29"/>
        <v>1.9680234505561694E-4</v>
      </c>
      <c r="EL30" s="397">
        <f t="shared" si="29"/>
        <v>1.5744187604449357E-4</v>
      </c>
      <c r="EM30" s="397">
        <f t="shared" si="29"/>
        <v>1.2595350083559486E-4</v>
      </c>
      <c r="EN30" s="397">
        <f t="shared" si="29"/>
        <v>1.0076280066847589E-4</v>
      </c>
      <c r="EO30" s="397">
        <f t="shared" si="29"/>
        <v>8.0610240534780721E-5</v>
      </c>
      <c r="EP30" s="397">
        <f t="shared" si="29"/>
        <v>6.448819242782458E-5</v>
      </c>
      <c r="EQ30" s="397">
        <f t="shared" si="29"/>
        <v>5.1590553942259669E-5</v>
      </c>
      <c r="ER30" s="397">
        <f t="shared" si="29"/>
        <v>4.1272443153807738E-5</v>
      </c>
      <c r="ES30" s="397">
        <f t="shared" si="25"/>
        <v>3.3017954523046195E-5</v>
      </c>
      <c r="ET30" s="397">
        <f t="shared" si="25"/>
        <v>2.6414363618436957E-5</v>
      </c>
      <c r="EU30" s="402">
        <f t="shared" si="25"/>
        <v>2.1131490894749568E-5</v>
      </c>
      <c r="EV30" s="397">
        <f t="shared" si="25"/>
        <v>1.6905192715799656E-5</v>
      </c>
      <c r="EW30" s="397">
        <f t="shared" si="25"/>
        <v>1.3524154172639725E-5</v>
      </c>
      <c r="EX30" s="397">
        <f t="shared" si="25"/>
        <v>1.0819323338111781E-5</v>
      </c>
      <c r="EY30" s="397">
        <f t="shared" si="25"/>
        <v>8.6554586704894247E-6</v>
      </c>
      <c r="EZ30" s="397">
        <f t="shared" si="25"/>
        <v>6.9243669363915398E-6</v>
      </c>
      <c r="FA30" s="397">
        <f t="shared" si="25"/>
        <v>5.5394935491132325E-6</v>
      </c>
      <c r="FB30" s="397">
        <f t="shared" si="25"/>
        <v>4.4315948392905862E-6</v>
      </c>
      <c r="FC30" s="397">
        <f t="shared" si="25"/>
        <v>3.5452758714324692E-6</v>
      </c>
      <c r="FD30" s="397">
        <f t="shared" si="25"/>
        <v>2.8362206971459756E-6</v>
      </c>
      <c r="FE30" s="397">
        <f t="shared" si="25"/>
        <v>2.2689765577167807E-6</v>
      </c>
      <c r="FF30" s="397">
        <f t="shared" si="25"/>
        <v>1.8151812461734246E-6</v>
      </c>
      <c r="FG30" s="402">
        <f t="shared" si="25"/>
        <v>1.4521449969387397E-6</v>
      </c>
      <c r="FH30" s="397">
        <f t="shared" si="26"/>
        <v>1.1617159975509919E-6</v>
      </c>
      <c r="FI30" s="397">
        <f t="shared" si="26"/>
        <v>9.2937279804079358E-7</v>
      </c>
      <c r="FJ30" s="397">
        <f t="shared" si="26"/>
        <v>7.4349823843263491E-7</v>
      </c>
      <c r="FK30" s="397">
        <f t="shared" si="26"/>
        <v>5.9479859074610799E-7</v>
      </c>
      <c r="FL30" s="397">
        <f t="shared" si="26"/>
        <v>4.7583887259688643E-7</v>
      </c>
      <c r="FM30" s="397">
        <f t="shared" si="26"/>
        <v>3.8067109807750917E-7</v>
      </c>
      <c r="FN30" s="397">
        <f t="shared" si="26"/>
        <v>3.0453687846200735E-7</v>
      </c>
      <c r="FO30" s="397">
        <f t="shared" si="26"/>
        <v>2.4362950276960589E-7</v>
      </c>
      <c r="FP30" s="397">
        <f t="shared" si="26"/>
        <v>1.9490360221568473E-7</v>
      </c>
      <c r="FQ30" s="397">
        <f t="shared" si="26"/>
        <v>1.5592288177254779E-7</v>
      </c>
      <c r="FR30" s="397">
        <f t="shared" si="26"/>
        <v>1.2473830541803824E-7</v>
      </c>
      <c r="FS30" s="402">
        <f t="shared" si="26"/>
        <v>9.9790644334430606E-8</v>
      </c>
      <c r="FT30" s="397">
        <f t="shared" si="26"/>
        <v>7.983251546754449E-8</v>
      </c>
      <c r="FU30" s="397">
        <f t="shared" si="26"/>
        <v>6.386601237403559E-8</v>
      </c>
      <c r="FV30" s="397">
        <f t="shared" si="26"/>
        <v>5.1092809899228476E-8</v>
      </c>
      <c r="FW30" s="397">
        <f t="shared" si="26"/>
        <v>4.0874247919382785E-8</v>
      </c>
      <c r="FX30" s="397">
        <f t="shared" si="27"/>
        <v>3.2699398335506232E-8</v>
      </c>
      <c r="FY30" s="397">
        <f t="shared" si="27"/>
        <v>2.6159518668404987E-8</v>
      </c>
      <c r="FZ30" s="397">
        <f t="shared" si="27"/>
        <v>2.0927614934723992E-8</v>
      </c>
      <c r="GA30" s="397">
        <f t="shared" si="27"/>
        <v>1.6742091947779193E-8</v>
      </c>
      <c r="GB30" s="397">
        <f t="shared" si="27"/>
        <v>1.3393673558223355E-8</v>
      </c>
      <c r="GC30" s="397">
        <f t="shared" si="27"/>
        <v>1.0714938846578685E-8</v>
      </c>
      <c r="GD30" s="397">
        <f t="shared" si="27"/>
        <v>8.5719510772629489E-9</v>
      </c>
      <c r="GE30" s="402">
        <f t="shared" si="27"/>
        <v>6.8575608618103598E-9</v>
      </c>
      <c r="GF30" s="416">
        <f t="shared" si="17"/>
        <v>569968.74999997229</v>
      </c>
    </row>
    <row r="31" spans="1:189" s="393" customFormat="1" ht="22" hidden="1" customHeight="1">
      <c r="B31" s="394">
        <f t="shared" si="19"/>
        <v>15</v>
      </c>
      <c r="C31" s="394"/>
      <c r="D31" s="394"/>
      <c r="E31" s="394">
        <v>1</v>
      </c>
      <c r="F31" s="394"/>
      <c r="G31" s="409" t="str">
        <f>$G$357</f>
        <v>Low Performing  Title / Print</v>
      </c>
      <c r="H31" s="396"/>
      <c r="I31" s="397"/>
      <c r="J31" s="397"/>
      <c r="K31" s="397"/>
      <c r="L31" s="397"/>
      <c r="M31" s="397"/>
      <c r="N31" s="397"/>
      <c r="O31" s="397"/>
      <c r="P31" s="397"/>
      <c r="Q31" s="397"/>
      <c r="R31" s="397"/>
      <c r="S31" s="402"/>
      <c r="T31" s="397"/>
      <c r="U31" s="397"/>
      <c r="V31" s="397"/>
      <c r="W31" s="397"/>
      <c r="X31" s="397"/>
      <c r="Y31" s="397"/>
      <c r="Z31" s="397"/>
      <c r="AA31" s="397"/>
      <c r="AB31" s="397"/>
      <c r="AC31" s="397"/>
      <c r="AD31" s="397"/>
      <c r="AE31" s="402"/>
      <c r="AF31" s="397"/>
      <c r="AG31" s="397"/>
      <c r="AH31" s="397"/>
      <c r="AI31" s="397"/>
      <c r="AJ31" s="397"/>
      <c r="AK31" s="397"/>
      <c r="AL31" s="397"/>
      <c r="AM31" s="397"/>
      <c r="AN31" s="397"/>
      <c r="AO31" s="397"/>
      <c r="AP31" s="397"/>
      <c r="AQ31" s="402"/>
      <c r="AR31" s="397"/>
      <c r="AS31" s="397"/>
      <c r="AT31" s="397"/>
      <c r="AU31" s="410">
        <f t="shared" ref="AU31:BR31" si="36">$B$10*Q$357</f>
        <v>10965.824999999999</v>
      </c>
      <c r="AV31" s="410">
        <f t="shared" si="36"/>
        <v>40421.0625</v>
      </c>
      <c r="AW31" s="410">
        <f t="shared" si="36"/>
        <v>74204.324999999997</v>
      </c>
      <c r="AX31" s="410">
        <f t="shared" si="36"/>
        <v>136792.5</v>
      </c>
      <c r="AY31" s="410">
        <f t="shared" si="36"/>
        <v>224799.41249999998</v>
      </c>
      <c r="AZ31" s="410">
        <f t="shared" si="36"/>
        <v>153499.125</v>
      </c>
      <c r="BA31" s="410">
        <f t="shared" si="36"/>
        <v>131500.19999999998</v>
      </c>
      <c r="BB31" s="410">
        <f t="shared" si="36"/>
        <v>145650.375</v>
      </c>
      <c r="BC31" s="411">
        <f t="shared" si="36"/>
        <v>117574.27499999999</v>
      </c>
      <c r="BD31" s="410">
        <f t="shared" si="36"/>
        <v>116755.7625</v>
      </c>
      <c r="BE31" s="410">
        <f t="shared" si="36"/>
        <v>111205.575</v>
      </c>
      <c r="BF31" s="410">
        <f t="shared" si="36"/>
        <v>102796.2</v>
      </c>
      <c r="BG31" s="410">
        <f t="shared" si="36"/>
        <v>90664.274999999994</v>
      </c>
      <c r="BH31" s="410">
        <f t="shared" si="36"/>
        <v>106429.04999999999</v>
      </c>
      <c r="BI31" s="410">
        <f t="shared" si="36"/>
        <v>83634.037499999991</v>
      </c>
      <c r="BJ31" s="410">
        <f t="shared" si="36"/>
        <v>71558.175000000003</v>
      </c>
      <c r="BK31" s="410">
        <f t="shared" si="36"/>
        <v>70762.087499999994</v>
      </c>
      <c r="BL31" s="410">
        <f t="shared" si="36"/>
        <v>76144.087499999994</v>
      </c>
      <c r="BM31" s="410">
        <f t="shared" si="36"/>
        <v>55199.137499999997</v>
      </c>
      <c r="BN31" s="410">
        <f t="shared" si="36"/>
        <v>55457.024999999994</v>
      </c>
      <c r="BO31" s="411">
        <f t="shared" si="36"/>
        <v>39681.037499999999</v>
      </c>
      <c r="BP31" s="410">
        <f t="shared" si="36"/>
        <v>27223.949999999997</v>
      </c>
      <c r="BQ31" s="410">
        <f t="shared" si="36"/>
        <v>17704.537499999999</v>
      </c>
      <c r="BR31" s="410">
        <f t="shared" si="36"/>
        <v>7781.4749999999995</v>
      </c>
      <c r="BS31" s="399">
        <f>BR31*0.8</f>
        <v>6225.18</v>
      </c>
      <c r="BT31" s="399">
        <f t="shared" si="8"/>
        <v>4980.1440000000002</v>
      </c>
      <c r="BU31" s="399">
        <f t="shared" si="8"/>
        <v>3984.1152000000002</v>
      </c>
      <c r="BV31" s="399">
        <f t="shared" si="8"/>
        <v>3187.2921600000004</v>
      </c>
      <c r="BW31" s="399">
        <f t="shared" si="9"/>
        <v>2549.8337280000005</v>
      </c>
      <c r="BX31" s="399">
        <f t="shared" si="9"/>
        <v>2039.8669824000006</v>
      </c>
      <c r="BY31" s="399">
        <f t="shared" si="9"/>
        <v>1631.8935859200005</v>
      </c>
      <c r="BZ31" s="399">
        <f t="shared" si="9"/>
        <v>1305.5148687360006</v>
      </c>
      <c r="CA31" s="415">
        <f t="shared" si="9"/>
        <v>1044.4118949888004</v>
      </c>
      <c r="CB31" s="399">
        <f t="shared" si="9"/>
        <v>835.5295159910404</v>
      </c>
      <c r="CC31" s="399">
        <f t="shared" si="9"/>
        <v>668.42361279283239</v>
      </c>
      <c r="CD31" s="399">
        <f t="shared" si="9"/>
        <v>534.73889023426591</v>
      </c>
      <c r="CE31" s="399">
        <f t="shared" si="9"/>
        <v>427.79111218741275</v>
      </c>
      <c r="CF31" s="399">
        <f t="shared" si="9"/>
        <v>342.23288974993022</v>
      </c>
      <c r="CG31" s="399">
        <f t="shared" si="9"/>
        <v>273.7863117999442</v>
      </c>
      <c r="CH31" s="399">
        <f t="shared" si="9"/>
        <v>219.02904943995537</v>
      </c>
      <c r="CI31" s="399">
        <f t="shared" si="9"/>
        <v>175.2232395519643</v>
      </c>
      <c r="CJ31" s="399">
        <f t="shared" si="9"/>
        <v>140.17859164157144</v>
      </c>
      <c r="CK31" s="399">
        <f t="shared" si="9"/>
        <v>112.14287331325716</v>
      </c>
      <c r="CL31" s="399">
        <f t="shared" si="9"/>
        <v>89.714298650605727</v>
      </c>
      <c r="CM31" s="415">
        <f t="shared" si="10"/>
        <v>71.771438920484584</v>
      </c>
      <c r="CN31" s="397">
        <f t="shared" si="10"/>
        <v>57.417151136387673</v>
      </c>
      <c r="CO31" s="397">
        <f t="shared" si="10"/>
        <v>45.933720909110143</v>
      </c>
      <c r="CP31" s="397">
        <f t="shared" si="10"/>
        <v>36.746976727288114</v>
      </c>
      <c r="CQ31" s="397">
        <f t="shared" si="10"/>
        <v>29.397581381830491</v>
      </c>
      <c r="CR31" s="397">
        <f t="shared" si="10"/>
        <v>23.518065105464395</v>
      </c>
      <c r="CS31" s="397">
        <f t="shared" si="10"/>
        <v>18.814452084371517</v>
      </c>
      <c r="CT31" s="397">
        <f t="shared" si="10"/>
        <v>15.051561667497214</v>
      </c>
      <c r="CU31" s="397">
        <f t="shared" si="10"/>
        <v>12.041249333997772</v>
      </c>
      <c r="CV31" s="397">
        <f t="shared" si="10"/>
        <v>9.6329994671982178</v>
      </c>
      <c r="CW31" s="397">
        <f t="shared" si="10"/>
        <v>7.7063995737585742</v>
      </c>
      <c r="CX31" s="397">
        <f t="shared" si="10"/>
        <v>6.1651196590068595</v>
      </c>
      <c r="CY31" s="402">
        <f t="shared" si="10"/>
        <v>4.9320957272054882</v>
      </c>
      <c r="CZ31" s="397">
        <f t="shared" si="10"/>
        <v>3.9456765817643906</v>
      </c>
      <c r="DA31" s="397">
        <f t="shared" si="10"/>
        <v>3.1565412654115126</v>
      </c>
      <c r="DB31" s="397">
        <f t="shared" si="10"/>
        <v>2.5252330123292102</v>
      </c>
      <c r="DC31" s="397">
        <f t="shared" si="11"/>
        <v>2.0201864098633684</v>
      </c>
      <c r="DD31" s="397">
        <f t="shared" si="11"/>
        <v>1.6161491278906948</v>
      </c>
      <c r="DE31" s="397">
        <f t="shared" si="11"/>
        <v>1.2929193023125558</v>
      </c>
      <c r="DF31" s="397">
        <f t="shared" si="11"/>
        <v>1.0343354418500448</v>
      </c>
      <c r="DG31" s="397">
        <f t="shared" si="11"/>
        <v>0.82746835348003589</v>
      </c>
      <c r="DH31" s="397">
        <f t="shared" si="11"/>
        <v>0.66197468278402871</v>
      </c>
      <c r="DI31" s="397">
        <f t="shared" si="11"/>
        <v>0.52957974622722304</v>
      </c>
      <c r="DJ31" s="397">
        <f t="shared" si="11"/>
        <v>0.42366379698177847</v>
      </c>
      <c r="DK31" s="402">
        <f t="shared" si="11"/>
        <v>0.33893103758542281</v>
      </c>
      <c r="DL31" s="397">
        <f t="shared" si="11"/>
        <v>0.27114483006833828</v>
      </c>
      <c r="DM31" s="397">
        <f t="shared" si="11"/>
        <v>0.21691586405467064</v>
      </c>
      <c r="DN31" s="397">
        <f t="shared" si="11"/>
        <v>0.17353269124373652</v>
      </c>
      <c r="DO31" s="397">
        <f t="shared" si="11"/>
        <v>0.13882615299498921</v>
      </c>
      <c r="DP31" s="397">
        <f t="shared" si="11"/>
        <v>0.11106092239599137</v>
      </c>
      <c r="DQ31" s="397">
        <f t="shared" si="11"/>
        <v>8.8848737916793097E-2</v>
      </c>
      <c r="DR31" s="397">
        <f t="shared" si="11"/>
        <v>7.1078990333434483E-2</v>
      </c>
      <c r="DS31" s="397">
        <f t="shared" si="12"/>
        <v>5.6863192266747589E-2</v>
      </c>
      <c r="DT31" s="397">
        <f t="shared" si="12"/>
        <v>4.5490553813398074E-2</v>
      </c>
      <c r="DU31" s="397">
        <f t="shared" si="12"/>
        <v>3.6392443050718461E-2</v>
      </c>
      <c r="DV31" s="397">
        <f t="shared" si="12"/>
        <v>2.9113954440574769E-2</v>
      </c>
      <c r="DW31" s="402">
        <f t="shared" si="12"/>
        <v>2.3291163552459818E-2</v>
      </c>
      <c r="DX31" s="397">
        <f t="shared" si="12"/>
        <v>1.8632930841967855E-2</v>
      </c>
      <c r="DY31" s="397">
        <f t="shared" si="12"/>
        <v>1.4906344673574285E-2</v>
      </c>
      <c r="DZ31" s="397">
        <f t="shared" si="12"/>
        <v>1.1925075738859429E-2</v>
      </c>
      <c r="EA31" s="397">
        <f t="shared" si="12"/>
        <v>9.540060591087543E-3</v>
      </c>
      <c r="EB31" s="397">
        <f t="shared" si="12"/>
        <v>7.6320484728700346E-3</v>
      </c>
      <c r="EC31" s="397">
        <f t="shared" si="12"/>
        <v>6.1056387782960284E-3</v>
      </c>
      <c r="ED31" s="397">
        <f t="shared" si="12"/>
        <v>4.8845110226368232E-3</v>
      </c>
      <c r="EE31" s="397">
        <f t="shared" si="12"/>
        <v>3.9076088181094586E-3</v>
      </c>
      <c r="EF31" s="397">
        <f t="shared" si="12"/>
        <v>3.1260870544875669E-3</v>
      </c>
      <c r="EG31" s="397">
        <f t="shared" si="12"/>
        <v>2.5008696435900538E-3</v>
      </c>
      <c r="EH31" s="397">
        <f t="shared" si="12"/>
        <v>2.0006957148720433E-3</v>
      </c>
      <c r="EI31" s="402">
        <f t="shared" si="29"/>
        <v>1.6005565718976347E-3</v>
      </c>
      <c r="EJ31" s="397">
        <f t="shared" si="29"/>
        <v>1.2804452575181078E-3</v>
      </c>
      <c r="EK31" s="397">
        <f t="shared" si="29"/>
        <v>1.0243562060144862E-3</v>
      </c>
      <c r="EL31" s="397">
        <f t="shared" si="29"/>
        <v>8.1948496481158901E-4</v>
      </c>
      <c r="EM31" s="397">
        <f t="shared" si="29"/>
        <v>6.5558797184927121E-4</v>
      </c>
      <c r="EN31" s="397">
        <f t="shared" si="29"/>
        <v>5.2447037747941694E-4</v>
      </c>
      <c r="EO31" s="397">
        <f t="shared" si="29"/>
        <v>4.1957630198353357E-4</v>
      </c>
      <c r="EP31" s="397">
        <f t="shared" si="29"/>
        <v>3.3566104158682687E-4</v>
      </c>
      <c r="EQ31" s="397">
        <f t="shared" si="29"/>
        <v>2.6852883326946149E-4</v>
      </c>
      <c r="ER31" s="397">
        <f t="shared" si="29"/>
        <v>2.1482306661556921E-4</v>
      </c>
      <c r="ES31" s="397">
        <f t="shared" si="25"/>
        <v>1.7185845329245538E-4</v>
      </c>
      <c r="ET31" s="397">
        <f t="shared" si="25"/>
        <v>1.3748676263396431E-4</v>
      </c>
      <c r="EU31" s="402">
        <f t="shared" si="25"/>
        <v>1.0998941010717146E-4</v>
      </c>
      <c r="EV31" s="397">
        <f t="shared" si="25"/>
        <v>8.7991528085737172E-5</v>
      </c>
      <c r="EW31" s="397">
        <f t="shared" si="25"/>
        <v>7.0393222468589735E-5</v>
      </c>
      <c r="EX31" s="397">
        <f t="shared" si="25"/>
        <v>5.6314577974871789E-5</v>
      </c>
      <c r="EY31" s="397">
        <f t="shared" si="25"/>
        <v>4.5051662379897432E-5</v>
      </c>
      <c r="EZ31" s="397">
        <f t="shared" si="25"/>
        <v>3.6041329903917948E-5</v>
      </c>
      <c r="FA31" s="397">
        <f t="shared" si="25"/>
        <v>2.883306392313436E-5</v>
      </c>
      <c r="FB31" s="397">
        <f t="shared" si="25"/>
        <v>2.3066451138507491E-5</v>
      </c>
      <c r="FC31" s="397">
        <f t="shared" si="25"/>
        <v>1.8453160910805996E-5</v>
      </c>
      <c r="FD31" s="397">
        <f t="shared" si="25"/>
        <v>1.4762528728644797E-5</v>
      </c>
      <c r="FE31" s="397">
        <f t="shared" si="25"/>
        <v>1.1810022982915838E-5</v>
      </c>
      <c r="FF31" s="397">
        <f t="shared" si="25"/>
        <v>9.4480183863326718E-6</v>
      </c>
      <c r="FG31" s="402">
        <f t="shared" si="25"/>
        <v>7.5584147090661374E-6</v>
      </c>
      <c r="FH31" s="397">
        <f t="shared" si="26"/>
        <v>6.0467317672529103E-6</v>
      </c>
      <c r="FI31" s="397">
        <f t="shared" si="26"/>
        <v>4.8373854138023282E-6</v>
      </c>
      <c r="FJ31" s="397">
        <f t="shared" si="26"/>
        <v>3.8699083310418627E-6</v>
      </c>
      <c r="FK31" s="397">
        <f t="shared" si="26"/>
        <v>3.0959266648334902E-6</v>
      </c>
      <c r="FL31" s="397">
        <f t="shared" si="26"/>
        <v>2.4767413318667922E-6</v>
      </c>
      <c r="FM31" s="397">
        <f t="shared" si="26"/>
        <v>1.9813930654934339E-6</v>
      </c>
      <c r="FN31" s="397">
        <f t="shared" si="26"/>
        <v>1.5851144523947472E-6</v>
      </c>
      <c r="FO31" s="397">
        <f t="shared" si="26"/>
        <v>1.2680915619157978E-6</v>
      </c>
      <c r="FP31" s="397">
        <f t="shared" si="26"/>
        <v>1.0144732495326383E-6</v>
      </c>
      <c r="FQ31" s="397">
        <f t="shared" si="26"/>
        <v>8.1157859962611063E-7</v>
      </c>
      <c r="FR31" s="397">
        <f t="shared" si="26"/>
        <v>6.4926287970088852E-7</v>
      </c>
      <c r="FS31" s="402">
        <f t="shared" si="26"/>
        <v>5.1941030376071082E-7</v>
      </c>
      <c r="FT31" s="397">
        <f t="shared" si="26"/>
        <v>4.1552824300856869E-7</v>
      </c>
      <c r="FU31" s="397">
        <f t="shared" si="26"/>
        <v>3.3242259440685496E-7</v>
      </c>
      <c r="FV31" s="397">
        <f t="shared" si="26"/>
        <v>2.6593807552548396E-7</v>
      </c>
      <c r="FW31" s="397">
        <f t="shared" si="26"/>
        <v>2.1275046042038719E-7</v>
      </c>
      <c r="FX31" s="397">
        <f t="shared" si="27"/>
        <v>1.7020036833630976E-7</v>
      </c>
      <c r="FY31" s="397">
        <f t="shared" si="27"/>
        <v>1.3616029466904782E-7</v>
      </c>
      <c r="FZ31" s="397">
        <f t="shared" si="27"/>
        <v>1.0892823573523827E-7</v>
      </c>
      <c r="GA31" s="397">
        <f t="shared" si="27"/>
        <v>8.7142588588190626E-8</v>
      </c>
      <c r="GB31" s="397">
        <f t="shared" si="27"/>
        <v>6.9714070870552498E-8</v>
      </c>
      <c r="GC31" s="397">
        <f t="shared" si="27"/>
        <v>5.5771256696442003E-8</v>
      </c>
      <c r="GD31" s="397">
        <f t="shared" si="27"/>
        <v>4.4617005357153606E-8</v>
      </c>
      <c r="GE31" s="402">
        <f t="shared" si="27"/>
        <v>3.5693604285722889E-8</v>
      </c>
      <c r="GF31" s="392">
        <f t="shared" si="17"/>
        <v>2099529.4124998567</v>
      </c>
    </row>
    <row r="32" spans="1:189" s="393" customFormat="1" ht="22" hidden="1" customHeight="1">
      <c r="B32" s="394">
        <f t="shared" si="19"/>
        <v>16</v>
      </c>
      <c r="C32" s="394"/>
      <c r="D32" s="394">
        <v>1</v>
      </c>
      <c r="E32" s="394"/>
      <c r="F32" s="394"/>
      <c r="G32" s="418" t="str">
        <f>$G$356</f>
        <v>Avg Performing  Title / Print</v>
      </c>
      <c r="H32" s="396"/>
      <c r="I32" s="397"/>
      <c r="J32" s="397"/>
      <c r="K32" s="397"/>
      <c r="L32" s="397"/>
      <c r="M32" s="397"/>
      <c r="N32" s="397"/>
      <c r="O32" s="397"/>
      <c r="P32" s="397"/>
      <c r="Q32" s="397"/>
      <c r="R32" s="397"/>
      <c r="S32" s="402"/>
      <c r="T32" s="397"/>
      <c r="U32" s="397"/>
      <c r="V32" s="397"/>
      <c r="W32" s="397"/>
      <c r="X32" s="397"/>
      <c r="Y32" s="397"/>
      <c r="Z32" s="397"/>
      <c r="AA32" s="397"/>
      <c r="AB32" s="397"/>
      <c r="AC32" s="397"/>
      <c r="AD32" s="397"/>
      <c r="AE32" s="402"/>
      <c r="AF32" s="397"/>
      <c r="AG32" s="397"/>
      <c r="AH32" s="397"/>
      <c r="AI32" s="397"/>
      <c r="AJ32" s="397"/>
      <c r="AK32" s="397"/>
      <c r="AL32" s="397"/>
      <c r="AM32" s="397"/>
      <c r="AN32" s="397"/>
      <c r="AO32" s="397"/>
      <c r="AP32" s="397"/>
      <c r="AQ32" s="402"/>
      <c r="AR32" s="397"/>
      <c r="AS32" s="397"/>
      <c r="AT32" s="397"/>
      <c r="AU32" s="397"/>
      <c r="AV32" s="401">
        <f t="shared" ref="AV32:BS32" si="37">$B$10*Q$356</f>
        <v>23344.424999999999</v>
      </c>
      <c r="AW32" s="401">
        <f t="shared" si="37"/>
        <v>75179.8125</v>
      </c>
      <c r="AX32" s="401">
        <f t="shared" si="37"/>
        <v>213463.57499999998</v>
      </c>
      <c r="AY32" s="401">
        <f t="shared" si="37"/>
        <v>417721.6875</v>
      </c>
      <c r="AZ32" s="401">
        <f t="shared" si="37"/>
        <v>510202.38749999995</v>
      </c>
      <c r="BA32" s="401">
        <f t="shared" si="37"/>
        <v>496444.64999999997</v>
      </c>
      <c r="BB32" s="401">
        <f t="shared" si="37"/>
        <v>505224.03749999998</v>
      </c>
      <c r="BC32" s="400">
        <f t="shared" si="37"/>
        <v>495940.08749999997</v>
      </c>
      <c r="BD32" s="401">
        <f t="shared" si="37"/>
        <v>335455.57500000001</v>
      </c>
      <c r="BE32" s="401">
        <f t="shared" si="37"/>
        <v>364069.875</v>
      </c>
      <c r="BF32" s="401">
        <f t="shared" si="37"/>
        <v>279841.57500000001</v>
      </c>
      <c r="BG32" s="401">
        <f t="shared" si="37"/>
        <v>238590.78749999998</v>
      </c>
      <c r="BH32" s="401">
        <f t="shared" si="37"/>
        <v>308814.67499999999</v>
      </c>
      <c r="BI32" s="401">
        <f t="shared" si="37"/>
        <v>273585</v>
      </c>
      <c r="BJ32" s="401">
        <f t="shared" si="37"/>
        <v>237267.71249999999</v>
      </c>
      <c r="BK32" s="401">
        <f t="shared" si="37"/>
        <v>178615.125</v>
      </c>
      <c r="BL32" s="401">
        <f t="shared" si="37"/>
        <v>165844.08749999999</v>
      </c>
      <c r="BM32" s="401">
        <f t="shared" si="37"/>
        <v>185342.625</v>
      </c>
      <c r="BN32" s="401">
        <f t="shared" si="37"/>
        <v>165877.72500000001</v>
      </c>
      <c r="BO32" s="400">
        <f t="shared" si="37"/>
        <v>128921.325</v>
      </c>
      <c r="BP32" s="401">
        <f t="shared" si="37"/>
        <v>95799.599999999991</v>
      </c>
      <c r="BQ32" s="401">
        <f t="shared" si="37"/>
        <v>55995.224999999999</v>
      </c>
      <c r="BR32" s="401">
        <f t="shared" si="37"/>
        <v>49009.837499999994</v>
      </c>
      <c r="BS32" s="401">
        <f t="shared" si="37"/>
        <v>27055.762499999997</v>
      </c>
      <c r="BT32" s="399">
        <f>BS32*0.8</f>
        <v>21644.61</v>
      </c>
      <c r="BU32" s="399">
        <f t="shared" si="8"/>
        <v>17315.688000000002</v>
      </c>
      <c r="BV32" s="399">
        <f t="shared" si="8"/>
        <v>13852.550400000002</v>
      </c>
      <c r="BW32" s="399">
        <f t="shared" si="9"/>
        <v>11082.040320000002</v>
      </c>
      <c r="BX32" s="399">
        <f t="shared" si="9"/>
        <v>8865.6322560000026</v>
      </c>
      <c r="BY32" s="399">
        <f t="shared" si="9"/>
        <v>7092.5058048000028</v>
      </c>
      <c r="BZ32" s="399">
        <f t="shared" si="9"/>
        <v>5674.0046438400022</v>
      </c>
      <c r="CA32" s="415">
        <f t="shared" si="9"/>
        <v>4539.2037150720016</v>
      </c>
      <c r="CB32" s="399">
        <f t="shared" si="9"/>
        <v>3631.3629720576014</v>
      </c>
      <c r="CC32" s="399">
        <f t="shared" si="9"/>
        <v>2905.0903776460814</v>
      </c>
      <c r="CD32" s="399">
        <f t="shared" si="9"/>
        <v>2324.0723021168651</v>
      </c>
      <c r="CE32" s="399">
        <f t="shared" si="9"/>
        <v>1859.2578416934921</v>
      </c>
      <c r="CF32" s="399">
        <f t="shared" si="9"/>
        <v>1487.4062733547937</v>
      </c>
      <c r="CG32" s="399">
        <f t="shared" si="9"/>
        <v>1189.9250186838351</v>
      </c>
      <c r="CH32" s="399">
        <f t="shared" si="9"/>
        <v>951.94001494706811</v>
      </c>
      <c r="CI32" s="399">
        <f t="shared" si="9"/>
        <v>761.55201195765449</v>
      </c>
      <c r="CJ32" s="399">
        <f t="shared" si="9"/>
        <v>609.24160956612366</v>
      </c>
      <c r="CK32" s="399">
        <f t="shared" si="9"/>
        <v>487.39328765289895</v>
      </c>
      <c r="CL32" s="399">
        <f t="shared" ref="CA32:CP46" si="38">CK32*0.8</f>
        <v>389.91463012231918</v>
      </c>
      <c r="CM32" s="415">
        <f t="shared" si="38"/>
        <v>311.93170409785535</v>
      </c>
      <c r="CN32" s="397">
        <f t="shared" si="38"/>
        <v>249.5453632782843</v>
      </c>
      <c r="CO32" s="397">
        <f t="shared" si="38"/>
        <v>199.63629062262746</v>
      </c>
      <c r="CP32" s="397">
        <f t="shared" si="38"/>
        <v>159.70903249810198</v>
      </c>
      <c r="CQ32" s="397">
        <f t="shared" si="10"/>
        <v>127.76722599848159</v>
      </c>
      <c r="CR32" s="397">
        <f t="shared" si="10"/>
        <v>102.21378079878528</v>
      </c>
      <c r="CS32" s="397">
        <f t="shared" si="10"/>
        <v>81.771024639028226</v>
      </c>
      <c r="CT32" s="397">
        <f t="shared" si="10"/>
        <v>65.416819711222587</v>
      </c>
      <c r="CU32" s="397">
        <f t="shared" si="10"/>
        <v>52.33345576897807</v>
      </c>
      <c r="CV32" s="397">
        <f t="shared" si="10"/>
        <v>41.866764615182461</v>
      </c>
      <c r="CW32" s="397">
        <f t="shared" si="10"/>
        <v>33.493411692145969</v>
      </c>
      <c r="CX32" s="397">
        <f t="shared" si="10"/>
        <v>26.794729353716775</v>
      </c>
      <c r="CY32" s="402">
        <f t="shared" si="10"/>
        <v>21.43578348297342</v>
      </c>
      <c r="CZ32" s="397">
        <f t="shared" si="10"/>
        <v>17.148626786378738</v>
      </c>
      <c r="DA32" s="397">
        <f t="shared" si="10"/>
        <v>13.718901429102992</v>
      </c>
      <c r="DB32" s="397">
        <f t="shared" si="10"/>
        <v>10.975121143282394</v>
      </c>
      <c r="DC32" s="397">
        <f t="shared" si="11"/>
        <v>8.7800969146259149</v>
      </c>
      <c r="DD32" s="397">
        <f t="shared" si="11"/>
        <v>7.0240775317007325</v>
      </c>
      <c r="DE32" s="397">
        <f t="shared" si="11"/>
        <v>5.6192620253605865</v>
      </c>
      <c r="DF32" s="397">
        <f t="shared" si="11"/>
        <v>4.495409620288469</v>
      </c>
      <c r="DG32" s="397">
        <f t="shared" si="11"/>
        <v>3.5963276962307753</v>
      </c>
      <c r="DH32" s="397">
        <f t="shared" si="11"/>
        <v>2.8770621569846204</v>
      </c>
      <c r="DI32" s="397">
        <f t="shared" si="11"/>
        <v>2.3016497255876964</v>
      </c>
      <c r="DJ32" s="397">
        <f t="shared" si="11"/>
        <v>1.8413197804701573</v>
      </c>
      <c r="DK32" s="402">
        <f t="shared" si="11"/>
        <v>1.473055824376126</v>
      </c>
      <c r="DL32" s="397">
        <f t="shared" si="11"/>
        <v>1.1784446595009008</v>
      </c>
      <c r="DM32" s="397">
        <f t="shared" si="11"/>
        <v>0.94275572760072068</v>
      </c>
      <c r="DN32" s="397">
        <f t="shared" si="11"/>
        <v>0.75420458208057661</v>
      </c>
      <c r="DO32" s="397">
        <f t="shared" si="11"/>
        <v>0.60336366566446131</v>
      </c>
      <c r="DP32" s="397">
        <f t="shared" si="11"/>
        <v>0.48269093253156908</v>
      </c>
      <c r="DQ32" s="397">
        <f t="shared" si="11"/>
        <v>0.38615274602525529</v>
      </c>
      <c r="DR32" s="397">
        <f t="shared" ref="DR32:EG48" si="39">DQ32*0.8</f>
        <v>0.30892219682020428</v>
      </c>
      <c r="DS32" s="397">
        <f t="shared" si="12"/>
        <v>0.24713775745616343</v>
      </c>
      <c r="DT32" s="397">
        <f t="shared" si="12"/>
        <v>0.19771020596493075</v>
      </c>
      <c r="DU32" s="397">
        <f t="shared" si="12"/>
        <v>0.15816816477194462</v>
      </c>
      <c r="DV32" s="397">
        <f t="shared" si="12"/>
        <v>0.1265345318175557</v>
      </c>
      <c r="DW32" s="402">
        <f t="shared" si="12"/>
        <v>0.10122762545404457</v>
      </c>
      <c r="DX32" s="397">
        <f t="shared" si="12"/>
        <v>8.0982100363235665E-2</v>
      </c>
      <c r="DY32" s="397">
        <f t="shared" si="12"/>
        <v>6.4785680290588538E-2</v>
      </c>
      <c r="DZ32" s="397">
        <f t="shared" si="12"/>
        <v>5.1828544232470831E-2</v>
      </c>
      <c r="EA32" s="397">
        <f t="shared" si="12"/>
        <v>4.1462835385976671E-2</v>
      </c>
      <c r="EB32" s="397">
        <f t="shared" si="12"/>
        <v>3.3170268308781337E-2</v>
      </c>
      <c r="EC32" s="397">
        <f t="shared" si="12"/>
        <v>2.6536214647025071E-2</v>
      </c>
      <c r="ED32" s="397">
        <f t="shared" si="12"/>
        <v>2.122897171762006E-2</v>
      </c>
      <c r="EE32" s="397">
        <f t="shared" si="12"/>
        <v>1.6983177374096048E-2</v>
      </c>
      <c r="EF32" s="397">
        <f t="shared" si="12"/>
        <v>1.3586541899276839E-2</v>
      </c>
      <c r="EG32" s="397">
        <f t="shared" si="12"/>
        <v>1.0869233519421472E-2</v>
      </c>
      <c r="EH32" s="397">
        <f t="shared" ref="EH32:EQ69" si="40">EG32*0.8</f>
        <v>8.6953868155371771E-3</v>
      </c>
      <c r="EI32" s="402">
        <f t="shared" si="29"/>
        <v>6.956309452429742E-3</v>
      </c>
      <c r="EJ32" s="397">
        <f t="shared" si="29"/>
        <v>5.5650475619437936E-3</v>
      </c>
      <c r="EK32" s="397">
        <f t="shared" si="29"/>
        <v>4.4520380495550347E-3</v>
      </c>
      <c r="EL32" s="397">
        <f t="shared" si="29"/>
        <v>3.5616304396440279E-3</v>
      </c>
      <c r="EM32" s="397">
        <f t="shared" si="29"/>
        <v>2.8493043517152225E-3</v>
      </c>
      <c r="EN32" s="397">
        <f t="shared" si="29"/>
        <v>2.2794434813721781E-3</v>
      </c>
      <c r="EO32" s="397">
        <f t="shared" si="29"/>
        <v>1.8235547850977427E-3</v>
      </c>
      <c r="EP32" s="397">
        <f t="shared" si="29"/>
        <v>1.4588438280781942E-3</v>
      </c>
      <c r="EQ32" s="397">
        <f t="shared" si="29"/>
        <v>1.1670750624625554E-3</v>
      </c>
      <c r="ER32" s="397">
        <f t="shared" si="29"/>
        <v>9.3366004997004438E-4</v>
      </c>
      <c r="ES32" s="397">
        <f t="shared" si="25"/>
        <v>7.469280399760355E-4</v>
      </c>
      <c r="ET32" s="397">
        <f t="shared" si="25"/>
        <v>5.9754243198082845E-4</v>
      </c>
      <c r="EU32" s="402">
        <f t="shared" si="25"/>
        <v>4.7803394558466276E-4</v>
      </c>
      <c r="EV32" s="397">
        <f t="shared" si="25"/>
        <v>3.8242715646773023E-4</v>
      </c>
      <c r="EW32" s="397">
        <f t="shared" si="25"/>
        <v>3.0594172517418421E-4</v>
      </c>
      <c r="EX32" s="397">
        <f t="shared" si="25"/>
        <v>2.4475338013934736E-4</v>
      </c>
      <c r="EY32" s="397">
        <f t="shared" si="25"/>
        <v>1.9580270411147791E-4</v>
      </c>
      <c r="EZ32" s="397">
        <f t="shared" si="25"/>
        <v>1.5664216328918233E-4</v>
      </c>
      <c r="FA32" s="397">
        <f t="shared" si="25"/>
        <v>1.2531373063134587E-4</v>
      </c>
      <c r="FB32" s="397">
        <f t="shared" si="25"/>
        <v>1.002509845050767E-4</v>
      </c>
      <c r="FC32" s="397">
        <f t="shared" si="25"/>
        <v>8.0200787604061367E-5</v>
      </c>
      <c r="FD32" s="397">
        <f t="shared" si="25"/>
        <v>6.4160630083249094E-5</v>
      </c>
      <c r="FE32" s="397">
        <f t="shared" si="25"/>
        <v>5.1328504066599279E-5</v>
      </c>
      <c r="FF32" s="397">
        <f t="shared" si="25"/>
        <v>4.1062803253279423E-5</v>
      </c>
      <c r="FG32" s="402">
        <f t="shared" si="25"/>
        <v>3.2850242602623543E-5</v>
      </c>
      <c r="FH32" s="397">
        <f t="shared" si="26"/>
        <v>2.6280194082098834E-5</v>
      </c>
      <c r="FI32" s="397">
        <f t="shared" si="26"/>
        <v>2.1024155265679068E-5</v>
      </c>
      <c r="FJ32" s="397">
        <f t="shared" si="26"/>
        <v>1.6819324212543256E-5</v>
      </c>
      <c r="FK32" s="397">
        <f t="shared" si="26"/>
        <v>1.3455459370034605E-5</v>
      </c>
      <c r="FL32" s="397">
        <f t="shared" si="26"/>
        <v>1.0764367496027684E-5</v>
      </c>
      <c r="FM32" s="397">
        <f t="shared" si="26"/>
        <v>8.6114939968221483E-6</v>
      </c>
      <c r="FN32" s="397">
        <f t="shared" si="26"/>
        <v>6.8891951974577191E-6</v>
      </c>
      <c r="FO32" s="397">
        <f t="shared" si="26"/>
        <v>5.5113561579661753E-6</v>
      </c>
      <c r="FP32" s="397">
        <f t="shared" si="26"/>
        <v>4.4090849263729406E-6</v>
      </c>
      <c r="FQ32" s="397">
        <f t="shared" si="26"/>
        <v>3.5272679410983525E-6</v>
      </c>
      <c r="FR32" s="397">
        <f t="shared" si="26"/>
        <v>2.8218143528786821E-6</v>
      </c>
      <c r="FS32" s="402">
        <f t="shared" si="26"/>
        <v>2.2574514823029459E-6</v>
      </c>
      <c r="FT32" s="397">
        <f t="shared" si="26"/>
        <v>1.8059611858423568E-6</v>
      </c>
      <c r="FU32" s="397">
        <f t="shared" si="26"/>
        <v>1.4447689486738856E-6</v>
      </c>
      <c r="FV32" s="397">
        <f t="shared" si="26"/>
        <v>1.1558151589391085E-6</v>
      </c>
      <c r="FW32" s="397">
        <f t="shared" si="26"/>
        <v>9.2465212715128686E-7</v>
      </c>
      <c r="FX32" s="397">
        <f t="shared" si="27"/>
        <v>7.3972170172102953E-7</v>
      </c>
      <c r="FY32" s="397">
        <f t="shared" si="27"/>
        <v>5.9177736137682371E-7</v>
      </c>
      <c r="FZ32" s="397">
        <f t="shared" si="27"/>
        <v>4.7342188910145897E-7</v>
      </c>
      <c r="GA32" s="397">
        <f t="shared" si="27"/>
        <v>3.7873751128116717E-7</v>
      </c>
      <c r="GB32" s="397">
        <f t="shared" si="27"/>
        <v>3.0299000902493376E-7</v>
      </c>
      <c r="GC32" s="397">
        <f t="shared" si="27"/>
        <v>2.42392007219947E-7</v>
      </c>
      <c r="GD32" s="397">
        <f t="shared" si="27"/>
        <v>1.9391360577595761E-7</v>
      </c>
      <c r="GE32" s="402">
        <f t="shared" si="27"/>
        <v>1.5513088462076611E-7</v>
      </c>
      <c r="GF32" s="403">
        <f>SUM(G32:H32)</f>
        <v>0</v>
      </c>
    </row>
    <row r="33" spans="1:189" s="393" customFormat="1" ht="22" hidden="1" customHeight="1">
      <c r="B33" s="394">
        <f t="shared" si="19"/>
        <v>17</v>
      </c>
      <c r="C33" s="394"/>
      <c r="D33" s="394"/>
      <c r="E33" s="394"/>
      <c r="F33" s="394">
        <v>1</v>
      </c>
      <c r="G33" s="412" t="str">
        <f>$G$358</f>
        <v>Even Performing Title / Print</v>
      </c>
      <c r="H33" s="396"/>
      <c r="I33" s="397"/>
      <c r="J33" s="397"/>
      <c r="K33" s="397"/>
      <c r="L33" s="397"/>
      <c r="M33" s="397"/>
      <c r="N33" s="397"/>
      <c r="O33" s="397"/>
      <c r="P33" s="397"/>
      <c r="Q33" s="397"/>
      <c r="R33" s="397"/>
      <c r="S33" s="402"/>
      <c r="T33" s="397"/>
      <c r="U33" s="397"/>
      <c r="V33" s="397"/>
      <c r="W33" s="397"/>
      <c r="X33" s="397"/>
      <c r="Y33" s="397"/>
      <c r="Z33" s="397"/>
      <c r="AA33" s="397"/>
      <c r="AB33" s="397"/>
      <c r="AC33" s="397"/>
      <c r="AD33" s="397"/>
      <c r="AE33" s="402"/>
      <c r="AF33" s="397"/>
      <c r="AG33" s="397"/>
      <c r="AH33" s="397"/>
      <c r="AI33" s="397"/>
      <c r="AJ33" s="397"/>
      <c r="AK33" s="397"/>
      <c r="AL33" s="397"/>
      <c r="AM33" s="397"/>
      <c r="AN33" s="397"/>
      <c r="AO33" s="397"/>
      <c r="AP33" s="397"/>
      <c r="AQ33" s="402"/>
      <c r="AR33" s="397"/>
      <c r="AS33" s="397"/>
      <c r="AT33" s="397"/>
      <c r="AU33" s="397"/>
      <c r="AV33" s="397"/>
      <c r="AW33" s="413">
        <f t="shared" ref="AW33:BT33" si="41">$B$10*Q$358</f>
        <v>2335.9375000000005</v>
      </c>
      <c r="AX33" s="413">
        <f t="shared" si="41"/>
        <v>9343.7500000000018</v>
      </c>
      <c r="AY33" s="413">
        <f t="shared" si="41"/>
        <v>23359.375</v>
      </c>
      <c r="AZ33" s="413">
        <f t="shared" si="41"/>
        <v>35039.0625</v>
      </c>
      <c r="BA33" s="413">
        <f t="shared" si="41"/>
        <v>46718.75</v>
      </c>
      <c r="BB33" s="413">
        <f t="shared" si="41"/>
        <v>44382.8125</v>
      </c>
      <c r="BC33" s="414">
        <f t="shared" si="41"/>
        <v>42046.875</v>
      </c>
      <c r="BD33" s="413">
        <f t="shared" si="41"/>
        <v>39710.9375</v>
      </c>
      <c r="BE33" s="413">
        <f t="shared" si="41"/>
        <v>37375.000000000007</v>
      </c>
      <c r="BF33" s="413">
        <f t="shared" si="41"/>
        <v>35039.0625</v>
      </c>
      <c r="BG33" s="413">
        <f t="shared" si="41"/>
        <v>32703.125</v>
      </c>
      <c r="BH33" s="413">
        <f t="shared" si="41"/>
        <v>30367.1875</v>
      </c>
      <c r="BI33" s="413">
        <f t="shared" si="41"/>
        <v>28031.25</v>
      </c>
      <c r="BJ33" s="413">
        <f t="shared" si="41"/>
        <v>25695.312500000004</v>
      </c>
      <c r="BK33" s="413">
        <f t="shared" si="41"/>
        <v>23359.374999999975</v>
      </c>
      <c r="BL33" s="413">
        <f t="shared" si="41"/>
        <v>21023.437499999975</v>
      </c>
      <c r="BM33" s="413">
        <f t="shared" si="41"/>
        <v>18687.500000000004</v>
      </c>
      <c r="BN33" s="413">
        <f t="shared" si="41"/>
        <v>16351.5625</v>
      </c>
      <c r="BO33" s="414">
        <f t="shared" si="41"/>
        <v>14015.625</v>
      </c>
      <c r="BP33" s="413">
        <f t="shared" si="41"/>
        <v>11679.6875</v>
      </c>
      <c r="BQ33" s="413">
        <f t="shared" si="41"/>
        <v>9343.7500000000018</v>
      </c>
      <c r="BR33" s="413">
        <f t="shared" si="41"/>
        <v>7007.8125</v>
      </c>
      <c r="BS33" s="413">
        <f t="shared" si="41"/>
        <v>4671.8750000000009</v>
      </c>
      <c r="BT33" s="413">
        <f t="shared" si="41"/>
        <v>2335.9375000000005</v>
      </c>
      <c r="BU33" s="399">
        <f>BT33*0.8</f>
        <v>1868.7500000000005</v>
      </c>
      <c r="BV33" s="399">
        <f t="shared" ref="BV33:BZ35" si="42">BU33*0.8</f>
        <v>1495.0000000000005</v>
      </c>
      <c r="BW33" s="399">
        <f t="shared" si="42"/>
        <v>1196.0000000000005</v>
      </c>
      <c r="BX33" s="399">
        <f t="shared" si="42"/>
        <v>956.80000000000041</v>
      </c>
      <c r="BY33" s="399">
        <f t="shared" si="42"/>
        <v>765.4400000000004</v>
      </c>
      <c r="BZ33" s="399">
        <f t="shared" si="42"/>
        <v>612.35200000000032</v>
      </c>
      <c r="CA33" s="415">
        <f t="shared" si="38"/>
        <v>489.88160000000028</v>
      </c>
      <c r="CB33" s="399">
        <f t="shared" si="38"/>
        <v>391.90528000000023</v>
      </c>
      <c r="CC33" s="399">
        <f t="shared" si="38"/>
        <v>313.52422400000023</v>
      </c>
      <c r="CD33" s="399">
        <f t="shared" si="38"/>
        <v>250.81937920000018</v>
      </c>
      <c r="CE33" s="399">
        <f t="shared" si="38"/>
        <v>200.65550336000015</v>
      </c>
      <c r="CF33" s="399">
        <f t="shared" si="38"/>
        <v>160.52440268800012</v>
      </c>
      <c r="CG33" s="399">
        <f t="shared" si="38"/>
        <v>128.4195221504001</v>
      </c>
      <c r="CH33" s="399">
        <f t="shared" si="38"/>
        <v>102.73561772032008</v>
      </c>
      <c r="CI33" s="399">
        <f t="shared" si="38"/>
        <v>82.188494176256071</v>
      </c>
      <c r="CJ33" s="399">
        <f t="shared" si="38"/>
        <v>65.75079534100486</v>
      </c>
      <c r="CK33" s="399">
        <f t="shared" si="38"/>
        <v>52.600636272803889</v>
      </c>
      <c r="CL33" s="399">
        <f t="shared" si="38"/>
        <v>42.080509018243113</v>
      </c>
      <c r="CM33" s="415">
        <f t="shared" si="38"/>
        <v>33.66440721459449</v>
      </c>
      <c r="CN33" s="397">
        <f t="shared" si="38"/>
        <v>26.931525771675595</v>
      </c>
      <c r="CO33" s="397">
        <f t="shared" si="38"/>
        <v>21.545220617340476</v>
      </c>
      <c r="CP33" s="397">
        <f t="shared" si="38"/>
        <v>17.236176493872382</v>
      </c>
      <c r="CQ33" s="397">
        <f t="shared" ref="CQ33:DF48" si="43">CP33*0.8</f>
        <v>13.788941195097905</v>
      </c>
      <c r="CR33" s="397">
        <f t="shared" si="43"/>
        <v>11.031152956078325</v>
      </c>
      <c r="CS33" s="397">
        <f t="shared" si="43"/>
        <v>8.82492236486266</v>
      </c>
      <c r="CT33" s="397">
        <f t="shared" si="43"/>
        <v>7.0599378918901285</v>
      </c>
      <c r="CU33" s="397">
        <f t="shared" si="43"/>
        <v>5.6479503135121032</v>
      </c>
      <c r="CV33" s="397">
        <f t="shared" si="43"/>
        <v>4.5183602508096827</v>
      </c>
      <c r="CW33" s="397">
        <f t="shared" si="43"/>
        <v>3.6146882006477465</v>
      </c>
      <c r="CX33" s="397">
        <f t="shared" si="43"/>
        <v>2.8917505605181972</v>
      </c>
      <c r="CY33" s="402">
        <f t="shared" si="43"/>
        <v>2.3134004484145581</v>
      </c>
      <c r="CZ33" s="397">
        <f t="shared" si="43"/>
        <v>1.8507203587316465</v>
      </c>
      <c r="DA33" s="397">
        <f t="shared" si="43"/>
        <v>1.4805762869853174</v>
      </c>
      <c r="DB33" s="397">
        <f t="shared" si="43"/>
        <v>1.1844610295882541</v>
      </c>
      <c r="DC33" s="397">
        <f t="shared" si="43"/>
        <v>0.94756882367060324</v>
      </c>
      <c r="DD33" s="397">
        <f t="shared" si="43"/>
        <v>0.75805505893648262</v>
      </c>
      <c r="DE33" s="397">
        <f t="shared" si="43"/>
        <v>0.60644404714918609</v>
      </c>
      <c r="DF33" s="397">
        <f t="shared" si="43"/>
        <v>0.48515523771934888</v>
      </c>
      <c r="DG33" s="397">
        <f t="shared" ref="DG33:DV53" si="44">DF33*0.8</f>
        <v>0.38812419017547911</v>
      </c>
      <c r="DH33" s="397">
        <f t="shared" si="44"/>
        <v>0.31049935214038332</v>
      </c>
      <c r="DI33" s="397">
        <f t="shared" si="44"/>
        <v>0.24839948171230666</v>
      </c>
      <c r="DJ33" s="397">
        <f t="shared" si="44"/>
        <v>0.19871958536984535</v>
      </c>
      <c r="DK33" s="402">
        <f t="shared" si="44"/>
        <v>0.15897566829587628</v>
      </c>
      <c r="DL33" s="397">
        <f t="shared" si="44"/>
        <v>0.12718053463670104</v>
      </c>
      <c r="DM33" s="397">
        <f t="shared" si="44"/>
        <v>0.10174442770936083</v>
      </c>
      <c r="DN33" s="397">
        <f t="shared" si="44"/>
        <v>8.1395542167488677E-2</v>
      </c>
      <c r="DO33" s="397">
        <f t="shared" si="44"/>
        <v>6.5116433733990939E-2</v>
      </c>
      <c r="DP33" s="397">
        <f t="shared" si="44"/>
        <v>5.2093146987192751E-2</v>
      </c>
      <c r="DQ33" s="397">
        <f t="shared" si="44"/>
        <v>4.1674517589754205E-2</v>
      </c>
      <c r="DR33" s="397">
        <f t="shared" si="39"/>
        <v>3.3339614071803365E-2</v>
      </c>
      <c r="DS33" s="397">
        <f t="shared" si="39"/>
        <v>2.6671691257442693E-2</v>
      </c>
      <c r="DT33" s="397">
        <f t="shared" si="39"/>
        <v>2.1337353005954157E-2</v>
      </c>
      <c r="DU33" s="397">
        <f t="shared" si="39"/>
        <v>1.7069882404763325E-2</v>
      </c>
      <c r="DV33" s="397">
        <f t="shared" si="39"/>
        <v>1.3655905923810661E-2</v>
      </c>
      <c r="DW33" s="402">
        <f t="shared" si="39"/>
        <v>1.0924724739048529E-2</v>
      </c>
      <c r="DX33" s="397">
        <f t="shared" si="39"/>
        <v>8.7397797912388241E-3</v>
      </c>
      <c r="DY33" s="397">
        <f t="shared" si="39"/>
        <v>6.9918238329910593E-3</v>
      </c>
      <c r="DZ33" s="397">
        <f t="shared" si="39"/>
        <v>5.5934590663928481E-3</v>
      </c>
      <c r="EA33" s="397">
        <f t="shared" si="39"/>
        <v>4.4747672531142788E-3</v>
      </c>
      <c r="EB33" s="397">
        <f t="shared" si="39"/>
        <v>3.5798138024914234E-3</v>
      </c>
      <c r="EC33" s="397">
        <f t="shared" si="39"/>
        <v>2.8638510419931387E-3</v>
      </c>
      <c r="ED33" s="397">
        <f t="shared" si="39"/>
        <v>2.2910808335945112E-3</v>
      </c>
      <c r="EE33" s="397">
        <f t="shared" si="39"/>
        <v>1.832864666875609E-3</v>
      </c>
      <c r="EF33" s="397">
        <f t="shared" si="39"/>
        <v>1.4662917335004873E-3</v>
      </c>
      <c r="EG33" s="397">
        <f t="shared" si="39"/>
        <v>1.1730333868003899E-3</v>
      </c>
      <c r="EH33" s="397">
        <f t="shared" si="40"/>
        <v>9.3842670944031196E-4</v>
      </c>
      <c r="EI33" s="402">
        <f t="shared" si="29"/>
        <v>7.5074136755224957E-4</v>
      </c>
      <c r="EJ33" s="397">
        <f t="shared" si="29"/>
        <v>6.005930940417997E-4</v>
      </c>
      <c r="EK33" s="397">
        <f t="shared" si="29"/>
        <v>4.8047447523343978E-4</v>
      </c>
      <c r="EL33" s="397">
        <f t="shared" si="29"/>
        <v>3.8437958018675185E-4</v>
      </c>
      <c r="EM33" s="397">
        <f t="shared" si="29"/>
        <v>3.0750366414940148E-4</v>
      </c>
      <c r="EN33" s="397">
        <f t="shared" si="29"/>
        <v>2.4600293131952117E-4</v>
      </c>
      <c r="EO33" s="397">
        <f t="shared" si="29"/>
        <v>1.9680234505561694E-4</v>
      </c>
      <c r="EP33" s="397">
        <f t="shared" si="29"/>
        <v>1.5744187604449357E-4</v>
      </c>
      <c r="EQ33" s="397">
        <f t="shared" si="29"/>
        <v>1.2595350083559486E-4</v>
      </c>
      <c r="ER33" s="397">
        <f t="shared" si="29"/>
        <v>1.0076280066847589E-4</v>
      </c>
      <c r="ES33" s="397">
        <f t="shared" si="25"/>
        <v>8.0610240534780721E-5</v>
      </c>
      <c r="ET33" s="397">
        <f t="shared" si="25"/>
        <v>6.448819242782458E-5</v>
      </c>
      <c r="EU33" s="402">
        <f t="shared" si="25"/>
        <v>5.1590553942259669E-5</v>
      </c>
      <c r="EV33" s="397">
        <f t="shared" si="25"/>
        <v>4.1272443153807738E-5</v>
      </c>
      <c r="EW33" s="397">
        <f t="shared" si="25"/>
        <v>3.3017954523046195E-5</v>
      </c>
      <c r="EX33" s="397">
        <f t="shared" si="25"/>
        <v>2.6414363618436957E-5</v>
      </c>
      <c r="EY33" s="397">
        <f t="shared" si="25"/>
        <v>2.1131490894749568E-5</v>
      </c>
      <c r="EZ33" s="397">
        <f t="shared" si="25"/>
        <v>1.6905192715799656E-5</v>
      </c>
      <c r="FA33" s="397">
        <f t="shared" si="25"/>
        <v>1.3524154172639725E-5</v>
      </c>
      <c r="FB33" s="397">
        <f t="shared" si="25"/>
        <v>1.0819323338111781E-5</v>
      </c>
      <c r="FC33" s="397">
        <f t="shared" si="25"/>
        <v>8.6554586704894247E-6</v>
      </c>
      <c r="FD33" s="397">
        <f t="shared" si="25"/>
        <v>6.9243669363915398E-6</v>
      </c>
      <c r="FE33" s="397">
        <f t="shared" si="25"/>
        <v>5.5394935491132325E-6</v>
      </c>
      <c r="FF33" s="397">
        <f t="shared" si="25"/>
        <v>4.4315948392905862E-6</v>
      </c>
      <c r="FG33" s="402">
        <f t="shared" si="25"/>
        <v>3.5452758714324692E-6</v>
      </c>
      <c r="FH33" s="397">
        <f t="shared" si="26"/>
        <v>2.8362206971459756E-6</v>
      </c>
      <c r="FI33" s="397">
        <f t="shared" si="26"/>
        <v>2.2689765577167807E-6</v>
      </c>
      <c r="FJ33" s="397">
        <f t="shared" si="26"/>
        <v>1.8151812461734246E-6</v>
      </c>
      <c r="FK33" s="397">
        <f t="shared" si="26"/>
        <v>1.4521449969387397E-6</v>
      </c>
      <c r="FL33" s="397">
        <f t="shared" si="26"/>
        <v>1.1617159975509919E-6</v>
      </c>
      <c r="FM33" s="397">
        <f t="shared" si="26"/>
        <v>9.2937279804079358E-7</v>
      </c>
      <c r="FN33" s="397">
        <f t="shared" si="26"/>
        <v>7.4349823843263491E-7</v>
      </c>
      <c r="FO33" s="397">
        <f t="shared" si="26"/>
        <v>5.9479859074610799E-7</v>
      </c>
      <c r="FP33" s="397">
        <f t="shared" si="26"/>
        <v>4.7583887259688643E-7</v>
      </c>
      <c r="FQ33" s="397">
        <f t="shared" si="26"/>
        <v>3.8067109807750917E-7</v>
      </c>
      <c r="FR33" s="397">
        <f t="shared" si="26"/>
        <v>3.0453687846200735E-7</v>
      </c>
      <c r="FS33" s="402">
        <f t="shared" si="26"/>
        <v>2.4362950276960589E-7</v>
      </c>
      <c r="FT33" s="397">
        <f t="shared" si="26"/>
        <v>1.9490360221568473E-7</v>
      </c>
      <c r="FU33" s="397">
        <f t="shared" si="26"/>
        <v>1.5592288177254779E-7</v>
      </c>
      <c r="FV33" s="397">
        <f t="shared" si="26"/>
        <v>1.2473830541803824E-7</v>
      </c>
      <c r="FW33" s="397">
        <f t="shared" si="26"/>
        <v>9.9790644334430606E-8</v>
      </c>
      <c r="FX33" s="397">
        <f t="shared" si="27"/>
        <v>7.983251546754449E-8</v>
      </c>
      <c r="FY33" s="397">
        <f t="shared" si="27"/>
        <v>6.386601237403559E-8</v>
      </c>
      <c r="FZ33" s="397">
        <f t="shared" si="27"/>
        <v>5.1092809899228476E-8</v>
      </c>
      <c r="GA33" s="397">
        <f t="shared" si="27"/>
        <v>4.0874247919382785E-8</v>
      </c>
      <c r="GB33" s="397">
        <f t="shared" si="27"/>
        <v>3.2699398335506232E-8</v>
      </c>
      <c r="GC33" s="397">
        <f t="shared" si="27"/>
        <v>2.6159518668404987E-8</v>
      </c>
      <c r="GD33" s="397">
        <f t="shared" si="27"/>
        <v>2.0927614934723992E-8</v>
      </c>
      <c r="GE33" s="402">
        <f t="shared" si="27"/>
        <v>1.6742091947779193E-8</v>
      </c>
      <c r="GF33" s="416">
        <f t="shared" ref="GF33:GF96" si="45">SUM(H33:GE33)</f>
        <v>569968.74999993271</v>
      </c>
    </row>
    <row r="34" spans="1:189" s="393" customFormat="1" ht="23" hidden="1" customHeight="1">
      <c r="B34" s="394">
        <f t="shared" si="19"/>
        <v>18</v>
      </c>
      <c r="C34" s="394"/>
      <c r="D34" s="394"/>
      <c r="E34" s="394">
        <v>1</v>
      </c>
      <c r="F34" s="394"/>
      <c r="G34" s="409" t="str">
        <f>$G$357</f>
        <v>Low Performing  Title / Print</v>
      </c>
      <c r="H34" s="396"/>
      <c r="I34" s="397"/>
      <c r="J34" s="397"/>
      <c r="K34" s="397"/>
      <c r="L34" s="397"/>
      <c r="M34" s="397"/>
      <c r="N34" s="397"/>
      <c r="O34" s="397"/>
      <c r="P34" s="397"/>
      <c r="Q34" s="397"/>
      <c r="R34" s="397"/>
      <c r="S34" s="402"/>
      <c r="T34" s="397"/>
      <c r="U34" s="397"/>
      <c r="V34" s="397"/>
      <c r="W34" s="397"/>
      <c r="X34" s="397"/>
      <c r="Y34" s="397"/>
      <c r="Z34" s="397"/>
      <c r="AA34" s="397"/>
      <c r="AB34" s="397"/>
      <c r="AC34" s="397"/>
      <c r="AD34" s="397"/>
      <c r="AE34" s="402"/>
      <c r="AF34" s="397"/>
      <c r="AG34" s="397"/>
      <c r="AH34" s="397"/>
      <c r="AI34" s="397"/>
      <c r="AJ34" s="397"/>
      <c r="AK34" s="397"/>
      <c r="AL34" s="397"/>
      <c r="AM34" s="397"/>
      <c r="AN34" s="397"/>
      <c r="AO34" s="397"/>
      <c r="AP34" s="397"/>
      <c r="AQ34" s="402"/>
      <c r="AR34" s="397"/>
      <c r="AS34" s="397"/>
      <c r="AT34" s="397"/>
      <c r="AU34" s="397"/>
      <c r="AV34" s="397"/>
      <c r="AW34" s="397"/>
      <c r="AX34" s="397"/>
      <c r="AY34" s="397"/>
      <c r="AZ34" s="410">
        <f t="shared" ref="AZ34:BW34" si="46">$B$10*Q$357</f>
        <v>10965.824999999999</v>
      </c>
      <c r="BA34" s="410">
        <f t="shared" si="46"/>
        <v>40421.0625</v>
      </c>
      <c r="BB34" s="410">
        <f t="shared" si="46"/>
        <v>74204.324999999997</v>
      </c>
      <c r="BC34" s="411">
        <f t="shared" si="46"/>
        <v>136792.5</v>
      </c>
      <c r="BD34" s="410">
        <f t="shared" si="46"/>
        <v>224799.41249999998</v>
      </c>
      <c r="BE34" s="410">
        <f t="shared" si="46"/>
        <v>153499.125</v>
      </c>
      <c r="BF34" s="410">
        <f t="shared" si="46"/>
        <v>131500.19999999998</v>
      </c>
      <c r="BG34" s="410">
        <f t="shared" si="46"/>
        <v>145650.375</v>
      </c>
      <c r="BH34" s="410">
        <f t="shared" si="46"/>
        <v>117574.27499999999</v>
      </c>
      <c r="BI34" s="410">
        <f t="shared" si="46"/>
        <v>116755.7625</v>
      </c>
      <c r="BJ34" s="410">
        <f t="shared" si="46"/>
        <v>111205.575</v>
      </c>
      <c r="BK34" s="410">
        <f t="shared" si="46"/>
        <v>102796.2</v>
      </c>
      <c r="BL34" s="410">
        <f t="shared" si="46"/>
        <v>90664.274999999994</v>
      </c>
      <c r="BM34" s="410">
        <f t="shared" si="46"/>
        <v>106429.04999999999</v>
      </c>
      <c r="BN34" s="410">
        <f t="shared" si="46"/>
        <v>83634.037499999991</v>
      </c>
      <c r="BO34" s="411">
        <f t="shared" si="46"/>
        <v>71558.175000000003</v>
      </c>
      <c r="BP34" s="410">
        <f t="shared" si="46"/>
        <v>70762.087499999994</v>
      </c>
      <c r="BQ34" s="410">
        <f t="shared" si="46"/>
        <v>76144.087499999994</v>
      </c>
      <c r="BR34" s="410">
        <f t="shared" si="46"/>
        <v>55199.137499999997</v>
      </c>
      <c r="BS34" s="410">
        <f t="shared" si="46"/>
        <v>55457.024999999994</v>
      </c>
      <c r="BT34" s="410">
        <f t="shared" si="46"/>
        <v>39681.037499999999</v>
      </c>
      <c r="BU34" s="410">
        <f t="shared" si="46"/>
        <v>27223.949999999997</v>
      </c>
      <c r="BV34" s="410">
        <f t="shared" si="46"/>
        <v>17704.537499999999</v>
      </c>
      <c r="BW34" s="410">
        <f t="shared" si="46"/>
        <v>7781.4749999999995</v>
      </c>
      <c r="BX34" s="399">
        <f>BW34*0.8</f>
        <v>6225.18</v>
      </c>
      <c r="BY34" s="399">
        <f t="shared" si="42"/>
        <v>4980.1440000000002</v>
      </c>
      <c r="BZ34" s="399">
        <f t="shared" si="42"/>
        <v>3984.1152000000002</v>
      </c>
      <c r="CA34" s="415">
        <f t="shared" si="38"/>
        <v>3187.2921600000004</v>
      </c>
      <c r="CB34" s="399">
        <f t="shared" si="38"/>
        <v>2549.8337280000005</v>
      </c>
      <c r="CC34" s="399">
        <f t="shared" si="38"/>
        <v>2039.8669824000006</v>
      </c>
      <c r="CD34" s="399">
        <f t="shared" si="38"/>
        <v>1631.8935859200005</v>
      </c>
      <c r="CE34" s="399">
        <f t="shared" si="38"/>
        <v>1305.5148687360006</v>
      </c>
      <c r="CF34" s="399">
        <f t="shared" si="38"/>
        <v>1044.4118949888004</v>
      </c>
      <c r="CG34" s="399">
        <f t="shared" si="38"/>
        <v>835.5295159910404</v>
      </c>
      <c r="CH34" s="399">
        <f t="shared" si="38"/>
        <v>668.42361279283239</v>
      </c>
      <c r="CI34" s="399">
        <f t="shared" si="38"/>
        <v>534.73889023426591</v>
      </c>
      <c r="CJ34" s="399">
        <f t="shared" si="38"/>
        <v>427.79111218741275</v>
      </c>
      <c r="CK34" s="399">
        <f t="shared" si="38"/>
        <v>342.23288974993022</v>
      </c>
      <c r="CL34" s="399">
        <f t="shared" si="38"/>
        <v>273.7863117999442</v>
      </c>
      <c r="CM34" s="415">
        <f t="shared" si="38"/>
        <v>219.02904943995537</v>
      </c>
      <c r="CN34" s="397">
        <f t="shared" si="38"/>
        <v>175.2232395519643</v>
      </c>
      <c r="CO34" s="397">
        <f t="shared" si="38"/>
        <v>140.17859164157144</v>
      </c>
      <c r="CP34" s="397">
        <f t="shared" si="38"/>
        <v>112.14287331325716</v>
      </c>
      <c r="CQ34" s="397">
        <f t="shared" si="43"/>
        <v>89.714298650605727</v>
      </c>
      <c r="CR34" s="397">
        <f t="shared" si="43"/>
        <v>71.771438920484584</v>
      </c>
      <c r="CS34" s="397">
        <f t="shared" si="43"/>
        <v>57.417151136387673</v>
      </c>
      <c r="CT34" s="397">
        <f t="shared" si="43"/>
        <v>45.933720909110143</v>
      </c>
      <c r="CU34" s="397">
        <f t="shared" si="43"/>
        <v>36.746976727288114</v>
      </c>
      <c r="CV34" s="397">
        <f t="shared" si="43"/>
        <v>29.397581381830491</v>
      </c>
      <c r="CW34" s="397">
        <f t="shared" si="43"/>
        <v>23.518065105464395</v>
      </c>
      <c r="CX34" s="397">
        <f t="shared" si="43"/>
        <v>18.814452084371517</v>
      </c>
      <c r="CY34" s="402">
        <f t="shared" si="43"/>
        <v>15.051561667497214</v>
      </c>
      <c r="CZ34" s="397">
        <f t="shared" si="43"/>
        <v>12.041249333997772</v>
      </c>
      <c r="DA34" s="397">
        <f t="shared" si="43"/>
        <v>9.6329994671982178</v>
      </c>
      <c r="DB34" s="397">
        <f t="shared" si="43"/>
        <v>7.7063995737585742</v>
      </c>
      <c r="DC34" s="397">
        <f t="shared" si="43"/>
        <v>6.1651196590068595</v>
      </c>
      <c r="DD34" s="397">
        <f t="shared" si="43"/>
        <v>4.9320957272054882</v>
      </c>
      <c r="DE34" s="397">
        <f t="shared" si="43"/>
        <v>3.9456765817643906</v>
      </c>
      <c r="DF34" s="397">
        <f t="shared" si="43"/>
        <v>3.1565412654115126</v>
      </c>
      <c r="DG34" s="397">
        <f t="shared" si="44"/>
        <v>2.5252330123292102</v>
      </c>
      <c r="DH34" s="397">
        <f t="shared" si="44"/>
        <v>2.0201864098633684</v>
      </c>
      <c r="DI34" s="397">
        <f t="shared" si="44"/>
        <v>1.6161491278906948</v>
      </c>
      <c r="DJ34" s="397">
        <f t="shared" si="44"/>
        <v>1.2929193023125558</v>
      </c>
      <c r="DK34" s="402">
        <f t="shared" si="44"/>
        <v>1.0343354418500448</v>
      </c>
      <c r="DL34" s="397">
        <f t="shared" si="44"/>
        <v>0.82746835348003589</v>
      </c>
      <c r="DM34" s="397">
        <f t="shared" si="44"/>
        <v>0.66197468278402871</v>
      </c>
      <c r="DN34" s="397">
        <f t="shared" si="44"/>
        <v>0.52957974622722304</v>
      </c>
      <c r="DO34" s="397">
        <f t="shared" si="44"/>
        <v>0.42366379698177847</v>
      </c>
      <c r="DP34" s="397">
        <f t="shared" si="44"/>
        <v>0.33893103758542281</v>
      </c>
      <c r="DQ34" s="397">
        <f t="shared" si="44"/>
        <v>0.27114483006833828</v>
      </c>
      <c r="DR34" s="397">
        <f t="shared" si="39"/>
        <v>0.21691586405467064</v>
      </c>
      <c r="DS34" s="397">
        <f t="shared" si="39"/>
        <v>0.17353269124373652</v>
      </c>
      <c r="DT34" s="397">
        <f t="shared" si="39"/>
        <v>0.13882615299498921</v>
      </c>
      <c r="DU34" s="397">
        <f t="shared" si="39"/>
        <v>0.11106092239599137</v>
      </c>
      <c r="DV34" s="397">
        <f t="shared" si="39"/>
        <v>8.8848737916793097E-2</v>
      </c>
      <c r="DW34" s="402">
        <f t="shared" si="39"/>
        <v>7.1078990333434483E-2</v>
      </c>
      <c r="DX34" s="397">
        <f t="shared" si="39"/>
        <v>5.6863192266747589E-2</v>
      </c>
      <c r="DY34" s="397">
        <f t="shared" si="39"/>
        <v>4.5490553813398074E-2</v>
      </c>
      <c r="DZ34" s="397">
        <f t="shared" si="39"/>
        <v>3.6392443050718461E-2</v>
      </c>
      <c r="EA34" s="397">
        <f t="shared" si="39"/>
        <v>2.9113954440574769E-2</v>
      </c>
      <c r="EB34" s="397">
        <f t="shared" si="39"/>
        <v>2.3291163552459818E-2</v>
      </c>
      <c r="EC34" s="397">
        <f t="shared" si="39"/>
        <v>1.8632930841967855E-2</v>
      </c>
      <c r="ED34" s="397">
        <f t="shared" si="39"/>
        <v>1.4906344673574285E-2</v>
      </c>
      <c r="EE34" s="397">
        <f t="shared" si="39"/>
        <v>1.1925075738859429E-2</v>
      </c>
      <c r="EF34" s="397">
        <f t="shared" si="39"/>
        <v>9.540060591087543E-3</v>
      </c>
      <c r="EG34" s="397">
        <f t="shared" si="39"/>
        <v>7.6320484728700346E-3</v>
      </c>
      <c r="EH34" s="397">
        <f t="shared" si="40"/>
        <v>6.1056387782960284E-3</v>
      </c>
      <c r="EI34" s="402">
        <f t="shared" si="29"/>
        <v>4.8845110226368232E-3</v>
      </c>
      <c r="EJ34" s="397">
        <f t="shared" si="29"/>
        <v>3.9076088181094586E-3</v>
      </c>
      <c r="EK34" s="397">
        <f t="shared" si="29"/>
        <v>3.1260870544875669E-3</v>
      </c>
      <c r="EL34" s="397">
        <f t="shared" si="29"/>
        <v>2.5008696435900538E-3</v>
      </c>
      <c r="EM34" s="397">
        <f t="shared" si="29"/>
        <v>2.0006957148720433E-3</v>
      </c>
      <c r="EN34" s="397">
        <f t="shared" si="29"/>
        <v>1.6005565718976347E-3</v>
      </c>
      <c r="EO34" s="397">
        <f t="shared" si="29"/>
        <v>1.2804452575181078E-3</v>
      </c>
      <c r="EP34" s="397">
        <f t="shared" si="29"/>
        <v>1.0243562060144862E-3</v>
      </c>
      <c r="EQ34" s="397">
        <f t="shared" si="29"/>
        <v>8.1948496481158901E-4</v>
      </c>
      <c r="ER34" s="397">
        <f t="shared" si="29"/>
        <v>6.5558797184927121E-4</v>
      </c>
      <c r="ES34" s="397">
        <f t="shared" si="25"/>
        <v>5.2447037747941694E-4</v>
      </c>
      <c r="ET34" s="397">
        <f t="shared" si="25"/>
        <v>4.1957630198353357E-4</v>
      </c>
      <c r="EU34" s="402">
        <f t="shared" si="25"/>
        <v>3.3566104158682687E-4</v>
      </c>
      <c r="EV34" s="397">
        <f t="shared" si="25"/>
        <v>2.6852883326946149E-4</v>
      </c>
      <c r="EW34" s="397">
        <f t="shared" si="25"/>
        <v>2.1482306661556921E-4</v>
      </c>
      <c r="EX34" s="397">
        <f t="shared" si="25"/>
        <v>1.7185845329245538E-4</v>
      </c>
      <c r="EY34" s="397">
        <f t="shared" si="25"/>
        <v>1.3748676263396431E-4</v>
      </c>
      <c r="EZ34" s="397">
        <f t="shared" si="25"/>
        <v>1.0998941010717146E-4</v>
      </c>
      <c r="FA34" s="397">
        <f t="shared" si="25"/>
        <v>8.7991528085737172E-5</v>
      </c>
      <c r="FB34" s="397">
        <f t="shared" si="25"/>
        <v>7.0393222468589735E-5</v>
      </c>
      <c r="FC34" s="397">
        <f t="shared" si="25"/>
        <v>5.6314577974871789E-5</v>
      </c>
      <c r="FD34" s="397">
        <f t="shared" si="25"/>
        <v>4.5051662379897432E-5</v>
      </c>
      <c r="FE34" s="397">
        <f t="shared" si="25"/>
        <v>3.6041329903917948E-5</v>
      </c>
      <c r="FF34" s="397">
        <f t="shared" si="25"/>
        <v>2.883306392313436E-5</v>
      </c>
      <c r="FG34" s="402">
        <f t="shared" si="25"/>
        <v>2.3066451138507491E-5</v>
      </c>
      <c r="FH34" s="397">
        <f t="shared" si="26"/>
        <v>1.8453160910805996E-5</v>
      </c>
      <c r="FI34" s="397">
        <f t="shared" si="26"/>
        <v>1.4762528728644797E-5</v>
      </c>
      <c r="FJ34" s="397">
        <f t="shared" si="26"/>
        <v>1.1810022982915838E-5</v>
      </c>
      <c r="FK34" s="397">
        <f t="shared" si="26"/>
        <v>9.4480183863326718E-6</v>
      </c>
      <c r="FL34" s="397">
        <f t="shared" si="26"/>
        <v>7.5584147090661374E-6</v>
      </c>
      <c r="FM34" s="397">
        <f t="shared" si="26"/>
        <v>6.0467317672529103E-6</v>
      </c>
      <c r="FN34" s="397">
        <f t="shared" si="26"/>
        <v>4.8373854138023282E-6</v>
      </c>
      <c r="FO34" s="397">
        <f t="shared" si="26"/>
        <v>3.8699083310418627E-6</v>
      </c>
      <c r="FP34" s="397">
        <f t="shared" si="26"/>
        <v>3.0959266648334902E-6</v>
      </c>
      <c r="FQ34" s="397">
        <f t="shared" si="26"/>
        <v>2.4767413318667922E-6</v>
      </c>
      <c r="FR34" s="397">
        <f t="shared" si="26"/>
        <v>1.9813930654934339E-6</v>
      </c>
      <c r="FS34" s="402">
        <f t="shared" si="26"/>
        <v>1.5851144523947472E-6</v>
      </c>
      <c r="FT34" s="397">
        <f t="shared" si="26"/>
        <v>1.2680915619157978E-6</v>
      </c>
      <c r="FU34" s="397">
        <f t="shared" si="26"/>
        <v>1.0144732495326383E-6</v>
      </c>
      <c r="FV34" s="397">
        <f t="shared" si="26"/>
        <v>8.1157859962611063E-7</v>
      </c>
      <c r="FW34" s="397">
        <f t="shared" si="26"/>
        <v>6.4926287970088852E-7</v>
      </c>
      <c r="FX34" s="397">
        <f t="shared" si="27"/>
        <v>5.1941030376071082E-7</v>
      </c>
      <c r="FY34" s="397">
        <f t="shared" si="27"/>
        <v>4.1552824300856869E-7</v>
      </c>
      <c r="FZ34" s="397">
        <f t="shared" si="27"/>
        <v>3.3242259440685496E-7</v>
      </c>
      <c r="GA34" s="397">
        <f t="shared" si="27"/>
        <v>2.6593807552548396E-7</v>
      </c>
      <c r="GB34" s="397">
        <f t="shared" si="27"/>
        <v>2.1275046042038719E-7</v>
      </c>
      <c r="GC34" s="397">
        <f t="shared" si="27"/>
        <v>1.7020036833630976E-7</v>
      </c>
      <c r="GD34" s="397">
        <f t="shared" si="27"/>
        <v>1.3616029466904782E-7</v>
      </c>
      <c r="GE34" s="402">
        <f t="shared" si="27"/>
        <v>1.0892823573523827E-7</v>
      </c>
      <c r="GF34" s="392">
        <f t="shared" si="45"/>
        <v>2099529.4124995633</v>
      </c>
    </row>
    <row r="35" spans="1:189" s="393" customFormat="1" ht="22" hidden="1" customHeight="1">
      <c r="B35" s="394">
        <f t="shared" si="19"/>
        <v>19</v>
      </c>
      <c r="C35" s="394"/>
      <c r="D35" s="394">
        <v>1</v>
      </c>
      <c r="E35" s="394"/>
      <c r="F35" s="394"/>
      <c r="G35" s="418" t="str">
        <f>$G$356</f>
        <v>Avg Performing  Title / Print</v>
      </c>
      <c r="H35" s="396"/>
      <c r="I35" s="397"/>
      <c r="J35" s="397"/>
      <c r="K35" s="397"/>
      <c r="L35" s="397"/>
      <c r="M35" s="397"/>
      <c r="N35" s="397"/>
      <c r="O35" s="397"/>
      <c r="P35" s="397"/>
      <c r="Q35" s="397"/>
      <c r="R35" s="397"/>
      <c r="S35" s="402"/>
      <c r="T35" s="397"/>
      <c r="U35" s="397"/>
      <c r="V35" s="397"/>
      <c r="W35" s="397"/>
      <c r="X35" s="397"/>
      <c r="Y35" s="397"/>
      <c r="Z35" s="397"/>
      <c r="AA35" s="397"/>
      <c r="AB35" s="397"/>
      <c r="AC35" s="397"/>
      <c r="AD35" s="397"/>
      <c r="AE35" s="402"/>
      <c r="AF35" s="397"/>
      <c r="AG35" s="397"/>
      <c r="AH35" s="397"/>
      <c r="AI35" s="397"/>
      <c r="AJ35" s="397"/>
      <c r="AK35" s="397"/>
      <c r="AL35" s="397"/>
      <c r="AM35" s="397"/>
      <c r="AN35" s="397"/>
      <c r="AO35" s="397"/>
      <c r="AP35" s="397"/>
      <c r="AQ35" s="402"/>
      <c r="AR35" s="397"/>
      <c r="AS35" s="397"/>
      <c r="AT35" s="397"/>
      <c r="AU35" s="397"/>
      <c r="AV35" s="397"/>
      <c r="AW35" s="397"/>
      <c r="AX35" s="397"/>
      <c r="AY35" s="397"/>
      <c r="AZ35" s="397"/>
      <c r="BA35" s="401">
        <f t="shared" ref="BA35:BX35" si="47">$B$10*Q$356</f>
        <v>23344.424999999999</v>
      </c>
      <c r="BB35" s="401">
        <f t="shared" si="47"/>
        <v>75179.8125</v>
      </c>
      <c r="BC35" s="400">
        <f t="shared" si="47"/>
        <v>213463.57499999998</v>
      </c>
      <c r="BD35" s="401">
        <f t="shared" si="47"/>
        <v>417721.6875</v>
      </c>
      <c r="BE35" s="401">
        <f t="shared" si="47"/>
        <v>510202.38749999995</v>
      </c>
      <c r="BF35" s="401">
        <f t="shared" si="47"/>
        <v>496444.64999999997</v>
      </c>
      <c r="BG35" s="401">
        <f t="shared" si="47"/>
        <v>505224.03749999998</v>
      </c>
      <c r="BH35" s="401">
        <f t="shared" si="47"/>
        <v>495940.08749999997</v>
      </c>
      <c r="BI35" s="401">
        <f t="shared" si="47"/>
        <v>335455.57500000001</v>
      </c>
      <c r="BJ35" s="401">
        <f t="shared" si="47"/>
        <v>364069.875</v>
      </c>
      <c r="BK35" s="401">
        <f t="shared" si="47"/>
        <v>279841.57500000001</v>
      </c>
      <c r="BL35" s="401">
        <f t="shared" si="47"/>
        <v>238590.78749999998</v>
      </c>
      <c r="BM35" s="401">
        <f t="shared" si="47"/>
        <v>308814.67499999999</v>
      </c>
      <c r="BN35" s="401">
        <f t="shared" si="47"/>
        <v>273585</v>
      </c>
      <c r="BO35" s="400">
        <f t="shared" si="47"/>
        <v>237267.71249999999</v>
      </c>
      <c r="BP35" s="401">
        <f t="shared" si="47"/>
        <v>178615.125</v>
      </c>
      <c r="BQ35" s="401">
        <f t="shared" si="47"/>
        <v>165844.08749999999</v>
      </c>
      <c r="BR35" s="401">
        <f t="shared" si="47"/>
        <v>185342.625</v>
      </c>
      <c r="BS35" s="401">
        <f t="shared" si="47"/>
        <v>165877.72500000001</v>
      </c>
      <c r="BT35" s="401">
        <f t="shared" si="47"/>
        <v>128921.325</v>
      </c>
      <c r="BU35" s="401">
        <f t="shared" si="47"/>
        <v>95799.599999999991</v>
      </c>
      <c r="BV35" s="401">
        <f t="shared" si="47"/>
        <v>55995.224999999999</v>
      </c>
      <c r="BW35" s="401">
        <f t="shared" si="47"/>
        <v>49009.837499999994</v>
      </c>
      <c r="BX35" s="401">
        <f t="shared" si="47"/>
        <v>27055.762499999997</v>
      </c>
      <c r="BY35" s="399">
        <f>BX35*0.8</f>
        <v>21644.61</v>
      </c>
      <c r="BZ35" s="399">
        <f t="shared" si="42"/>
        <v>17315.688000000002</v>
      </c>
      <c r="CA35" s="415">
        <f t="shared" si="38"/>
        <v>13852.550400000002</v>
      </c>
      <c r="CB35" s="399">
        <f t="shared" si="38"/>
        <v>11082.040320000002</v>
      </c>
      <c r="CC35" s="399">
        <f t="shared" si="38"/>
        <v>8865.6322560000026</v>
      </c>
      <c r="CD35" s="399">
        <f t="shared" si="38"/>
        <v>7092.5058048000028</v>
      </c>
      <c r="CE35" s="399">
        <f t="shared" si="38"/>
        <v>5674.0046438400022</v>
      </c>
      <c r="CF35" s="399">
        <f t="shared" si="38"/>
        <v>4539.2037150720016</v>
      </c>
      <c r="CG35" s="399">
        <f t="shared" si="38"/>
        <v>3631.3629720576014</v>
      </c>
      <c r="CH35" s="399">
        <f t="shared" si="38"/>
        <v>2905.0903776460814</v>
      </c>
      <c r="CI35" s="399">
        <f t="shared" si="38"/>
        <v>2324.0723021168651</v>
      </c>
      <c r="CJ35" s="399">
        <f t="shared" si="38"/>
        <v>1859.2578416934921</v>
      </c>
      <c r="CK35" s="399">
        <f t="shared" si="38"/>
        <v>1487.4062733547937</v>
      </c>
      <c r="CL35" s="399">
        <f t="shared" si="38"/>
        <v>1189.9250186838351</v>
      </c>
      <c r="CM35" s="415">
        <f t="shared" si="38"/>
        <v>951.94001494706811</v>
      </c>
      <c r="CN35" s="397">
        <f t="shared" si="38"/>
        <v>761.55201195765449</v>
      </c>
      <c r="CO35" s="397">
        <f t="shared" si="38"/>
        <v>609.24160956612366</v>
      </c>
      <c r="CP35" s="397">
        <f t="shared" si="38"/>
        <v>487.39328765289895</v>
      </c>
      <c r="CQ35" s="397">
        <f t="shared" si="43"/>
        <v>389.91463012231918</v>
      </c>
      <c r="CR35" s="397">
        <f t="shared" si="43"/>
        <v>311.93170409785535</v>
      </c>
      <c r="CS35" s="397">
        <f t="shared" si="43"/>
        <v>249.5453632782843</v>
      </c>
      <c r="CT35" s="397">
        <f t="shared" si="43"/>
        <v>199.63629062262746</v>
      </c>
      <c r="CU35" s="397">
        <f t="shared" si="43"/>
        <v>159.70903249810198</v>
      </c>
      <c r="CV35" s="397">
        <f t="shared" si="43"/>
        <v>127.76722599848159</v>
      </c>
      <c r="CW35" s="397">
        <f t="shared" si="43"/>
        <v>102.21378079878528</v>
      </c>
      <c r="CX35" s="397">
        <f t="shared" si="43"/>
        <v>81.771024639028226</v>
      </c>
      <c r="CY35" s="402">
        <f t="shared" si="43"/>
        <v>65.416819711222587</v>
      </c>
      <c r="CZ35" s="397">
        <f t="shared" si="43"/>
        <v>52.33345576897807</v>
      </c>
      <c r="DA35" s="397">
        <f t="shared" si="43"/>
        <v>41.866764615182461</v>
      </c>
      <c r="DB35" s="397">
        <f t="shared" si="43"/>
        <v>33.493411692145969</v>
      </c>
      <c r="DC35" s="397">
        <f t="shared" si="43"/>
        <v>26.794729353716775</v>
      </c>
      <c r="DD35" s="397">
        <f t="shared" si="43"/>
        <v>21.43578348297342</v>
      </c>
      <c r="DE35" s="397">
        <f t="shared" si="43"/>
        <v>17.148626786378738</v>
      </c>
      <c r="DF35" s="397">
        <f t="shared" si="43"/>
        <v>13.718901429102992</v>
      </c>
      <c r="DG35" s="397">
        <f t="shared" si="44"/>
        <v>10.975121143282394</v>
      </c>
      <c r="DH35" s="397">
        <f t="shared" si="44"/>
        <v>8.7800969146259149</v>
      </c>
      <c r="DI35" s="397">
        <f t="shared" si="44"/>
        <v>7.0240775317007325</v>
      </c>
      <c r="DJ35" s="397">
        <f t="shared" si="44"/>
        <v>5.6192620253605865</v>
      </c>
      <c r="DK35" s="402">
        <f t="shared" si="44"/>
        <v>4.495409620288469</v>
      </c>
      <c r="DL35" s="397">
        <f t="shared" si="44"/>
        <v>3.5963276962307753</v>
      </c>
      <c r="DM35" s="397">
        <f t="shared" si="44"/>
        <v>2.8770621569846204</v>
      </c>
      <c r="DN35" s="397">
        <f t="shared" si="44"/>
        <v>2.3016497255876964</v>
      </c>
      <c r="DO35" s="397">
        <f t="shared" si="44"/>
        <v>1.8413197804701573</v>
      </c>
      <c r="DP35" s="397">
        <f t="shared" si="44"/>
        <v>1.473055824376126</v>
      </c>
      <c r="DQ35" s="397">
        <f t="shared" si="44"/>
        <v>1.1784446595009008</v>
      </c>
      <c r="DR35" s="397">
        <f t="shared" si="39"/>
        <v>0.94275572760072068</v>
      </c>
      <c r="DS35" s="397">
        <f t="shared" si="39"/>
        <v>0.75420458208057661</v>
      </c>
      <c r="DT35" s="397">
        <f t="shared" si="39"/>
        <v>0.60336366566446131</v>
      </c>
      <c r="DU35" s="397">
        <f t="shared" si="39"/>
        <v>0.48269093253156908</v>
      </c>
      <c r="DV35" s="397">
        <f t="shared" si="39"/>
        <v>0.38615274602525529</v>
      </c>
      <c r="DW35" s="402">
        <f t="shared" si="39"/>
        <v>0.30892219682020428</v>
      </c>
      <c r="DX35" s="397">
        <f t="shared" si="39"/>
        <v>0.24713775745616343</v>
      </c>
      <c r="DY35" s="397">
        <f t="shared" si="39"/>
        <v>0.19771020596493075</v>
      </c>
      <c r="DZ35" s="397">
        <f t="shared" si="39"/>
        <v>0.15816816477194462</v>
      </c>
      <c r="EA35" s="397">
        <f t="shared" si="39"/>
        <v>0.1265345318175557</v>
      </c>
      <c r="EB35" s="397">
        <f t="shared" si="39"/>
        <v>0.10122762545404457</v>
      </c>
      <c r="EC35" s="397">
        <f t="shared" si="39"/>
        <v>8.0982100363235665E-2</v>
      </c>
      <c r="ED35" s="397">
        <f t="shared" si="39"/>
        <v>6.4785680290588538E-2</v>
      </c>
      <c r="EE35" s="397">
        <f t="shared" si="39"/>
        <v>5.1828544232470831E-2</v>
      </c>
      <c r="EF35" s="397">
        <f t="shared" si="39"/>
        <v>4.1462835385976671E-2</v>
      </c>
      <c r="EG35" s="397">
        <f t="shared" si="39"/>
        <v>3.3170268308781337E-2</v>
      </c>
      <c r="EH35" s="397">
        <f t="shared" si="40"/>
        <v>2.6536214647025071E-2</v>
      </c>
      <c r="EI35" s="402">
        <f t="shared" si="29"/>
        <v>2.122897171762006E-2</v>
      </c>
      <c r="EJ35" s="397">
        <f t="shared" si="29"/>
        <v>1.6983177374096048E-2</v>
      </c>
      <c r="EK35" s="397">
        <f t="shared" si="29"/>
        <v>1.3586541899276839E-2</v>
      </c>
      <c r="EL35" s="397">
        <f t="shared" si="29"/>
        <v>1.0869233519421472E-2</v>
      </c>
      <c r="EM35" s="397">
        <f t="shared" si="29"/>
        <v>8.6953868155371771E-3</v>
      </c>
      <c r="EN35" s="397">
        <f t="shared" si="29"/>
        <v>6.956309452429742E-3</v>
      </c>
      <c r="EO35" s="397">
        <f t="shared" si="29"/>
        <v>5.5650475619437936E-3</v>
      </c>
      <c r="EP35" s="397">
        <f t="shared" si="29"/>
        <v>4.4520380495550347E-3</v>
      </c>
      <c r="EQ35" s="397">
        <f t="shared" si="29"/>
        <v>3.5616304396440279E-3</v>
      </c>
      <c r="ER35" s="397">
        <f t="shared" si="29"/>
        <v>2.8493043517152225E-3</v>
      </c>
      <c r="ES35" s="397">
        <f t="shared" si="25"/>
        <v>2.2794434813721781E-3</v>
      </c>
      <c r="ET35" s="397">
        <f t="shared" si="25"/>
        <v>1.8235547850977427E-3</v>
      </c>
      <c r="EU35" s="402">
        <f t="shared" si="25"/>
        <v>1.4588438280781942E-3</v>
      </c>
      <c r="EV35" s="397">
        <f t="shared" si="25"/>
        <v>1.1670750624625554E-3</v>
      </c>
      <c r="EW35" s="397">
        <f t="shared" si="25"/>
        <v>9.3366004997004438E-4</v>
      </c>
      <c r="EX35" s="397">
        <f t="shared" si="25"/>
        <v>7.469280399760355E-4</v>
      </c>
      <c r="EY35" s="397">
        <f t="shared" si="25"/>
        <v>5.9754243198082845E-4</v>
      </c>
      <c r="EZ35" s="397">
        <f t="shared" si="25"/>
        <v>4.7803394558466276E-4</v>
      </c>
      <c r="FA35" s="397">
        <f t="shared" si="25"/>
        <v>3.8242715646773023E-4</v>
      </c>
      <c r="FB35" s="397">
        <f t="shared" si="25"/>
        <v>3.0594172517418421E-4</v>
      </c>
      <c r="FC35" s="397">
        <f t="shared" si="25"/>
        <v>2.4475338013934736E-4</v>
      </c>
      <c r="FD35" s="397">
        <f t="shared" si="25"/>
        <v>1.9580270411147791E-4</v>
      </c>
      <c r="FE35" s="397">
        <f t="shared" si="25"/>
        <v>1.5664216328918233E-4</v>
      </c>
      <c r="FF35" s="397">
        <f t="shared" si="25"/>
        <v>1.2531373063134587E-4</v>
      </c>
      <c r="FG35" s="402">
        <f t="shared" si="25"/>
        <v>1.002509845050767E-4</v>
      </c>
      <c r="FH35" s="397">
        <f t="shared" si="26"/>
        <v>8.0200787604061367E-5</v>
      </c>
      <c r="FI35" s="397">
        <f t="shared" si="26"/>
        <v>6.4160630083249094E-5</v>
      </c>
      <c r="FJ35" s="397">
        <f t="shared" si="26"/>
        <v>5.1328504066599279E-5</v>
      </c>
      <c r="FK35" s="397">
        <f t="shared" si="26"/>
        <v>4.1062803253279423E-5</v>
      </c>
      <c r="FL35" s="397">
        <f t="shared" si="26"/>
        <v>3.2850242602623543E-5</v>
      </c>
      <c r="FM35" s="397">
        <f t="shared" si="26"/>
        <v>2.6280194082098834E-5</v>
      </c>
      <c r="FN35" s="397">
        <f t="shared" si="26"/>
        <v>2.1024155265679068E-5</v>
      </c>
      <c r="FO35" s="397">
        <f t="shared" si="26"/>
        <v>1.6819324212543256E-5</v>
      </c>
      <c r="FP35" s="397">
        <f t="shared" si="26"/>
        <v>1.3455459370034605E-5</v>
      </c>
      <c r="FQ35" s="397">
        <f t="shared" si="26"/>
        <v>1.0764367496027684E-5</v>
      </c>
      <c r="FR35" s="397">
        <f t="shared" si="26"/>
        <v>8.6114939968221483E-6</v>
      </c>
      <c r="FS35" s="402">
        <f t="shared" si="26"/>
        <v>6.8891951974577191E-6</v>
      </c>
      <c r="FT35" s="397">
        <f t="shared" si="26"/>
        <v>5.5113561579661753E-6</v>
      </c>
      <c r="FU35" s="397">
        <f t="shared" si="26"/>
        <v>4.4090849263729406E-6</v>
      </c>
      <c r="FV35" s="397">
        <f t="shared" si="26"/>
        <v>3.5272679410983525E-6</v>
      </c>
      <c r="FW35" s="397">
        <f t="shared" si="26"/>
        <v>2.8218143528786821E-6</v>
      </c>
      <c r="FX35" s="397">
        <f t="shared" si="27"/>
        <v>2.2574514823029459E-6</v>
      </c>
      <c r="FY35" s="397">
        <f t="shared" si="27"/>
        <v>1.8059611858423568E-6</v>
      </c>
      <c r="FZ35" s="397">
        <f t="shared" si="27"/>
        <v>1.4447689486738856E-6</v>
      </c>
      <c r="GA35" s="397">
        <f t="shared" si="27"/>
        <v>1.1558151589391085E-6</v>
      </c>
      <c r="GB35" s="397">
        <f t="shared" si="27"/>
        <v>9.2465212715128686E-7</v>
      </c>
      <c r="GC35" s="397">
        <f t="shared" si="27"/>
        <v>7.3972170172102953E-7</v>
      </c>
      <c r="GD35" s="397">
        <f t="shared" si="27"/>
        <v>5.9177736137682371E-7</v>
      </c>
      <c r="GE35" s="402">
        <f t="shared" si="27"/>
        <v>4.7342188910145897E-7</v>
      </c>
      <c r="GF35" s="403">
        <f t="shared" si="45"/>
        <v>5935830.22499811</v>
      </c>
    </row>
    <row r="36" spans="1:189" s="393" customFormat="1" ht="22" hidden="1" customHeight="1" thickBot="1">
      <c r="B36" s="394">
        <f t="shared" si="19"/>
        <v>20</v>
      </c>
      <c r="C36" s="394"/>
      <c r="D36" s="394"/>
      <c r="E36" s="394"/>
      <c r="F36" s="394">
        <v>1</v>
      </c>
      <c r="G36" s="420" t="str">
        <f>$G$355</f>
        <v>High Performing Title / Print</v>
      </c>
      <c r="H36" s="396"/>
      <c r="I36" s="397"/>
      <c r="J36" s="397"/>
      <c r="K36" s="397"/>
      <c r="L36" s="397"/>
      <c r="M36" s="397"/>
      <c r="N36" s="397"/>
      <c r="O36" s="397"/>
      <c r="P36" s="397"/>
      <c r="Q36" s="397"/>
      <c r="R36" s="397"/>
      <c r="S36" s="402"/>
      <c r="T36" s="397"/>
      <c r="U36" s="397"/>
      <c r="V36" s="397"/>
      <c r="W36" s="397"/>
      <c r="X36" s="397"/>
      <c r="Y36" s="397"/>
      <c r="Z36" s="397"/>
      <c r="AA36" s="397"/>
      <c r="AB36" s="397"/>
      <c r="AC36" s="397"/>
      <c r="AD36" s="397"/>
      <c r="AE36" s="402"/>
      <c r="AF36" s="397"/>
      <c r="AG36" s="397"/>
      <c r="AH36" s="397"/>
      <c r="AI36" s="397"/>
      <c r="AJ36" s="397"/>
      <c r="AK36" s="397"/>
      <c r="AL36" s="397"/>
      <c r="AM36" s="397"/>
      <c r="AN36" s="397"/>
      <c r="AO36" s="397"/>
      <c r="AP36" s="397"/>
      <c r="AQ36" s="402"/>
      <c r="AR36" s="397"/>
      <c r="AS36" s="397"/>
      <c r="AT36" s="397"/>
      <c r="AU36" s="397"/>
      <c r="AV36" s="397"/>
      <c r="AW36" s="397"/>
      <c r="AX36" s="397"/>
      <c r="AY36" s="397"/>
      <c r="AZ36" s="397"/>
      <c r="BA36" s="397"/>
      <c r="BB36" s="405">
        <f t="shared" ref="BB36:BY36" si="48">$B$10*Q$355</f>
        <v>216978.69374999998</v>
      </c>
      <c r="BC36" s="406">
        <f t="shared" si="48"/>
        <v>724467.65625</v>
      </c>
      <c r="BD36" s="405">
        <f t="shared" si="48"/>
        <v>1376160.58125</v>
      </c>
      <c r="BE36" s="405">
        <f t="shared" si="48"/>
        <v>2329951.8937499998</v>
      </c>
      <c r="BF36" s="405">
        <f t="shared" si="48"/>
        <v>2894254.59375</v>
      </c>
      <c r="BG36" s="405">
        <f t="shared" si="48"/>
        <v>3393771.46875</v>
      </c>
      <c r="BH36" s="405">
        <f t="shared" si="48"/>
        <v>2796016.2749999999</v>
      </c>
      <c r="BI36" s="405">
        <f t="shared" si="48"/>
        <v>2389978.0124999997</v>
      </c>
      <c r="BJ36" s="405">
        <f t="shared" si="48"/>
        <v>3074736.5999999996</v>
      </c>
      <c r="BK36" s="405">
        <f t="shared" si="48"/>
        <v>2535998.4</v>
      </c>
      <c r="BL36" s="405">
        <f t="shared" si="48"/>
        <v>2199253.3874999997</v>
      </c>
      <c r="BM36" s="405">
        <f t="shared" si="48"/>
        <v>2769980.85</v>
      </c>
      <c r="BN36" s="405">
        <f t="shared" si="48"/>
        <v>2434968.1687499997</v>
      </c>
      <c r="BO36" s="406">
        <f t="shared" si="48"/>
        <v>2279546.1</v>
      </c>
      <c r="BP36" s="405">
        <f t="shared" si="48"/>
        <v>1459329.3</v>
      </c>
      <c r="BQ36" s="405">
        <f t="shared" si="48"/>
        <v>1644554.1937499999</v>
      </c>
      <c r="BR36" s="405">
        <f t="shared" si="48"/>
        <v>1368625.78125</v>
      </c>
      <c r="BS36" s="405">
        <f t="shared" si="48"/>
        <v>1435026.20625</v>
      </c>
      <c r="BT36" s="405">
        <f t="shared" si="48"/>
        <v>791086.72499999998</v>
      </c>
      <c r="BU36" s="405">
        <f t="shared" si="48"/>
        <v>705176.54999999993</v>
      </c>
      <c r="BV36" s="405">
        <f t="shared" si="48"/>
        <v>550393.59375</v>
      </c>
      <c r="BW36" s="405">
        <f t="shared" si="48"/>
        <v>603389.47499999998</v>
      </c>
      <c r="BX36" s="405">
        <f t="shared" si="48"/>
        <v>382004.26874999999</v>
      </c>
      <c r="BY36" s="405">
        <f t="shared" si="48"/>
        <v>213648.58124999999</v>
      </c>
      <c r="BZ36" s="399">
        <f>BY36*0.8</f>
        <v>170918.86499999999</v>
      </c>
      <c r="CA36" s="415">
        <f t="shared" si="38"/>
        <v>136735.092</v>
      </c>
      <c r="CB36" s="399">
        <f t="shared" si="38"/>
        <v>109388.0736</v>
      </c>
      <c r="CC36" s="399">
        <f t="shared" si="38"/>
        <v>87510.458880000006</v>
      </c>
      <c r="CD36" s="399">
        <f t="shared" si="38"/>
        <v>70008.367104000004</v>
      </c>
      <c r="CE36" s="399">
        <f t="shared" si="38"/>
        <v>56006.693683200006</v>
      </c>
      <c r="CF36" s="399">
        <f t="shared" si="38"/>
        <v>44805.354946560008</v>
      </c>
      <c r="CG36" s="399">
        <f t="shared" si="38"/>
        <v>35844.283957248008</v>
      </c>
      <c r="CH36" s="399">
        <f t="shared" si="38"/>
        <v>28675.427165798406</v>
      </c>
      <c r="CI36" s="399">
        <f t="shared" si="38"/>
        <v>22940.341732638728</v>
      </c>
      <c r="CJ36" s="399">
        <f t="shared" si="38"/>
        <v>18352.273386110985</v>
      </c>
      <c r="CK36" s="399">
        <f t="shared" si="38"/>
        <v>14681.818708888788</v>
      </c>
      <c r="CL36" s="399">
        <f t="shared" si="38"/>
        <v>11745.454967111031</v>
      </c>
      <c r="CM36" s="415">
        <f t="shared" si="38"/>
        <v>9396.3639736888254</v>
      </c>
      <c r="CN36" s="397">
        <f t="shared" si="38"/>
        <v>7517.091178951061</v>
      </c>
      <c r="CO36" s="397">
        <f t="shared" si="38"/>
        <v>6013.6729431608492</v>
      </c>
      <c r="CP36" s="397">
        <f t="shared" si="38"/>
        <v>4810.9383545286792</v>
      </c>
      <c r="CQ36" s="397">
        <f t="shared" si="43"/>
        <v>3848.7506836229436</v>
      </c>
      <c r="CR36" s="397">
        <f t="shared" si="43"/>
        <v>3079.000546898355</v>
      </c>
      <c r="CS36" s="397">
        <f t="shared" si="43"/>
        <v>2463.2004375186843</v>
      </c>
      <c r="CT36" s="397">
        <f t="shared" si="43"/>
        <v>1970.5603500149475</v>
      </c>
      <c r="CU36" s="397">
        <f t="shared" si="43"/>
        <v>1576.4482800119581</v>
      </c>
      <c r="CV36" s="397">
        <f t="shared" si="43"/>
        <v>1261.1586240095667</v>
      </c>
      <c r="CW36" s="397">
        <f t="shared" si="43"/>
        <v>1008.9268992076534</v>
      </c>
      <c r="CX36" s="397">
        <f t="shared" si="43"/>
        <v>807.14151936612279</v>
      </c>
      <c r="CY36" s="402">
        <f t="shared" si="43"/>
        <v>645.71321549289826</v>
      </c>
      <c r="CZ36" s="397">
        <f t="shared" si="43"/>
        <v>516.57057239431867</v>
      </c>
      <c r="DA36" s="397">
        <f t="shared" si="43"/>
        <v>413.25645791545497</v>
      </c>
      <c r="DB36" s="397">
        <f t="shared" si="43"/>
        <v>330.60516633236398</v>
      </c>
      <c r="DC36" s="397">
        <f t="shared" si="43"/>
        <v>264.48413306589117</v>
      </c>
      <c r="DD36" s="397">
        <f t="shared" si="43"/>
        <v>211.58730645271294</v>
      </c>
      <c r="DE36" s="397">
        <f t="shared" si="43"/>
        <v>169.26984516217036</v>
      </c>
      <c r="DF36" s="397">
        <f t="shared" si="43"/>
        <v>135.41587612973629</v>
      </c>
      <c r="DG36" s="397">
        <f t="shared" si="44"/>
        <v>108.33270090378903</v>
      </c>
      <c r="DH36" s="397">
        <f t="shared" si="44"/>
        <v>86.666160723031226</v>
      </c>
      <c r="DI36" s="397">
        <f t="shared" si="44"/>
        <v>69.332928578424983</v>
      </c>
      <c r="DJ36" s="397">
        <f t="shared" si="44"/>
        <v>55.466342862739992</v>
      </c>
      <c r="DK36" s="402">
        <f t="shared" si="44"/>
        <v>44.373074290191994</v>
      </c>
      <c r="DL36" s="397">
        <f t="shared" si="44"/>
        <v>35.498459432153595</v>
      </c>
      <c r="DM36" s="397">
        <f t="shared" si="44"/>
        <v>28.398767545722876</v>
      </c>
      <c r="DN36" s="397">
        <f t="shared" si="44"/>
        <v>22.719014036578301</v>
      </c>
      <c r="DO36" s="397">
        <f t="shared" si="44"/>
        <v>18.17521122926264</v>
      </c>
      <c r="DP36" s="397">
        <f t="shared" si="44"/>
        <v>14.540168983410112</v>
      </c>
      <c r="DQ36" s="397">
        <f t="shared" si="44"/>
        <v>11.632135186728091</v>
      </c>
      <c r="DR36" s="397">
        <f t="shared" si="39"/>
        <v>9.3057081493824736</v>
      </c>
      <c r="DS36" s="397">
        <f t="shared" si="39"/>
        <v>7.4445665195059796</v>
      </c>
      <c r="DT36" s="397">
        <f t="shared" si="39"/>
        <v>5.9556532156047837</v>
      </c>
      <c r="DU36" s="397">
        <f t="shared" si="39"/>
        <v>4.7645225724838269</v>
      </c>
      <c r="DV36" s="397">
        <f t="shared" si="39"/>
        <v>3.8116180579870615</v>
      </c>
      <c r="DW36" s="402">
        <f t="shared" si="39"/>
        <v>3.0492944463896494</v>
      </c>
      <c r="DX36" s="397">
        <f t="shared" si="39"/>
        <v>2.4394355571117199</v>
      </c>
      <c r="DY36" s="397">
        <f t="shared" si="39"/>
        <v>1.9515484456893759</v>
      </c>
      <c r="DZ36" s="397">
        <f t="shared" si="39"/>
        <v>1.5612387565515009</v>
      </c>
      <c r="EA36" s="397">
        <f t="shared" si="39"/>
        <v>1.2489910052412008</v>
      </c>
      <c r="EB36" s="397">
        <f t="shared" si="39"/>
        <v>0.99919280419296064</v>
      </c>
      <c r="EC36" s="397">
        <f t="shared" si="39"/>
        <v>0.79935424335436855</v>
      </c>
      <c r="ED36" s="397">
        <f t="shared" si="39"/>
        <v>0.63948339468349491</v>
      </c>
      <c r="EE36" s="397">
        <f t="shared" si="39"/>
        <v>0.51158671574679593</v>
      </c>
      <c r="EF36" s="397">
        <f t="shared" si="39"/>
        <v>0.40926937259743679</v>
      </c>
      <c r="EG36" s="397">
        <f t="shared" si="39"/>
        <v>0.32741549807794945</v>
      </c>
      <c r="EH36" s="397">
        <f t="shared" si="40"/>
        <v>0.26193239846235955</v>
      </c>
      <c r="EI36" s="402">
        <f t="shared" si="29"/>
        <v>0.20954591876988765</v>
      </c>
      <c r="EJ36" s="397">
        <f t="shared" si="29"/>
        <v>0.16763673501591014</v>
      </c>
      <c r="EK36" s="397">
        <f t="shared" si="29"/>
        <v>0.13410938801272812</v>
      </c>
      <c r="EL36" s="397">
        <f t="shared" si="29"/>
        <v>0.1072875104101825</v>
      </c>
      <c r="EM36" s="397">
        <f t="shared" si="29"/>
        <v>8.583000832814601E-2</v>
      </c>
      <c r="EN36" s="397">
        <f t="shared" si="29"/>
        <v>6.8664006662516805E-2</v>
      </c>
      <c r="EO36" s="397">
        <f t="shared" si="29"/>
        <v>5.4931205330013444E-2</v>
      </c>
      <c r="EP36" s="397">
        <f t="shared" si="29"/>
        <v>4.3944964264010761E-2</v>
      </c>
      <c r="EQ36" s="397">
        <f t="shared" si="29"/>
        <v>3.515597141120861E-2</v>
      </c>
      <c r="ER36" s="397">
        <f t="shared" si="29"/>
        <v>2.8124777128966889E-2</v>
      </c>
      <c r="ES36" s="397">
        <f t="shared" si="25"/>
        <v>2.2499821703173512E-2</v>
      </c>
      <c r="ET36" s="397">
        <f t="shared" si="25"/>
        <v>1.7999857362538809E-2</v>
      </c>
      <c r="EU36" s="402">
        <f t="shared" si="25"/>
        <v>1.4399885890031048E-2</v>
      </c>
      <c r="EV36" s="397">
        <f t="shared" si="25"/>
        <v>1.1519908712024839E-2</v>
      </c>
      <c r="EW36" s="397">
        <f t="shared" si="25"/>
        <v>9.2159269696198715E-3</v>
      </c>
      <c r="EX36" s="397">
        <f t="shared" si="25"/>
        <v>7.3727415756958976E-3</v>
      </c>
      <c r="EY36" s="397">
        <f t="shared" si="25"/>
        <v>5.8981932605567181E-3</v>
      </c>
      <c r="EZ36" s="397">
        <f t="shared" si="25"/>
        <v>4.7185546084453746E-3</v>
      </c>
      <c r="FA36" s="397">
        <f t="shared" si="25"/>
        <v>3.7748436867562998E-3</v>
      </c>
      <c r="FB36" s="397">
        <f t="shared" si="25"/>
        <v>3.0198749494050399E-3</v>
      </c>
      <c r="FC36" s="397">
        <f t="shared" si="25"/>
        <v>2.4158999595240323E-3</v>
      </c>
      <c r="FD36" s="397">
        <f t="shared" si="25"/>
        <v>1.9327199676192259E-3</v>
      </c>
      <c r="FE36" s="397">
        <f t="shared" si="25"/>
        <v>1.5461759740953809E-3</v>
      </c>
      <c r="FF36" s="397">
        <f t="shared" si="25"/>
        <v>1.2369407792763047E-3</v>
      </c>
      <c r="FG36" s="402">
        <f t="shared" si="25"/>
        <v>9.8955262342104383E-4</v>
      </c>
      <c r="FH36" s="397">
        <f t="shared" si="26"/>
        <v>7.9164209873683507E-4</v>
      </c>
      <c r="FI36" s="397">
        <f t="shared" si="26"/>
        <v>6.333136789894681E-4</v>
      </c>
      <c r="FJ36" s="397">
        <f t="shared" si="26"/>
        <v>5.0665094319157452E-4</v>
      </c>
      <c r="FK36" s="397">
        <f t="shared" si="26"/>
        <v>4.0532075455325964E-4</v>
      </c>
      <c r="FL36" s="397">
        <f t="shared" si="26"/>
        <v>3.2425660364260772E-4</v>
      </c>
      <c r="FM36" s="397">
        <f t="shared" si="26"/>
        <v>2.5940528291408619E-4</v>
      </c>
      <c r="FN36" s="397">
        <f t="shared" si="26"/>
        <v>2.0752422633126897E-4</v>
      </c>
      <c r="FO36" s="397">
        <f t="shared" si="26"/>
        <v>1.6601938106501518E-4</v>
      </c>
      <c r="FP36" s="397">
        <f t="shared" si="26"/>
        <v>1.3281550485201216E-4</v>
      </c>
      <c r="FQ36" s="397">
        <f t="shared" si="26"/>
        <v>1.0625240388160973E-4</v>
      </c>
      <c r="FR36" s="397">
        <f t="shared" si="26"/>
        <v>8.5001923105287787E-5</v>
      </c>
      <c r="FS36" s="402">
        <f t="shared" si="26"/>
        <v>6.800153848423023E-5</v>
      </c>
      <c r="FT36" s="397">
        <f t="shared" si="26"/>
        <v>5.4401230787384188E-5</v>
      </c>
      <c r="FU36" s="397">
        <f t="shared" si="26"/>
        <v>4.3520984629907356E-5</v>
      </c>
      <c r="FV36" s="397">
        <f t="shared" si="26"/>
        <v>3.4816787703925883E-5</v>
      </c>
      <c r="FW36" s="397">
        <f t="shared" si="26"/>
        <v>2.7853430163140709E-5</v>
      </c>
      <c r="FX36" s="397">
        <f t="shared" si="27"/>
        <v>2.2282744130512567E-5</v>
      </c>
      <c r="FY36" s="397">
        <f t="shared" si="27"/>
        <v>1.7826195304410053E-5</v>
      </c>
      <c r="FZ36" s="397">
        <f t="shared" si="27"/>
        <v>1.4260956243528043E-5</v>
      </c>
      <c r="GA36" s="397">
        <f t="shared" si="27"/>
        <v>1.1408764994822436E-5</v>
      </c>
      <c r="GB36" s="397">
        <f t="shared" si="27"/>
        <v>9.1270119958579483E-6</v>
      </c>
      <c r="GC36" s="397">
        <f t="shared" si="27"/>
        <v>7.3016095966863586E-6</v>
      </c>
      <c r="GD36" s="397">
        <f t="shared" si="27"/>
        <v>5.8412876773490872E-6</v>
      </c>
      <c r="GE36" s="402">
        <f t="shared" si="27"/>
        <v>4.6730301418792701E-6</v>
      </c>
      <c r="GF36" s="407">
        <f t="shared" si="45"/>
        <v>41423891.681231312</v>
      </c>
      <c r="GG36" s="408">
        <f>(GF36*$B$14)*$B$13</f>
        <v>186407512.56554091</v>
      </c>
    </row>
    <row r="37" spans="1:189" s="393" customFormat="1" ht="22" hidden="1" customHeight="1" thickTop="1">
      <c r="A37" s="382" t="s">
        <v>392</v>
      </c>
      <c r="B37" s="383">
        <f t="shared" si="19"/>
        <v>21</v>
      </c>
      <c r="C37" s="383"/>
      <c r="D37" s="383"/>
      <c r="E37" s="383">
        <v>1</v>
      </c>
      <c r="F37" s="383"/>
      <c r="G37" s="384" t="str">
        <f>$G$357</f>
        <v>Low Performing  Title / Print</v>
      </c>
      <c r="H37" s="396"/>
      <c r="I37" s="397"/>
      <c r="J37" s="397"/>
      <c r="K37" s="397"/>
      <c r="L37" s="397"/>
      <c r="M37" s="397"/>
      <c r="N37" s="397"/>
      <c r="O37" s="397"/>
      <c r="P37" s="397"/>
      <c r="Q37" s="397"/>
      <c r="R37" s="397"/>
      <c r="S37" s="402"/>
      <c r="T37" s="397"/>
      <c r="U37" s="397"/>
      <c r="V37" s="397"/>
      <c r="W37" s="397"/>
      <c r="X37" s="397"/>
      <c r="Y37" s="397"/>
      <c r="Z37" s="397"/>
      <c r="AA37" s="397"/>
      <c r="AB37" s="397"/>
      <c r="AC37" s="397"/>
      <c r="AD37" s="397"/>
      <c r="AE37" s="402"/>
      <c r="AF37" s="397"/>
      <c r="AG37" s="397"/>
      <c r="AH37" s="397"/>
      <c r="AI37" s="397"/>
      <c r="AJ37" s="397"/>
      <c r="AK37" s="397"/>
      <c r="AL37" s="397"/>
      <c r="AM37" s="397"/>
      <c r="AN37" s="397"/>
      <c r="AO37" s="397"/>
      <c r="AP37" s="397"/>
      <c r="AQ37" s="402"/>
      <c r="AR37" s="397"/>
      <c r="AS37" s="397"/>
      <c r="AT37" s="397"/>
      <c r="AU37" s="397"/>
      <c r="AV37" s="397"/>
      <c r="AW37" s="397"/>
      <c r="AX37" s="397"/>
      <c r="AY37" s="397"/>
      <c r="AZ37" s="397"/>
      <c r="BA37" s="397"/>
      <c r="BB37" s="397"/>
      <c r="BC37" s="402"/>
      <c r="BD37" s="410">
        <f t="shared" ref="BD37:CA37" si="49">$B$10*Q$357</f>
        <v>10965.824999999999</v>
      </c>
      <c r="BE37" s="410">
        <f t="shared" si="49"/>
        <v>40421.0625</v>
      </c>
      <c r="BF37" s="410">
        <f t="shared" si="49"/>
        <v>74204.324999999997</v>
      </c>
      <c r="BG37" s="410">
        <f t="shared" si="49"/>
        <v>136792.5</v>
      </c>
      <c r="BH37" s="410">
        <f t="shared" si="49"/>
        <v>224799.41249999998</v>
      </c>
      <c r="BI37" s="410">
        <f t="shared" si="49"/>
        <v>153499.125</v>
      </c>
      <c r="BJ37" s="410">
        <f t="shared" si="49"/>
        <v>131500.19999999998</v>
      </c>
      <c r="BK37" s="410">
        <f t="shared" si="49"/>
        <v>145650.375</v>
      </c>
      <c r="BL37" s="410">
        <f t="shared" si="49"/>
        <v>117574.27499999999</v>
      </c>
      <c r="BM37" s="410">
        <f t="shared" si="49"/>
        <v>116755.7625</v>
      </c>
      <c r="BN37" s="410">
        <f t="shared" si="49"/>
        <v>111205.575</v>
      </c>
      <c r="BO37" s="411">
        <f t="shared" si="49"/>
        <v>102796.2</v>
      </c>
      <c r="BP37" s="410">
        <f t="shared" si="49"/>
        <v>90664.274999999994</v>
      </c>
      <c r="BQ37" s="410">
        <f t="shared" si="49"/>
        <v>106429.04999999999</v>
      </c>
      <c r="BR37" s="410">
        <f t="shared" si="49"/>
        <v>83634.037499999991</v>
      </c>
      <c r="BS37" s="410">
        <f t="shared" si="49"/>
        <v>71558.175000000003</v>
      </c>
      <c r="BT37" s="410">
        <f t="shared" si="49"/>
        <v>70762.087499999994</v>
      </c>
      <c r="BU37" s="410">
        <f t="shared" si="49"/>
        <v>76144.087499999994</v>
      </c>
      <c r="BV37" s="410">
        <f t="shared" si="49"/>
        <v>55199.137499999997</v>
      </c>
      <c r="BW37" s="410">
        <f t="shared" si="49"/>
        <v>55457.024999999994</v>
      </c>
      <c r="BX37" s="410">
        <f t="shared" si="49"/>
        <v>39681.037499999999</v>
      </c>
      <c r="BY37" s="410">
        <f t="shared" si="49"/>
        <v>27223.949999999997</v>
      </c>
      <c r="BZ37" s="410">
        <f t="shared" si="49"/>
        <v>17704.537499999999</v>
      </c>
      <c r="CA37" s="411">
        <f t="shared" si="49"/>
        <v>7781.4749999999995</v>
      </c>
      <c r="CB37" s="399">
        <f>CA37*0.8</f>
        <v>6225.18</v>
      </c>
      <c r="CC37" s="399">
        <f t="shared" si="38"/>
        <v>4980.1440000000002</v>
      </c>
      <c r="CD37" s="399">
        <f t="shared" si="38"/>
        <v>3984.1152000000002</v>
      </c>
      <c r="CE37" s="399">
        <f t="shared" si="38"/>
        <v>3187.2921600000004</v>
      </c>
      <c r="CF37" s="399">
        <f t="shared" si="38"/>
        <v>2549.8337280000005</v>
      </c>
      <c r="CG37" s="399">
        <f t="shared" si="38"/>
        <v>2039.8669824000006</v>
      </c>
      <c r="CH37" s="399">
        <f t="shared" si="38"/>
        <v>1631.8935859200005</v>
      </c>
      <c r="CI37" s="399">
        <f t="shared" si="38"/>
        <v>1305.5148687360006</v>
      </c>
      <c r="CJ37" s="399">
        <f t="shared" si="38"/>
        <v>1044.4118949888004</v>
      </c>
      <c r="CK37" s="399">
        <f t="shared" si="38"/>
        <v>835.5295159910404</v>
      </c>
      <c r="CL37" s="399">
        <f t="shared" si="38"/>
        <v>668.42361279283239</v>
      </c>
      <c r="CM37" s="415">
        <f t="shared" si="38"/>
        <v>534.73889023426591</v>
      </c>
      <c r="CN37" s="397">
        <f t="shared" si="38"/>
        <v>427.79111218741275</v>
      </c>
      <c r="CO37" s="397">
        <f t="shared" si="38"/>
        <v>342.23288974993022</v>
      </c>
      <c r="CP37" s="397">
        <f t="shared" si="38"/>
        <v>273.7863117999442</v>
      </c>
      <c r="CQ37" s="397">
        <f t="shared" si="43"/>
        <v>219.02904943995537</v>
      </c>
      <c r="CR37" s="397">
        <f t="shared" si="43"/>
        <v>175.2232395519643</v>
      </c>
      <c r="CS37" s="397">
        <f t="shared" si="43"/>
        <v>140.17859164157144</v>
      </c>
      <c r="CT37" s="397">
        <f t="shared" si="43"/>
        <v>112.14287331325716</v>
      </c>
      <c r="CU37" s="397">
        <f t="shared" si="43"/>
        <v>89.714298650605727</v>
      </c>
      <c r="CV37" s="397">
        <f t="shared" si="43"/>
        <v>71.771438920484584</v>
      </c>
      <c r="CW37" s="397">
        <f t="shared" si="43"/>
        <v>57.417151136387673</v>
      </c>
      <c r="CX37" s="397">
        <f t="shared" si="43"/>
        <v>45.933720909110143</v>
      </c>
      <c r="CY37" s="402">
        <f t="shared" si="43"/>
        <v>36.746976727288114</v>
      </c>
      <c r="CZ37" s="397">
        <f t="shared" si="43"/>
        <v>29.397581381830491</v>
      </c>
      <c r="DA37" s="397">
        <f t="shared" si="43"/>
        <v>23.518065105464395</v>
      </c>
      <c r="DB37" s="397">
        <f t="shared" si="43"/>
        <v>18.814452084371517</v>
      </c>
      <c r="DC37" s="397">
        <f t="shared" si="43"/>
        <v>15.051561667497214</v>
      </c>
      <c r="DD37" s="397">
        <f t="shared" si="43"/>
        <v>12.041249333997772</v>
      </c>
      <c r="DE37" s="397">
        <f t="shared" si="43"/>
        <v>9.6329994671982178</v>
      </c>
      <c r="DF37" s="397">
        <f t="shared" si="43"/>
        <v>7.7063995737585742</v>
      </c>
      <c r="DG37" s="397">
        <f t="shared" si="44"/>
        <v>6.1651196590068595</v>
      </c>
      <c r="DH37" s="397">
        <f t="shared" si="44"/>
        <v>4.9320957272054882</v>
      </c>
      <c r="DI37" s="397">
        <f t="shared" si="44"/>
        <v>3.9456765817643906</v>
      </c>
      <c r="DJ37" s="397">
        <f t="shared" si="44"/>
        <v>3.1565412654115126</v>
      </c>
      <c r="DK37" s="402">
        <f t="shared" si="44"/>
        <v>2.5252330123292102</v>
      </c>
      <c r="DL37" s="397">
        <f t="shared" si="44"/>
        <v>2.0201864098633684</v>
      </c>
      <c r="DM37" s="397">
        <f t="shared" si="44"/>
        <v>1.6161491278906948</v>
      </c>
      <c r="DN37" s="397">
        <f t="shared" si="44"/>
        <v>1.2929193023125558</v>
      </c>
      <c r="DO37" s="397">
        <f t="shared" si="44"/>
        <v>1.0343354418500448</v>
      </c>
      <c r="DP37" s="397">
        <f t="shared" si="44"/>
        <v>0.82746835348003589</v>
      </c>
      <c r="DQ37" s="397">
        <f t="shared" si="44"/>
        <v>0.66197468278402871</v>
      </c>
      <c r="DR37" s="397">
        <f t="shared" si="39"/>
        <v>0.52957974622722304</v>
      </c>
      <c r="DS37" s="397">
        <f t="shared" si="39"/>
        <v>0.42366379698177847</v>
      </c>
      <c r="DT37" s="397">
        <f t="shared" si="39"/>
        <v>0.33893103758542281</v>
      </c>
      <c r="DU37" s="397">
        <f t="shared" si="39"/>
        <v>0.27114483006833828</v>
      </c>
      <c r="DV37" s="397">
        <f t="shared" si="39"/>
        <v>0.21691586405467064</v>
      </c>
      <c r="DW37" s="402">
        <f t="shared" si="39"/>
        <v>0.17353269124373652</v>
      </c>
      <c r="DX37" s="397">
        <f t="shared" si="39"/>
        <v>0.13882615299498921</v>
      </c>
      <c r="DY37" s="397">
        <f t="shared" si="39"/>
        <v>0.11106092239599137</v>
      </c>
      <c r="DZ37" s="397">
        <f t="shared" si="39"/>
        <v>8.8848737916793097E-2</v>
      </c>
      <c r="EA37" s="397">
        <f t="shared" si="39"/>
        <v>7.1078990333434483E-2</v>
      </c>
      <c r="EB37" s="397">
        <f t="shared" si="39"/>
        <v>5.6863192266747589E-2</v>
      </c>
      <c r="EC37" s="397">
        <f t="shared" si="39"/>
        <v>4.5490553813398074E-2</v>
      </c>
      <c r="ED37" s="397">
        <f t="shared" si="39"/>
        <v>3.6392443050718461E-2</v>
      </c>
      <c r="EE37" s="397">
        <f t="shared" si="39"/>
        <v>2.9113954440574769E-2</v>
      </c>
      <c r="EF37" s="397">
        <f t="shared" si="39"/>
        <v>2.3291163552459818E-2</v>
      </c>
      <c r="EG37" s="397">
        <f t="shared" si="39"/>
        <v>1.8632930841967855E-2</v>
      </c>
      <c r="EH37" s="397">
        <f t="shared" si="40"/>
        <v>1.4906344673574285E-2</v>
      </c>
      <c r="EI37" s="402">
        <f t="shared" si="29"/>
        <v>1.1925075738859429E-2</v>
      </c>
      <c r="EJ37" s="397">
        <f t="shared" si="29"/>
        <v>9.540060591087543E-3</v>
      </c>
      <c r="EK37" s="397">
        <f t="shared" si="29"/>
        <v>7.6320484728700346E-3</v>
      </c>
      <c r="EL37" s="397">
        <f t="shared" si="29"/>
        <v>6.1056387782960284E-3</v>
      </c>
      <c r="EM37" s="397">
        <f t="shared" si="29"/>
        <v>4.8845110226368232E-3</v>
      </c>
      <c r="EN37" s="397">
        <f t="shared" si="29"/>
        <v>3.9076088181094586E-3</v>
      </c>
      <c r="EO37" s="397">
        <f t="shared" si="29"/>
        <v>3.1260870544875669E-3</v>
      </c>
      <c r="EP37" s="397">
        <f t="shared" si="29"/>
        <v>2.5008696435900538E-3</v>
      </c>
      <c r="EQ37" s="397">
        <f t="shared" si="29"/>
        <v>2.0006957148720433E-3</v>
      </c>
      <c r="ER37" s="397">
        <f t="shared" si="29"/>
        <v>1.6005565718976347E-3</v>
      </c>
      <c r="ES37" s="397">
        <f t="shared" si="25"/>
        <v>1.2804452575181078E-3</v>
      </c>
      <c r="ET37" s="397">
        <f t="shared" si="25"/>
        <v>1.0243562060144862E-3</v>
      </c>
      <c r="EU37" s="402">
        <f t="shared" si="25"/>
        <v>8.1948496481158901E-4</v>
      </c>
      <c r="EV37" s="397">
        <f t="shared" si="25"/>
        <v>6.5558797184927121E-4</v>
      </c>
      <c r="EW37" s="397">
        <f t="shared" si="25"/>
        <v>5.2447037747941694E-4</v>
      </c>
      <c r="EX37" s="397">
        <f t="shared" si="25"/>
        <v>4.1957630198353357E-4</v>
      </c>
      <c r="EY37" s="397">
        <f t="shared" si="25"/>
        <v>3.3566104158682687E-4</v>
      </c>
      <c r="EZ37" s="397">
        <f t="shared" si="25"/>
        <v>2.6852883326946149E-4</v>
      </c>
      <c r="FA37" s="397">
        <f t="shared" si="25"/>
        <v>2.1482306661556921E-4</v>
      </c>
      <c r="FB37" s="397">
        <f t="shared" si="25"/>
        <v>1.7185845329245538E-4</v>
      </c>
      <c r="FC37" s="397">
        <f t="shared" si="25"/>
        <v>1.3748676263396431E-4</v>
      </c>
      <c r="FD37" s="397">
        <f t="shared" si="25"/>
        <v>1.0998941010717146E-4</v>
      </c>
      <c r="FE37" s="397">
        <f t="shared" si="25"/>
        <v>8.7991528085737172E-5</v>
      </c>
      <c r="FF37" s="397">
        <f t="shared" si="25"/>
        <v>7.0393222468589735E-5</v>
      </c>
      <c r="FG37" s="402">
        <f t="shared" si="25"/>
        <v>5.6314577974871789E-5</v>
      </c>
      <c r="FH37" s="397">
        <f t="shared" si="26"/>
        <v>4.5051662379897432E-5</v>
      </c>
      <c r="FI37" s="397">
        <f t="shared" si="26"/>
        <v>3.6041329903917948E-5</v>
      </c>
      <c r="FJ37" s="397">
        <f t="shared" si="26"/>
        <v>2.883306392313436E-5</v>
      </c>
      <c r="FK37" s="397">
        <f t="shared" si="26"/>
        <v>2.3066451138507491E-5</v>
      </c>
      <c r="FL37" s="397">
        <f t="shared" si="26"/>
        <v>1.8453160910805996E-5</v>
      </c>
      <c r="FM37" s="397">
        <f t="shared" si="26"/>
        <v>1.4762528728644797E-5</v>
      </c>
      <c r="FN37" s="397">
        <f t="shared" si="26"/>
        <v>1.1810022982915838E-5</v>
      </c>
      <c r="FO37" s="397">
        <f t="shared" si="26"/>
        <v>9.4480183863326718E-6</v>
      </c>
      <c r="FP37" s="397">
        <f t="shared" si="26"/>
        <v>7.5584147090661374E-6</v>
      </c>
      <c r="FQ37" s="397">
        <f t="shared" si="26"/>
        <v>6.0467317672529103E-6</v>
      </c>
      <c r="FR37" s="397">
        <f t="shared" si="26"/>
        <v>4.8373854138023282E-6</v>
      </c>
      <c r="FS37" s="402">
        <f t="shared" si="26"/>
        <v>3.8699083310418627E-6</v>
      </c>
      <c r="FT37" s="397">
        <f t="shared" si="26"/>
        <v>3.0959266648334902E-6</v>
      </c>
      <c r="FU37" s="397">
        <f t="shared" si="26"/>
        <v>2.4767413318667922E-6</v>
      </c>
      <c r="FV37" s="397">
        <f t="shared" si="26"/>
        <v>1.9813930654934339E-6</v>
      </c>
      <c r="FW37" s="397">
        <f t="shared" si="26"/>
        <v>1.5851144523947472E-6</v>
      </c>
      <c r="FX37" s="397">
        <f t="shared" si="27"/>
        <v>1.2680915619157978E-6</v>
      </c>
      <c r="FY37" s="397">
        <f t="shared" si="27"/>
        <v>1.0144732495326383E-6</v>
      </c>
      <c r="FZ37" s="397">
        <f t="shared" si="27"/>
        <v>8.1157859962611063E-7</v>
      </c>
      <c r="GA37" s="397">
        <f t="shared" si="27"/>
        <v>6.4926287970088852E-7</v>
      </c>
      <c r="GB37" s="397">
        <f t="shared" si="27"/>
        <v>5.1941030376071082E-7</v>
      </c>
      <c r="GC37" s="397">
        <f t="shared" si="27"/>
        <v>4.1552824300856869E-7</v>
      </c>
      <c r="GD37" s="397">
        <f t="shared" si="27"/>
        <v>3.3242259440685496E-7</v>
      </c>
      <c r="GE37" s="402">
        <f t="shared" si="27"/>
        <v>2.6593807552548396E-7</v>
      </c>
      <c r="GF37" s="392">
        <f t="shared" si="45"/>
        <v>2099529.4124989351</v>
      </c>
    </row>
    <row r="38" spans="1:189" s="393" customFormat="1" ht="22" hidden="1" customHeight="1">
      <c r="B38" s="394">
        <f t="shared" si="19"/>
        <v>22</v>
      </c>
      <c r="C38" s="394"/>
      <c r="D38" s="394">
        <v>1</v>
      </c>
      <c r="E38" s="394"/>
      <c r="F38" s="394"/>
      <c r="G38" s="418" t="str">
        <f>$G$355</f>
        <v>High Performing Title / Print</v>
      </c>
      <c r="H38" s="396"/>
      <c r="I38" s="397"/>
      <c r="J38" s="397"/>
      <c r="K38" s="397"/>
      <c r="L38" s="397"/>
      <c r="M38" s="397"/>
      <c r="N38" s="397"/>
      <c r="O38" s="397"/>
      <c r="P38" s="397"/>
      <c r="Q38" s="397"/>
      <c r="R38" s="397"/>
      <c r="S38" s="402"/>
      <c r="T38" s="397"/>
      <c r="U38" s="397"/>
      <c r="V38" s="397"/>
      <c r="W38" s="397"/>
      <c r="X38" s="397"/>
      <c r="Y38" s="397"/>
      <c r="Z38" s="397"/>
      <c r="AA38" s="397"/>
      <c r="AB38" s="397"/>
      <c r="AC38" s="397"/>
      <c r="AD38" s="397"/>
      <c r="AE38" s="402"/>
      <c r="AF38" s="397"/>
      <c r="AG38" s="397"/>
      <c r="AH38" s="397"/>
      <c r="AI38" s="397"/>
      <c r="AJ38" s="397"/>
      <c r="AK38" s="397"/>
      <c r="AL38" s="397"/>
      <c r="AM38" s="397"/>
      <c r="AN38" s="397"/>
      <c r="AO38" s="397"/>
      <c r="AP38" s="397"/>
      <c r="AQ38" s="402"/>
      <c r="AR38" s="397"/>
      <c r="AS38" s="397"/>
      <c r="AT38" s="397"/>
      <c r="AU38" s="397"/>
      <c r="AV38" s="397"/>
      <c r="AW38" s="397"/>
      <c r="AX38" s="397"/>
      <c r="AY38" s="397"/>
      <c r="AZ38" s="397"/>
      <c r="BA38" s="397"/>
      <c r="BB38" s="397"/>
      <c r="BC38" s="402"/>
      <c r="BD38" s="397"/>
      <c r="BE38" s="401">
        <f t="shared" ref="BE38:CB38" si="50">$B$10*Q$356</f>
        <v>23344.424999999999</v>
      </c>
      <c r="BF38" s="401">
        <f t="shared" si="50"/>
        <v>75179.8125</v>
      </c>
      <c r="BG38" s="401">
        <f t="shared" si="50"/>
        <v>213463.57499999998</v>
      </c>
      <c r="BH38" s="401">
        <f t="shared" si="50"/>
        <v>417721.6875</v>
      </c>
      <c r="BI38" s="401">
        <f t="shared" si="50"/>
        <v>510202.38749999995</v>
      </c>
      <c r="BJ38" s="401">
        <f t="shared" si="50"/>
        <v>496444.64999999997</v>
      </c>
      <c r="BK38" s="401">
        <f t="shared" si="50"/>
        <v>505224.03749999998</v>
      </c>
      <c r="BL38" s="401">
        <f t="shared" si="50"/>
        <v>495940.08749999997</v>
      </c>
      <c r="BM38" s="401">
        <f t="shared" si="50"/>
        <v>335455.57500000001</v>
      </c>
      <c r="BN38" s="401">
        <f t="shared" si="50"/>
        <v>364069.875</v>
      </c>
      <c r="BO38" s="400">
        <f t="shared" si="50"/>
        <v>279841.57500000001</v>
      </c>
      <c r="BP38" s="401">
        <f t="shared" si="50"/>
        <v>238590.78749999998</v>
      </c>
      <c r="BQ38" s="401">
        <f t="shared" si="50"/>
        <v>308814.67499999999</v>
      </c>
      <c r="BR38" s="401">
        <f t="shared" si="50"/>
        <v>273585</v>
      </c>
      <c r="BS38" s="401">
        <f t="shared" si="50"/>
        <v>237267.71249999999</v>
      </c>
      <c r="BT38" s="401">
        <f t="shared" si="50"/>
        <v>178615.125</v>
      </c>
      <c r="BU38" s="401">
        <f t="shared" si="50"/>
        <v>165844.08749999999</v>
      </c>
      <c r="BV38" s="401">
        <f t="shared" si="50"/>
        <v>185342.625</v>
      </c>
      <c r="BW38" s="401">
        <f t="shared" si="50"/>
        <v>165877.72500000001</v>
      </c>
      <c r="BX38" s="401">
        <f t="shared" si="50"/>
        <v>128921.325</v>
      </c>
      <c r="BY38" s="401">
        <f t="shared" si="50"/>
        <v>95799.599999999991</v>
      </c>
      <c r="BZ38" s="401">
        <f t="shared" si="50"/>
        <v>55995.224999999999</v>
      </c>
      <c r="CA38" s="400">
        <f t="shared" si="50"/>
        <v>49009.837499999994</v>
      </c>
      <c r="CB38" s="401">
        <f t="shared" si="50"/>
        <v>27055.762499999997</v>
      </c>
      <c r="CC38" s="399">
        <f>CB38*0.8</f>
        <v>21644.61</v>
      </c>
      <c r="CD38" s="399">
        <f t="shared" si="38"/>
        <v>17315.688000000002</v>
      </c>
      <c r="CE38" s="399">
        <f t="shared" si="38"/>
        <v>13852.550400000002</v>
      </c>
      <c r="CF38" s="399">
        <f t="shared" si="38"/>
        <v>11082.040320000002</v>
      </c>
      <c r="CG38" s="399">
        <f t="shared" si="38"/>
        <v>8865.6322560000026</v>
      </c>
      <c r="CH38" s="399">
        <f t="shared" si="38"/>
        <v>7092.5058048000028</v>
      </c>
      <c r="CI38" s="399">
        <f t="shared" si="38"/>
        <v>5674.0046438400022</v>
      </c>
      <c r="CJ38" s="399">
        <f t="shared" si="38"/>
        <v>4539.2037150720016</v>
      </c>
      <c r="CK38" s="399">
        <f t="shared" si="38"/>
        <v>3631.3629720576014</v>
      </c>
      <c r="CL38" s="399">
        <f t="shared" si="38"/>
        <v>2905.0903776460814</v>
      </c>
      <c r="CM38" s="415">
        <f t="shared" si="38"/>
        <v>2324.0723021168651</v>
      </c>
      <c r="CN38" s="397">
        <f t="shared" si="38"/>
        <v>1859.2578416934921</v>
      </c>
      <c r="CO38" s="397">
        <f t="shared" si="38"/>
        <v>1487.4062733547937</v>
      </c>
      <c r="CP38" s="397">
        <f t="shared" si="38"/>
        <v>1189.9250186838351</v>
      </c>
      <c r="CQ38" s="397">
        <f t="shared" si="43"/>
        <v>951.94001494706811</v>
      </c>
      <c r="CR38" s="397">
        <f t="shared" si="43"/>
        <v>761.55201195765449</v>
      </c>
      <c r="CS38" s="397">
        <f t="shared" si="43"/>
        <v>609.24160956612366</v>
      </c>
      <c r="CT38" s="397">
        <f t="shared" si="43"/>
        <v>487.39328765289895</v>
      </c>
      <c r="CU38" s="397">
        <f t="shared" si="43"/>
        <v>389.91463012231918</v>
      </c>
      <c r="CV38" s="397">
        <f t="shared" si="43"/>
        <v>311.93170409785535</v>
      </c>
      <c r="CW38" s="397">
        <f t="shared" si="43"/>
        <v>249.5453632782843</v>
      </c>
      <c r="CX38" s="397">
        <f t="shared" si="43"/>
        <v>199.63629062262746</v>
      </c>
      <c r="CY38" s="402">
        <f t="shared" si="43"/>
        <v>159.70903249810198</v>
      </c>
      <c r="CZ38" s="397">
        <f t="shared" si="43"/>
        <v>127.76722599848159</v>
      </c>
      <c r="DA38" s="397">
        <f t="shared" si="43"/>
        <v>102.21378079878528</v>
      </c>
      <c r="DB38" s="397">
        <f t="shared" si="43"/>
        <v>81.771024639028226</v>
      </c>
      <c r="DC38" s="397">
        <f t="shared" si="43"/>
        <v>65.416819711222587</v>
      </c>
      <c r="DD38" s="397">
        <f t="shared" si="43"/>
        <v>52.33345576897807</v>
      </c>
      <c r="DE38" s="397">
        <f t="shared" si="43"/>
        <v>41.866764615182461</v>
      </c>
      <c r="DF38" s="397">
        <f t="shared" si="43"/>
        <v>33.493411692145969</v>
      </c>
      <c r="DG38" s="397">
        <f t="shared" si="44"/>
        <v>26.794729353716775</v>
      </c>
      <c r="DH38" s="397">
        <f t="shared" si="44"/>
        <v>21.43578348297342</v>
      </c>
      <c r="DI38" s="397">
        <f t="shared" si="44"/>
        <v>17.148626786378738</v>
      </c>
      <c r="DJ38" s="397">
        <f t="shared" si="44"/>
        <v>13.718901429102992</v>
      </c>
      <c r="DK38" s="402">
        <f t="shared" si="44"/>
        <v>10.975121143282394</v>
      </c>
      <c r="DL38" s="397">
        <f t="shared" si="44"/>
        <v>8.7800969146259149</v>
      </c>
      <c r="DM38" s="397">
        <f t="shared" si="44"/>
        <v>7.0240775317007325</v>
      </c>
      <c r="DN38" s="397">
        <f t="shared" si="44"/>
        <v>5.6192620253605865</v>
      </c>
      <c r="DO38" s="397">
        <f t="shared" si="44"/>
        <v>4.495409620288469</v>
      </c>
      <c r="DP38" s="397">
        <f t="shared" si="44"/>
        <v>3.5963276962307753</v>
      </c>
      <c r="DQ38" s="397">
        <f t="shared" si="44"/>
        <v>2.8770621569846204</v>
      </c>
      <c r="DR38" s="397">
        <f t="shared" si="39"/>
        <v>2.3016497255876964</v>
      </c>
      <c r="DS38" s="397">
        <f t="shared" si="39"/>
        <v>1.8413197804701573</v>
      </c>
      <c r="DT38" s="397">
        <f t="shared" si="39"/>
        <v>1.473055824376126</v>
      </c>
      <c r="DU38" s="397">
        <f t="shared" si="39"/>
        <v>1.1784446595009008</v>
      </c>
      <c r="DV38" s="397">
        <f t="shared" si="39"/>
        <v>0.94275572760072068</v>
      </c>
      <c r="DW38" s="402">
        <f t="shared" si="39"/>
        <v>0.75420458208057661</v>
      </c>
      <c r="DX38" s="397">
        <f t="shared" si="39"/>
        <v>0.60336366566446131</v>
      </c>
      <c r="DY38" s="397">
        <f t="shared" si="39"/>
        <v>0.48269093253156908</v>
      </c>
      <c r="DZ38" s="397">
        <f t="shared" si="39"/>
        <v>0.38615274602525529</v>
      </c>
      <c r="EA38" s="397">
        <f t="shared" si="39"/>
        <v>0.30892219682020428</v>
      </c>
      <c r="EB38" s="397">
        <f t="shared" si="39"/>
        <v>0.24713775745616343</v>
      </c>
      <c r="EC38" s="397">
        <f t="shared" si="39"/>
        <v>0.19771020596493075</v>
      </c>
      <c r="ED38" s="397">
        <f t="shared" si="39"/>
        <v>0.15816816477194462</v>
      </c>
      <c r="EE38" s="397">
        <f t="shared" si="39"/>
        <v>0.1265345318175557</v>
      </c>
      <c r="EF38" s="397">
        <f t="shared" si="39"/>
        <v>0.10122762545404457</v>
      </c>
      <c r="EG38" s="397">
        <f t="shared" si="39"/>
        <v>8.0982100363235665E-2</v>
      </c>
      <c r="EH38" s="397">
        <f t="shared" si="40"/>
        <v>6.4785680290588538E-2</v>
      </c>
      <c r="EI38" s="402">
        <f t="shared" si="29"/>
        <v>5.1828544232470831E-2</v>
      </c>
      <c r="EJ38" s="397">
        <f t="shared" si="29"/>
        <v>4.1462835385976671E-2</v>
      </c>
      <c r="EK38" s="397">
        <f t="shared" si="29"/>
        <v>3.3170268308781337E-2</v>
      </c>
      <c r="EL38" s="397">
        <f t="shared" si="29"/>
        <v>2.6536214647025071E-2</v>
      </c>
      <c r="EM38" s="397">
        <f t="shared" si="29"/>
        <v>2.122897171762006E-2</v>
      </c>
      <c r="EN38" s="397">
        <f t="shared" si="29"/>
        <v>1.6983177374096048E-2</v>
      </c>
      <c r="EO38" s="397">
        <f t="shared" si="29"/>
        <v>1.3586541899276839E-2</v>
      </c>
      <c r="EP38" s="397">
        <f t="shared" si="29"/>
        <v>1.0869233519421472E-2</v>
      </c>
      <c r="EQ38" s="397">
        <f t="shared" si="29"/>
        <v>8.6953868155371771E-3</v>
      </c>
      <c r="ER38" s="397">
        <f t="shared" si="29"/>
        <v>6.956309452429742E-3</v>
      </c>
      <c r="ES38" s="397">
        <f t="shared" si="29"/>
        <v>5.5650475619437936E-3</v>
      </c>
      <c r="ET38" s="397">
        <f t="shared" si="29"/>
        <v>4.4520380495550347E-3</v>
      </c>
      <c r="EU38" s="402">
        <f t="shared" si="29"/>
        <v>3.5616304396440279E-3</v>
      </c>
      <c r="EV38" s="397">
        <f t="shared" si="29"/>
        <v>2.8493043517152225E-3</v>
      </c>
      <c r="EW38" s="397">
        <f t="shared" si="29"/>
        <v>2.2794434813721781E-3</v>
      </c>
      <c r="EX38" s="397">
        <f t="shared" si="29"/>
        <v>1.8235547850977427E-3</v>
      </c>
      <c r="EY38" s="397">
        <f t="shared" si="25"/>
        <v>1.4588438280781942E-3</v>
      </c>
      <c r="EZ38" s="397">
        <f t="shared" si="25"/>
        <v>1.1670750624625554E-3</v>
      </c>
      <c r="FA38" s="397">
        <f t="shared" si="25"/>
        <v>9.3366004997004438E-4</v>
      </c>
      <c r="FB38" s="397">
        <f t="shared" si="25"/>
        <v>7.469280399760355E-4</v>
      </c>
      <c r="FC38" s="397">
        <f t="shared" si="25"/>
        <v>5.9754243198082845E-4</v>
      </c>
      <c r="FD38" s="397">
        <f t="shared" si="25"/>
        <v>4.7803394558466276E-4</v>
      </c>
      <c r="FE38" s="397">
        <f t="shared" si="25"/>
        <v>3.8242715646773023E-4</v>
      </c>
      <c r="FF38" s="397">
        <f t="shared" si="25"/>
        <v>3.0594172517418421E-4</v>
      </c>
      <c r="FG38" s="402">
        <f t="shared" si="25"/>
        <v>2.4475338013934736E-4</v>
      </c>
      <c r="FH38" s="397">
        <f t="shared" si="26"/>
        <v>1.9580270411147791E-4</v>
      </c>
      <c r="FI38" s="397">
        <f t="shared" si="26"/>
        <v>1.5664216328918233E-4</v>
      </c>
      <c r="FJ38" s="397">
        <f t="shared" si="26"/>
        <v>1.2531373063134587E-4</v>
      </c>
      <c r="FK38" s="397">
        <f t="shared" si="26"/>
        <v>1.002509845050767E-4</v>
      </c>
      <c r="FL38" s="397">
        <f t="shared" si="26"/>
        <v>8.0200787604061367E-5</v>
      </c>
      <c r="FM38" s="397">
        <f t="shared" si="26"/>
        <v>6.4160630083249094E-5</v>
      </c>
      <c r="FN38" s="397">
        <f t="shared" si="26"/>
        <v>5.1328504066599279E-5</v>
      </c>
      <c r="FO38" s="397">
        <f t="shared" si="26"/>
        <v>4.1062803253279423E-5</v>
      </c>
      <c r="FP38" s="397">
        <f t="shared" si="26"/>
        <v>3.2850242602623543E-5</v>
      </c>
      <c r="FQ38" s="397">
        <f t="shared" si="26"/>
        <v>2.6280194082098834E-5</v>
      </c>
      <c r="FR38" s="397">
        <f t="shared" si="26"/>
        <v>2.1024155265679068E-5</v>
      </c>
      <c r="FS38" s="402">
        <f t="shared" si="26"/>
        <v>1.6819324212543256E-5</v>
      </c>
      <c r="FT38" s="397">
        <f t="shared" si="26"/>
        <v>1.3455459370034605E-5</v>
      </c>
      <c r="FU38" s="397">
        <f t="shared" si="26"/>
        <v>1.0764367496027684E-5</v>
      </c>
      <c r="FV38" s="397">
        <f t="shared" si="26"/>
        <v>8.6114939968221483E-6</v>
      </c>
      <c r="FW38" s="397">
        <f t="shared" ref="FH38:FW54" si="51">FV38*0.8</f>
        <v>6.8891951974577191E-6</v>
      </c>
      <c r="FX38" s="397">
        <f t="shared" si="27"/>
        <v>5.5113561579661753E-6</v>
      </c>
      <c r="FY38" s="397">
        <f t="shared" si="27"/>
        <v>4.4090849263729406E-6</v>
      </c>
      <c r="FZ38" s="397">
        <f t="shared" si="27"/>
        <v>3.5272679410983525E-6</v>
      </c>
      <c r="GA38" s="397">
        <f t="shared" si="27"/>
        <v>2.8218143528786821E-6</v>
      </c>
      <c r="GB38" s="397">
        <f t="shared" si="27"/>
        <v>2.2574514823029459E-6</v>
      </c>
      <c r="GC38" s="397">
        <f t="shared" si="27"/>
        <v>1.8059611858423568E-6</v>
      </c>
      <c r="GD38" s="397">
        <f t="shared" si="27"/>
        <v>1.4447689486738856E-6</v>
      </c>
      <c r="GE38" s="402">
        <f t="shared" si="27"/>
        <v>1.1558151589391085E-6</v>
      </c>
      <c r="GF38" s="403">
        <f t="shared" si="45"/>
        <v>5935830.2249953812</v>
      </c>
    </row>
    <row r="39" spans="1:189" s="393" customFormat="1" ht="22" hidden="1" customHeight="1">
      <c r="B39" s="394">
        <f t="shared" si="19"/>
        <v>23</v>
      </c>
      <c r="C39" s="394"/>
      <c r="D39" s="394">
        <v>1</v>
      </c>
      <c r="E39" s="394"/>
      <c r="F39" s="394"/>
      <c r="G39" s="418" t="str">
        <f>$G$356</f>
        <v>Avg Performing  Title / Print</v>
      </c>
      <c r="H39" s="396"/>
      <c r="I39" s="397"/>
      <c r="J39" s="397"/>
      <c r="K39" s="397"/>
      <c r="L39" s="397"/>
      <c r="M39" s="397"/>
      <c r="N39" s="397"/>
      <c r="O39" s="397"/>
      <c r="P39" s="397"/>
      <c r="Q39" s="397"/>
      <c r="R39" s="397"/>
      <c r="S39" s="402"/>
      <c r="T39" s="397"/>
      <c r="U39" s="397"/>
      <c r="V39" s="397"/>
      <c r="W39" s="397"/>
      <c r="X39" s="397"/>
      <c r="Y39" s="397"/>
      <c r="Z39" s="397"/>
      <c r="AA39" s="397"/>
      <c r="AB39" s="397"/>
      <c r="AC39" s="397"/>
      <c r="AD39" s="397"/>
      <c r="AE39" s="402"/>
      <c r="AF39" s="397"/>
      <c r="AG39" s="397"/>
      <c r="AH39" s="397"/>
      <c r="AI39" s="397"/>
      <c r="AJ39" s="397"/>
      <c r="AK39" s="397"/>
      <c r="AL39" s="397"/>
      <c r="AM39" s="397"/>
      <c r="AN39" s="397"/>
      <c r="AO39" s="397"/>
      <c r="AP39" s="397"/>
      <c r="AQ39" s="402"/>
      <c r="AR39" s="397"/>
      <c r="AS39" s="397"/>
      <c r="AT39" s="397"/>
      <c r="AU39" s="397"/>
      <c r="AV39" s="397"/>
      <c r="AW39" s="397"/>
      <c r="AX39" s="397"/>
      <c r="AY39" s="397"/>
      <c r="AZ39" s="397"/>
      <c r="BA39" s="397"/>
      <c r="BB39" s="397"/>
      <c r="BC39" s="402"/>
      <c r="BD39" s="397"/>
      <c r="BE39" s="397"/>
      <c r="BF39" s="397"/>
      <c r="BG39" s="401">
        <f t="shared" ref="BG39:CD39" si="52">$B$10*Q$356</f>
        <v>23344.424999999999</v>
      </c>
      <c r="BH39" s="401">
        <f t="shared" si="52"/>
        <v>75179.8125</v>
      </c>
      <c r="BI39" s="401">
        <f t="shared" si="52"/>
        <v>213463.57499999998</v>
      </c>
      <c r="BJ39" s="401">
        <f t="shared" si="52"/>
        <v>417721.6875</v>
      </c>
      <c r="BK39" s="401">
        <f t="shared" si="52"/>
        <v>510202.38749999995</v>
      </c>
      <c r="BL39" s="401">
        <f t="shared" si="52"/>
        <v>496444.64999999997</v>
      </c>
      <c r="BM39" s="401">
        <f t="shared" si="52"/>
        <v>505224.03749999998</v>
      </c>
      <c r="BN39" s="401">
        <f t="shared" si="52"/>
        <v>495940.08749999997</v>
      </c>
      <c r="BO39" s="400">
        <f t="shared" si="52"/>
        <v>335455.57500000001</v>
      </c>
      <c r="BP39" s="401">
        <f t="shared" si="52"/>
        <v>364069.875</v>
      </c>
      <c r="BQ39" s="401">
        <f t="shared" si="52"/>
        <v>279841.57500000001</v>
      </c>
      <c r="BR39" s="401">
        <f t="shared" si="52"/>
        <v>238590.78749999998</v>
      </c>
      <c r="BS39" s="401">
        <f t="shared" si="52"/>
        <v>308814.67499999999</v>
      </c>
      <c r="BT39" s="401">
        <f t="shared" si="52"/>
        <v>273585</v>
      </c>
      <c r="BU39" s="401">
        <f t="shared" si="52"/>
        <v>237267.71249999999</v>
      </c>
      <c r="BV39" s="401">
        <f t="shared" si="52"/>
        <v>178615.125</v>
      </c>
      <c r="BW39" s="401">
        <f t="shared" si="52"/>
        <v>165844.08749999999</v>
      </c>
      <c r="BX39" s="401">
        <f t="shared" si="52"/>
        <v>185342.625</v>
      </c>
      <c r="BY39" s="401">
        <f t="shared" si="52"/>
        <v>165877.72500000001</v>
      </c>
      <c r="BZ39" s="401">
        <f t="shared" si="52"/>
        <v>128921.325</v>
      </c>
      <c r="CA39" s="400">
        <f t="shared" si="52"/>
        <v>95799.599999999991</v>
      </c>
      <c r="CB39" s="401">
        <f t="shared" si="52"/>
        <v>55995.224999999999</v>
      </c>
      <c r="CC39" s="401">
        <f t="shared" si="52"/>
        <v>49009.837499999994</v>
      </c>
      <c r="CD39" s="401">
        <f t="shared" si="52"/>
        <v>27055.762499999997</v>
      </c>
      <c r="CE39" s="399">
        <f>CD39*0.8</f>
        <v>21644.61</v>
      </c>
      <c r="CF39" s="399">
        <f t="shared" si="38"/>
        <v>17315.688000000002</v>
      </c>
      <c r="CG39" s="399">
        <f t="shared" si="38"/>
        <v>13852.550400000002</v>
      </c>
      <c r="CH39" s="399">
        <f t="shared" si="38"/>
        <v>11082.040320000002</v>
      </c>
      <c r="CI39" s="399">
        <f t="shared" si="38"/>
        <v>8865.6322560000026</v>
      </c>
      <c r="CJ39" s="399">
        <f t="shared" si="38"/>
        <v>7092.5058048000028</v>
      </c>
      <c r="CK39" s="399">
        <f t="shared" si="38"/>
        <v>5674.0046438400022</v>
      </c>
      <c r="CL39" s="399">
        <f t="shared" si="38"/>
        <v>4539.2037150720016</v>
      </c>
      <c r="CM39" s="415">
        <f t="shared" si="38"/>
        <v>3631.3629720576014</v>
      </c>
      <c r="CN39" s="397">
        <f t="shared" si="38"/>
        <v>2905.0903776460814</v>
      </c>
      <c r="CO39" s="397">
        <f t="shared" si="38"/>
        <v>2324.0723021168651</v>
      </c>
      <c r="CP39" s="397">
        <f t="shared" si="38"/>
        <v>1859.2578416934921</v>
      </c>
      <c r="CQ39" s="397">
        <f t="shared" si="43"/>
        <v>1487.4062733547937</v>
      </c>
      <c r="CR39" s="397">
        <f t="shared" si="43"/>
        <v>1189.9250186838351</v>
      </c>
      <c r="CS39" s="397">
        <f t="shared" si="43"/>
        <v>951.94001494706811</v>
      </c>
      <c r="CT39" s="397">
        <f t="shared" si="43"/>
        <v>761.55201195765449</v>
      </c>
      <c r="CU39" s="397">
        <f t="shared" si="43"/>
        <v>609.24160956612366</v>
      </c>
      <c r="CV39" s="397">
        <f t="shared" si="43"/>
        <v>487.39328765289895</v>
      </c>
      <c r="CW39" s="397">
        <f t="shared" si="43"/>
        <v>389.91463012231918</v>
      </c>
      <c r="CX39" s="397">
        <f t="shared" si="43"/>
        <v>311.93170409785535</v>
      </c>
      <c r="CY39" s="402">
        <f t="shared" si="43"/>
        <v>249.5453632782843</v>
      </c>
      <c r="CZ39" s="397">
        <f t="shared" si="43"/>
        <v>199.63629062262746</v>
      </c>
      <c r="DA39" s="397">
        <f t="shared" si="43"/>
        <v>159.70903249810198</v>
      </c>
      <c r="DB39" s="397">
        <f t="shared" si="43"/>
        <v>127.76722599848159</v>
      </c>
      <c r="DC39" s="397">
        <f t="shared" si="43"/>
        <v>102.21378079878528</v>
      </c>
      <c r="DD39" s="397">
        <f t="shared" si="43"/>
        <v>81.771024639028226</v>
      </c>
      <c r="DE39" s="397">
        <f t="shared" si="43"/>
        <v>65.416819711222587</v>
      </c>
      <c r="DF39" s="397">
        <f t="shared" si="43"/>
        <v>52.33345576897807</v>
      </c>
      <c r="DG39" s="397">
        <f t="shared" si="44"/>
        <v>41.866764615182461</v>
      </c>
      <c r="DH39" s="397">
        <f t="shared" si="44"/>
        <v>33.493411692145969</v>
      </c>
      <c r="DI39" s="397">
        <f t="shared" si="44"/>
        <v>26.794729353716775</v>
      </c>
      <c r="DJ39" s="397">
        <f t="shared" si="44"/>
        <v>21.43578348297342</v>
      </c>
      <c r="DK39" s="402">
        <f t="shared" si="44"/>
        <v>17.148626786378738</v>
      </c>
      <c r="DL39" s="397">
        <f t="shared" si="44"/>
        <v>13.718901429102992</v>
      </c>
      <c r="DM39" s="397">
        <f t="shared" si="44"/>
        <v>10.975121143282394</v>
      </c>
      <c r="DN39" s="397">
        <f t="shared" si="44"/>
        <v>8.7800969146259149</v>
      </c>
      <c r="DO39" s="397">
        <f t="shared" si="44"/>
        <v>7.0240775317007325</v>
      </c>
      <c r="DP39" s="397">
        <f t="shared" si="44"/>
        <v>5.6192620253605865</v>
      </c>
      <c r="DQ39" s="397">
        <f t="shared" si="44"/>
        <v>4.495409620288469</v>
      </c>
      <c r="DR39" s="397">
        <f t="shared" si="39"/>
        <v>3.5963276962307753</v>
      </c>
      <c r="DS39" s="397">
        <f t="shared" si="39"/>
        <v>2.8770621569846204</v>
      </c>
      <c r="DT39" s="397">
        <f t="shared" si="39"/>
        <v>2.3016497255876964</v>
      </c>
      <c r="DU39" s="397">
        <f t="shared" si="39"/>
        <v>1.8413197804701573</v>
      </c>
      <c r="DV39" s="397">
        <f t="shared" si="39"/>
        <v>1.473055824376126</v>
      </c>
      <c r="DW39" s="402">
        <f t="shared" si="39"/>
        <v>1.1784446595009008</v>
      </c>
      <c r="DX39" s="397">
        <f t="shared" si="39"/>
        <v>0.94275572760072068</v>
      </c>
      <c r="DY39" s="397">
        <f t="shared" si="39"/>
        <v>0.75420458208057661</v>
      </c>
      <c r="DZ39" s="397">
        <f t="shared" si="39"/>
        <v>0.60336366566446131</v>
      </c>
      <c r="EA39" s="397">
        <f t="shared" si="39"/>
        <v>0.48269093253156908</v>
      </c>
      <c r="EB39" s="397">
        <f t="shared" si="39"/>
        <v>0.38615274602525529</v>
      </c>
      <c r="EC39" s="397">
        <f t="shared" si="39"/>
        <v>0.30892219682020428</v>
      </c>
      <c r="ED39" s="397">
        <f t="shared" si="39"/>
        <v>0.24713775745616343</v>
      </c>
      <c r="EE39" s="397">
        <f t="shared" si="39"/>
        <v>0.19771020596493075</v>
      </c>
      <c r="EF39" s="397">
        <f t="shared" si="39"/>
        <v>0.15816816477194462</v>
      </c>
      <c r="EG39" s="397">
        <f t="shared" si="39"/>
        <v>0.1265345318175557</v>
      </c>
      <c r="EH39" s="397">
        <f t="shared" si="40"/>
        <v>0.10122762545404457</v>
      </c>
      <c r="EI39" s="402">
        <f t="shared" si="29"/>
        <v>8.0982100363235665E-2</v>
      </c>
      <c r="EJ39" s="397">
        <f t="shared" si="29"/>
        <v>6.4785680290588538E-2</v>
      </c>
      <c r="EK39" s="397">
        <f t="shared" si="29"/>
        <v>5.1828544232470831E-2</v>
      </c>
      <c r="EL39" s="397">
        <f t="shared" si="29"/>
        <v>4.1462835385976671E-2</v>
      </c>
      <c r="EM39" s="397">
        <f t="shared" si="29"/>
        <v>3.3170268308781337E-2</v>
      </c>
      <c r="EN39" s="397">
        <f t="shared" si="29"/>
        <v>2.6536214647025071E-2</v>
      </c>
      <c r="EO39" s="397">
        <f t="shared" si="29"/>
        <v>2.122897171762006E-2</v>
      </c>
      <c r="EP39" s="397">
        <f t="shared" si="29"/>
        <v>1.6983177374096048E-2</v>
      </c>
      <c r="EQ39" s="397">
        <f t="shared" si="29"/>
        <v>1.3586541899276839E-2</v>
      </c>
      <c r="ER39" s="397">
        <f t="shared" si="29"/>
        <v>1.0869233519421472E-2</v>
      </c>
      <c r="ES39" s="397">
        <f t="shared" si="29"/>
        <v>8.6953868155371771E-3</v>
      </c>
      <c r="ET39" s="397">
        <f t="shared" si="29"/>
        <v>6.956309452429742E-3</v>
      </c>
      <c r="EU39" s="402">
        <f t="shared" si="29"/>
        <v>5.5650475619437936E-3</v>
      </c>
      <c r="EV39" s="397">
        <f t="shared" si="29"/>
        <v>4.4520380495550347E-3</v>
      </c>
      <c r="EW39" s="397">
        <f t="shared" si="29"/>
        <v>3.5616304396440279E-3</v>
      </c>
      <c r="EX39" s="397">
        <f t="shared" si="29"/>
        <v>2.8493043517152225E-3</v>
      </c>
      <c r="EY39" s="397">
        <f t="shared" si="25"/>
        <v>2.2794434813721781E-3</v>
      </c>
      <c r="EZ39" s="397">
        <f t="shared" si="25"/>
        <v>1.8235547850977427E-3</v>
      </c>
      <c r="FA39" s="397">
        <f t="shared" si="25"/>
        <v>1.4588438280781942E-3</v>
      </c>
      <c r="FB39" s="397">
        <f t="shared" si="25"/>
        <v>1.1670750624625554E-3</v>
      </c>
      <c r="FC39" s="397">
        <f t="shared" si="25"/>
        <v>9.3366004997004438E-4</v>
      </c>
      <c r="FD39" s="397">
        <f t="shared" si="25"/>
        <v>7.469280399760355E-4</v>
      </c>
      <c r="FE39" s="397">
        <f t="shared" si="25"/>
        <v>5.9754243198082845E-4</v>
      </c>
      <c r="FF39" s="397">
        <f t="shared" si="25"/>
        <v>4.7803394558466276E-4</v>
      </c>
      <c r="FG39" s="402">
        <f t="shared" si="25"/>
        <v>3.8242715646773023E-4</v>
      </c>
      <c r="FH39" s="397">
        <f t="shared" si="51"/>
        <v>3.0594172517418421E-4</v>
      </c>
      <c r="FI39" s="397">
        <f t="shared" si="51"/>
        <v>2.4475338013934736E-4</v>
      </c>
      <c r="FJ39" s="397">
        <f t="shared" si="51"/>
        <v>1.9580270411147791E-4</v>
      </c>
      <c r="FK39" s="397">
        <f t="shared" si="51"/>
        <v>1.5664216328918233E-4</v>
      </c>
      <c r="FL39" s="397">
        <f t="shared" si="51"/>
        <v>1.2531373063134587E-4</v>
      </c>
      <c r="FM39" s="397">
        <f t="shared" si="51"/>
        <v>1.002509845050767E-4</v>
      </c>
      <c r="FN39" s="397">
        <f t="shared" si="51"/>
        <v>8.0200787604061367E-5</v>
      </c>
      <c r="FO39" s="397">
        <f t="shared" si="51"/>
        <v>6.4160630083249094E-5</v>
      </c>
      <c r="FP39" s="397">
        <f t="shared" si="51"/>
        <v>5.1328504066599279E-5</v>
      </c>
      <c r="FQ39" s="397">
        <f t="shared" si="51"/>
        <v>4.1062803253279423E-5</v>
      </c>
      <c r="FR39" s="397">
        <f t="shared" si="51"/>
        <v>3.2850242602623543E-5</v>
      </c>
      <c r="FS39" s="402">
        <f t="shared" si="51"/>
        <v>2.6280194082098834E-5</v>
      </c>
      <c r="FT39" s="397">
        <f t="shared" si="51"/>
        <v>2.1024155265679068E-5</v>
      </c>
      <c r="FU39" s="397">
        <f t="shared" si="51"/>
        <v>1.6819324212543256E-5</v>
      </c>
      <c r="FV39" s="397">
        <f t="shared" si="51"/>
        <v>1.3455459370034605E-5</v>
      </c>
      <c r="FW39" s="397">
        <f t="shared" si="51"/>
        <v>1.0764367496027684E-5</v>
      </c>
      <c r="FX39" s="397">
        <f t="shared" ref="FX39:GE70" si="53">FW39*0.8</f>
        <v>8.6114939968221483E-6</v>
      </c>
      <c r="FY39" s="397">
        <f t="shared" si="53"/>
        <v>6.8891951974577191E-6</v>
      </c>
      <c r="FZ39" s="397">
        <f t="shared" si="53"/>
        <v>5.5113561579661753E-6</v>
      </c>
      <c r="GA39" s="397">
        <f t="shared" si="53"/>
        <v>4.4090849263729406E-6</v>
      </c>
      <c r="GB39" s="397">
        <f t="shared" si="53"/>
        <v>3.5272679410983525E-6</v>
      </c>
      <c r="GC39" s="397">
        <f t="shared" si="53"/>
        <v>2.8218143528786821E-6</v>
      </c>
      <c r="GD39" s="397">
        <f t="shared" si="53"/>
        <v>2.2574514823029459E-6</v>
      </c>
      <c r="GE39" s="402">
        <f t="shared" si="53"/>
        <v>1.8059611858423568E-6</v>
      </c>
      <c r="GF39" s="403">
        <f t="shared" si="45"/>
        <v>5935830.2249927809</v>
      </c>
    </row>
    <row r="40" spans="1:189" s="393" customFormat="1" ht="22" hidden="1" customHeight="1">
      <c r="B40" s="394">
        <f t="shared" si="19"/>
        <v>24</v>
      </c>
      <c r="C40" s="394"/>
      <c r="D40" s="394"/>
      <c r="E40" s="394">
        <v>1</v>
      </c>
      <c r="F40" s="394"/>
      <c r="G40" s="409" t="str">
        <f>$G$357</f>
        <v>Low Performing  Title / Print</v>
      </c>
      <c r="H40" s="396"/>
      <c r="I40" s="397"/>
      <c r="J40" s="397"/>
      <c r="K40" s="397"/>
      <c r="L40" s="397"/>
      <c r="M40" s="397"/>
      <c r="N40" s="397"/>
      <c r="O40" s="397"/>
      <c r="P40" s="397"/>
      <c r="Q40" s="397"/>
      <c r="R40" s="397"/>
      <c r="S40" s="402"/>
      <c r="T40" s="397"/>
      <c r="U40" s="397"/>
      <c r="V40" s="397"/>
      <c r="W40" s="397"/>
      <c r="X40" s="397"/>
      <c r="Y40" s="397"/>
      <c r="Z40" s="397"/>
      <c r="AA40" s="397"/>
      <c r="AB40" s="397"/>
      <c r="AC40" s="397"/>
      <c r="AD40" s="397"/>
      <c r="AE40" s="402"/>
      <c r="AF40" s="397"/>
      <c r="AG40" s="397"/>
      <c r="AH40" s="397"/>
      <c r="AI40" s="397"/>
      <c r="AJ40" s="397"/>
      <c r="AK40" s="397"/>
      <c r="AL40" s="397"/>
      <c r="AM40" s="397"/>
      <c r="AN40" s="397"/>
      <c r="AO40" s="397"/>
      <c r="AP40" s="397"/>
      <c r="AQ40" s="402"/>
      <c r="AR40" s="397"/>
      <c r="AS40" s="397"/>
      <c r="AT40" s="397"/>
      <c r="AU40" s="397"/>
      <c r="AV40" s="397"/>
      <c r="AW40" s="397"/>
      <c r="AX40" s="397"/>
      <c r="AY40" s="397"/>
      <c r="AZ40" s="397"/>
      <c r="BA40" s="397"/>
      <c r="BB40" s="397"/>
      <c r="BC40" s="402"/>
      <c r="BD40" s="397"/>
      <c r="BE40" s="397"/>
      <c r="BF40" s="397"/>
      <c r="BG40" s="397"/>
      <c r="BH40" s="410">
        <f t="shared" ref="BH40:CE40" si="54">$B$10*Q$357</f>
        <v>10965.824999999999</v>
      </c>
      <c r="BI40" s="410">
        <f t="shared" si="54"/>
        <v>40421.0625</v>
      </c>
      <c r="BJ40" s="410">
        <f t="shared" si="54"/>
        <v>74204.324999999997</v>
      </c>
      <c r="BK40" s="410">
        <f t="shared" si="54"/>
        <v>136792.5</v>
      </c>
      <c r="BL40" s="410">
        <f t="shared" si="54"/>
        <v>224799.41249999998</v>
      </c>
      <c r="BM40" s="410">
        <f t="shared" si="54"/>
        <v>153499.125</v>
      </c>
      <c r="BN40" s="410">
        <f t="shared" si="54"/>
        <v>131500.19999999998</v>
      </c>
      <c r="BO40" s="411">
        <f t="shared" si="54"/>
        <v>145650.375</v>
      </c>
      <c r="BP40" s="410">
        <f t="shared" si="54"/>
        <v>117574.27499999999</v>
      </c>
      <c r="BQ40" s="410">
        <f t="shared" si="54"/>
        <v>116755.7625</v>
      </c>
      <c r="BR40" s="410">
        <f t="shared" si="54"/>
        <v>111205.575</v>
      </c>
      <c r="BS40" s="410">
        <f t="shared" si="54"/>
        <v>102796.2</v>
      </c>
      <c r="BT40" s="410">
        <f t="shared" si="54"/>
        <v>90664.274999999994</v>
      </c>
      <c r="BU40" s="410">
        <f t="shared" si="54"/>
        <v>106429.04999999999</v>
      </c>
      <c r="BV40" s="410">
        <f t="shared" si="54"/>
        <v>83634.037499999991</v>
      </c>
      <c r="BW40" s="410">
        <f t="shared" si="54"/>
        <v>71558.175000000003</v>
      </c>
      <c r="BX40" s="410">
        <f t="shared" si="54"/>
        <v>70762.087499999994</v>
      </c>
      <c r="BY40" s="410">
        <f t="shared" si="54"/>
        <v>76144.087499999994</v>
      </c>
      <c r="BZ40" s="410">
        <f t="shared" si="54"/>
        <v>55199.137499999997</v>
      </c>
      <c r="CA40" s="411">
        <f t="shared" si="54"/>
        <v>55457.024999999994</v>
      </c>
      <c r="CB40" s="410">
        <f t="shared" si="54"/>
        <v>39681.037499999999</v>
      </c>
      <c r="CC40" s="410">
        <f t="shared" si="54"/>
        <v>27223.949999999997</v>
      </c>
      <c r="CD40" s="410">
        <f t="shared" si="54"/>
        <v>17704.537499999999</v>
      </c>
      <c r="CE40" s="410">
        <f t="shared" si="54"/>
        <v>7781.4749999999995</v>
      </c>
      <c r="CF40" s="399">
        <f>CE40*0.8</f>
        <v>6225.18</v>
      </c>
      <c r="CG40" s="399">
        <f t="shared" si="38"/>
        <v>4980.1440000000002</v>
      </c>
      <c r="CH40" s="399">
        <f t="shared" si="38"/>
        <v>3984.1152000000002</v>
      </c>
      <c r="CI40" s="399">
        <f t="shared" si="38"/>
        <v>3187.2921600000004</v>
      </c>
      <c r="CJ40" s="399">
        <f t="shared" si="38"/>
        <v>2549.8337280000005</v>
      </c>
      <c r="CK40" s="399">
        <f t="shared" si="38"/>
        <v>2039.8669824000006</v>
      </c>
      <c r="CL40" s="399">
        <f t="shared" si="38"/>
        <v>1631.8935859200005</v>
      </c>
      <c r="CM40" s="415">
        <f t="shared" si="38"/>
        <v>1305.5148687360006</v>
      </c>
      <c r="CN40" s="397">
        <f t="shared" si="38"/>
        <v>1044.4118949888004</v>
      </c>
      <c r="CO40" s="397">
        <f t="shared" si="38"/>
        <v>835.5295159910404</v>
      </c>
      <c r="CP40" s="397">
        <f t="shared" si="38"/>
        <v>668.42361279283239</v>
      </c>
      <c r="CQ40" s="397">
        <f t="shared" si="43"/>
        <v>534.73889023426591</v>
      </c>
      <c r="CR40" s="397">
        <f t="shared" si="43"/>
        <v>427.79111218741275</v>
      </c>
      <c r="CS40" s="397">
        <f t="shared" si="43"/>
        <v>342.23288974993022</v>
      </c>
      <c r="CT40" s="397">
        <f t="shared" si="43"/>
        <v>273.7863117999442</v>
      </c>
      <c r="CU40" s="397">
        <f t="shared" si="43"/>
        <v>219.02904943995537</v>
      </c>
      <c r="CV40" s="397">
        <f t="shared" si="43"/>
        <v>175.2232395519643</v>
      </c>
      <c r="CW40" s="397">
        <f t="shared" si="43"/>
        <v>140.17859164157144</v>
      </c>
      <c r="CX40" s="397">
        <f t="shared" si="43"/>
        <v>112.14287331325716</v>
      </c>
      <c r="CY40" s="402">
        <f t="shared" si="43"/>
        <v>89.714298650605727</v>
      </c>
      <c r="CZ40" s="397">
        <f t="shared" si="43"/>
        <v>71.771438920484584</v>
      </c>
      <c r="DA40" s="397">
        <f t="shared" si="43"/>
        <v>57.417151136387673</v>
      </c>
      <c r="DB40" s="397">
        <f t="shared" si="43"/>
        <v>45.933720909110143</v>
      </c>
      <c r="DC40" s="397">
        <f t="shared" si="43"/>
        <v>36.746976727288114</v>
      </c>
      <c r="DD40" s="397">
        <f t="shared" si="43"/>
        <v>29.397581381830491</v>
      </c>
      <c r="DE40" s="397">
        <f t="shared" si="43"/>
        <v>23.518065105464395</v>
      </c>
      <c r="DF40" s="397">
        <f t="shared" si="43"/>
        <v>18.814452084371517</v>
      </c>
      <c r="DG40" s="397">
        <f t="shared" si="44"/>
        <v>15.051561667497214</v>
      </c>
      <c r="DH40" s="397">
        <f t="shared" si="44"/>
        <v>12.041249333997772</v>
      </c>
      <c r="DI40" s="397">
        <f t="shared" si="44"/>
        <v>9.6329994671982178</v>
      </c>
      <c r="DJ40" s="397">
        <f t="shared" si="44"/>
        <v>7.7063995737585742</v>
      </c>
      <c r="DK40" s="402">
        <f t="shared" si="44"/>
        <v>6.1651196590068595</v>
      </c>
      <c r="DL40" s="397">
        <f t="shared" si="44"/>
        <v>4.9320957272054882</v>
      </c>
      <c r="DM40" s="397">
        <f t="shared" si="44"/>
        <v>3.9456765817643906</v>
      </c>
      <c r="DN40" s="397">
        <f t="shared" si="44"/>
        <v>3.1565412654115126</v>
      </c>
      <c r="DO40" s="397">
        <f t="shared" si="44"/>
        <v>2.5252330123292102</v>
      </c>
      <c r="DP40" s="397">
        <f t="shared" si="44"/>
        <v>2.0201864098633684</v>
      </c>
      <c r="DQ40" s="397">
        <f t="shared" si="44"/>
        <v>1.6161491278906948</v>
      </c>
      <c r="DR40" s="397">
        <f t="shared" si="39"/>
        <v>1.2929193023125558</v>
      </c>
      <c r="DS40" s="397">
        <f t="shared" si="39"/>
        <v>1.0343354418500448</v>
      </c>
      <c r="DT40" s="397">
        <f t="shared" si="39"/>
        <v>0.82746835348003589</v>
      </c>
      <c r="DU40" s="397">
        <f t="shared" si="39"/>
        <v>0.66197468278402871</v>
      </c>
      <c r="DV40" s="397">
        <f t="shared" si="39"/>
        <v>0.52957974622722304</v>
      </c>
      <c r="DW40" s="402">
        <f t="shared" si="39"/>
        <v>0.42366379698177847</v>
      </c>
      <c r="DX40" s="397">
        <f t="shared" si="39"/>
        <v>0.33893103758542281</v>
      </c>
      <c r="DY40" s="397">
        <f t="shared" si="39"/>
        <v>0.27114483006833828</v>
      </c>
      <c r="DZ40" s="397">
        <f t="shared" si="39"/>
        <v>0.21691586405467064</v>
      </c>
      <c r="EA40" s="397">
        <f t="shared" si="39"/>
        <v>0.17353269124373652</v>
      </c>
      <c r="EB40" s="397">
        <f t="shared" si="39"/>
        <v>0.13882615299498921</v>
      </c>
      <c r="EC40" s="397">
        <f t="shared" si="39"/>
        <v>0.11106092239599137</v>
      </c>
      <c r="ED40" s="397">
        <f t="shared" si="39"/>
        <v>8.8848737916793097E-2</v>
      </c>
      <c r="EE40" s="397">
        <f t="shared" si="39"/>
        <v>7.1078990333434483E-2</v>
      </c>
      <c r="EF40" s="397">
        <f t="shared" si="39"/>
        <v>5.6863192266747589E-2</v>
      </c>
      <c r="EG40" s="397">
        <f t="shared" si="39"/>
        <v>4.5490553813398074E-2</v>
      </c>
      <c r="EH40" s="397">
        <f t="shared" si="40"/>
        <v>3.6392443050718461E-2</v>
      </c>
      <c r="EI40" s="402">
        <f t="shared" si="29"/>
        <v>2.9113954440574769E-2</v>
      </c>
      <c r="EJ40" s="397">
        <f t="shared" si="29"/>
        <v>2.3291163552459818E-2</v>
      </c>
      <c r="EK40" s="397">
        <f t="shared" si="29"/>
        <v>1.8632930841967855E-2</v>
      </c>
      <c r="EL40" s="397">
        <f t="shared" si="29"/>
        <v>1.4906344673574285E-2</v>
      </c>
      <c r="EM40" s="397">
        <f t="shared" si="29"/>
        <v>1.1925075738859429E-2</v>
      </c>
      <c r="EN40" s="397">
        <f t="shared" si="29"/>
        <v>9.540060591087543E-3</v>
      </c>
      <c r="EO40" s="397">
        <f t="shared" si="29"/>
        <v>7.6320484728700346E-3</v>
      </c>
      <c r="EP40" s="397">
        <f t="shared" si="29"/>
        <v>6.1056387782960284E-3</v>
      </c>
      <c r="EQ40" s="397">
        <f t="shared" si="29"/>
        <v>4.8845110226368232E-3</v>
      </c>
      <c r="ER40" s="397">
        <f t="shared" si="29"/>
        <v>3.9076088181094586E-3</v>
      </c>
      <c r="ES40" s="397">
        <f t="shared" si="29"/>
        <v>3.1260870544875669E-3</v>
      </c>
      <c r="ET40" s="397">
        <f t="shared" si="29"/>
        <v>2.5008696435900538E-3</v>
      </c>
      <c r="EU40" s="402">
        <f t="shared" si="29"/>
        <v>2.0006957148720433E-3</v>
      </c>
      <c r="EV40" s="397">
        <f t="shared" si="29"/>
        <v>1.6005565718976347E-3</v>
      </c>
      <c r="EW40" s="397">
        <f t="shared" si="29"/>
        <v>1.2804452575181078E-3</v>
      </c>
      <c r="EX40" s="397">
        <f t="shared" si="29"/>
        <v>1.0243562060144862E-3</v>
      </c>
      <c r="EY40" s="397">
        <f t="shared" si="25"/>
        <v>8.1948496481158901E-4</v>
      </c>
      <c r="EZ40" s="397">
        <f t="shared" si="25"/>
        <v>6.5558797184927121E-4</v>
      </c>
      <c r="FA40" s="397">
        <f t="shared" si="25"/>
        <v>5.2447037747941694E-4</v>
      </c>
      <c r="FB40" s="397">
        <f t="shared" si="25"/>
        <v>4.1957630198353357E-4</v>
      </c>
      <c r="FC40" s="397">
        <f t="shared" si="25"/>
        <v>3.3566104158682687E-4</v>
      </c>
      <c r="FD40" s="397">
        <f t="shared" si="25"/>
        <v>2.6852883326946149E-4</v>
      </c>
      <c r="FE40" s="397">
        <f t="shared" si="25"/>
        <v>2.1482306661556921E-4</v>
      </c>
      <c r="FF40" s="397">
        <f t="shared" si="25"/>
        <v>1.7185845329245538E-4</v>
      </c>
      <c r="FG40" s="402">
        <f t="shared" si="25"/>
        <v>1.3748676263396431E-4</v>
      </c>
      <c r="FH40" s="397">
        <f t="shared" si="51"/>
        <v>1.0998941010717146E-4</v>
      </c>
      <c r="FI40" s="397">
        <f t="shared" si="51"/>
        <v>8.7991528085737172E-5</v>
      </c>
      <c r="FJ40" s="397">
        <f t="shared" si="51"/>
        <v>7.0393222468589735E-5</v>
      </c>
      <c r="FK40" s="397">
        <f t="shared" si="51"/>
        <v>5.6314577974871789E-5</v>
      </c>
      <c r="FL40" s="397">
        <f t="shared" si="51"/>
        <v>4.5051662379897432E-5</v>
      </c>
      <c r="FM40" s="397">
        <f t="shared" si="51"/>
        <v>3.6041329903917948E-5</v>
      </c>
      <c r="FN40" s="397">
        <f t="shared" si="51"/>
        <v>2.883306392313436E-5</v>
      </c>
      <c r="FO40" s="397">
        <f t="shared" si="51"/>
        <v>2.3066451138507491E-5</v>
      </c>
      <c r="FP40" s="397">
        <f t="shared" si="51"/>
        <v>1.8453160910805996E-5</v>
      </c>
      <c r="FQ40" s="397">
        <f t="shared" si="51"/>
        <v>1.4762528728644797E-5</v>
      </c>
      <c r="FR40" s="397">
        <f t="shared" si="51"/>
        <v>1.1810022982915838E-5</v>
      </c>
      <c r="FS40" s="402">
        <f t="shared" si="51"/>
        <v>9.4480183863326718E-6</v>
      </c>
      <c r="FT40" s="397">
        <f t="shared" si="51"/>
        <v>7.5584147090661374E-6</v>
      </c>
      <c r="FU40" s="397">
        <f t="shared" si="51"/>
        <v>6.0467317672529103E-6</v>
      </c>
      <c r="FV40" s="397">
        <f t="shared" si="51"/>
        <v>4.8373854138023282E-6</v>
      </c>
      <c r="FW40" s="397">
        <f t="shared" si="51"/>
        <v>3.8699083310418627E-6</v>
      </c>
      <c r="FX40" s="397">
        <f t="shared" si="53"/>
        <v>3.0959266648334902E-6</v>
      </c>
      <c r="FY40" s="397">
        <f t="shared" si="53"/>
        <v>2.4767413318667922E-6</v>
      </c>
      <c r="FZ40" s="397">
        <f t="shared" si="53"/>
        <v>1.9813930654934339E-6</v>
      </c>
      <c r="GA40" s="397">
        <f t="shared" si="53"/>
        <v>1.5851144523947472E-6</v>
      </c>
      <c r="GB40" s="397">
        <f t="shared" si="53"/>
        <v>1.2680915619157978E-6</v>
      </c>
      <c r="GC40" s="397">
        <f t="shared" si="53"/>
        <v>1.0144732495326383E-6</v>
      </c>
      <c r="GD40" s="397">
        <f t="shared" si="53"/>
        <v>8.1157859962611063E-7</v>
      </c>
      <c r="GE40" s="402">
        <f t="shared" si="53"/>
        <v>6.4926287970088852E-7</v>
      </c>
      <c r="GF40" s="392">
        <f t="shared" si="45"/>
        <v>2099529.4124974022</v>
      </c>
    </row>
    <row r="41" spans="1:189" s="393" customFormat="1" ht="22" hidden="1" customHeight="1">
      <c r="B41" s="394">
        <f t="shared" si="19"/>
        <v>25</v>
      </c>
      <c r="C41" s="394"/>
      <c r="D41" s="394"/>
      <c r="E41" s="394"/>
      <c r="F41" s="394">
        <v>1</v>
      </c>
      <c r="G41" s="412" t="str">
        <f>$G$358</f>
        <v>Even Performing Title / Print</v>
      </c>
      <c r="H41" s="396"/>
      <c r="I41" s="397"/>
      <c r="J41" s="397"/>
      <c r="K41" s="397"/>
      <c r="L41" s="397"/>
      <c r="M41" s="397"/>
      <c r="N41" s="397"/>
      <c r="O41" s="397"/>
      <c r="P41" s="397"/>
      <c r="Q41" s="397"/>
      <c r="R41" s="397"/>
      <c r="S41" s="402"/>
      <c r="T41" s="397"/>
      <c r="U41" s="397"/>
      <c r="V41" s="397"/>
      <c r="W41" s="397"/>
      <c r="X41" s="397"/>
      <c r="Y41" s="397"/>
      <c r="Z41" s="397"/>
      <c r="AA41" s="397"/>
      <c r="AB41" s="397"/>
      <c r="AC41" s="397"/>
      <c r="AD41" s="397"/>
      <c r="AE41" s="402"/>
      <c r="AF41" s="397"/>
      <c r="AG41" s="397"/>
      <c r="AH41" s="397"/>
      <c r="AI41" s="397"/>
      <c r="AJ41" s="397"/>
      <c r="AK41" s="397"/>
      <c r="AL41" s="397"/>
      <c r="AM41" s="397"/>
      <c r="AN41" s="397"/>
      <c r="AO41" s="397"/>
      <c r="AP41" s="397"/>
      <c r="AQ41" s="402"/>
      <c r="AR41" s="397"/>
      <c r="AS41" s="397"/>
      <c r="AT41" s="397"/>
      <c r="AU41" s="397"/>
      <c r="AV41" s="397"/>
      <c r="AW41" s="397"/>
      <c r="AX41" s="397"/>
      <c r="AY41" s="397"/>
      <c r="AZ41" s="397"/>
      <c r="BA41" s="397"/>
      <c r="BB41" s="397"/>
      <c r="BC41" s="402"/>
      <c r="BD41" s="397"/>
      <c r="BE41" s="397"/>
      <c r="BF41" s="397"/>
      <c r="BG41" s="397"/>
      <c r="BH41" s="397"/>
      <c r="BI41" s="413">
        <f t="shared" ref="BI41:CF41" si="55">$B$10*Q$358</f>
        <v>2335.9375000000005</v>
      </c>
      <c r="BJ41" s="413">
        <f t="shared" si="55"/>
        <v>9343.7500000000018</v>
      </c>
      <c r="BK41" s="413">
        <f t="shared" si="55"/>
        <v>23359.375</v>
      </c>
      <c r="BL41" s="413">
        <f t="shared" si="55"/>
        <v>35039.0625</v>
      </c>
      <c r="BM41" s="413">
        <f t="shared" si="55"/>
        <v>46718.75</v>
      </c>
      <c r="BN41" s="413">
        <f t="shared" si="55"/>
        <v>44382.8125</v>
      </c>
      <c r="BO41" s="414">
        <f t="shared" si="55"/>
        <v>42046.875</v>
      </c>
      <c r="BP41" s="413">
        <f t="shared" si="55"/>
        <v>39710.9375</v>
      </c>
      <c r="BQ41" s="413">
        <f t="shared" si="55"/>
        <v>37375.000000000007</v>
      </c>
      <c r="BR41" s="413">
        <f t="shared" si="55"/>
        <v>35039.0625</v>
      </c>
      <c r="BS41" s="413">
        <f t="shared" si="55"/>
        <v>32703.125</v>
      </c>
      <c r="BT41" s="413">
        <f t="shared" si="55"/>
        <v>30367.1875</v>
      </c>
      <c r="BU41" s="413">
        <f t="shared" si="55"/>
        <v>28031.25</v>
      </c>
      <c r="BV41" s="413">
        <f t="shared" si="55"/>
        <v>25695.312500000004</v>
      </c>
      <c r="BW41" s="413">
        <f t="shared" si="55"/>
        <v>23359.374999999975</v>
      </c>
      <c r="BX41" s="413">
        <f t="shared" si="55"/>
        <v>21023.437499999975</v>
      </c>
      <c r="BY41" s="413">
        <f t="shared" si="55"/>
        <v>18687.500000000004</v>
      </c>
      <c r="BZ41" s="413">
        <f t="shared" si="55"/>
        <v>16351.5625</v>
      </c>
      <c r="CA41" s="414">
        <f t="shared" si="55"/>
        <v>14015.625</v>
      </c>
      <c r="CB41" s="413">
        <f t="shared" si="55"/>
        <v>11679.6875</v>
      </c>
      <c r="CC41" s="413">
        <f t="shared" si="55"/>
        <v>9343.7500000000018</v>
      </c>
      <c r="CD41" s="413">
        <f t="shared" si="55"/>
        <v>7007.8125</v>
      </c>
      <c r="CE41" s="413">
        <f t="shared" si="55"/>
        <v>4671.8750000000009</v>
      </c>
      <c r="CF41" s="413">
        <f t="shared" si="55"/>
        <v>2335.9375000000005</v>
      </c>
      <c r="CG41" s="399">
        <f>CF41*0.8</f>
        <v>1868.7500000000005</v>
      </c>
      <c r="CH41" s="399">
        <f t="shared" si="38"/>
        <v>1495.0000000000005</v>
      </c>
      <c r="CI41" s="399">
        <f t="shared" si="38"/>
        <v>1196.0000000000005</v>
      </c>
      <c r="CJ41" s="399">
        <f t="shared" si="38"/>
        <v>956.80000000000041</v>
      </c>
      <c r="CK41" s="399">
        <f t="shared" si="38"/>
        <v>765.4400000000004</v>
      </c>
      <c r="CL41" s="399">
        <f t="shared" si="38"/>
        <v>612.35200000000032</v>
      </c>
      <c r="CM41" s="415">
        <f t="shared" si="38"/>
        <v>489.88160000000028</v>
      </c>
      <c r="CN41" s="397">
        <f t="shared" si="38"/>
        <v>391.90528000000023</v>
      </c>
      <c r="CO41" s="397">
        <f t="shared" si="38"/>
        <v>313.52422400000023</v>
      </c>
      <c r="CP41" s="397">
        <f t="shared" si="38"/>
        <v>250.81937920000018</v>
      </c>
      <c r="CQ41" s="397">
        <f t="shared" si="43"/>
        <v>200.65550336000015</v>
      </c>
      <c r="CR41" s="397">
        <f t="shared" si="43"/>
        <v>160.52440268800012</v>
      </c>
      <c r="CS41" s="397">
        <f t="shared" si="43"/>
        <v>128.4195221504001</v>
      </c>
      <c r="CT41" s="397">
        <f t="shared" si="43"/>
        <v>102.73561772032008</v>
      </c>
      <c r="CU41" s="397">
        <f t="shared" si="43"/>
        <v>82.188494176256071</v>
      </c>
      <c r="CV41" s="397">
        <f t="shared" si="43"/>
        <v>65.75079534100486</v>
      </c>
      <c r="CW41" s="397">
        <f t="shared" si="43"/>
        <v>52.600636272803889</v>
      </c>
      <c r="CX41" s="397">
        <f t="shared" si="43"/>
        <v>42.080509018243113</v>
      </c>
      <c r="CY41" s="402">
        <f t="shared" si="43"/>
        <v>33.66440721459449</v>
      </c>
      <c r="CZ41" s="397">
        <f t="shared" si="43"/>
        <v>26.931525771675595</v>
      </c>
      <c r="DA41" s="397">
        <f t="shared" si="43"/>
        <v>21.545220617340476</v>
      </c>
      <c r="DB41" s="397">
        <f t="shared" si="43"/>
        <v>17.236176493872382</v>
      </c>
      <c r="DC41" s="397">
        <f t="shared" si="43"/>
        <v>13.788941195097905</v>
      </c>
      <c r="DD41" s="397">
        <f t="shared" si="43"/>
        <v>11.031152956078325</v>
      </c>
      <c r="DE41" s="397">
        <f t="shared" si="43"/>
        <v>8.82492236486266</v>
      </c>
      <c r="DF41" s="397">
        <f t="shared" si="43"/>
        <v>7.0599378918901285</v>
      </c>
      <c r="DG41" s="397">
        <f t="shared" si="44"/>
        <v>5.6479503135121032</v>
      </c>
      <c r="DH41" s="397">
        <f t="shared" si="44"/>
        <v>4.5183602508096827</v>
      </c>
      <c r="DI41" s="397">
        <f t="shared" si="44"/>
        <v>3.6146882006477465</v>
      </c>
      <c r="DJ41" s="397">
        <f t="shared" si="44"/>
        <v>2.8917505605181972</v>
      </c>
      <c r="DK41" s="402">
        <f t="shared" si="44"/>
        <v>2.3134004484145581</v>
      </c>
      <c r="DL41" s="397">
        <f t="shared" si="44"/>
        <v>1.8507203587316465</v>
      </c>
      <c r="DM41" s="397">
        <f t="shared" si="44"/>
        <v>1.4805762869853174</v>
      </c>
      <c r="DN41" s="397">
        <f t="shared" si="44"/>
        <v>1.1844610295882541</v>
      </c>
      <c r="DO41" s="397">
        <f t="shared" si="44"/>
        <v>0.94756882367060324</v>
      </c>
      <c r="DP41" s="397">
        <f t="shared" si="44"/>
        <v>0.75805505893648262</v>
      </c>
      <c r="DQ41" s="397">
        <f t="shared" si="44"/>
        <v>0.60644404714918609</v>
      </c>
      <c r="DR41" s="397">
        <f t="shared" si="39"/>
        <v>0.48515523771934888</v>
      </c>
      <c r="DS41" s="397">
        <f t="shared" si="39"/>
        <v>0.38812419017547911</v>
      </c>
      <c r="DT41" s="397">
        <f t="shared" si="39"/>
        <v>0.31049935214038332</v>
      </c>
      <c r="DU41" s="397">
        <f t="shared" si="39"/>
        <v>0.24839948171230666</v>
      </c>
      <c r="DV41" s="397">
        <f t="shared" si="39"/>
        <v>0.19871958536984535</v>
      </c>
      <c r="DW41" s="402">
        <f t="shared" si="39"/>
        <v>0.15897566829587628</v>
      </c>
      <c r="DX41" s="397">
        <f t="shared" si="39"/>
        <v>0.12718053463670104</v>
      </c>
      <c r="DY41" s="397">
        <f t="shared" si="39"/>
        <v>0.10174442770936083</v>
      </c>
      <c r="DZ41" s="397">
        <f t="shared" si="39"/>
        <v>8.1395542167488677E-2</v>
      </c>
      <c r="EA41" s="397">
        <f t="shared" si="39"/>
        <v>6.5116433733990939E-2</v>
      </c>
      <c r="EB41" s="397">
        <f t="shared" si="39"/>
        <v>5.2093146987192751E-2</v>
      </c>
      <c r="EC41" s="397">
        <f t="shared" si="39"/>
        <v>4.1674517589754205E-2</v>
      </c>
      <c r="ED41" s="397">
        <f t="shared" si="39"/>
        <v>3.3339614071803365E-2</v>
      </c>
      <c r="EE41" s="397">
        <f t="shared" si="39"/>
        <v>2.6671691257442693E-2</v>
      </c>
      <c r="EF41" s="397">
        <f t="shared" si="39"/>
        <v>2.1337353005954157E-2</v>
      </c>
      <c r="EG41" s="397">
        <f t="shared" si="39"/>
        <v>1.7069882404763325E-2</v>
      </c>
      <c r="EH41" s="397">
        <f t="shared" si="40"/>
        <v>1.3655905923810661E-2</v>
      </c>
      <c r="EI41" s="402">
        <f t="shared" si="29"/>
        <v>1.0924724739048529E-2</v>
      </c>
      <c r="EJ41" s="397">
        <f t="shared" si="29"/>
        <v>8.7397797912388241E-3</v>
      </c>
      <c r="EK41" s="397">
        <f t="shared" si="29"/>
        <v>6.9918238329910593E-3</v>
      </c>
      <c r="EL41" s="397">
        <f t="shared" si="29"/>
        <v>5.5934590663928481E-3</v>
      </c>
      <c r="EM41" s="397">
        <f t="shared" si="29"/>
        <v>4.4747672531142788E-3</v>
      </c>
      <c r="EN41" s="397">
        <f t="shared" si="29"/>
        <v>3.5798138024914234E-3</v>
      </c>
      <c r="EO41" s="397">
        <f t="shared" si="29"/>
        <v>2.8638510419931387E-3</v>
      </c>
      <c r="EP41" s="397">
        <f t="shared" si="29"/>
        <v>2.2910808335945112E-3</v>
      </c>
      <c r="EQ41" s="397">
        <f t="shared" si="29"/>
        <v>1.832864666875609E-3</v>
      </c>
      <c r="ER41" s="397">
        <f t="shared" si="29"/>
        <v>1.4662917335004873E-3</v>
      </c>
      <c r="ES41" s="397">
        <f t="shared" si="29"/>
        <v>1.1730333868003899E-3</v>
      </c>
      <c r="ET41" s="397">
        <f t="shared" si="29"/>
        <v>9.3842670944031196E-4</v>
      </c>
      <c r="EU41" s="402">
        <f t="shared" si="29"/>
        <v>7.5074136755224957E-4</v>
      </c>
      <c r="EV41" s="397">
        <f t="shared" si="29"/>
        <v>6.005930940417997E-4</v>
      </c>
      <c r="EW41" s="397">
        <f t="shared" si="29"/>
        <v>4.8047447523343978E-4</v>
      </c>
      <c r="EX41" s="397">
        <f t="shared" si="29"/>
        <v>3.8437958018675185E-4</v>
      </c>
      <c r="EY41" s="397">
        <f t="shared" si="25"/>
        <v>3.0750366414940148E-4</v>
      </c>
      <c r="EZ41" s="397">
        <f t="shared" si="25"/>
        <v>2.4600293131952117E-4</v>
      </c>
      <c r="FA41" s="397">
        <f t="shared" ref="EY41:FN63" si="56">EZ41*0.8</f>
        <v>1.9680234505561694E-4</v>
      </c>
      <c r="FB41" s="397">
        <f t="shared" si="56"/>
        <v>1.5744187604449357E-4</v>
      </c>
      <c r="FC41" s="397">
        <f t="shared" si="56"/>
        <v>1.2595350083559486E-4</v>
      </c>
      <c r="FD41" s="397">
        <f t="shared" si="56"/>
        <v>1.0076280066847589E-4</v>
      </c>
      <c r="FE41" s="397">
        <f t="shared" si="56"/>
        <v>8.0610240534780721E-5</v>
      </c>
      <c r="FF41" s="397">
        <f t="shared" si="56"/>
        <v>6.448819242782458E-5</v>
      </c>
      <c r="FG41" s="402">
        <f t="shared" si="56"/>
        <v>5.1590553942259669E-5</v>
      </c>
      <c r="FH41" s="397">
        <f t="shared" si="51"/>
        <v>4.1272443153807738E-5</v>
      </c>
      <c r="FI41" s="397">
        <f t="shared" si="51"/>
        <v>3.3017954523046195E-5</v>
      </c>
      <c r="FJ41" s="397">
        <f t="shared" si="51"/>
        <v>2.6414363618436957E-5</v>
      </c>
      <c r="FK41" s="397">
        <f t="shared" si="51"/>
        <v>2.1131490894749568E-5</v>
      </c>
      <c r="FL41" s="397">
        <f t="shared" si="51"/>
        <v>1.6905192715799656E-5</v>
      </c>
      <c r="FM41" s="397">
        <f t="shared" si="51"/>
        <v>1.3524154172639725E-5</v>
      </c>
      <c r="FN41" s="397">
        <f t="shared" si="51"/>
        <v>1.0819323338111781E-5</v>
      </c>
      <c r="FO41" s="397">
        <f t="shared" si="51"/>
        <v>8.6554586704894247E-6</v>
      </c>
      <c r="FP41" s="397">
        <f t="shared" si="51"/>
        <v>6.9243669363915398E-6</v>
      </c>
      <c r="FQ41" s="397">
        <f t="shared" si="51"/>
        <v>5.5394935491132325E-6</v>
      </c>
      <c r="FR41" s="397">
        <f t="shared" si="51"/>
        <v>4.4315948392905862E-6</v>
      </c>
      <c r="FS41" s="402">
        <f t="shared" si="51"/>
        <v>3.5452758714324692E-6</v>
      </c>
      <c r="FT41" s="397">
        <f t="shared" si="51"/>
        <v>2.8362206971459756E-6</v>
      </c>
      <c r="FU41" s="397">
        <f t="shared" si="51"/>
        <v>2.2689765577167807E-6</v>
      </c>
      <c r="FV41" s="397">
        <f t="shared" si="51"/>
        <v>1.8151812461734246E-6</v>
      </c>
      <c r="FW41" s="397">
        <f t="shared" si="51"/>
        <v>1.4521449969387397E-6</v>
      </c>
      <c r="FX41" s="397">
        <f t="shared" si="53"/>
        <v>1.1617159975509919E-6</v>
      </c>
      <c r="FY41" s="397">
        <f t="shared" si="53"/>
        <v>9.2937279804079358E-7</v>
      </c>
      <c r="FZ41" s="397">
        <f t="shared" si="53"/>
        <v>7.4349823843263491E-7</v>
      </c>
      <c r="GA41" s="397">
        <f t="shared" si="53"/>
        <v>5.9479859074610799E-7</v>
      </c>
      <c r="GB41" s="397">
        <f t="shared" si="53"/>
        <v>4.7583887259688643E-7</v>
      </c>
      <c r="GC41" s="397">
        <f t="shared" si="53"/>
        <v>3.8067109807750917E-7</v>
      </c>
      <c r="GD41" s="397">
        <f t="shared" si="53"/>
        <v>3.0453687846200735E-7</v>
      </c>
      <c r="GE41" s="402">
        <f t="shared" si="53"/>
        <v>2.4362950276960589E-7</v>
      </c>
      <c r="GF41" s="416">
        <f t="shared" si="45"/>
        <v>569968.74999902514</v>
      </c>
    </row>
    <row r="42" spans="1:189" s="393" customFormat="1" ht="22" hidden="1" customHeight="1">
      <c r="B42" s="394">
        <f t="shared" si="19"/>
        <v>26</v>
      </c>
      <c r="C42" s="394"/>
      <c r="D42" s="394"/>
      <c r="E42" s="394"/>
      <c r="F42" s="394">
        <v>1</v>
      </c>
      <c r="G42" s="412" t="str">
        <f>$G$358</f>
        <v>Even Performing Title / Print</v>
      </c>
      <c r="H42" s="396"/>
      <c r="I42" s="397"/>
      <c r="J42" s="397"/>
      <c r="K42" s="397"/>
      <c r="L42" s="397"/>
      <c r="M42" s="397"/>
      <c r="N42" s="397"/>
      <c r="O42" s="397"/>
      <c r="P42" s="397"/>
      <c r="Q42" s="397"/>
      <c r="R42" s="397"/>
      <c r="S42" s="402"/>
      <c r="T42" s="397"/>
      <c r="U42" s="397"/>
      <c r="V42" s="397"/>
      <c r="W42" s="397"/>
      <c r="X42" s="397"/>
      <c r="Y42" s="397"/>
      <c r="Z42" s="397"/>
      <c r="AA42" s="397"/>
      <c r="AB42" s="397"/>
      <c r="AC42" s="397"/>
      <c r="AD42" s="397"/>
      <c r="AE42" s="402"/>
      <c r="AF42" s="397"/>
      <c r="AG42" s="397"/>
      <c r="AH42" s="397"/>
      <c r="AI42" s="397"/>
      <c r="AJ42" s="397"/>
      <c r="AK42" s="397"/>
      <c r="AL42" s="397"/>
      <c r="AM42" s="397"/>
      <c r="AN42" s="397"/>
      <c r="AO42" s="397"/>
      <c r="AP42" s="397"/>
      <c r="AQ42" s="402"/>
      <c r="AR42" s="397"/>
      <c r="AS42" s="397"/>
      <c r="AT42" s="397"/>
      <c r="AU42" s="397"/>
      <c r="AV42" s="397"/>
      <c r="AW42" s="397"/>
      <c r="AX42" s="397"/>
      <c r="AY42" s="397"/>
      <c r="AZ42" s="397"/>
      <c r="BA42" s="397"/>
      <c r="BB42" s="397"/>
      <c r="BC42" s="402"/>
      <c r="BD42" s="397"/>
      <c r="BE42" s="397"/>
      <c r="BF42" s="397"/>
      <c r="BG42" s="397"/>
      <c r="BH42" s="397"/>
      <c r="BI42" s="397"/>
      <c r="BJ42" s="397"/>
      <c r="BK42" s="397"/>
      <c r="BL42" s="413">
        <f t="shared" ref="BL42:CI42" si="57">$B$10*Q$358</f>
        <v>2335.9375000000005</v>
      </c>
      <c r="BM42" s="413">
        <f t="shared" si="57"/>
        <v>9343.7500000000018</v>
      </c>
      <c r="BN42" s="413">
        <f t="shared" si="57"/>
        <v>23359.375</v>
      </c>
      <c r="BO42" s="414">
        <f t="shared" si="57"/>
        <v>35039.0625</v>
      </c>
      <c r="BP42" s="413">
        <f t="shared" si="57"/>
        <v>46718.75</v>
      </c>
      <c r="BQ42" s="413">
        <f t="shared" si="57"/>
        <v>44382.8125</v>
      </c>
      <c r="BR42" s="413">
        <f t="shared" si="57"/>
        <v>42046.875</v>
      </c>
      <c r="BS42" s="413">
        <f t="shared" si="57"/>
        <v>39710.9375</v>
      </c>
      <c r="BT42" s="413">
        <f t="shared" si="57"/>
        <v>37375.000000000007</v>
      </c>
      <c r="BU42" s="413">
        <f t="shared" si="57"/>
        <v>35039.0625</v>
      </c>
      <c r="BV42" s="413">
        <f t="shared" si="57"/>
        <v>32703.125</v>
      </c>
      <c r="BW42" s="413">
        <f t="shared" si="57"/>
        <v>30367.1875</v>
      </c>
      <c r="BX42" s="413">
        <f t="shared" si="57"/>
        <v>28031.25</v>
      </c>
      <c r="BY42" s="413">
        <f t="shared" si="57"/>
        <v>25695.312500000004</v>
      </c>
      <c r="BZ42" s="413">
        <f t="shared" si="57"/>
        <v>23359.374999999975</v>
      </c>
      <c r="CA42" s="414">
        <f t="shared" si="57"/>
        <v>21023.437499999975</v>
      </c>
      <c r="CB42" s="413">
        <f t="shared" si="57"/>
        <v>18687.500000000004</v>
      </c>
      <c r="CC42" s="413">
        <f t="shared" si="57"/>
        <v>16351.5625</v>
      </c>
      <c r="CD42" s="413">
        <f t="shared" si="57"/>
        <v>14015.625</v>
      </c>
      <c r="CE42" s="413">
        <f t="shared" si="57"/>
        <v>11679.6875</v>
      </c>
      <c r="CF42" s="413">
        <f t="shared" si="57"/>
        <v>9343.7500000000018</v>
      </c>
      <c r="CG42" s="413">
        <f t="shared" si="57"/>
        <v>7007.8125</v>
      </c>
      <c r="CH42" s="413">
        <f t="shared" si="57"/>
        <v>4671.8750000000009</v>
      </c>
      <c r="CI42" s="413">
        <f t="shared" si="57"/>
        <v>2335.9375000000005</v>
      </c>
      <c r="CJ42" s="399">
        <f>CI42*0.8</f>
        <v>1868.7500000000005</v>
      </c>
      <c r="CK42" s="399">
        <f t="shared" si="38"/>
        <v>1495.0000000000005</v>
      </c>
      <c r="CL42" s="399">
        <f t="shared" si="38"/>
        <v>1196.0000000000005</v>
      </c>
      <c r="CM42" s="415">
        <f t="shared" si="38"/>
        <v>956.80000000000041</v>
      </c>
      <c r="CN42" s="397">
        <f t="shared" si="38"/>
        <v>765.4400000000004</v>
      </c>
      <c r="CO42" s="397">
        <f t="shared" si="38"/>
        <v>612.35200000000032</v>
      </c>
      <c r="CP42" s="397">
        <f t="shared" si="38"/>
        <v>489.88160000000028</v>
      </c>
      <c r="CQ42" s="397">
        <f t="shared" si="43"/>
        <v>391.90528000000023</v>
      </c>
      <c r="CR42" s="397">
        <f t="shared" si="43"/>
        <v>313.52422400000023</v>
      </c>
      <c r="CS42" s="397">
        <f t="shared" si="43"/>
        <v>250.81937920000018</v>
      </c>
      <c r="CT42" s="397">
        <f t="shared" si="43"/>
        <v>200.65550336000015</v>
      </c>
      <c r="CU42" s="397">
        <f t="shared" si="43"/>
        <v>160.52440268800012</v>
      </c>
      <c r="CV42" s="397">
        <f t="shared" si="43"/>
        <v>128.4195221504001</v>
      </c>
      <c r="CW42" s="397">
        <f t="shared" si="43"/>
        <v>102.73561772032008</v>
      </c>
      <c r="CX42" s="397">
        <f t="shared" si="43"/>
        <v>82.188494176256071</v>
      </c>
      <c r="CY42" s="402">
        <f t="shared" si="43"/>
        <v>65.75079534100486</v>
      </c>
      <c r="CZ42" s="397">
        <f t="shared" si="43"/>
        <v>52.600636272803889</v>
      </c>
      <c r="DA42" s="397">
        <f t="shared" si="43"/>
        <v>42.080509018243113</v>
      </c>
      <c r="DB42" s="397">
        <f t="shared" si="43"/>
        <v>33.66440721459449</v>
      </c>
      <c r="DC42" s="397">
        <f t="shared" si="43"/>
        <v>26.931525771675595</v>
      </c>
      <c r="DD42" s="397">
        <f t="shared" si="43"/>
        <v>21.545220617340476</v>
      </c>
      <c r="DE42" s="397">
        <f t="shared" si="43"/>
        <v>17.236176493872382</v>
      </c>
      <c r="DF42" s="397">
        <f t="shared" si="43"/>
        <v>13.788941195097905</v>
      </c>
      <c r="DG42" s="397">
        <f t="shared" si="44"/>
        <v>11.031152956078325</v>
      </c>
      <c r="DH42" s="397">
        <f t="shared" si="44"/>
        <v>8.82492236486266</v>
      </c>
      <c r="DI42" s="397">
        <f t="shared" si="44"/>
        <v>7.0599378918901285</v>
      </c>
      <c r="DJ42" s="397">
        <f t="shared" si="44"/>
        <v>5.6479503135121032</v>
      </c>
      <c r="DK42" s="402">
        <f t="shared" si="44"/>
        <v>4.5183602508096827</v>
      </c>
      <c r="DL42" s="397">
        <f t="shared" si="44"/>
        <v>3.6146882006477465</v>
      </c>
      <c r="DM42" s="397">
        <f t="shared" si="44"/>
        <v>2.8917505605181972</v>
      </c>
      <c r="DN42" s="397">
        <f t="shared" si="44"/>
        <v>2.3134004484145581</v>
      </c>
      <c r="DO42" s="397">
        <f t="shared" si="44"/>
        <v>1.8507203587316465</v>
      </c>
      <c r="DP42" s="397">
        <f t="shared" si="44"/>
        <v>1.4805762869853174</v>
      </c>
      <c r="DQ42" s="397">
        <f t="shared" si="44"/>
        <v>1.1844610295882541</v>
      </c>
      <c r="DR42" s="397">
        <f t="shared" si="39"/>
        <v>0.94756882367060324</v>
      </c>
      <c r="DS42" s="397">
        <f t="shared" si="39"/>
        <v>0.75805505893648262</v>
      </c>
      <c r="DT42" s="397">
        <f t="shared" si="39"/>
        <v>0.60644404714918609</v>
      </c>
      <c r="DU42" s="397">
        <f t="shared" si="39"/>
        <v>0.48515523771934888</v>
      </c>
      <c r="DV42" s="397">
        <f t="shared" si="39"/>
        <v>0.38812419017547911</v>
      </c>
      <c r="DW42" s="402">
        <f t="shared" si="39"/>
        <v>0.31049935214038332</v>
      </c>
      <c r="DX42" s="397">
        <f t="shared" si="39"/>
        <v>0.24839948171230666</v>
      </c>
      <c r="DY42" s="397">
        <f t="shared" si="39"/>
        <v>0.19871958536984535</v>
      </c>
      <c r="DZ42" s="397">
        <f t="shared" si="39"/>
        <v>0.15897566829587628</v>
      </c>
      <c r="EA42" s="397">
        <f t="shared" si="39"/>
        <v>0.12718053463670104</v>
      </c>
      <c r="EB42" s="397">
        <f t="shared" si="39"/>
        <v>0.10174442770936083</v>
      </c>
      <c r="EC42" s="397">
        <f t="shared" si="39"/>
        <v>8.1395542167488677E-2</v>
      </c>
      <c r="ED42" s="397">
        <f t="shared" si="39"/>
        <v>6.5116433733990939E-2</v>
      </c>
      <c r="EE42" s="397">
        <f t="shared" si="39"/>
        <v>5.2093146987192751E-2</v>
      </c>
      <c r="EF42" s="397">
        <f t="shared" si="39"/>
        <v>4.1674517589754205E-2</v>
      </c>
      <c r="EG42" s="397">
        <f t="shared" si="39"/>
        <v>3.3339614071803365E-2</v>
      </c>
      <c r="EH42" s="397">
        <f t="shared" si="40"/>
        <v>2.6671691257442693E-2</v>
      </c>
      <c r="EI42" s="402">
        <f t="shared" si="29"/>
        <v>2.1337353005954157E-2</v>
      </c>
      <c r="EJ42" s="397">
        <f t="shared" si="29"/>
        <v>1.7069882404763325E-2</v>
      </c>
      <c r="EK42" s="397">
        <f t="shared" si="29"/>
        <v>1.3655905923810661E-2</v>
      </c>
      <c r="EL42" s="397">
        <f t="shared" si="29"/>
        <v>1.0924724739048529E-2</v>
      </c>
      <c r="EM42" s="397">
        <f t="shared" si="29"/>
        <v>8.7397797912388241E-3</v>
      </c>
      <c r="EN42" s="397">
        <f t="shared" si="29"/>
        <v>6.9918238329910593E-3</v>
      </c>
      <c r="EO42" s="397">
        <f t="shared" si="29"/>
        <v>5.5934590663928481E-3</v>
      </c>
      <c r="EP42" s="397">
        <f t="shared" si="29"/>
        <v>4.4747672531142788E-3</v>
      </c>
      <c r="EQ42" s="397">
        <f t="shared" si="29"/>
        <v>3.5798138024914234E-3</v>
      </c>
      <c r="ER42" s="397">
        <f t="shared" si="29"/>
        <v>2.8638510419931387E-3</v>
      </c>
      <c r="ES42" s="397">
        <f t="shared" si="29"/>
        <v>2.2910808335945112E-3</v>
      </c>
      <c r="ET42" s="397">
        <f t="shared" si="29"/>
        <v>1.832864666875609E-3</v>
      </c>
      <c r="EU42" s="402">
        <f t="shared" si="29"/>
        <v>1.4662917335004873E-3</v>
      </c>
      <c r="EV42" s="397">
        <f t="shared" si="29"/>
        <v>1.1730333868003899E-3</v>
      </c>
      <c r="EW42" s="397">
        <f t="shared" si="29"/>
        <v>9.3842670944031196E-4</v>
      </c>
      <c r="EX42" s="397">
        <f t="shared" si="29"/>
        <v>7.5074136755224957E-4</v>
      </c>
      <c r="EY42" s="397">
        <f t="shared" si="56"/>
        <v>6.005930940417997E-4</v>
      </c>
      <c r="EZ42" s="397">
        <f t="shared" si="56"/>
        <v>4.8047447523343978E-4</v>
      </c>
      <c r="FA42" s="397">
        <f t="shared" si="56"/>
        <v>3.8437958018675185E-4</v>
      </c>
      <c r="FB42" s="397">
        <f t="shared" si="56"/>
        <v>3.0750366414940148E-4</v>
      </c>
      <c r="FC42" s="397">
        <f t="shared" si="56"/>
        <v>2.4600293131952117E-4</v>
      </c>
      <c r="FD42" s="397">
        <f t="shared" si="56"/>
        <v>1.9680234505561694E-4</v>
      </c>
      <c r="FE42" s="397">
        <f t="shared" si="56"/>
        <v>1.5744187604449357E-4</v>
      </c>
      <c r="FF42" s="397">
        <f t="shared" si="56"/>
        <v>1.2595350083559486E-4</v>
      </c>
      <c r="FG42" s="402">
        <f t="shared" si="56"/>
        <v>1.0076280066847589E-4</v>
      </c>
      <c r="FH42" s="397">
        <f t="shared" si="51"/>
        <v>8.0610240534780721E-5</v>
      </c>
      <c r="FI42" s="397">
        <f t="shared" si="51"/>
        <v>6.448819242782458E-5</v>
      </c>
      <c r="FJ42" s="397">
        <f t="shared" si="51"/>
        <v>5.1590553942259669E-5</v>
      </c>
      <c r="FK42" s="397">
        <f t="shared" si="51"/>
        <v>4.1272443153807738E-5</v>
      </c>
      <c r="FL42" s="397">
        <f t="shared" si="51"/>
        <v>3.3017954523046195E-5</v>
      </c>
      <c r="FM42" s="397">
        <f t="shared" si="51"/>
        <v>2.6414363618436957E-5</v>
      </c>
      <c r="FN42" s="397">
        <f t="shared" si="51"/>
        <v>2.1131490894749568E-5</v>
      </c>
      <c r="FO42" s="397">
        <f t="shared" si="51"/>
        <v>1.6905192715799656E-5</v>
      </c>
      <c r="FP42" s="397">
        <f t="shared" si="51"/>
        <v>1.3524154172639725E-5</v>
      </c>
      <c r="FQ42" s="397">
        <f t="shared" si="51"/>
        <v>1.0819323338111781E-5</v>
      </c>
      <c r="FR42" s="397">
        <f t="shared" si="51"/>
        <v>8.6554586704894247E-6</v>
      </c>
      <c r="FS42" s="402">
        <f t="shared" si="51"/>
        <v>6.9243669363915398E-6</v>
      </c>
      <c r="FT42" s="397">
        <f t="shared" si="51"/>
        <v>5.5394935491132325E-6</v>
      </c>
      <c r="FU42" s="397">
        <f t="shared" si="51"/>
        <v>4.4315948392905862E-6</v>
      </c>
      <c r="FV42" s="397">
        <f t="shared" si="51"/>
        <v>3.5452758714324692E-6</v>
      </c>
      <c r="FW42" s="397">
        <f t="shared" si="51"/>
        <v>2.8362206971459756E-6</v>
      </c>
      <c r="FX42" s="397">
        <f t="shared" si="53"/>
        <v>2.2689765577167807E-6</v>
      </c>
      <c r="FY42" s="397">
        <f t="shared" si="53"/>
        <v>1.8151812461734246E-6</v>
      </c>
      <c r="FZ42" s="397">
        <f t="shared" si="53"/>
        <v>1.4521449969387397E-6</v>
      </c>
      <c r="GA42" s="397">
        <f t="shared" si="53"/>
        <v>1.1617159975509919E-6</v>
      </c>
      <c r="GB42" s="397">
        <f t="shared" si="53"/>
        <v>9.2937279804079358E-7</v>
      </c>
      <c r="GC42" s="397">
        <f t="shared" si="53"/>
        <v>7.4349823843263491E-7</v>
      </c>
      <c r="GD42" s="397">
        <f t="shared" si="53"/>
        <v>5.9479859074610799E-7</v>
      </c>
      <c r="GE42" s="402">
        <f t="shared" si="53"/>
        <v>4.7583887259688643E-7</v>
      </c>
      <c r="GF42" s="416">
        <f t="shared" si="45"/>
        <v>569968.74999809626</v>
      </c>
    </row>
    <row r="43" spans="1:189" s="393" customFormat="1" ht="22" hidden="1" customHeight="1">
      <c r="B43" s="394">
        <f t="shared" si="19"/>
        <v>27</v>
      </c>
      <c r="C43" s="394">
        <v>1</v>
      </c>
      <c r="D43" s="394"/>
      <c r="E43" s="394"/>
      <c r="F43" s="394"/>
      <c r="G43" s="404" t="str">
        <f>$G$355</f>
        <v>High Performing Title / Print</v>
      </c>
      <c r="H43" s="396"/>
      <c r="I43" s="397"/>
      <c r="J43" s="397"/>
      <c r="K43" s="397"/>
      <c r="L43" s="397"/>
      <c r="M43" s="397"/>
      <c r="N43" s="397"/>
      <c r="O43" s="397"/>
      <c r="P43" s="397"/>
      <c r="Q43" s="397"/>
      <c r="R43" s="397"/>
      <c r="S43" s="402"/>
      <c r="T43" s="397"/>
      <c r="U43" s="397"/>
      <c r="V43" s="397"/>
      <c r="W43" s="397"/>
      <c r="X43" s="397"/>
      <c r="Y43" s="397"/>
      <c r="Z43" s="397"/>
      <c r="AA43" s="397"/>
      <c r="AB43" s="397"/>
      <c r="AC43" s="397"/>
      <c r="AD43" s="397"/>
      <c r="AE43" s="402"/>
      <c r="AF43" s="397"/>
      <c r="AG43" s="397"/>
      <c r="AH43" s="397"/>
      <c r="AI43" s="397"/>
      <c r="AJ43" s="397"/>
      <c r="AK43" s="397"/>
      <c r="AL43" s="397"/>
      <c r="AM43" s="397"/>
      <c r="AN43" s="397"/>
      <c r="AO43" s="397"/>
      <c r="AP43" s="397"/>
      <c r="AQ43" s="402"/>
      <c r="AR43" s="397"/>
      <c r="AS43" s="397"/>
      <c r="AT43" s="397"/>
      <c r="AU43" s="397"/>
      <c r="AV43" s="397"/>
      <c r="AW43" s="397"/>
      <c r="AX43" s="397"/>
      <c r="AY43" s="397"/>
      <c r="AZ43" s="397"/>
      <c r="BA43" s="397"/>
      <c r="BB43" s="397"/>
      <c r="BC43" s="402"/>
      <c r="BD43" s="397"/>
      <c r="BE43" s="397"/>
      <c r="BF43" s="397"/>
      <c r="BG43" s="397"/>
      <c r="BH43" s="397"/>
      <c r="BI43" s="397"/>
      <c r="BJ43" s="397"/>
      <c r="BK43" s="397"/>
      <c r="BL43" s="397"/>
      <c r="BM43" s="405">
        <f t="shared" ref="BM43:CJ43" si="58">$B$10*Q$355</f>
        <v>216978.69374999998</v>
      </c>
      <c r="BN43" s="405">
        <f t="shared" si="58"/>
        <v>724467.65625</v>
      </c>
      <c r="BO43" s="406">
        <f t="shared" si="58"/>
        <v>1376160.58125</v>
      </c>
      <c r="BP43" s="405">
        <f t="shared" si="58"/>
        <v>2329951.8937499998</v>
      </c>
      <c r="BQ43" s="405">
        <f t="shared" si="58"/>
        <v>2894254.59375</v>
      </c>
      <c r="BR43" s="405">
        <f t="shared" si="58"/>
        <v>3393771.46875</v>
      </c>
      <c r="BS43" s="405">
        <f t="shared" si="58"/>
        <v>2796016.2749999999</v>
      </c>
      <c r="BT43" s="405">
        <f t="shared" si="58"/>
        <v>2389978.0124999997</v>
      </c>
      <c r="BU43" s="405">
        <f t="shared" si="58"/>
        <v>3074736.5999999996</v>
      </c>
      <c r="BV43" s="405">
        <f t="shared" si="58"/>
        <v>2535998.4</v>
      </c>
      <c r="BW43" s="405">
        <f t="shared" si="58"/>
        <v>2199253.3874999997</v>
      </c>
      <c r="BX43" s="405">
        <f t="shared" si="58"/>
        <v>2769980.85</v>
      </c>
      <c r="BY43" s="405">
        <f t="shared" si="58"/>
        <v>2434968.1687499997</v>
      </c>
      <c r="BZ43" s="405">
        <f t="shared" si="58"/>
        <v>2279546.1</v>
      </c>
      <c r="CA43" s="406">
        <f t="shared" si="58"/>
        <v>1459329.3</v>
      </c>
      <c r="CB43" s="405">
        <f t="shared" si="58"/>
        <v>1644554.1937499999</v>
      </c>
      <c r="CC43" s="405">
        <f t="shared" si="58"/>
        <v>1368625.78125</v>
      </c>
      <c r="CD43" s="405">
        <f t="shared" si="58"/>
        <v>1435026.20625</v>
      </c>
      <c r="CE43" s="405">
        <f t="shared" si="58"/>
        <v>791086.72499999998</v>
      </c>
      <c r="CF43" s="405">
        <f t="shared" si="58"/>
        <v>705176.54999999993</v>
      </c>
      <c r="CG43" s="405">
        <f t="shared" si="58"/>
        <v>550393.59375</v>
      </c>
      <c r="CH43" s="405">
        <f t="shared" si="58"/>
        <v>603389.47499999998</v>
      </c>
      <c r="CI43" s="405">
        <f t="shared" si="58"/>
        <v>382004.26874999999</v>
      </c>
      <c r="CJ43" s="405">
        <f t="shared" si="58"/>
        <v>213648.58124999999</v>
      </c>
      <c r="CK43" s="399">
        <f>CJ43*0.8</f>
        <v>170918.86499999999</v>
      </c>
      <c r="CL43" s="399">
        <f t="shared" si="38"/>
        <v>136735.092</v>
      </c>
      <c r="CM43" s="415">
        <f t="shared" si="38"/>
        <v>109388.0736</v>
      </c>
      <c r="CN43" s="397">
        <f t="shared" si="38"/>
        <v>87510.458880000006</v>
      </c>
      <c r="CO43" s="397">
        <f t="shared" si="38"/>
        <v>70008.367104000004</v>
      </c>
      <c r="CP43" s="397">
        <f t="shared" si="38"/>
        <v>56006.693683200006</v>
      </c>
      <c r="CQ43" s="397">
        <f t="shared" si="43"/>
        <v>44805.354946560008</v>
      </c>
      <c r="CR43" s="397">
        <f t="shared" si="43"/>
        <v>35844.283957248008</v>
      </c>
      <c r="CS43" s="397">
        <f t="shared" si="43"/>
        <v>28675.427165798406</v>
      </c>
      <c r="CT43" s="397">
        <f t="shared" si="43"/>
        <v>22940.341732638728</v>
      </c>
      <c r="CU43" s="397">
        <f t="shared" si="43"/>
        <v>18352.273386110985</v>
      </c>
      <c r="CV43" s="397">
        <f t="shared" si="43"/>
        <v>14681.818708888788</v>
      </c>
      <c r="CW43" s="397">
        <f t="shared" si="43"/>
        <v>11745.454967111031</v>
      </c>
      <c r="CX43" s="397">
        <f t="shared" si="43"/>
        <v>9396.3639736888254</v>
      </c>
      <c r="CY43" s="402">
        <f t="shared" si="43"/>
        <v>7517.091178951061</v>
      </c>
      <c r="CZ43" s="397">
        <f t="shared" si="43"/>
        <v>6013.6729431608492</v>
      </c>
      <c r="DA43" s="397">
        <f t="shared" si="43"/>
        <v>4810.9383545286792</v>
      </c>
      <c r="DB43" s="397">
        <f t="shared" si="43"/>
        <v>3848.7506836229436</v>
      </c>
      <c r="DC43" s="397">
        <f t="shared" si="43"/>
        <v>3079.000546898355</v>
      </c>
      <c r="DD43" s="397">
        <f t="shared" si="43"/>
        <v>2463.2004375186843</v>
      </c>
      <c r="DE43" s="397">
        <f t="shared" si="43"/>
        <v>1970.5603500149475</v>
      </c>
      <c r="DF43" s="397">
        <f t="shared" si="43"/>
        <v>1576.4482800119581</v>
      </c>
      <c r="DG43" s="397">
        <f t="shared" si="44"/>
        <v>1261.1586240095667</v>
      </c>
      <c r="DH43" s="397">
        <f t="shared" si="44"/>
        <v>1008.9268992076534</v>
      </c>
      <c r="DI43" s="397">
        <f t="shared" si="44"/>
        <v>807.14151936612279</v>
      </c>
      <c r="DJ43" s="397">
        <f t="shared" si="44"/>
        <v>645.71321549289826</v>
      </c>
      <c r="DK43" s="402">
        <f t="shared" si="44"/>
        <v>516.57057239431867</v>
      </c>
      <c r="DL43" s="397">
        <f t="shared" si="44"/>
        <v>413.25645791545497</v>
      </c>
      <c r="DM43" s="397">
        <f t="shared" si="44"/>
        <v>330.60516633236398</v>
      </c>
      <c r="DN43" s="397">
        <f t="shared" si="44"/>
        <v>264.48413306589117</v>
      </c>
      <c r="DO43" s="397">
        <f t="shared" si="44"/>
        <v>211.58730645271294</v>
      </c>
      <c r="DP43" s="397">
        <f t="shared" si="44"/>
        <v>169.26984516217036</v>
      </c>
      <c r="DQ43" s="397">
        <f t="shared" si="44"/>
        <v>135.41587612973629</v>
      </c>
      <c r="DR43" s="397">
        <f t="shared" si="39"/>
        <v>108.33270090378903</v>
      </c>
      <c r="DS43" s="397">
        <f t="shared" si="39"/>
        <v>86.666160723031226</v>
      </c>
      <c r="DT43" s="397">
        <f t="shared" si="39"/>
        <v>69.332928578424983</v>
      </c>
      <c r="DU43" s="397">
        <f t="shared" si="39"/>
        <v>55.466342862739992</v>
      </c>
      <c r="DV43" s="397">
        <f t="shared" si="39"/>
        <v>44.373074290191994</v>
      </c>
      <c r="DW43" s="402">
        <f t="shared" si="39"/>
        <v>35.498459432153595</v>
      </c>
      <c r="DX43" s="397">
        <f t="shared" si="39"/>
        <v>28.398767545722876</v>
      </c>
      <c r="DY43" s="397">
        <f t="shared" si="39"/>
        <v>22.719014036578301</v>
      </c>
      <c r="DZ43" s="397">
        <f t="shared" si="39"/>
        <v>18.17521122926264</v>
      </c>
      <c r="EA43" s="397">
        <f t="shared" si="39"/>
        <v>14.540168983410112</v>
      </c>
      <c r="EB43" s="397">
        <f t="shared" si="39"/>
        <v>11.632135186728091</v>
      </c>
      <c r="EC43" s="397">
        <f t="shared" si="39"/>
        <v>9.3057081493824736</v>
      </c>
      <c r="ED43" s="397">
        <f t="shared" si="39"/>
        <v>7.4445665195059796</v>
      </c>
      <c r="EE43" s="397">
        <f t="shared" si="39"/>
        <v>5.9556532156047837</v>
      </c>
      <c r="EF43" s="397">
        <f t="shared" si="39"/>
        <v>4.7645225724838269</v>
      </c>
      <c r="EG43" s="397">
        <f t="shared" si="39"/>
        <v>3.8116180579870615</v>
      </c>
      <c r="EH43" s="397">
        <f t="shared" si="40"/>
        <v>3.0492944463896494</v>
      </c>
      <c r="EI43" s="402">
        <f t="shared" si="29"/>
        <v>2.4394355571117199</v>
      </c>
      <c r="EJ43" s="397">
        <f t="shared" si="29"/>
        <v>1.9515484456893759</v>
      </c>
      <c r="EK43" s="397">
        <f t="shared" si="29"/>
        <v>1.5612387565515009</v>
      </c>
      <c r="EL43" s="397">
        <f t="shared" si="29"/>
        <v>1.2489910052412008</v>
      </c>
      <c r="EM43" s="397">
        <f t="shared" si="29"/>
        <v>0.99919280419296064</v>
      </c>
      <c r="EN43" s="397">
        <f t="shared" si="29"/>
        <v>0.79935424335436855</v>
      </c>
      <c r="EO43" s="397">
        <f t="shared" si="29"/>
        <v>0.63948339468349491</v>
      </c>
      <c r="EP43" s="397">
        <f t="shared" si="29"/>
        <v>0.51158671574679593</v>
      </c>
      <c r="EQ43" s="397">
        <f t="shared" si="29"/>
        <v>0.40926937259743679</v>
      </c>
      <c r="ER43" s="397">
        <f t="shared" si="29"/>
        <v>0.32741549807794945</v>
      </c>
      <c r="ES43" s="397">
        <f t="shared" si="29"/>
        <v>0.26193239846235955</v>
      </c>
      <c r="ET43" s="397">
        <f t="shared" si="29"/>
        <v>0.20954591876988765</v>
      </c>
      <c r="EU43" s="402">
        <f t="shared" si="29"/>
        <v>0.16763673501591014</v>
      </c>
      <c r="EV43" s="397">
        <f t="shared" si="29"/>
        <v>0.13410938801272812</v>
      </c>
      <c r="EW43" s="397">
        <f t="shared" si="29"/>
        <v>0.1072875104101825</v>
      </c>
      <c r="EX43" s="397">
        <f t="shared" si="29"/>
        <v>8.583000832814601E-2</v>
      </c>
      <c r="EY43" s="397">
        <f t="shared" si="56"/>
        <v>6.8664006662516805E-2</v>
      </c>
      <c r="EZ43" s="397">
        <f t="shared" si="56"/>
        <v>5.4931205330013444E-2</v>
      </c>
      <c r="FA43" s="397">
        <f t="shared" si="56"/>
        <v>4.3944964264010761E-2</v>
      </c>
      <c r="FB43" s="397">
        <f t="shared" si="56"/>
        <v>3.515597141120861E-2</v>
      </c>
      <c r="FC43" s="397">
        <f t="shared" si="56"/>
        <v>2.8124777128966889E-2</v>
      </c>
      <c r="FD43" s="397">
        <f t="shared" si="56"/>
        <v>2.2499821703173512E-2</v>
      </c>
      <c r="FE43" s="397">
        <f t="shared" si="56"/>
        <v>1.7999857362538809E-2</v>
      </c>
      <c r="FF43" s="397">
        <f t="shared" si="56"/>
        <v>1.4399885890031048E-2</v>
      </c>
      <c r="FG43" s="402">
        <f t="shared" si="56"/>
        <v>1.1519908712024839E-2</v>
      </c>
      <c r="FH43" s="397">
        <f t="shared" si="51"/>
        <v>9.2159269696198715E-3</v>
      </c>
      <c r="FI43" s="397">
        <f t="shared" si="51"/>
        <v>7.3727415756958976E-3</v>
      </c>
      <c r="FJ43" s="397">
        <f t="shared" si="51"/>
        <v>5.8981932605567181E-3</v>
      </c>
      <c r="FK43" s="397">
        <f t="shared" si="51"/>
        <v>4.7185546084453746E-3</v>
      </c>
      <c r="FL43" s="397">
        <f t="shared" si="51"/>
        <v>3.7748436867562998E-3</v>
      </c>
      <c r="FM43" s="397">
        <f t="shared" si="51"/>
        <v>3.0198749494050399E-3</v>
      </c>
      <c r="FN43" s="397">
        <f t="shared" si="51"/>
        <v>2.4158999595240323E-3</v>
      </c>
      <c r="FO43" s="397">
        <f t="shared" si="51"/>
        <v>1.9327199676192259E-3</v>
      </c>
      <c r="FP43" s="397">
        <f t="shared" si="51"/>
        <v>1.5461759740953809E-3</v>
      </c>
      <c r="FQ43" s="397">
        <f t="shared" si="51"/>
        <v>1.2369407792763047E-3</v>
      </c>
      <c r="FR43" s="397">
        <f t="shared" si="51"/>
        <v>9.8955262342104383E-4</v>
      </c>
      <c r="FS43" s="402">
        <f t="shared" si="51"/>
        <v>7.9164209873683507E-4</v>
      </c>
      <c r="FT43" s="397">
        <f t="shared" si="51"/>
        <v>6.333136789894681E-4</v>
      </c>
      <c r="FU43" s="397">
        <f t="shared" si="51"/>
        <v>5.0665094319157452E-4</v>
      </c>
      <c r="FV43" s="397">
        <f t="shared" si="51"/>
        <v>4.0532075455325964E-4</v>
      </c>
      <c r="FW43" s="397">
        <f t="shared" si="51"/>
        <v>3.2425660364260772E-4</v>
      </c>
      <c r="FX43" s="397">
        <f t="shared" si="53"/>
        <v>2.5940528291408619E-4</v>
      </c>
      <c r="FY43" s="397">
        <f t="shared" si="53"/>
        <v>2.0752422633126897E-4</v>
      </c>
      <c r="FZ43" s="397">
        <f t="shared" si="53"/>
        <v>1.6601938106501518E-4</v>
      </c>
      <c r="GA43" s="397">
        <f t="shared" si="53"/>
        <v>1.3281550485201216E-4</v>
      </c>
      <c r="GB43" s="397">
        <f t="shared" si="53"/>
        <v>1.0625240388160973E-4</v>
      </c>
      <c r="GC43" s="397">
        <f t="shared" si="53"/>
        <v>8.5001923105287787E-5</v>
      </c>
      <c r="GD43" s="397">
        <f t="shared" si="53"/>
        <v>6.800153848423023E-5</v>
      </c>
      <c r="GE43" s="402">
        <f t="shared" si="53"/>
        <v>5.4401230787384188E-5</v>
      </c>
      <c r="GF43" s="407">
        <f t="shared" si="45"/>
        <v>41423891.681032404</v>
      </c>
      <c r="GG43" s="408">
        <f>(GF43*$B$14)*$B$13</f>
        <v>186407512.56464583</v>
      </c>
    </row>
    <row r="44" spans="1:189" s="393" customFormat="1" ht="22" hidden="1" customHeight="1" thickBot="1">
      <c r="B44" s="394">
        <f t="shared" si="19"/>
        <v>28</v>
      </c>
      <c r="C44" s="394"/>
      <c r="D44" s="394">
        <v>1</v>
      </c>
      <c r="E44" s="394"/>
      <c r="F44" s="394"/>
      <c r="G44" s="395" t="str">
        <f>$G$356</f>
        <v>Avg Performing  Title / Print</v>
      </c>
      <c r="H44" s="396"/>
      <c r="I44" s="397"/>
      <c r="J44" s="397"/>
      <c r="K44" s="397"/>
      <c r="L44" s="397"/>
      <c r="M44" s="397"/>
      <c r="N44" s="397"/>
      <c r="O44" s="397"/>
      <c r="P44" s="397"/>
      <c r="Q44" s="397"/>
      <c r="R44" s="397"/>
      <c r="S44" s="402"/>
      <c r="T44" s="397"/>
      <c r="U44" s="397"/>
      <c r="V44" s="397"/>
      <c r="W44" s="397"/>
      <c r="X44" s="397"/>
      <c r="Y44" s="397"/>
      <c r="Z44" s="397"/>
      <c r="AA44" s="397"/>
      <c r="AB44" s="397"/>
      <c r="AC44" s="397"/>
      <c r="AD44" s="397"/>
      <c r="AE44" s="402"/>
      <c r="AF44" s="397"/>
      <c r="AG44" s="397"/>
      <c r="AH44" s="397"/>
      <c r="AI44" s="397"/>
      <c r="AJ44" s="397"/>
      <c r="AK44" s="397"/>
      <c r="AL44" s="397"/>
      <c r="AM44" s="397"/>
      <c r="AN44" s="397"/>
      <c r="AO44" s="397"/>
      <c r="AP44" s="397"/>
      <c r="AQ44" s="402"/>
      <c r="AR44" s="397"/>
      <c r="AS44" s="397"/>
      <c r="AT44" s="397"/>
      <c r="AU44" s="397"/>
      <c r="AV44" s="397"/>
      <c r="AW44" s="397"/>
      <c r="AX44" s="397"/>
      <c r="AY44" s="397"/>
      <c r="AZ44" s="397"/>
      <c r="BA44" s="397"/>
      <c r="BB44" s="397"/>
      <c r="BC44" s="402"/>
      <c r="BD44" s="397"/>
      <c r="BE44" s="397"/>
      <c r="BF44" s="397"/>
      <c r="BG44" s="397"/>
      <c r="BH44" s="397"/>
      <c r="BI44" s="397"/>
      <c r="BJ44" s="397"/>
      <c r="BK44" s="397"/>
      <c r="BL44" s="397"/>
      <c r="BM44" s="397"/>
      <c r="BN44" s="401">
        <f t="shared" ref="BN44:CK44" si="59">$B$10*Q$356</f>
        <v>23344.424999999999</v>
      </c>
      <c r="BO44" s="400">
        <f t="shared" si="59"/>
        <v>75179.8125</v>
      </c>
      <c r="BP44" s="401">
        <f t="shared" si="59"/>
        <v>213463.57499999998</v>
      </c>
      <c r="BQ44" s="401">
        <f t="shared" si="59"/>
        <v>417721.6875</v>
      </c>
      <c r="BR44" s="401">
        <f t="shared" si="59"/>
        <v>510202.38749999995</v>
      </c>
      <c r="BS44" s="401">
        <f t="shared" si="59"/>
        <v>496444.64999999997</v>
      </c>
      <c r="BT44" s="401">
        <f t="shared" si="59"/>
        <v>505224.03749999998</v>
      </c>
      <c r="BU44" s="401">
        <f t="shared" si="59"/>
        <v>495940.08749999997</v>
      </c>
      <c r="BV44" s="401">
        <f t="shared" si="59"/>
        <v>335455.57500000001</v>
      </c>
      <c r="BW44" s="401">
        <f t="shared" si="59"/>
        <v>364069.875</v>
      </c>
      <c r="BX44" s="401">
        <f t="shared" si="59"/>
        <v>279841.57500000001</v>
      </c>
      <c r="BY44" s="401">
        <f t="shared" si="59"/>
        <v>238590.78749999998</v>
      </c>
      <c r="BZ44" s="401">
        <f t="shared" si="59"/>
        <v>308814.67499999999</v>
      </c>
      <c r="CA44" s="400">
        <f t="shared" si="59"/>
        <v>273585</v>
      </c>
      <c r="CB44" s="401">
        <f t="shared" si="59"/>
        <v>237267.71249999999</v>
      </c>
      <c r="CC44" s="401">
        <f t="shared" si="59"/>
        <v>178615.125</v>
      </c>
      <c r="CD44" s="401">
        <f t="shared" si="59"/>
        <v>165844.08749999999</v>
      </c>
      <c r="CE44" s="401">
        <f t="shared" si="59"/>
        <v>185342.625</v>
      </c>
      <c r="CF44" s="401">
        <f t="shared" si="59"/>
        <v>165877.72500000001</v>
      </c>
      <c r="CG44" s="401">
        <f t="shared" si="59"/>
        <v>128921.325</v>
      </c>
      <c r="CH44" s="401">
        <f t="shared" si="59"/>
        <v>95799.599999999991</v>
      </c>
      <c r="CI44" s="401">
        <f t="shared" si="59"/>
        <v>55995.224999999999</v>
      </c>
      <c r="CJ44" s="401">
        <f t="shared" si="59"/>
        <v>49009.837499999994</v>
      </c>
      <c r="CK44" s="401">
        <f t="shared" si="59"/>
        <v>27055.762499999997</v>
      </c>
      <c r="CL44" s="399">
        <f>CK44*0.8</f>
        <v>21644.61</v>
      </c>
      <c r="CM44" s="415">
        <f t="shared" si="38"/>
        <v>17315.688000000002</v>
      </c>
      <c r="CN44" s="397">
        <f t="shared" si="38"/>
        <v>13852.550400000002</v>
      </c>
      <c r="CO44" s="397">
        <f t="shared" si="38"/>
        <v>11082.040320000002</v>
      </c>
      <c r="CP44" s="397">
        <f t="shared" si="38"/>
        <v>8865.6322560000026</v>
      </c>
      <c r="CQ44" s="397">
        <f t="shared" si="43"/>
        <v>7092.5058048000028</v>
      </c>
      <c r="CR44" s="397">
        <f t="shared" si="43"/>
        <v>5674.0046438400022</v>
      </c>
      <c r="CS44" s="397">
        <f t="shared" si="43"/>
        <v>4539.2037150720016</v>
      </c>
      <c r="CT44" s="397">
        <f t="shared" si="43"/>
        <v>3631.3629720576014</v>
      </c>
      <c r="CU44" s="397">
        <f t="shared" si="43"/>
        <v>2905.0903776460814</v>
      </c>
      <c r="CV44" s="397">
        <f t="shared" si="43"/>
        <v>2324.0723021168651</v>
      </c>
      <c r="CW44" s="397">
        <f t="shared" si="43"/>
        <v>1859.2578416934921</v>
      </c>
      <c r="CX44" s="397">
        <f t="shared" si="43"/>
        <v>1487.4062733547937</v>
      </c>
      <c r="CY44" s="402">
        <f t="shared" si="43"/>
        <v>1189.9250186838351</v>
      </c>
      <c r="CZ44" s="397">
        <f t="shared" si="43"/>
        <v>951.94001494706811</v>
      </c>
      <c r="DA44" s="397">
        <f t="shared" si="43"/>
        <v>761.55201195765449</v>
      </c>
      <c r="DB44" s="397">
        <f t="shared" si="43"/>
        <v>609.24160956612366</v>
      </c>
      <c r="DC44" s="397">
        <f t="shared" si="43"/>
        <v>487.39328765289895</v>
      </c>
      <c r="DD44" s="397">
        <f t="shared" si="43"/>
        <v>389.91463012231918</v>
      </c>
      <c r="DE44" s="397">
        <f t="shared" si="43"/>
        <v>311.93170409785535</v>
      </c>
      <c r="DF44" s="397">
        <f t="shared" si="43"/>
        <v>249.5453632782843</v>
      </c>
      <c r="DG44" s="397">
        <f t="shared" si="44"/>
        <v>199.63629062262746</v>
      </c>
      <c r="DH44" s="397">
        <f t="shared" si="44"/>
        <v>159.70903249810198</v>
      </c>
      <c r="DI44" s="397">
        <f t="shared" si="44"/>
        <v>127.76722599848159</v>
      </c>
      <c r="DJ44" s="397">
        <f t="shared" si="44"/>
        <v>102.21378079878528</v>
      </c>
      <c r="DK44" s="402">
        <f t="shared" si="44"/>
        <v>81.771024639028226</v>
      </c>
      <c r="DL44" s="397">
        <f t="shared" si="44"/>
        <v>65.416819711222587</v>
      </c>
      <c r="DM44" s="397">
        <f t="shared" si="44"/>
        <v>52.33345576897807</v>
      </c>
      <c r="DN44" s="397">
        <f t="shared" si="44"/>
        <v>41.866764615182461</v>
      </c>
      <c r="DO44" s="397">
        <f t="shared" si="44"/>
        <v>33.493411692145969</v>
      </c>
      <c r="DP44" s="397">
        <f t="shared" si="44"/>
        <v>26.794729353716775</v>
      </c>
      <c r="DQ44" s="397">
        <f t="shared" si="44"/>
        <v>21.43578348297342</v>
      </c>
      <c r="DR44" s="397">
        <f t="shared" si="39"/>
        <v>17.148626786378738</v>
      </c>
      <c r="DS44" s="397">
        <f t="shared" si="39"/>
        <v>13.718901429102992</v>
      </c>
      <c r="DT44" s="397">
        <f t="shared" si="39"/>
        <v>10.975121143282394</v>
      </c>
      <c r="DU44" s="397">
        <f t="shared" si="39"/>
        <v>8.7800969146259149</v>
      </c>
      <c r="DV44" s="397">
        <f t="shared" si="39"/>
        <v>7.0240775317007325</v>
      </c>
      <c r="DW44" s="402">
        <f t="shared" si="39"/>
        <v>5.6192620253605865</v>
      </c>
      <c r="DX44" s="397">
        <f t="shared" si="39"/>
        <v>4.495409620288469</v>
      </c>
      <c r="DY44" s="397">
        <f t="shared" si="39"/>
        <v>3.5963276962307753</v>
      </c>
      <c r="DZ44" s="397">
        <f t="shared" si="39"/>
        <v>2.8770621569846204</v>
      </c>
      <c r="EA44" s="397">
        <f t="shared" si="39"/>
        <v>2.3016497255876964</v>
      </c>
      <c r="EB44" s="397">
        <f t="shared" si="39"/>
        <v>1.8413197804701573</v>
      </c>
      <c r="EC44" s="397">
        <f t="shared" si="39"/>
        <v>1.473055824376126</v>
      </c>
      <c r="ED44" s="397">
        <f t="shared" si="39"/>
        <v>1.1784446595009008</v>
      </c>
      <c r="EE44" s="397">
        <f t="shared" si="39"/>
        <v>0.94275572760072068</v>
      </c>
      <c r="EF44" s="397">
        <f t="shared" si="39"/>
        <v>0.75420458208057661</v>
      </c>
      <c r="EG44" s="397">
        <f t="shared" si="39"/>
        <v>0.60336366566446131</v>
      </c>
      <c r="EH44" s="397">
        <f t="shared" si="40"/>
        <v>0.48269093253156908</v>
      </c>
      <c r="EI44" s="402">
        <f t="shared" si="29"/>
        <v>0.38615274602525529</v>
      </c>
      <c r="EJ44" s="397">
        <f t="shared" si="29"/>
        <v>0.30892219682020428</v>
      </c>
      <c r="EK44" s="397">
        <f t="shared" si="29"/>
        <v>0.24713775745616343</v>
      </c>
      <c r="EL44" s="397">
        <f t="shared" si="29"/>
        <v>0.19771020596493075</v>
      </c>
      <c r="EM44" s="397">
        <f t="shared" si="29"/>
        <v>0.15816816477194462</v>
      </c>
      <c r="EN44" s="397">
        <f t="shared" si="29"/>
        <v>0.1265345318175557</v>
      </c>
      <c r="EO44" s="397">
        <f t="shared" si="29"/>
        <v>0.10122762545404457</v>
      </c>
      <c r="EP44" s="397">
        <f t="shared" si="29"/>
        <v>8.0982100363235665E-2</v>
      </c>
      <c r="EQ44" s="397">
        <f t="shared" si="29"/>
        <v>6.4785680290588538E-2</v>
      </c>
      <c r="ER44" s="397">
        <f t="shared" si="29"/>
        <v>5.1828544232470831E-2</v>
      </c>
      <c r="ES44" s="397">
        <f t="shared" si="29"/>
        <v>4.1462835385976671E-2</v>
      </c>
      <c r="ET44" s="397">
        <f t="shared" si="29"/>
        <v>3.3170268308781337E-2</v>
      </c>
      <c r="EU44" s="402">
        <f t="shared" si="29"/>
        <v>2.6536214647025071E-2</v>
      </c>
      <c r="EV44" s="397">
        <f t="shared" si="29"/>
        <v>2.122897171762006E-2</v>
      </c>
      <c r="EW44" s="397">
        <f t="shared" si="29"/>
        <v>1.6983177374096048E-2</v>
      </c>
      <c r="EX44" s="397">
        <f t="shared" si="29"/>
        <v>1.3586541899276839E-2</v>
      </c>
      <c r="EY44" s="397">
        <f t="shared" si="56"/>
        <v>1.0869233519421472E-2</v>
      </c>
      <c r="EZ44" s="397">
        <f t="shared" si="56"/>
        <v>8.6953868155371771E-3</v>
      </c>
      <c r="FA44" s="397">
        <f t="shared" si="56"/>
        <v>6.956309452429742E-3</v>
      </c>
      <c r="FB44" s="397">
        <f t="shared" si="56"/>
        <v>5.5650475619437936E-3</v>
      </c>
      <c r="FC44" s="397">
        <f t="shared" si="56"/>
        <v>4.4520380495550347E-3</v>
      </c>
      <c r="FD44" s="397">
        <f t="shared" si="56"/>
        <v>3.5616304396440279E-3</v>
      </c>
      <c r="FE44" s="397">
        <f t="shared" si="56"/>
        <v>2.8493043517152225E-3</v>
      </c>
      <c r="FF44" s="397">
        <f t="shared" si="56"/>
        <v>2.2794434813721781E-3</v>
      </c>
      <c r="FG44" s="402">
        <f t="shared" si="56"/>
        <v>1.8235547850977427E-3</v>
      </c>
      <c r="FH44" s="397">
        <f t="shared" si="51"/>
        <v>1.4588438280781942E-3</v>
      </c>
      <c r="FI44" s="397">
        <f t="shared" si="51"/>
        <v>1.1670750624625554E-3</v>
      </c>
      <c r="FJ44" s="397">
        <f t="shared" si="51"/>
        <v>9.3366004997004438E-4</v>
      </c>
      <c r="FK44" s="397">
        <f t="shared" si="51"/>
        <v>7.469280399760355E-4</v>
      </c>
      <c r="FL44" s="397">
        <f t="shared" si="51"/>
        <v>5.9754243198082845E-4</v>
      </c>
      <c r="FM44" s="397">
        <f t="shared" si="51"/>
        <v>4.7803394558466276E-4</v>
      </c>
      <c r="FN44" s="397">
        <f t="shared" si="51"/>
        <v>3.8242715646773023E-4</v>
      </c>
      <c r="FO44" s="397">
        <f t="shared" si="51"/>
        <v>3.0594172517418421E-4</v>
      </c>
      <c r="FP44" s="397">
        <f t="shared" si="51"/>
        <v>2.4475338013934736E-4</v>
      </c>
      <c r="FQ44" s="397">
        <f t="shared" si="51"/>
        <v>1.9580270411147791E-4</v>
      </c>
      <c r="FR44" s="397">
        <f t="shared" si="51"/>
        <v>1.5664216328918233E-4</v>
      </c>
      <c r="FS44" s="402">
        <f t="shared" si="51"/>
        <v>1.2531373063134587E-4</v>
      </c>
      <c r="FT44" s="397">
        <f t="shared" si="51"/>
        <v>1.002509845050767E-4</v>
      </c>
      <c r="FU44" s="397">
        <f t="shared" si="51"/>
        <v>8.0200787604061367E-5</v>
      </c>
      <c r="FV44" s="397">
        <f t="shared" si="51"/>
        <v>6.4160630083249094E-5</v>
      </c>
      <c r="FW44" s="397">
        <f t="shared" si="51"/>
        <v>5.1328504066599279E-5</v>
      </c>
      <c r="FX44" s="397">
        <f t="shared" si="53"/>
        <v>4.1062803253279423E-5</v>
      </c>
      <c r="FY44" s="397">
        <f t="shared" si="53"/>
        <v>3.2850242602623543E-5</v>
      </c>
      <c r="FZ44" s="397">
        <f t="shared" si="53"/>
        <v>2.6280194082098834E-5</v>
      </c>
      <c r="GA44" s="397">
        <f t="shared" si="53"/>
        <v>2.1024155265679068E-5</v>
      </c>
      <c r="GB44" s="397">
        <f t="shared" si="53"/>
        <v>1.6819324212543256E-5</v>
      </c>
      <c r="GC44" s="397">
        <f t="shared" si="53"/>
        <v>1.3455459370034605E-5</v>
      </c>
      <c r="GD44" s="397">
        <f t="shared" si="53"/>
        <v>1.0764367496027684E-5</v>
      </c>
      <c r="GE44" s="402">
        <f t="shared" si="53"/>
        <v>8.6114939968221483E-6</v>
      </c>
      <c r="GF44" s="403">
        <f t="shared" si="45"/>
        <v>5935830.2249655593</v>
      </c>
    </row>
    <row r="45" spans="1:189" s="366" customFormat="1" ht="22" hidden="1" customHeight="1" thickTop="1">
      <c r="A45" s="382" t="s">
        <v>391</v>
      </c>
      <c r="B45" s="383">
        <f t="shared" si="19"/>
        <v>29</v>
      </c>
      <c r="C45" s="421"/>
      <c r="D45" s="421">
        <v>1</v>
      </c>
      <c r="E45" s="421"/>
      <c r="F45" s="421"/>
      <c r="G45" s="417" t="str">
        <f>$G$356</f>
        <v>Avg Performing  Title / Print</v>
      </c>
      <c r="H45" s="422"/>
      <c r="I45" s="423"/>
      <c r="J45" s="423"/>
      <c r="K45" s="423"/>
      <c r="L45" s="423"/>
      <c r="M45" s="423"/>
      <c r="N45" s="423"/>
      <c r="O45" s="423"/>
      <c r="P45" s="423"/>
      <c r="Q45" s="423"/>
      <c r="R45" s="423"/>
      <c r="S45" s="425"/>
      <c r="T45" s="423"/>
      <c r="U45" s="423"/>
      <c r="V45" s="423"/>
      <c r="W45" s="423"/>
      <c r="X45" s="423"/>
      <c r="Y45" s="423"/>
      <c r="Z45" s="423"/>
      <c r="AA45" s="423"/>
      <c r="AB45" s="423"/>
      <c r="AC45" s="423"/>
      <c r="AD45" s="423"/>
      <c r="AE45" s="425"/>
      <c r="AF45" s="423"/>
      <c r="AG45" s="423"/>
      <c r="AH45" s="423"/>
      <c r="AI45" s="423"/>
      <c r="AJ45" s="423"/>
      <c r="AK45" s="423"/>
      <c r="AL45" s="423"/>
      <c r="AM45" s="423"/>
      <c r="AN45" s="423"/>
      <c r="AO45" s="423"/>
      <c r="AP45" s="423"/>
      <c r="AQ45" s="425"/>
      <c r="AR45" s="423"/>
      <c r="AS45" s="423"/>
      <c r="AT45" s="423"/>
      <c r="AU45" s="423"/>
      <c r="AV45" s="423"/>
      <c r="AW45" s="423"/>
      <c r="AX45" s="423"/>
      <c r="AY45" s="423"/>
      <c r="AZ45" s="423"/>
      <c r="BA45" s="423"/>
      <c r="BB45" s="423"/>
      <c r="BC45" s="425"/>
      <c r="BD45" s="423"/>
      <c r="BE45" s="423"/>
      <c r="BF45" s="423"/>
      <c r="BG45" s="423"/>
      <c r="BH45" s="423"/>
      <c r="BI45" s="423"/>
      <c r="BJ45" s="423"/>
      <c r="BK45" s="423"/>
      <c r="BL45" s="423"/>
      <c r="BM45" s="423"/>
      <c r="BN45" s="423"/>
      <c r="BO45" s="425"/>
      <c r="BP45" s="426">
        <f t="shared" ref="BP45:CM45" si="60">$B$10*Q$356</f>
        <v>23344.424999999999</v>
      </c>
      <c r="BQ45" s="426">
        <f t="shared" si="60"/>
        <v>75179.8125</v>
      </c>
      <c r="BR45" s="426">
        <f t="shared" si="60"/>
        <v>213463.57499999998</v>
      </c>
      <c r="BS45" s="426">
        <f t="shared" si="60"/>
        <v>417721.6875</v>
      </c>
      <c r="BT45" s="426">
        <f t="shared" si="60"/>
        <v>510202.38749999995</v>
      </c>
      <c r="BU45" s="426">
        <f t="shared" si="60"/>
        <v>496444.64999999997</v>
      </c>
      <c r="BV45" s="426">
        <f t="shared" si="60"/>
        <v>505224.03749999998</v>
      </c>
      <c r="BW45" s="426">
        <f t="shared" si="60"/>
        <v>495940.08749999997</v>
      </c>
      <c r="BX45" s="426">
        <f t="shared" si="60"/>
        <v>335455.57500000001</v>
      </c>
      <c r="BY45" s="426">
        <f t="shared" si="60"/>
        <v>364069.875</v>
      </c>
      <c r="BZ45" s="426">
        <f t="shared" si="60"/>
        <v>279841.57500000001</v>
      </c>
      <c r="CA45" s="427">
        <f t="shared" si="60"/>
        <v>238590.78749999998</v>
      </c>
      <c r="CB45" s="426">
        <f t="shared" si="60"/>
        <v>308814.67499999999</v>
      </c>
      <c r="CC45" s="426">
        <f t="shared" si="60"/>
        <v>273585</v>
      </c>
      <c r="CD45" s="426">
        <f t="shared" si="60"/>
        <v>237267.71249999999</v>
      </c>
      <c r="CE45" s="426">
        <f t="shared" si="60"/>
        <v>178615.125</v>
      </c>
      <c r="CF45" s="426">
        <f t="shared" si="60"/>
        <v>165844.08749999999</v>
      </c>
      <c r="CG45" s="426">
        <f t="shared" si="60"/>
        <v>185342.625</v>
      </c>
      <c r="CH45" s="426">
        <f t="shared" si="60"/>
        <v>165877.72500000001</v>
      </c>
      <c r="CI45" s="426">
        <f t="shared" si="60"/>
        <v>128921.325</v>
      </c>
      <c r="CJ45" s="426">
        <f t="shared" si="60"/>
        <v>95799.599999999991</v>
      </c>
      <c r="CK45" s="426">
        <f t="shared" si="60"/>
        <v>55995.224999999999</v>
      </c>
      <c r="CL45" s="426">
        <f t="shared" si="60"/>
        <v>49009.837499999994</v>
      </c>
      <c r="CM45" s="427">
        <f t="shared" si="60"/>
        <v>27055.762499999997</v>
      </c>
      <c r="CN45" s="397">
        <f t="shared" si="38"/>
        <v>21644.61</v>
      </c>
      <c r="CO45" s="397">
        <f t="shared" si="38"/>
        <v>17315.688000000002</v>
      </c>
      <c r="CP45" s="397">
        <f t="shared" si="38"/>
        <v>13852.550400000002</v>
      </c>
      <c r="CQ45" s="397">
        <f t="shared" si="43"/>
        <v>11082.040320000002</v>
      </c>
      <c r="CR45" s="397">
        <f t="shared" si="43"/>
        <v>8865.6322560000026</v>
      </c>
      <c r="CS45" s="397">
        <f t="shared" si="43"/>
        <v>7092.5058048000028</v>
      </c>
      <c r="CT45" s="397">
        <f t="shared" si="43"/>
        <v>5674.0046438400022</v>
      </c>
      <c r="CU45" s="397">
        <f t="shared" si="43"/>
        <v>4539.2037150720016</v>
      </c>
      <c r="CV45" s="397">
        <f t="shared" si="43"/>
        <v>3631.3629720576014</v>
      </c>
      <c r="CW45" s="397">
        <f t="shared" si="43"/>
        <v>2905.0903776460814</v>
      </c>
      <c r="CX45" s="397">
        <f t="shared" si="43"/>
        <v>2324.0723021168651</v>
      </c>
      <c r="CY45" s="402">
        <f t="shared" si="43"/>
        <v>1859.2578416934921</v>
      </c>
      <c r="CZ45" s="397">
        <f t="shared" si="43"/>
        <v>1487.4062733547937</v>
      </c>
      <c r="DA45" s="397">
        <f t="shared" si="43"/>
        <v>1189.9250186838351</v>
      </c>
      <c r="DB45" s="397">
        <f t="shared" si="43"/>
        <v>951.94001494706811</v>
      </c>
      <c r="DC45" s="397">
        <f t="shared" si="43"/>
        <v>761.55201195765449</v>
      </c>
      <c r="DD45" s="397">
        <f t="shared" si="43"/>
        <v>609.24160956612366</v>
      </c>
      <c r="DE45" s="397">
        <f t="shared" si="43"/>
        <v>487.39328765289895</v>
      </c>
      <c r="DF45" s="397">
        <f t="shared" si="43"/>
        <v>389.91463012231918</v>
      </c>
      <c r="DG45" s="397">
        <f t="shared" si="44"/>
        <v>311.93170409785535</v>
      </c>
      <c r="DH45" s="397">
        <f t="shared" si="44"/>
        <v>249.5453632782843</v>
      </c>
      <c r="DI45" s="397">
        <f t="shared" si="44"/>
        <v>199.63629062262746</v>
      </c>
      <c r="DJ45" s="397">
        <f t="shared" si="44"/>
        <v>159.70903249810198</v>
      </c>
      <c r="DK45" s="402">
        <f t="shared" si="44"/>
        <v>127.76722599848159</v>
      </c>
      <c r="DL45" s="397">
        <f t="shared" si="44"/>
        <v>102.21378079878528</v>
      </c>
      <c r="DM45" s="397">
        <f t="shared" si="44"/>
        <v>81.771024639028226</v>
      </c>
      <c r="DN45" s="397">
        <f t="shared" si="44"/>
        <v>65.416819711222587</v>
      </c>
      <c r="DO45" s="397">
        <f t="shared" si="44"/>
        <v>52.33345576897807</v>
      </c>
      <c r="DP45" s="397">
        <f t="shared" si="44"/>
        <v>41.866764615182461</v>
      </c>
      <c r="DQ45" s="397">
        <f t="shared" si="44"/>
        <v>33.493411692145969</v>
      </c>
      <c r="DR45" s="397">
        <f t="shared" si="39"/>
        <v>26.794729353716775</v>
      </c>
      <c r="DS45" s="397">
        <f t="shared" si="39"/>
        <v>21.43578348297342</v>
      </c>
      <c r="DT45" s="397">
        <f t="shared" si="39"/>
        <v>17.148626786378738</v>
      </c>
      <c r="DU45" s="397">
        <f t="shared" si="39"/>
        <v>13.718901429102992</v>
      </c>
      <c r="DV45" s="397">
        <f t="shared" si="39"/>
        <v>10.975121143282394</v>
      </c>
      <c r="DW45" s="402">
        <f t="shared" si="39"/>
        <v>8.7800969146259149</v>
      </c>
      <c r="DX45" s="397">
        <f t="shared" si="39"/>
        <v>7.0240775317007325</v>
      </c>
      <c r="DY45" s="397">
        <f t="shared" si="39"/>
        <v>5.6192620253605865</v>
      </c>
      <c r="DZ45" s="397">
        <f t="shared" si="39"/>
        <v>4.495409620288469</v>
      </c>
      <c r="EA45" s="397">
        <f t="shared" si="39"/>
        <v>3.5963276962307753</v>
      </c>
      <c r="EB45" s="397">
        <f t="shared" si="39"/>
        <v>2.8770621569846204</v>
      </c>
      <c r="EC45" s="397">
        <f t="shared" si="39"/>
        <v>2.3016497255876964</v>
      </c>
      <c r="ED45" s="397">
        <f t="shared" si="39"/>
        <v>1.8413197804701573</v>
      </c>
      <c r="EE45" s="397">
        <f t="shared" si="39"/>
        <v>1.473055824376126</v>
      </c>
      <c r="EF45" s="397">
        <f t="shared" si="39"/>
        <v>1.1784446595009008</v>
      </c>
      <c r="EG45" s="397">
        <f t="shared" si="39"/>
        <v>0.94275572760072068</v>
      </c>
      <c r="EH45" s="397">
        <f t="shared" si="40"/>
        <v>0.75420458208057661</v>
      </c>
      <c r="EI45" s="402">
        <f t="shared" si="40"/>
        <v>0.60336366566446131</v>
      </c>
      <c r="EJ45" s="397">
        <f t="shared" si="40"/>
        <v>0.48269093253156908</v>
      </c>
      <c r="EK45" s="397">
        <f t="shared" si="40"/>
        <v>0.38615274602525529</v>
      </c>
      <c r="EL45" s="397">
        <f t="shared" si="40"/>
        <v>0.30892219682020428</v>
      </c>
      <c r="EM45" s="397">
        <f t="shared" si="40"/>
        <v>0.24713775745616343</v>
      </c>
      <c r="EN45" s="397">
        <f t="shared" si="40"/>
        <v>0.19771020596493075</v>
      </c>
      <c r="EO45" s="397">
        <f t="shared" si="40"/>
        <v>0.15816816477194462</v>
      </c>
      <c r="EP45" s="397">
        <f t="shared" si="40"/>
        <v>0.1265345318175557</v>
      </c>
      <c r="EQ45" s="397">
        <f t="shared" si="40"/>
        <v>0.10122762545404457</v>
      </c>
      <c r="ER45" s="397">
        <f t="shared" si="29"/>
        <v>8.0982100363235665E-2</v>
      </c>
      <c r="ES45" s="397">
        <f t="shared" si="29"/>
        <v>6.4785680290588538E-2</v>
      </c>
      <c r="ET45" s="397">
        <f t="shared" si="29"/>
        <v>5.1828544232470831E-2</v>
      </c>
      <c r="EU45" s="402">
        <f t="shared" ref="ER45:FG70" si="61">ET45*0.8</f>
        <v>4.1462835385976671E-2</v>
      </c>
      <c r="EV45" s="397">
        <f t="shared" si="61"/>
        <v>3.3170268308781337E-2</v>
      </c>
      <c r="EW45" s="397">
        <f t="shared" si="61"/>
        <v>2.6536214647025071E-2</v>
      </c>
      <c r="EX45" s="397">
        <f t="shared" si="61"/>
        <v>2.122897171762006E-2</v>
      </c>
      <c r="EY45" s="397">
        <f t="shared" si="56"/>
        <v>1.6983177374096048E-2</v>
      </c>
      <c r="EZ45" s="397">
        <f t="shared" si="56"/>
        <v>1.3586541899276839E-2</v>
      </c>
      <c r="FA45" s="397">
        <f t="shared" si="56"/>
        <v>1.0869233519421472E-2</v>
      </c>
      <c r="FB45" s="397">
        <f t="shared" si="56"/>
        <v>8.6953868155371771E-3</v>
      </c>
      <c r="FC45" s="397">
        <f t="shared" si="56"/>
        <v>6.956309452429742E-3</v>
      </c>
      <c r="FD45" s="397">
        <f t="shared" si="56"/>
        <v>5.5650475619437936E-3</v>
      </c>
      <c r="FE45" s="397">
        <f t="shared" si="56"/>
        <v>4.4520380495550347E-3</v>
      </c>
      <c r="FF45" s="397">
        <f t="shared" si="56"/>
        <v>3.5616304396440279E-3</v>
      </c>
      <c r="FG45" s="402">
        <f t="shared" si="56"/>
        <v>2.8493043517152225E-3</v>
      </c>
      <c r="FH45" s="397">
        <f t="shared" si="51"/>
        <v>2.2794434813721781E-3</v>
      </c>
      <c r="FI45" s="397">
        <f t="shared" si="51"/>
        <v>1.8235547850977427E-3</v>
      </c>
      <c r="FJ45" s="397">
        <f t="shared" si="51"/>
        <v>1.4588438280781942E-3</v>
      </c>
      <c r="FK45" s="397">
        <f t="shared" si="51"/>
        <v>1.1670750624625554E-3</v>
      </c>
      <c r="FL45" s="397">
        <f t="shared" si="51"/>
        <v>9.3366004997004438E-4</v>
      </c>
      <c r="FM45" s="397">
        <f t="shared" si="51"/>
        <v>7.469280399760355E-4</v>
      </c>
      <c r="FN45" s="397">
        <f t="shared" si="51"/>
        <v>5.9754243198082845E-4</v>
      </c>
      <c r="FO45" s="397">
        <f t="shared" si="51"/>
        <v>4.7803394558466276E-4</v>
      </c>
      <c r="FP45" s="397">
        <f t="shared" si="51"/>
        <v>3.8242715646773023E-4</v>
      </c>
      <c r="FQ45" s="397">
        <f t="shared" si="51"/>
        <v>3.0594172517418421E-4</v>
      </c>
      <c r="FR45" s="397">
        <f t="shared" si="51"/>
        <v>2.4475338013934736E-4</v>
      </c>
      <c r="FS45" s="402">
        <f t="shared" si="51"/>
        <v>1.9580270411147791E-4</v>
      </c>
      <c r="FT45" s="397">
        <f t="shared" si="51"/>
        <v>1.5664216328918233E-4</v>
      </c>
      <c r="FU45" s="397">
        <f t="shared" si="51"/>
        <v>1.2531373063134587E-4</v>
      </c>
      <c r="FV45" s="397">
        <f t="shared" si="51"/>
        <v>1.002509845050767E-4</v>
      </c>
      <c r="FW45" s="397">
        <f t="shared" si="51"/>
        <v>8.0200787604061367E-5</v>
      </c>
      <c r="FX45" s="397">
        <f t="shared" si="53"/>
        <v>6.4160630083249094E-5</v>
      </c>
      <c r="FY45" s="397">
        <f t="shared" si="53"/>
        <v>5.1328504066599279E-5</v>
      </c>
      <c r="FZ45" s="397">
        <f t="shared" si="53"/>
        <v>4.1062803253279423E-5</v>
      </c>
      <c r="GA45" s="397">
        <f t="shared" si="53"/>
        <v>3.2850242602623543E-5</v>
      </c>
      <c r="GB45" s="397">
        <f t="shared" si="53"/>
        <v>2.6280194082098834E-5</v>
      </c>
      <c r="GC45" s="397">
        <f t="shared" si="53"/>
        <v>2.1024155265679068E-5</v>
      </c>
      <c r="GD45" s="397">
        <f t="shared" si="53"/>
        <v>1.6819324212543256E-5</v>
      </c>
      <c r="GE45" s="402">
        <f t="shared" si="53"/>
        <v>1.3455459370034605E-5</v>
      </c>
      <c r="GF45" s="403">
        <f t="shared" si="45"/>
        <v>5935830.2249461832</v>
      </c>
    </row>
    <row r="46" spans="1:189" s="366" customFormat="1" ht="22" hidden="1" customHeight="1">
      <c r="B46" s="394">
        <f t="shared" si="19"/>
        <v>30</v>
      </c>
      <c r="C46" s="428"/>
      <c r="D46" s="428"/>
      <c r="E46" s="428">
        <v>1</v>
      </c>
      <c r="F46" s="428"/>
      <c r="G46" s="409" t="str">
        <f>$G$357</f>
        <v>Low Performing  Title / Print</v>
      </c>
      <c r="H46" s="422"/>
      <c r="I46" s="423"/>
      <c r="J46" s="423"/>
      <c r="K46" s="423"/>
      <c r="L46" s="423"/>
      <c r="M46" s="423"/>
      <c r="N46" s="423"/>
      <c r="O46" s="423"/>
      <c r="P46" s="423"/>
      <c r="Q46" s="423"/>
      <c r="R46" s="423"/>
      <c r="S46" s="425"/>
      <c r="T46" s="423"/>
      <c r="U46" s="423"/>
      <c r="V46" s="423"/>
      <c r="W46" s="423"/>
      <c r="X46" s="423"/>
      <c r="Y46" s="423"/>
      <c r="Z46" s="423"/>
      <c r="AA46" s="423"/>
      <c r="AB46" s="423"/>
      <c r="AC46" s="423"/>
      <c r="AD46" s="423"/>
      <c r="AE46" s="425"/>
      <c r="AF46" s="423"/>
      <c r="AG46" s="423"/>
      <c r="AH46" s="423"/>
      <c r="AI46" s="423"/>
      <c r="AJ46" s="423"/>
      <c r="AK46" s="423"/>
      <c r="AL46" s="423"/>
      <c r="AM46" s="423"/>
      <c r="AN46" s="423"/>
      <c r="AO46" s="423"/>
      <c r="AP46" s="423"/>
      <c r="AQ46" s="425"/>
      <c r="AR46" s="423"/>
      <c r="AS46" s="423"/>
      <c r="AT46" s="423"/>
      <c r="AU46" s="423"/>
      <c r="AV46" s="423"/>
      <c r="AW46" s="423"/>
      <c r="AX46" s="423"/>
      <c r="AY46" s="423"/>
      <c r="AZ46" s="423"/>
      <c r="BA46" s="423"/>
      <c r="BB46" s="423"/>
      <c r="BC46" s="425"/>
      <c r="BD46" s="423"/>
      <c r="BE46" s="423"/>
      <c r="BF46" s="423"/>
      <c r="BG46" s="423"/>
      <c r="BH46" s="423"/>
      <c r="BI46" s="423"/>
      <c r="BJ46" s="423"/>
      <c r="BK46" s="423"/>
      <c r="BL46" s="423"/>
      <c r="BM46" s="423"/>
      <c r="BN46" s="423"/>
      <c r="BO46" s="425"/>
      <c r="BP46" s="423"/>
      <c r="BQ46" s="429">
        <f t="shared" ref="BQ46:CN46" si="62">$B$10*Q$357</f>
        <v>10965.824999999999</v>
      </c>
      <c r="BR46" s="429">
        <f t="shared" si="62"/>
        <v>40421.0625</v>
      </c>
      <c r="BS46" s="429">
        <f t="shared" si="62"/>
        <v>74204.324999999997</v>
      </c>
      <c r="BT46" s="429">
        <f t="shared" si="62"/>
        <v>136792.5</v>
      </c>
      <c r="BU46" s="429">
        <f t="shared" si="62"/>
        <v>224799.41249999998</v>
      </c>
      <c r="BV46" s="429">
        <f t="shared" si="62"/>
        <v>153499.125</v>
      </c>
      <c r="BW46" s="429">
        <f t="shared" si="62"/>
        <v>131500.19999999998</v>
      </c>
      <c r="BX46" s="429">
        <f t="shared" si="62"/>
        <v>145650.375</v>
      </c>
      <c r="BY46" s="429">
        <f t="shared" si="62"/>
        <v>117574.27499999999</v>
      </c>
      <c r="BZ46" s="429">
        <f t="shared" si="62"/>
        <v>116755.7625</v>
      </c>
      <c r="CA46" s="430">
        <f t="shared" si="62"/>
        <v>111205.575</v>
      </c>
      <c r="CB46" s="429">
        <f t="shared" si="62"/>
        <v>102796.2</v>
      </c>
      <c r="CC46" s="429">
        <f t="shared" si="62"/>
        <v>90664.274999999994</v>
      </c>
      <c r="CD46" s="429">
        <f t="shared" si="62"/>
        <v>106429.04999999999</v>
      </c>
      <c r="CE46" s="429">
        <f t="shared" si="62"/>
        <v>83634.037499999991</v>
      </c>
      <c r="CF46" s="429">
        <f t="shared" si="62"/>
        <v>71558.175000000003</v>
      </c>
      <c r="CG46" s="429">
        <f t="shared" si="62"/>
        <v>70762.087499999994</v>
      </c>
      <c r="CH46" s="429">
        <f t="shared" si="62"/>
        <v>76144.087499999994</v>
      </c>
      <c r="CI46" s="429">
        <f t="shared" si="62"/>
        <v>55199.137499999997</v>
      </c>
      <c r="CJ46" s="429">
        <f t="shared" si="62"/>
        <v>55457.024999999994</v>
      </c>
      <c r="CK46" s="429">
        <f t="shared" si="62"/>
        <v>39681.037499999999</v>
      </c>
      <c r="CL46" s="429">
        <f t="shared" si="62"/>
        <v>27223.949999999997</v>
      </c>
      <c r="CM46" s="430">
        <f t="shared" si="62"/>
        <v>17704.537499999999</v>
      </c>
      <c r="CN46" s="429">
        <f t="shared" si="62"/>
        <v>7781.4749999999995</v>
      </c>
      <c r="CO46" s="397">
        <f t="shared" si="38"/>
        <v>6225.18</v>
      </c>
      <c r="CP46" s="397">
        <f t="shared" si="38"/>
        <v>4980.1440000000002</v>
      </c>
      <c r="CQ46" s="397">
        <f t="shared" si="43"/>
        <v>3984.1152000000002</v>
      </c>
      <c r="CR46" s="397">
        <f t="shared" si="43"/>
        <v>3187.2921600000004</v>
      </c>
      <c r="CS46" s="397">
        <f t="shared" si="43"/>
        <v>2549.8337280000005</v>
      </c>
      <c r="CT46" s="397">
        <f t="shared" si="43"/>
        <v>2039.8669824000006</v>
      </c>
      <c r="CU46" s="397">
        <f t="shared" si="43"/>
        <v>1631.8935859200005</v>
      </c>
      <c r="CV46" s="397">
        <f t="shared" si="43"/>
        <v>1305.5148687360006</v>
      </c>
      <c r="CW46" s="397">
        <f t="shared" si="43"/>
        <v>1044.4118949888004</v>
      </c>
      <c r="CX46" s="397">
        <f t="shared" si="43"/>
        <v>835.5295159910404</v>
      </c>
      <c r="CY46" s="402">
        <f t="shared" si="43"/>
        <v>668.42361279283239</v>
      </c>
      <c r="CZ46" s="397">
        <f t="shared" si="43"/>
        <v>534.73889023426591</v>
      </c>
      <c r="DA46" s="397">
        <f t="shared" si="43"/>
        <v>427.79111218741275</v>
      </c>
      <c r="DB46" s="397">
        <f t="shared" si="43"/>
        <v>342.23288974993022</v>
      </c>
      <c r="DC46" s="397">
        <f t="shared" si="43"/>
        <v>273.7863117999442</v>
      </c>
      <c r="DD46" s="397">
        <f t="shared" si="43"/>
        <v>219.02904943995537</v>
      </c>
      <c r="DE46" s="397">
        <f t="shared" si="43"/>
        <v>175.2232395519643</v>
      </c>
      <c r="DF46" s="397">
        <f t="shared" si="43"/>
        <v>140.17859164157144</v>
      </c>
      <c r="DG46" s="397">
        <f t="shared" si="44"/>
        <v>112.14287331325716</v>
      </c>
      <c r="DH46" s="397">
        <f t="shared" si="44"/>
        <v>89.714298650605727</v>
      </c>
      <c r="DI46" s="397">
        <f t="shared" si="44"/>
        <v>71.771438920484584</v>
      </c>
      <c r="DJ46" s="397">
        <f t="shared" si="44"/>
        <v>57.417151136387673</v>
      </c>
      <c r="DK46" s="402">
        <f t="shared" si="44"/>
        <v>45.933720909110143</v>
      </c>
      <c r="DL46" s="397">
        <f t="shared" si="44"/>
        <v>36.746976727288114</v>
      </c>
      <c r="DM46" s="397">
        <f t="shared" si="44"/>
        <v>29.397581381830491</v>
      </c>
      <c r="DN46" s="397">
        <f t="shared" si="44"/>
        <v>23.518065105464395</v>
      </c>
      <c r="DO46" s="397">
        <f t="shared" si="44"/>
        <v>18.814452084371517</v>
      </c>
      <c r="DP46" s="397">
        <f t="shared" si="44"/>
        <v>15.051561667497214</v>
      </c>
      <c r="DQ46" s="397">
        <f t="shared" si="44"/>
        <v>12.041249333997772</v>
      </c>
      <c r="DR46" s="397">
        <f t="shared" si="39"/>
        <v>9.6329994671982178</v>
      </c>
      <c r="DS46" s="397">
        <f t="shared" si="39"/>
        <v>7.7063995737585742</v>
      </c>
      <c r="DT46" s="397">
        <f t="shared" si="39"/>
        <v>6.1651196590068595</v>
      </c>
      <c r="DU46" s="397">
        <f t="shared" si="39"/>
        <v>4.9320957272054882</v>
      </c>
      <c r="DV46" s="397">
        <f t="shared" si="39"/>
        <v>3.9456765817643906</v>
      </c>
      <c r="DW46" s="402">
        <f t="shared" si="39"/>
        <v>3.1565412654115126</v>
      </c>
      <c r="DX46" s="397">
        <f t="shared" si="39"/>
        <v>2.5252330123292102</v>
      </c>
      <c r="DY46" s="397">
        <f t="shared" si="39"/>
        <v>2.0201864098633684</v>
      </c>
      <c r="DZ46" s="397">
        <f t="shared" si="39"/>
        <v>1.6161491278906948</v>
      </c>
      <c r="EA46" s="397">
        <f t="shared" si="39"/>
        <v>1.2929193023125558</v>
      </c>
      <c r="EB46" s="397">
        <f t="shared" si="39"/>
        <v>1.0343354418500448</v>
      </c>
      <c r="EC46" s="397">
        <f t="shared" si="39"/>
        <v>0.82746835348003589</v>
      </c>
      <c r="ED46" s="397">
        <f t="shared" si="39"/>
        <v>0.66197468278402871</v>
      </c>
      <c r="EE46" s="397">
        <f t="shared" si="39"/>
        <v>0.52957974622722304</v>
      </c>
      <c r="EF46" s="397">
        <f t="shared" si="39"/>
        <v>0.42366379698177847</v>
      </c>
      <c r="EG46" s="397">
        <f t="shared" si="39"/>
        <v>0.33893103758542281</v>
      </c>
      <c r="EH46" s="397">
        <f t="shared" si="40"/>
        <v>0.27114483006833828</v>
      </c>
      <c r="EI46" s="402">
        <f t="shared" si="40"/>
        <v>0.21691586405467064</v>
      </c>
      <c r="EJ46" s="397">
        <f t="shared" si="40"/>
        <v>0.17353269124373652</v>
      </c>
      <c r="EK46" s="397">
        <f t="shared" si="40"/>
        <v>0.13882615299498921</v>
      </c>
      <c r="EL46" s="397">
        <f t="shared" si="40"/>
        <v>0.11106092239599137</v>
      </c>
      <c r="EM46" s="397">
        <f t="shared" si="40"/>
        <v>8.8848737916793097E-2</v>
      </c>
      <c r="EN46" s="397">
        <f t="shared" si="40"/>
        <v>7.1078990333434483E-2</v>
      </c>
      <c r="EO46" s="397">
        <f t="shared" si="40"/>
        <v>5.6863192266747589E-2</v>
      </c>
      <c r="EP46" s="397">
        <f t="shared" si="40"/>
        <v>4.5490553813398074E-2</v>
      </c>
      <c r="EQ46" s="397">
        <f t="shared" si="40"/>
        <v>3.6392443050718461E-2</v>
      </c>
      <c r="ER46" s="397">
        <f t="shared" si="61"/>
        <v>2.9113954440574769E-2</v>
      </c>
      <c r="ES46" s="397">
        <f t="shared" si="61"/>
        <v>2.3291163552459818E-2</v>
      </c>
      <c r="ET46" s="397">
        <f t="shared" si="61"/>
        <v>1.8632930841967855E-2</v>
      </c>
      <c r="EU46" s="402">
        <f t="shared" si="61"/>
        <v>1.4906344673574285E-2</v>
      </c>
      <c r="EV46" s="397">
        <f t="shared" si="61"/>
        <v>1.1925075738859429E-2</v>
      </c>
      <c r="EW46" s="397">
        <f t="shared" si="61"/>
        <v>9.540060591087543E-3</v>
      </c>
      <c r="EX46" s="397">
        <f t="shared" si="61"/>
        <v>7.6320484728700346E-3</v>
      </c>
      <c r="EY46" s="397">
        <f t="shared" si="56"/>
        <v>6.1056387782960284E-3</v>
      </c>
      <c r="EZ46" s="397">
        <f t="shared" si="56"/>
        <v>4.8845110226368232E-3</v>
      </c>
      <c r="FA46" s="397">
        <f t="shared" si="56"/>
        <v>3.9076088181094586E-3</v>
      </c>
      <c r="FB46" s="397">
        <f t="shared" si="56"/>
        <v>3.1260870544875669E-3</v>
      </c>
      <c r="FC46" s="397">
        <f t="shared" si="56"/>
        <v>2.5008696435900538E-3</v>
      </c>
      <c r="FD46" s="397">
        <f t="shared" si="56"/>
        <v>2.0006957148720433E-3</v>
      </c>
      <c r="FE46" s="397">
        <f t="shared" si="56"/>
        <v>1.6005565718976347E-3</v>
      </c>
      <c r="FF46" s="397">
        <f t="shared" si="56"/>
        <v>1.2804452575181078E-3</v>
      </c>
      <c r="FG46" s="402">
        <f t="shared" si="56"/>
        <v>1.0243562060144862E-3</v>
      </c>
      <c r="FH46" s="397">
        <f t="shared" si="51"/>
        <v>8.1948496481158901E-4</v>
      </c>
      <c r="FI46" s="397">
        <f t="shared" si="51"/>
        <v>6.5558797184927121E-4</v>
      </c>
      <c r="FJ46" s="397">
        <f t="shared" si="51"/>
        <v>5.2447037747941694E-4</v>
      </c>
      <c r="FK46" s="397">
        <f t="shared" si="51"/>
        <v>4.1957630198353357E-4</v>
      </c>
      <c r="FL46" s="397">
        <f t="shared" si="51"/>
        <v>3.3566104158682687E-4</v>
      </c>
      <c r="FM46" s="397">
        <f t="shared" si="51"/>
        <v>2.6852883326946149E-4</v>
      </c>
      <c r="FN46" s="397">
        <f t="shared" si="51"/>
        <v>2.1482306661556921E-4</v>
      </c>
      <c r="FO46" s="397">
        <f t="shared" si="51"/>
        <v>1.7185845329245538E-4</v>
      </c>
      <c r="FP46" s="397">
        <f t="shared" si="51"/>
        <v>1.3748676263396431E-4</v>
      </c>
      <c r="FQ46" s="397">
        <f t="shared" si="51"/>
        <v>1.0998941010717146E-4</v>
      </c>
      <c r="FR46" s="397">
        <f t="shared" si="51"/>
        <v>8.7991528085737172E-5</v>
      </c>
      <c r="FS46" s="402">
        <f t="shared" si="51"/>
        <v>7.0393222468589735E-5</v>
      </c>
      <c r="FT46" s="397">
        <f t="shared" si="51"/>
        <v>5.6314577974871789E-5</v>
      </c>
      <c r="FU46" s="397">
        <f t="shared" si="51"/>
        <v>4.5051662379897432E-5</v>
      </c>
      <c r="FV46" s="397">
        <f t="shared" si="51"/>
        <v>3.6041329903917948E-5</v>
      </c>
      <c r="FW46" s="397">
        <f t="shared" si="51"/>
        <v>2.883306392313436E-5</v>
      </c>
      <c r="FX46" s="397">
        <f t="shared" si="53"/>
        <v>2.3066451138507491E-5</v>
      </c>
      <c r="FY46" s="397">
        <f t="shared" si="53"/>
        <v>1.8453160910805996E-5</v>
      </c>
      <c r="FZ46" s="397">
        <f t="shared" si="53"/>
        <v>1.4762528728644797E-5</v>
      </c>
      <c r="GA46" s="397">
        <f t="shared" si="53"/>
        <v>1.1810022982915838E-5</v>
      </c>
      <c r="GB46" s="397">
        <f t="shared" si="53"/>
        <v>9.4480183863326718E-6</v>
      </c>
      <c r="GC46" s="397">
        <f t="shared" si="53"/>
        <v>7.5584147090661374E-6</v>
      </c>
      <c r="GD46" s="397">
        <f t="shared" si="53"/>
        <v>6.0467317672529103E-6</v>
      </c>
      <c r="GE46" s="402">
        <f t="shared" si="53"/>
        <v>4.8373854138023282E-6</v>
      </c>
      <c r="GF46" s="392">
        <f t="shared" si="45"/>
        <v>2099529.4124806495</v>
      </c>
    </row>
    <row r="47" spans="1:189" s="366" customFormat="1" ht="22" hidden="1" customHeight="1">
      <c r="B47" s="394">
        <f t="shared" si="19"/>
        <v>31</v>
      </c>
      <c r="C47" s="428"/>
      <c r="D47" s="428"/>
      <c r="E47" s="428"/>
      <c r="F47" s="428">
        <v>1</v>
      </c>
      <c r="G47" s="412" t="str">
        <f>$G$358</f>
        <v>Even Performing Title / Print</v>
      </c>
      <c r="H47" s="422"/>
      <c r="I47" s="423"/>
      <c r="J47" s="423"/>
      <c r="K47" s="423"/>
      <c r="L47" s="423"/>
      <c r="M47" s="423"/>
      <c r="N47" s="423"/>
      <c r="O47" s="423"/>
      <c r="P47" s="423"/>
      <c r="Q47" s="423"/>
      <c r="R47" s="423"/>
      <c r="S47" s="425"/>
      <c r="T47" s="423"/>
      <c r="U47" s="423"/>
      <c r="V47" s="423"/>
      <c r="W47" s="423"/>
      <c r="X47" s="423"/>
      <c r="Y47" s="423"/>
      <c r="Z47" s="423"/>
      <c r="AA47" s="423"/>
      <c r="AB47" s="423"/>
      <c r="AC47" s="423"/>
      <c r="AD47" s="423"/>
      <c r="AE47" s="425"/>
      <c r="AF47" s="423"/>
      <c r="AG47" s="423"/>
      <c r="AH47" s="423"/>
      <c r="AI47" s="423"/>
      <c r="AJ47" s="423"/>
      <c r="AK47" s="423"/>
      <c r="AL47" s="423"/>
      <c r="AM47" s="423"/>
      <c r="AN47" s="423"/>
      <c r="AO47" s="423"/>
      <c r="AP47" s="423"/>
      <c r="AQ47" s="425"/>
      <c r="AR47" s="423"/>
      <c r="AS47" s="423"/>
      <c r="AT47" s="423"/>
      <c r="AU47" s="423"/>
      <c r="AV47" s="423"/>
      <c r="AW47" s="423"/>
      <c r="AX47" s="423"/>
      <c r="AY47" s="423"/>
      <c r="AZ47" s="423"/>
      <c r="BA47" s="423"/>
      <c r="BB47" s="423"/>
      <c r="BC47" s="425"/>
      <c r="BD47" s="423"/>
      <c r="BE47" s="423"/>
      <c r="BF47" s="423"/>
      <c r="BG47" s="423"/>
      <c r="BH47" s="423"/>
      <c r="BI47" s="423"/>
      <c r="BJ47" s="423"/>
      <c r="BK47" s="423"/>
      <c r="BL47" s="423"/>
      <c r="BM47" s="423"/>
      <c r="BN47" s="423"/>
      <c r="BO47" s="425"/>
      <c r="BP47" s="423"/>
      <c r="BQ47" s="423"/>
      <c r="BR47" s="423"/>
      <c r="BS47" s="431">
        <f t="shared" ref="BS47:CP47" si="63">$B$10*Q$358</f>
        <v>2335.9375000000005</v>
      </c>
      <c r="BT47" s="431">
        <f t="shared" si="63"/>
        <v>9343.7500000000018</v>
      </c>
      <c r="BU47" s="431">
        <f t="shared" si="63"/>
        <v>23359.375</v>
      </c>
      <c r="BV47" s="431">
        <f t="shared" si="63"/>
        <v>35039.0625</v>
      </c>
      <c r="BW47" s="431">
        <f t="shared" si="63"/>
        <v>46718.75</v>
      </c>
      <c r="BX47" s="431">
        <f t="shared" si="63"/>
        <v>44382.8125</v>
      </c>
      <c r="BY47" s="431">
        <f t="shared" si="63"/>
        <v>42046.875</v>
      </c>
      <c r="BZ47" s="431">
        <f t="shared" si="63"/>
        <v>39710.9375</v>
      </c>
      <c r="CA47" s="432">
        <f t="shared" si="63"/>
        <v>37375.000000000007</v>
      </c>
      <c r="CB47" s="431">
        <f t="shared" si="63"/>
        <v>35039.0625</v>
      </c>
      <c r="CC47" s="431">
        <f t="shared" si="63"/>
        <v>32703.125</v>
      </c>
      <c r="CD47" s="431">
        <f t="shared" si="63"/>
        <v>30367.1875</v>
      </c>
      <c r="CE47" s="431">
        <f t="shared" si="63"/>
        <v>28031.25</v>
      </c>
      <c r="CF47" s="431">
        <f t="shared" si="63"/>
        <v>25695.312500000004</v>
      </c>
      <c r="CG47" s="431">
        <f t="shared" si="63"/>
        <v>23359.374999999975</v>
      </c>
      <c r="CH47" s="431">
        <f t="shared" si="63"/>
        <v>21023.437499999975</v>
      </c>
      <c r="CI47" s="431">
        <f t="shared" si="63"/>
        <v>18687.500000000004</v>
      </c>
      <c r="CJ47" s="431">
        <f t="shared" si="63"/>
        <v>16351.5625</v>
      </c>
      <c r="CK47" s="431">
        <f t="shared" si="63"/>
        <v>14015.625</v>
      </c>
      <c r="CL47" s="431">
        <f t="shared" si="63"/>
        <v>11679.6875</v>
      </c>
      <c r="CM47" s="432">
        <f t="shared" si="63"/>
        <v>9343.7500000000018</v>
      </c>
      <c r="CN47" s="431">
        <f t="shared" si="63"/>
        <v>7007.8125</v>
      </c>
      <c r="CO47" s="431">
        <f t="shared" si="63"/>
        <v>4671.8750000000009</v>
      </c>
      <c r="CP47" s="431">
        <f t="shared" si="63"/>
        <v>2335.9375000000005</v>
      </c>
      <c r="CQ47" s="397">
        <f t="shared" si="43"/>
        <v>1868.7500000000005</v>
      </c>
      <c r="CR47" s="397">
        <f t="shared" si="43"/>
        <v>1495.0000000000005</v>
      </c>
      <c r="CS47" s="397">
        <f t="shared" si="43"/>
        <v>1196.0000000000005</v>
      </c>
      <c r="CT47" s="397">
        <f t="shared" si="43"/>
        <v>956.80000000000041</v>
      </c>
      <c r="CU47" s="397">
        <f t="shared" si="43"/>
        <v>765.4400000000004</v>
      </c>
      <c r="CV47" s="397">
        <f t="shared" si="43"/>
        <v>612.35200000000032</v>
      </c>
      <c r="CW47" s="397">
        <f t="shared" si="43"/>
        <v>489.88160000000028</v>
      </c>
      <c r="CX47" s="397">
        <f t="shared" si="43"/>
        <v>391.90528000000023</v>
      </c>
      <c r="CY47" s="402">
        <f t="shared" si="43"/>
        <v>313.52422400000023</v>
      </c>
      <c r="CZ47" s="397">
        <f t="shared" si="43"/>
        <v>250.81937920000018</v>
      </c>
      <c r="DA47" s="397">
        <f t="shared" si="43"/>
        <v>200.65550336000015</v>
      </c>
      <c r="DB47" s="397">
        <f t="shared" si="43"/>
        <v>160.52440268800012</v>
      </c>
      <c r="DC47" s="397">
        <f t="shared" si="43"/>
        <v>128.4195221504001</v>
      </c>
      <c r="DD47" s="397">
        <f t="shared" si="43"/>
        <v>102.73561772032008</v>
      </c>
      <c r="DE47" s="397">
        <f t="shared" si="43"/>
        <v>82.188494176256071</v>
      </c>
      <c r="DF47" s="397">
        <f t="shared" si="43"/>
        <v>65.75079534100486</v>
      </c>
      <c r="DG47" s="397">
        <f t="shared" si="44"/>
        <v>52.600636272803889</v>
      </c>
      <c r="DH47" s="397">
        <f t="shared" si="44"/>
        <v>42.080509018243113</v>
      </c>
      <c r="DI47" s="397">
        <f t="shared" si="44"/>
        <v>33.66440721459449</v>
      </c>
      <c r="DJ47" s="397">
        <f t="shared" si="44"/>
        <v>26.931525771675595</v>
      </c>
      <c r="DK47" s="402">
        <f t="shared" si="44"/>
        <v>21.545220617340476</v>
      </c>
      <c r="DL47" s="397">
        <f t="shared" si="44"/>
        <v>17.236176493872382</v>
      </c>
      <c r="DM47" s="397">
        <f t="shared" si="44"/>
        <v>13.788941195097905</v>
      </c>
      <c r="DN47" s="397">
        <f t="shared" si="44"/>
        <v>11.031152956078325</v>
      </c>
      <c r="DO47" s="397">
        <f t="shared" si="44"/>
        <v>8.82492236486266</v>
      </c>
      <c r="DP47" s="397">
        <f t="shared" si="44"/>
        <v>7.0599378918901285</v>
      </c>
      <c r="DQ47" s="397">
        <f t="shared" si="44"/>
        <v>5.6479503135121032</v>
      </c>
      <c r="DR47" s="397">
        <f t="shared" si="39"/>
        <v>4.5183602508096827</v>
      </c>
      <c r="DS47" s="397">
        <f t="shared" si="39"/>
        <v>3.6146882006477465</v>
      </c>
      <c r="DT47" s="397">
        <f t="shared" si="39"/>
        <v>2.8917505605181972</v>
      </c>
      <c r="DU47" s="397">
        <f t="shared" si="39"/>
        <v>2.3134004484145581</v>
      </c>
      <c r="DV47" s="397">
        <f t="shared" si="39"/>
        <v>1.8507203587316465</v>
      </c>
      <c r="DW47" s="402">
        <f t="shared" si="39"/>
        <v>1.4805762869853174</v>
      </c>
      <c r="DX47" s="397">
        <f t="shared" si="39"/>
        <v>1.1844610295882541</v>
      </c>
      <c r="DY47" s="397">
        <f t="shared" si="39"/>
        <v>0.94756882367060324</v>
      </c>
      <c r="DZ47" s="397">
        <f t="shared" si="39"/>
        <v>0.75805505893648262</v>
      </c>
      <c r="EA47" s="397">
        <f t="shared" si="39"/>
        <v>0.60644404714918609</v>
      </c>
      <c r="EB47" s="397">
        <f t="shared" si="39"/>
        <v>0.48515523771934888</v>
      </c>
      <c r="EC47" s="397">
        <f t="shared" si="39"/>
        <v>0.38812419017547911</v>
      </c>
      <c r="ED47" s="397">
        <f t="shared" si="39"/>
        <v>0.31049935214038332</v>
      </c>
      <c r="EE47" s="397">
        <f t="shared" si="39"/>
        <v>0.24839948171230666</v>
      </c>
      <c r="EF47" s="397">
        <f t="shared" si="39"/>
        <v>0.19871958536984535</v>
      </c>
      <c r="EG47" s="397">
        <f t="shared" si="39"/>
        <v>0.15897566829587628</v>
      </c>
      <c r="EH47" s="397">
        <f t="shared" si="40"/>
        <v>0.12718053463670104</v>
      </c>
      <c r="EI47" s="402">
        <f t="shared" si="40"/>
        <v>0.10174442770936083</v>
      </c>
      <c r="EJ47" s="397">
        <f t="shared" si="40"/>
        <v>8.1395542167488677E-2</v>
      </c>
      <c r="EK47" s="397">
        <f t="shared" si="40"/>
        <v>6.5116433733990939E-2</v>
      </c>
      <c r="EL47" s="397">
        <f t="shared" si="40"/>
        <v>5.2093146987192751E-2</v>
      </c>
      <c r="EM47" s="397">
        <f t="shared" si="40"/>
        <v>4.1674517589754205E-2</v>
      </c>
      <c r="EN47" s="397">
        <f t="shared" si="40"/>
        <v>3.3339614071803365E-2</v>
      </c>
      <c r="EO47" s="397">
        <f t="shared" si="40"/>
        <v>2.6671691257442693E-2</v>
      </c>
      <c r="EP47" s="397">
        <f t="shared" si="40"/>
        <v>2.1337353005954157E-2</v>
      </c>
      <c r="EQ47" s="397">
        <f t="shared" si="40"/>
        <v>1.7069882404763325E-2</v>
      </c>
      <c r="ER47" s="397">
        <f t="shared" si="61"/>
        <v>1.3655905923810661E-2</v>
      </c>
      <c r="ES47" s="397">
        <f t="shared" si="61"/>
        <v>1.0924724739048529E-2</v>
      </c>
      <c r="ET47" s="397">
        <f t="shared" si="61"/>
        <v>8.7397797912388241E-3</v>
      </c>
      <c r="EU47" s="402">
        <f t="shared" si="61"/>
        <v>6.9918238329910593E-3</v>
      </c>
      <c r="EV47" s="397">
        <f t="shared" si="61"/>
        <v>5.5934590663928481E-3</v>
      </c>
      <c r="EW47" s="397">
        <f t="shared" si="61"/>
        <v>4.4747672531142788E-3</v>
      </c>
      <c r="EX47" s="397">
        <f t="shared" si="61"/>
        <v>3.5798138024914234E-3</v>
      </c>
      <c r="EY47" s="397">
        <f t="shared" si="56"/>
        <v>2.8638510419931387E-3</v>
      </c>
      <c r="EZ47" s="397">
        <f t="shared" si="56"/>
        <v>2.2910808335945112E-3</v>
      </c>
      <c r="FA47" s="397">
        <f t="shared" si="56"/>
        <v>1.832864666875609E-3</v>
      </c>
      <c r="FB47" s="397">
        <f t="shared" si="56"/>
        <v>1.4662917335004873E-3</v>
      </c>
      <c r="FC47" s="397">
        <f t="shared" si="56"/>
        <v>1.1730333868003899E-3</v>
      </c>
      <c r="FD47" s="397">
        <f t="shared" si="56"/>
        <v>9.3842670944031196E-4</v>
      </c>
      <c r="FE47" s="397">
        <f t="shared" si="56"/>
        <v>7.5074136755224957E-4</v>
      </c>
      <c r="FF47" s="397">
        <f t="shared" si="56"/>
        <v>6.005930940417997E-4</v>
      </c>
      <c r="FG47" s="402">
        <f t="shared" si="56"/>
        <v>4.8047447523343978E-4</v>
      </c>
      <c r="FH47" s="397">
        <f t="shared" si="51"/>
        <v>3.8437958018675185E-4</v>
      </c>
      <c r="FI47" s="397">
        <f t="shared" si="51"/>
        <v>3.0750366414940148E-4</v>
      </c>
      <c r="FJ47" s="397">
        <f t="shared" si="51"/>
        <v>2.4600293131952117E-4</v>
      </c>
      <c r="FK47" s="397">
        <f t="shared" si="51"/>
        <v>1.9680234505561694E-4</v>
      </c>
      <c r="FL47" s="397">
        <f t="shared" si="51"/>
        <v>1.5744187604449357E-4</v>
      </c>
      <c r="FM47" s="397">
        <f t="shared" si="51"/>
        <v>1.2595350083559486E-4</v>
      </c>
      <c r="FN47" s="397">
        <f t="shared" si="51"/>
        <v>1.0076280066847589E-4</v>
      </c>
      <c r="FO47" s="397">
        <f t="shared" si="51"/>
        <v>8.0610240534780721E-5</v>
      </c>
      <c r="FP47" s="397">
        <f t="shared" si="51"/>
        <v>6.448819242782458E-5</v>
      </c>
      <c r="FQ47" s="397">
        <f t="shared" si="51"/>
        <v>5.1590553942259669E-5</v>
      </c>
      <c r="FR47" s="397">
        <f t="shared" si="51"/>
        <v>4.1272443153807738E-5</v>
      </c>
      <c r="FS47" s="402">
        <f t="shared" si="51"/>
        <v>3.3017954523046195E-5</v>
      </c>
      <c r="FT47" s="397">
        <f t="shared" si="51"/>
        <v>2.6414363618436957E-5</v>
      </c>
      <c r="FU47" s="397">
        <f t="shared" si="51"/>
        <v>2.1131490894749568E-5</v>
      </c>
      <c r="FV47" s="397">
        <f t="shared" si="51"/>
        <v>1.6905192715799656E-5</v>
      </c>
      <c r="FW47" s="397">
        <f t="shared" si="51"/>
        <v>1.3524154172639725E-5</v>
      </c>
      <c r="FX47" s="397">
        <f t="shared" si="53"/>
        <v>1.0819323338111781E-5</v>
      </c>
      <c r="FY47" s="397">
        <f t="shared" si="53"/>
        <v>8.6554586704894247E-6</v>
      </c>
      <c r="FZ47" s="397">
        <f t="shared" si="53"/>
        <v>6.9243669363915398E-6</v>
      </c>
      <c r="GA47" s="397">
        <f t="shared" si="53"/>
        <v>5.5394935491132325E-6</v>
      </c>
      <c r="GB47" s="397">
        <f t="shared" si="53"/>
        <v>4.4315948392905862E-6</v>
      </c>
      <c r="GC47" s="397">
        <f t="shared" si="53"/>
        <v>3.5452758714324692E-6</v>
      </c>
      <c r="GD47" s="397">
        <f t="shared" si="53"/>
        <v>2.8362206971459756E-6</v>
      </c>
      <c r="GE47" s="402">
        <f t="shared" si="53"/>
        <v>2.2689765577167807E-6</v>
      </c>
      <c r="GF47" s="416">
        <f t="shared" si="45"/>
        <v>569968.7499909238</v>
      </c>
    </row>
    <row r="48" spans="1:189" s="366" customFormat="1" ht="22" hidden="1" customHeight="1">
      <c r="B48" s="394">
        <f t="shared" si="19"/>
        <v>32</v>
      </c>
      <c r="C48" s="428"/>
      <c r="D48" s="428">
        <v>1</v>
      </c>
      <c r="E48" s="428"/>
      <c r="F48" s="428"/>
      <c r="G48" s="418" t="str">
        <f>$G$356</f>
        <v>Avg Performing  Title / Print</v>
      </c>
      <c r="H48" s="422"/>
      <c r="I48" s="423"/>
      <c r="J48" s="423"/>
      <c r="K48" s="423"/>
      <c r="L48" s="423"/>
      <c r="M48" s="423"/>
      <c r="N48" s="423"/>
      <c r="O48" s="423"/>
      <c r="P48" s="423"/>
      <c r="Q48" s="423"/>
      <c r="R48" s="423"/>
      <c r="S48" s="425"/>
      <c r="T48" s="423"/>
      <c r="U48" s="423"/>
      <c r="V48" s="423"/>
      <c r="W48" s="423"/>
      <c r="X48" s="423"/>
      <c r="Y48" s="423"/>
      <c r="Z48" s="423"/>
      <c r="AA48" s="423"/>
      <c r="AB48" s="423"/>
      <c r="AC48" s="423"/>
      <c r="AD48" s="423"/>
      <c r="AE48" s="425"/>
      <c r="AF48" s="423"/>
      <c r="AG48" s="423"/>
      <c r="AH48" s="423"/>
      <c r="AI48" s="423"/>
      <c r="AJ48" s="423"/>
      <c r="AK48" s="423"/>
      <c r="AL48" s="423"/>
      <c r="AM48" s="423"/>
      <c r="AN48" s="423"/>
      <c r="AO48" s="423"/>
      <c r="AP48" s="423"/>
      <c r="AQ48" s="425"/>
      <c r="AR48" s="423"/>
      <c r="AS48" s="423"/>
      <c r="AT48" s="423"/>
      <c r="AU48" s="423"/>
      <c r="AV48" s="423"/>
      <c r="AW48" s="423"/>
      <c r="AX48" s="423"/>
      <c r="AY48" s="423"/>
      <c r="AZ48" s="423"/>
      <c r="BA48" s="423"/>
      <c r="BB48" s="423"/>
      <c r="BC48" s="425"/>
      <c r="BD48" s="423"/>
      <c r="BE48" s="423"/>
      <c r="BF48" s="423"/>
      <c r="BG48" s="423"/>
      <c r="BH48" s="423"/>
      <c r="BI48" s="423"/>
      <c r="BJ48" s="423"/>
      <c r="BK48" s="423"/>
      <c r="BL48" s="423"/>
      <c r="BM48" s="423"/>
      <c r="BN48" s="423"/>
      <c r="BO48" s="425"/>
      <c r="BP48" s="423"/>
      <c r="BQ48" s="423"/>
      <c r="BR48" s="423"/>
      <c r="BS48" s="423"/>
      <c r="BT48" s="426">
        <f t="shared" ref="BT48:CQ48" si="64">$B$10*Q$356</f>
        <v>23344.424999999999</v>
      </c>
      <c r="BU48" s="426">
        <f t="shared" si="64"/>
        <v>75179.8125</v>
      </c>
      <c r="BV48" s="426">
        <f t="shared" si="64"/>
        <v>213463.57499999998</v>
      </c>
      <c r="BW48" s="426">
        <f t="shared" si="64"/>
        <v>417721.6875</v>
      </c>
      <c r="BX48" s="426">
        <f t="shared" si="64"/>
        <v>510202.38749999995</v>
      </c>
      <c r="BY48" s="426">
        <f t="shared" si="64"/>
        <v>496444.64999999997</v>
      </c>
      <c r="BZ48" s="426">
        <f t="shared" si="64"/>
        <v>505224.03749999998</v>
      </c>
      <c r="CA48" s="427">
        <f t="shared" si="64"/>
        <v>495940.08749999997</v>
      </c>
      <c r="CB48" s="426">
        <f t="shared" si="64"/>
        <v>335455.57500000001</v>
      </c>
      <c r="CC48" s="426">
        <f t="shared" si="64"/>
        <v>364069.875</v>
      </c>
      <c r="CD48" s="426">
        <f t="shared" si="64"/>
        <v>279841.57500000001</v>
      </c>
      <c r="CE48" s="426">
        <f t="shared" si="64"/>
        <v>238590.78749999998</v>
      </c>
      <c r="CF48" s="426">
        <f t="shared" si="64"/>
        <v>308814.67499999999</v>
      </c>
      <c r="CG48" s="426">
        <f t="shared" si="64"/>
        <v>273585</v>
      </c>
      <c r="CH48" s="426">
        <f t="shared" si="64"/>
        <v>237267.71249999999</v>
      </c>
      <c r="CI48" s="426">
        <f t="shared" si="64"/>
        <v>178615.125</v>
      </c>
      <c r="CJ48" s="426">
        <f t="shared" si="64"/>
        <v>165844.08749999999</v>
      </c>
      <c r="CK48" s="426">
        <f t="shared" si="64"/>
        <v>185342.625</v>
      </c>
      <c r="CL48" s="426">
        <f t="shared" si="64"/>
        <v>165877.72500000001</v>
      </c>
      <c r="CM48" s="427">
        <f t="shared" si="64"/>
        <v>128921.325</v>
      </c>
      <c r="CN48" s="426">
        <f t="shared" si="64"/>
        <v>95799.599999999991</v>
      </c>
      <c r="CO48" s="426">
        <f t="shared" si="64"/>
        <v>55995.224999999999</v>
      </c>
      <c r="CP48" s="426">
        <f t="shared" si="64"/>
        <v>49009.837499999994</v>
      </c>
      <c r="CQ48" s="426">
        <f t="shared" si="64"/>
        <v>27055.762499999997</v>
      </c>
      <c r="CR48" s="397">
        <f t="shared" si="43"/>
        <v>21644.61</v>
      </c>
      <c r="CS48" s="397">
        <f t="shared" si="43"/>
        <v>17315.688000000002</v>
      </c>
      <c r="CT48" s="397">
        <f t="shared" si="43"/>
        <v>13852.550400000002</v>
      </c>
      <c r="CU48" s="397">
        <f t="shared" si="43"/>
        <v>11082.040320000002</v>
      </c>
      <c r="CV48" s="397">
        <f t="shared" si="43"/>
        <v>8865.6322560000026</v>
      </c>
      <c r="CW48" s="397">
        <f t="shared" si="43"/>
        <v>7092.5058048000028</v>
      </c>
      <c r="CX48" s="397">
        <f t="shared" si="43"/>
        <v>5674.0046438400022</v>
      </c>
      <c r="CY48" s="402">
        <f t="shared" si="43"/>
        <v>4539.2037150720016</v>
      </c>
      <c r="CZ48" s="397">
        <f t="shared" si="43"/>
        <v>3631.3629720576014</v>
      </c>
      <c r="DA48" s="397">
        <f t="shared" si="43"/>
        <v>2905.0903776460814</v>
      </c>
      <c r="DB48" s="397">
        <f t="shared" si="43"/>
        <v>2324.0723021168651</v>
      </c>
      <c r="DC48" s="397">
        <f t="shared" si="43"/>
        <v>1859.2578416934921</v>
      </c>
      <c r="DD48" s="397">
        <f t="shared" si="43"/>
        <v>1487.4062733547937</v>
      </c>
      <c r="DE48" s="397">
        <f t="shared" si="43"/>
        <v>1189.9250186838351</v>
      </c>
      <c r="DF48" s="397">
        <f t="shared" si="43"/>
        <v>951.94001494706811</v>
      </c>
      <c r="DG48" s="397">
        <f t="shared" si="44"/>
        <v>761.55201195765449</v>
      </c>
      <c r="DH48" s="397">
        <f t="shared" si="44"/>
        <v>609.24160956612366</v>
      </c>
      <c r="DI48" s="397">
        <f t="shared" si="44"/>
        <v>487.39328765289895</v>
      </c>
      <c r="DJ48" s="397">
        <f t="shared" si="44"/>
        <v>389.91463012231918</v>
      </c>
      <c r="DK48" s="402">
        <f t="shared" si="44"/>
        <v>311.93170409785535</v>
      </c>
      <c r="DL48" s="397">
        <f t="shared" si="44"/>
        <v>249.5453632782843</v>
      </c>
      <c r="DM48" s="397">
        <f t="shared" si="44"/>
        <v>199.63629062262746</v>
      </c>
      <c r="DN48" s="397">
        <f t="shared" si="44"/>
        <v>159.70903249810198</v>
      </c>
      <c r="DO48" s="397">
        <f t="shared" si="44"/>
        <v>127.76722599848159</v>
      </c>
      <c r="DP48" s="397">
        <f t="shared" si="44"/>
        <v>102.21378079878528</v>
      </c>
      <c r="DQ48" s="397">
        <f t="shared" si="44"/>
        <v>81.771024639028226</v>
      </c>
      <c r="DR48" s="397">
        <f t="shared" si="39"/>
        <v>65.416819711222587</v>
      </c>
      <c r="DS48" s="397">
        <f t="shared" si="39"/>
        <v>52.33345576897807</v>
      </c>
      <c r="DT48" s="397">
        <f t="shared" si="39"/>
        <v>41.866764615182461</v>
      </c>
      <c r="DU48" s="397">
        <f t="shared" si="39"/>
        <v>33.493411692145969</v>
      </c>
      <c r="DV48" s="397">
        <f t="shared" si="39"/>
        <v>26.794729353716775</v>
      </c>
      <c r="DW48" s="402">
        <f t="shared" si="39"/>
        <v>21.43578348297342</v>
      </c>
      <c r="DX48" s="397">
        <f t="shared" si="39"/>
        <v>17.148626786378738</v>
      </c>
      <c r="DY48" s="397">
        <f t="shared" si="39"/>
        <v>13.718901429102992</v>
      </c>
      <c r="DZ48" s="397">
        <f t="shared" si="39"/>
        <v>10.975121143282394</v>
      </c>
      <c r="EA48" s="397">
        <f t="shared" si="39"/>
        <v>8.7800969146259149</v>
      </c>
      <c r="EB48" s="397">
        <f t="shared" si="39"/>
        <v>7.0240775317007325</v>
      </c>
      <c r="EC48" s="397">
        <f t="shared" si="39"/>
        <v>5.6192620253605865</v>
      </c>
      <c r="ED48" s="397">
        <f t="shared" si="39"/>
        <v>4.495409620288469</v>
      </c>
      <c r="EE48" s="397">
        <f t="shared" si="39"/>
        <v>3.5963276962307753</v>
      </c>
      <c r="EF48" s="397">
        <f t="shared" ref="EE48:ET95" si="65">EE48*0.8</f>
        <v>2.8770621569846204</v>
      </c>
      <c r="EG48" s="397">
        <f t="shared" si="65"/>
        <v>2.3016497255876964</v>
      </c>
      <c r="EH48" s="397">
        <f t="shared" si="40"/>
        <v>1.8413197804701573</v>
      </c>
      <c r="EI48" s="402">
        <f t="shared" si="40"/>
        <v>1.473055824376126</v>
      </c>
      <c r="EJ48" s="397">
        <f t="shared" si="40"/>
        <v>1.1784446595009008</v>
      </c>
      <c r="EK48" s="397">
        <f t="shared" si="40"/>
        <v>0.94275572760072068</v>
      </c>
      <c r="EL48" s="397">
        <f t="shared" si="40"/>
        <v>0.75420458208057661</v>
      </c>
      <c r="EM48" s="397">
        <f t="shared" si="40"/>
        <v>0.60336366566446131</v>
      </c>
      <c r="EN48" s="397">
        <f t="shared" si="40"/>
        <v>0.48269093253156908</v>
      </c>
      <c r="EO48" s="397">
        <f t="shared" si="40"/>
        <v>0.38615274602525529</v>
      </c>
      <c r="EP48" s="397">
        <f t="shared" si="40"/>
        <v>0.30892219682020428</v>
      </c>
      <c r="EQ48" s="397">
        <f t="shared" si="40"/>
        <v>0.24713775745616343</v>
      </c>
      <c r="ER48" s="397">
        <f t="shared" si="61"/>
        <v>0.19771020596493075</v>
      </c>
      <c r="ES48" s="397">
        <f t="shared" si="61"/>
        <v>0.15816816477194462</v>
      </c>
      <c r="ET48" s="397">
        <f t="shared" si="61"/>
        <v>0.1265345318175557</v>
      </c>
      <c r="EU48" s="402">
        <f t="shared" si="61"/>
        <v>0.10122762545404457</v>
      </c>
      <c r="EV48" s="397">
        <f t="shared" si="61"/>
        <v>8.0982100363235665E-2</v>
      </c>
      <c r="EW48" s="397">
        <f t="shared" si="61"/>
        <v>6.4785680290588538E-2</v>
      </c>
      <c r="EX48" s="397">
        <f t="shared" si="61"/>
        <v>5.1828544232470831E-2</v>
      </c>
      <c r="EY48" s="397">
        <f t="shared" si="56"/>
        <v>4.1462835385976671E-2</v>
      </c>
      <c r="EZ48" s="397">
        <f t="shared" si="56"/>
        <v>3.3170268308781337E-2</v>
      </c>
      <c r="FA48" s="397">
        <f t="shared" si="56"/>
        <v>2.6536214647025071E-2</v>
      </c>
      <c r="FB48" s="397">
        <f t="shared" si="56"/>
        <v>2.122897171762006E-2</v>
      </c>
      <c r="FC48" s="397">
        <f t="shared" si="56"/>
        <v>1.6983177374096048E-2</v>
      </c>
      <c r="FD48" s="397">
        <f t="shared" si="56"/>
        <v>1.3586541899276839E-2</v>
      </c>
      <c r="FE48" s="397">
        <f t="shared" si="56"/>
        <v>1.0869233519421472E-2</v>
      </c>
      <c r="FF48" s="397">
        <f t="shared" si="56"/>
        <v>8.6953868155371771E-3</v>
      </c>
      <c r="FG48" s="402">
        <f t="shared" si="56"/>
        <v>6.956309452429742E-3</v>
      </c>
      <c r="FH48" s="397">
        <f t="shared" si="51"/>
        <v>5.5650475619437936E-3</v>
      </c>
      <c r="FI48" s="397">
        <f t="shared" si="51"/>
        <v>4.4520380495550347E-3</v>
      </c>
      <c r="FJ48" s="397">
        <f t="shared" si="51"/>
        <v>3.5616304396440279E-3</v>
      </c>
      <c r="FK48" s="397">
        <f t="shared" si="51"/>
        <v>2.8493043517152225E-3</v>
      </c>
      <c r="FL48" s="397">
        <f t="shared" si="51"/>
        <v>2.2794434813721781E-3</v>
      </c>
      <c r="FM48" s="397">
        <f t="shared" si="51"/>
        <v>1.8235547850977427E-3</v>
      </c>
      <c r="FN48" s="397">
        <f t="shared" si="51"/>
        <v>1.4588438280781942E-3</v>
      </c>
      <c r="FO48" s="397">
        <f t="shared" si="51"/>
        <v>1.1670750624625554E-3</v>
      </c>
      <c r="FP48" s="397">
        <f t="shared" si="51"/>
        <v>9.3366004997004438E-4</v>
      </c>
      <c r="FQ48" s="397">
        <f t="shared" si="51"/>
        <v>7.469280399760355E-4</v>
      </c>
      <c r="FR48" s="397">
        <f t="shared" si="51"/>
        <v>5.9754243198082845E-4</v>
      </c>
      <c r="FS48" s="402">
        <f t="shared" si="51"/>
        <v>4.7803394558466276E-4</v>
      </c>
      <c r="FT48" s="397">
        <f t="shared" si="51"/>
        <v>3.8242715646773023E-4</v>
      </c>
      <c r="FU48" s="397">
        <f t="shared" si="51"/>
        <v>3.0594172517418421E-4</v>
      </c>
      <c r="FV48" s="397">
        <f t="shared" si="51"/>
        <v>2.4475338013934736E-4</v>
      </c>
      <c r="FW48" s="397">
        <f t="shared" si="51"/>
        <v>1.9580270411147791E-4</v>
      </c>
      <c r="FX48" s="397">
        <f t="shared" si="53"/>
        <v>1.5664216328918233E-4</v>
      </c>
      <c r="FY48" s="397">
        <f t="shared" si="53"/>
        <v>1.2531373063134587E-4</v>
      </c>
      <c r="FZ48" s="397">
        <f t="shared" si="53"/>
        <v>1.002509845050767E-4</v>
      </c>
      <c r="GA48" s="397">
        <f t="shared" si="53"/>
        <v>8.0200787604061367E-5</v>
      </c>
      <c r="GB48" s="397">
        <f t="shared" si="53"/>
        <v>6.4160630083249094E-5</v>
      </c>
      <c r="GC48" s="397">
        <f t="shared" si="53"/>
        <v>5.1328504066599279E-5</v>
      </c>
      <c r="GD48" s="397">
        <f t="shared" si="53"/>
        <v>4.1062803253279423E-5</v>
      </c>
      <c r="GE48" s="402">
        <f t="shared" si="53"/>
        <v>3.2850242602623543E-5</v>
      </c>
      <c r="GF48" s="403">
        <f t="shared" si="45"/>
        <v>5935830.2248686031</v>
      </c>
    </row>
    <row r="49" spans="1:190" s="366" customFormat="1" ht="22" hidden="1" customHeight="1">
      <c r="B49" s="394">
        <f t="shared" si="19"/>
        <v>33</v>
      </c>
      <c r="C49" s="428"/>
      <c r="D49" s="428">
        <v>1</v>
      </c>
      <c r="E49" s="428"/>
      <c r="F49" s="428"/>
      <c r="G49" s="418" t="str">
        <f>$G$356</f>
        <v>Avg Performing  Title / Print</v>
      </c>
      <c r="H49" s="422"/>
      <c r="I49" s="423"/>
      <c r="J49" s="423"/>
      <c r="K49" s="423"/>
      <c r="L49" s="423"/>
      <c r="M49" s="423"/>
      <c r="N49" s="423"/>
      <c r="O49" s="423"/>
      <c r="P49" s="423"/>
      <c r="Q49" s="423"/>
      <c r="R49" s="423"/>
      <c r="S49" s="425"/>
      <c r="T49" s="423"/>
      <c r="U49" s="423"/>
      <c r="V49" s="423"/>
      <c r="W49" s="423"/>
      <c r="X49" s="423"/>
      <c r="Y49" s="423"/>
      <c r="Z49" s="423"/>
      <c r="AA49" s="423"/>
      <c r="AB49" s="423"/>
      <c r="AC49" s="423"/>
      <c r="AD49" s="423"/>
      <c r="AE49" s="425"/>
      <c r="AF49" s="423"/>
      <c r="AG49" s="423"/>
      <c r="AH49" s="423"/>
      <c r="AI49" s="423"/>
      <c r="AJ49" s="423"/>
      <c r="AK49" s="423"/>
      <c r="AL49" s="423"/>
      <c r="AM49" s="423"/>
      <c r="AN49" s="423"/>
      <c r="AO49" s="423"/>
      <c r="AP49" s="423"/>
      <c r="AQ49" s="425"/>
      <c r="AR49" s="423"/>
      <c r="AS49" s="423"/>
      <c r="AT49" s="423"/>
      <c r="AU49" s="423"/>
      <c r="AV49" s="423"/>
      <c r="AW49" s="423"/>
      <c r="AX49" s="423"/>
      <c r="AY49" s="423"/>
      <c r="AZ49" s="423"/>
      <c r="BA49" s="423"/>
      <c r="BB49" s="423"/>
      <c r="BC49" s="425"/>
      <c r="BD49" s="423"/>
      <c r="BE49" s="423"/>
      <c r="BF49" s="423"/>
      <c r="BG49" s="423"/>
      <c r="BH49" s="423"/>
      <c r="BI49" s="423"/>
      <c r="BJ49" s="423"/>
      <c r="BK49" s="423"/>
      <c r="BL49" s="423"/>
      <c r="BM49" s="423"/>
      <c r="BN49" s="423"/>
      <c r="BO49" s="425"/>
      <c r="BP49" s="423"/>
      <c r="BQ49" s="423"/>
      <c r="BR49" s="423"/>
      <c r="BS49" s="423"/>
      <c r="BT49" s="423"/>
      <c r="BU49" s="426">
        <f t="shared" ref="BU49:CR49" si="66">$B$10*Q$356</f>
        <v>23344.424999999999</v>
      </c>
      <c r="BV49" s="426">
        <f t="shared" si="66"/>
        <v>75179.8125</v>
      </c>
      <c r="BW49" s="426">
        <f t="shared" si="66"/>
        <v>213463.57499999998</v>
      </c>
      <c r="BX49" s="426">
        <f t="shared" si="66"/>
        <v>417721.6875</v>
      </c>
      <c r="BY49" s="426">
        <f t="shared" si="66"/>
        <v>510202.38749999995</v>
      </c>
      <c r="BZ49" s="426">
        <f t="shared" si="66"/>
        <v>496444.64999999997</v>
      </c>
      <c r="CA49" s="427">
        <f t="shared" si="66"/>
        <v>505224.03749999998</v>
      </c>
      <c r="CB49" s="426">
        <f t="shared" si="66"/>
        <v>495940.08749999997</v>
      </c>
      <c r="CC49" s="426">
        <f t="shared" si="66"/>
        <v>335455.57500000001</v>
      </c>
      <c r="CD49" s="426">
        <f t="shared" si="66"/>
        <v>364069.875</v>
      </c>
      <c r="CE49" s="426">
        <f t="shared" si="66"/>
        <v>279841.57500000001</v>
      </c>
      <c r="CF49" s="426">
        <f t="shared" si="66"/>
        <v>238590.78749999998</v>
      </c>
      <c r="CG49" s="426">
        <f t="shared" si="66"/>
        <v>308814.67499999999</v>
      </c>
      <c r="CH49" s="426">
        <f t="shared" si="66"/>
        <v>273585</v>
      </c>
      <c r="CI49" s="426">
        <f t="shared" si="66"/>
        <v>237267.71249999999</v>
      </c>
      <c r="CJ49" s="426">
        <f t="shared" si="66"/>
        <v>178615.125</v>
      </c>
      <c r="CK49" s="426">
        <f t="shared" si="66"/>
        <v>165844.08749999999</v>
      </c>
      <c r="CL49" s="426">
        <f t="shared" si="66"/>
        <v>185342.625</v>
      </c>
      <c r="CM49" s="427">
        <f t="shared" si="66"/>
        <v>165877.72500000001</v>
      </c>
      <c r="CN49" s="426">
        <f t="shared" si="66"/>
        <v>128921.325</v>
      </c>
      <c r="CO49" s="426">
        <f t="shared" si="66"/>
        <v>95799.599999999991</v>
      </c>
      <c r="CP49" s="426">
        <f t="shared" si="66"/>
        <v>55995.224999999999</v>
      </c>
      <c r="CQ49" s="426">
        <f t="shared" si="66"/>
        <v>49009.837499999994</v>
      </c>
      <c r="CR49" s="426">
        <f t="shared" si="66"/>
        <v>27055.762499999997</v>
      </c>
      <c r="CS49" s="397">
        <f t="shared" ref="CS49:DH59" si="67">CR49*0.8</f>
        <v>21644.61</v>
      </c>
      <c r="CT49" s="397">
        <f t="shared" si="67"/>
        <v>17315.688000000002</v>
      </c>
      <c r="CU49" s="397">
        <f t="shared" si="67"/>
        <v>13852.550400000002</v>
      </c>
      <c r="CV49" s="397">
        <f t="shared" si="67"/>
        <v>11082.040320000002</v>
      </c>
      <c r="CW49" s="397">
        <f t="shared" si="67"/>
        <v>8865.6322560000026</v>
      </c>
      <c r="CX49" s="397">
        <f t="shared" si="67"/>
        <v>7092.5058048000028</v>
      </c>
      <c r="CY49" s="402">
        <f t="shared" si="67"/>
        <v>5674.0046438400022</v>
      </c>
      <c r="CZ49" s="397">
        <f t="shared" si="67"/>
        <v>4539.2037150720016</v>
      </c>
      <c r="DA49" s="397">
        <f t="shared" si="67"/>
        <v>3631.3629720576014</v>
      </c>
      <c r="DB49" s="397">
        <f t="shared" si="67"/>
        <v>2905.0903776460814</v>
      </c>
      <c r="DC49" s="397">
        <f t="shared" si="67"/>
        <v>2324.0723021168651</v>
      </c>
      <c r="DD49" s="397">
        <f t="shared" si="67"/>
        <v>1859.2578416934921</v>
      </c>
      <c r="DE49" s="397">
        <f t="shared" si="67"/>
        <v>1487.4062733547937</v>
      </c>
      <c r="DF49" s="397">
        <f t="shared" si="67"/>
        <v>1189.9250186838351</v>
      </c>
      <c r="DG49" s="397">
        <f t="shared" si="44"/>
        <v>951.94001494706811</v>
      </c>
      <c r="DH49" s="397">
        <f t="shared" si="44"/>
        <v>761.55201195765449</v>
      </c>
      <c r="DI49" s="397">
        <f t="shared" si="44"/>
        <v>609.24160956612366</v>
      </c>
      <c r="DJ49" s="397">
        <f t="shared" si="44"/>
        <v>487.39328765289895</v>
      </c>
      <c r="DK49" s="402">
        <f t="shared" si="44"/>
        <v>389.91463012231918</v>
      </c>
      <c r="DL49" s="397">
        <f t="shared" si="44"/>
        <v>311.93170409785535</v>
      </c>
      <c r="DM49" s="397">
        <f t="shared" si="44"/>
        <v>249.5453632782843</v>
      </c>
      <c r="DN49" s="397">
        <f t="shared" si="44"/>
        <v>199.63629062262746</v>
      </c>
      <c r="DO49" s="397">
        <f t="shared" si="44"/>
        <v>159.70903249810198</v>
      </c>
      <c r="DP49" s="397">
        <f t="shared" si="44"/>
        <v>127.76722599848159</v>
      </c>
      <c r="DQ49" s="397">
        <f t="shared" si="44"/>
        <v>102.21378079878528</v>
      </c>
      <c r="DR49" s="397">
        <f t="shared" si="44"/>
        <v>81.771024639028226</v>
      </c>
      <c r="DS49" s="397">
        <f t="shared" si="44"/>
        <v>65.416819711222587</v>
      </c>
      <c r="DT49" s="397">
        <f t="shared" si="44"/>
        <v>52.33345576897807</v>
      </c>
      <c r="DU49" s="397">
        <f t="shared" si="44"/>
        <v>41.866764615182461</v>
      </c>
      <c r="DV49" s="397">
        <f t="shared" si="44"/>
        <v>33.493411692145969</v>
      </c>
      <c r="DW49" s="402">
        <f t="shared" ref="DW49:EE78" si="68">DV49*0.8</f>
        <v>26.794729353716775</v>
      </c>
      <c r="DX49" s="397">
        <f t="shared" si="68"/>
        <v>21.43578348297342</v>
      </c>
      <c r="DY49" s="397">
        <f t="shared" si="68"/>
        <v>17.148626786378738</v>
      </c>
      <c r="DZ49" s="397">
        <f t="shared" si="68"/>
        <v>13.718901429102992</v>
      </c>
      <c r="EA49" s="397">
        <f t="shared" si="68"/>
        <v>10.975121143282394</v>
      </c>
      <c r="EB49" s="397">
        <f t="shared" si="68"/>
        <v>8.7800969146259149</v>
      </c>
      <c r="EC49" s="397">
        <f t="shared" si="68"/>
        <v>7.0240775317007325</v>
      </c>
      <c r="ED49" s="397">
        <f t="shared" si="68"/>
        <v>5.6192620253605865</v>
      </c>
      <c r="EE49" s="397">
        <f t="shared" si="68"/>
        <v>4.495409620288469</v>
      </c>
      <c r="EF49" s="397">
        <f t="shared" si="65"/>
        <v>3.5963276962307753</v>
      </c>
      <c r="EG49" s="397">
        <f t="shared" si="65"/>
        <v>2.8770621569846204</v>
      </c>
      <c r="EH49" s="397">
        <f t="shared" si="40"/>
        <v>2.3016497255876964</v>
      </c>
      <c r="EI49" s="402">
        <f t="shared" si="40"/>
        <v>1.8413197804701573</v>
      </c>
      <c r="EJ49" s="397">
        <f t="shared" si="40"/>
        <v>1.473055824376126</v>
      </c>
      <c r="EK49" s="397">
        <f t="shared" si="40"/>
        <v>1.1784446595009008</v>
      </c>
      <c r="EL49" s="397">
        <f t="shared" si="40"/>
        <v>0.94275572760072068</v>
      </c>
      <c r="EM49" s="397">
        <f t="shared" si="40"/>
        <v>0.75420458208057661</v>
      </c>
      <c r="EN49" s="397">
        <f t="shared" si="40"/>
        <v>0.60336366566446131</v>
      </c>
      <c r="EO49" s="397">
        <f t="shared" si="40"/>
        <v>0.48269093253156908</v>
      </c>
      <c r="EP49" s="397">
        <f t="shared" si="40"/>
        <v>0.38615274602525529</v>
      </c>
      <c r="EQ49" s="397">
        <f t="shared" si="40"/>
        <v>0.30892219682020428</v>
      </c>
      <c r="ER49" s="397">
        <f t="shared" si="61"/>
        <v>0.24713775745616343</v>
      </c>
      <c r="ES49" s="397">
        <f t="shared" si="61"/>
        <v>0.19771020596493075</v>
      </c>
      <c r="ET49" s="397">
        <f t="shared" si="61"/>
        <v>0.15816816477194462</v>
      </c>
      <c r="EU49" s="402">
        <f t="shared" si="61"/>
        <v>0.1265345318175557</v>
      </c>
      <c r="EV49" s="397">
        <f t="shared" si="61"/>
        <v>0.10122762545404457</v>
      </c>
      <c r="EW49" s="397">
        <f t="shared" si="61"/>
        <v>8.0982100363235665E-2</v>
      </c>
      <c r="EX49" s="397">
        <f t="shared" si="61"/>
        <v>6.4785680290588538E-2</v>
      </c>
      <c r="EY49" s="397">
        <f t="shared" si="56"/>
        <v>5.1828544232470831E-2</v>
      </c>
      <c r="EZ49" s="397">
        <f t="shared" si="56"/>
        <v>4.1462835385976671E-2</v>
      </c>
      <c r="FA49" s="397">
        <f t="shared" si="56"/>
        <v>3.3170268308781337E-2</v>
      </c>
      <c r="FB49" s="397">
        <f t="shared" si="56"/>
        <v>2.6536214647025071E-2</v>
      </c>
      <c r="FC49" s="397">
        <f t="shared" si="56"/>
        <v>2.122897171762006E-2</v>
      </c>
      <c r="FD49" s="397">
        <f t="shared" si="56"/>
        <v>1.6983177374096048E-2</v>
      </c>
      <c r="FE49" s="397">
        <f t="shared" si="56"/>
        <v>1.3586541899276839E-2</v>
      </c>
      <c r="FF49" s="397">
        <f t="shared" si="56"/>
        <v>1.0869233519421472E-2</v>
      </c>
      <c r="FG49" s="402">
        <f t="shared" si="56"/>
        <v>8.6953868155371771E-3</v>
      </c>
      <c r="FH49" s="397">
        <f t="shared" si="51"/>
        <v>6.956309452429742E-3</v>
      </c>
      <c r="FI49" s="397">
        <f t="shared" si="51"/>
        <v>5.5650475619437936E-3</v>
      </c>
      <c r="FJ49" s="397">
        <f t="shared" si="51"/>
        <v>4.4520380495550347E-3</v>
      </c>
      <c r="FK49" s="397">
        <f t="shared" si="51"/>
        <v>3.5616304396440279E-3</v>
      </c>
      <c r="FL49" s="397">
        <f t="shared" si="51"/>
        <v>2.8493043517152225E-3</v>
      </c>
      <c r="FM49" s="397">
        <f t="shared" si="51"/>
        <v>2.2794434813721781E-3</v>
      </c>
      <c r="FN49" s="397">
        <f t="shared" si="51"/>
        <v>1.8235547850977427E-3</v>
      </c>
      <c r="FO49" s="397">
        <f t="shared" si="51"/>
        <v>1.4588438280781942E-3</v>
      </c>
      <c r="FP49" s="397">
        <f t="shared" si="51"/>
        <v>1.1670750624625554E-3</v>
      </c>
      <c r="FQ49" s="397">
        <f t="shared" si="51"/>
        <v>9.3366004997004438E-4</v>
      </c>
      <c r="FR49" s="397">
        <f t="shared" si="51"/>
        <v>7.469280399760355E-4</v>
      </c>
      <c r="FS49" s="402">
        <f t="shared" si="51"/>
        <v>5.9754243198082845E-4</v>
      </c>
      <c r="FT49" s="397">
        <f t="shared" si="51"/>
        <v>4.7803394558466276E-4</v>
      </c>
      <c r="FU49" s="397">
        <f t="shared" si="51"/>
        <v>3.8242715646773023E-4</v>
      </c>
      <c r="FV49" s="397">
        <f t="shared" si="51"/>
        <v>3.0594172517418421E-4</v>
      </c>
      <c r="FW49" s="397">
        <f t="shared" si="51"/>
        <v>2.4475338013934736E-4</v>
      </c>
      <c r="FX49" s="397">
        <f t="shared" si="53"/>
        <v>1.9580270411147791E-4</v>
      </c>
      <c r="FY49" s="397">
        <f t="shared" si="53"/>
        <v>1.5664216328918233E-4</v>
      </c>
      <c r="FZ49" s="397">
        <f t="shared" si="53"/>
        <v>1.2531373063134587E-4</v>
      </c>
      <c r="GA49" s="397">
        <f t="shared" si="53"/>
        <v>1.002509845050767E-4</v>
      </c>
      <c r="GB49" s="397">
        <f t="shared" si="53"/>
        <v>8.0200787604061367E-5</v>
      </c>
      <c r="GC49" s="397">
        <f t="shared" si="53"/>
        <v>6.4160630083249094E-5</v>
      </c>
      <c r="GD49" s="397">
        <f t="shared" si="53"/>
        <v>5.1328504066599279E-5</v>
      </c>
      <c r="GE49" s="402">
        <f t="shared" si="53"/>
        <v>4.1062803253279423E-5</v>
      </c>
      <c r="GF49" s="403">
        <f t="shared" si="45"/>
        <v>5935830.2248357525</v>
      </c>
    </row>
    <row r="50" spans="1:190" s="366" customFormat="1" ht="22" hidden="1" customHeight="1">
      <c r="B50" s="394">
        <f t="shared" si="19"/>
        <v>34</v>
      </c>
      <c r="C50" s="428"/>
      <c r="D50" s="428"/>
      <c r="E50" s="428"/>
      <c r="F50" s="428">
        <v>1</v>
      </c>
      <c r="G50" s="412" t="str">
        <f>$G$358</f>
        <v>Even Performing Title / Print</v>
      </c>
      <c r="H50" s="422"/>
      <c r="I50" s="423"/>
      <c r="J50" s="423"/>
      <c r="K50" s="423"/>
      <c r="L50" s="423"/>
      <c r="M50" s="423"/>
      <c r="N50" s="423"/>
      <c r="O50" s="423"/>
      <c r="P50" s="423"/>
      <c r="Q50" s="423"/>
      <c r="R50" s="423"/>
      <c r="S50" s="425"/>
      <c r="T50" s="423"/>
      <c r="U50" s="423"/>
      <c r="V50" s="423"/>
      <c r="W50" s="423"/>
      <c r="X50" s="423"/>
      <c r="Y50" s="423"/>
      <c r="Z50" s="423"/>
      <c r="AA50" s="423"/>
      <c r="AB50" s="423"/>
      <c r="AC50" s="423"/>
      <c r="AD50" s="423"/>
      <c r="AE50" s="425"/>
      <c r="AF50" s="423"/>
      <c r="AG50" s="423"/>
      <c r="AH50" s="423"/>
      <c r="AI50" s="423"/>
      <c r="AJ50" s="423"/>
      <c r="AK50" s="423"/>
      <c r="AL50" s="423"/>
      <c r="AM50" s="423"/>
      <c r="AN50" s="423"/>
      <c r="AO50" s="423"/>
      <c r="AP50" s="423"/>
      <c r="AQ50" s="425"/>
      <c r="AR50" s="423"/>
      <c r="AS50" s="423"/>
      <c r="AT50" s="423"/>
      <c r="AU50" s="423"/>
      <c r="AV50" s="423"/>
      <c r="AW50" s="423"/>
      <c r="AX50" s="423"/>
      <c r="AY50" s="423"/>
      <c r="AZ50" s="423"/>
      <c r="BA50" s="423"/>
      <c r="BB50" s="423"/>
      <c r="BC50" s="425"/>
      <c r="BD50" s="423"/>
      <c r="BE50" s="423"/>
      <c r="BF50" s="423"/>
      <c r="BG50" s="423"/>
      <c r="BH50" s="423"/>
      <c r="BI50" s="423"/>
      <c r="BJ50" s="423"/>
      <c r="BK50" s="423"/>
      <c r="BL50" s="423"/>
      <c r="BM50" s="423"/>
      <c r="BN50" s="423"/>
      <c r="BO50" s="425"/>
      <c r="BP50" s="423"/>
      <c r="BQ50" s="423"/>
      <c r="BR50" s="423"/>
      <c r="BS50" s="423"/>
      <c r="BT50" s="423"/>
      <c r="BU50" s="423"/>
      <c r="BV50" s="431">
        <f t="shared" ref="BV50:CS50" si="69">$B$10*Q$358</f>
        <v>2335.9375000000005</v>
      </c>
      <c r="BW50" s="431">
        <f t="shared" si="69"/>
        <v>9343.7500000000018</v>
      </c>
      <c r="BX50" s="431">
        <f t="shared" si="69"/>
        <v>23359.375</v>
      </c>
      <c r="BY50" s="431">
        <f t="shared" si="69"/>
        <v>35039.0625</v>
      </c>
      <c r="BZ50" s="431">
        <f t="shared" si="69"/>
        <v>46718.75</v>
      </c>
      <c r="CA50" s="432">
        <f t="shared" si="69"/>
        <v>44382.8125</v>
      </c>
      <c r="CB50" s="431">
        <f t="shared" si="69"/>
        <v>42046.875</v>
      </c>
      <c r="CC50" s="431">
        <f t="shared" si="69"/>
        <v>39710.9375</v>
      </c>
      <c r="CD50" s="431">
        <f t="shared" si="69"/>
        <v>37375.000000000007</v>
      </c>
      <c r="CE50" s="431">
        <f t="shared" si="69"/>
        <v>35039.0625</v>
      </c>
      <c r="CF50" s="431">
        <f t="shared" si="69"/>
        <v>32703.125</v>
      </c>
      <c r="CG50" s="431">
        <f t="shared" si="69"/>
        <v>30367.1875</v>
      </c>
      <c r="CH50" s="431">
        <f t="shared" si="69"/>
        <v>28031.25</v>
      </c>
      <c r="CI50" s="431">
        <f t="shared" si="69"/>
        <v>25695.312500000004</v>
      </c>
      <c r="CJ50" s="431">
        <f t="shared" si="69"/>
        <v>23359.374999999975</v>
      </c>
      <c r="CK50" s="431">
        <f t="shared" si="69"/>
        <v>21023.437499999975</v>
      </c>
      <c r="CL50" s="431">
        <f t="shared" si="69"/>
        <v>18687.500000000004</v>
      </c>
      <c r="CM50" s="432">
        <f t="shared" si="69"/>
        <v>16351.5625</v>
      </c>
      <c r="CN50" s="431">
        <f t="shared" si="69"/>
        <v>14015.625</v>
      </c>
      <c r="CO50" s="431">
        <f t="shared" si="69"/>
        <v>11679.6875</v>
      </c>
      <c r="CP50" s="431">
        <f t="shared" si="69"/>
        <v>9343.7500000000018</v>
      </c>
      <c r="CQ50" s="431">
        <f t="shared" si="69"/>
        <v>7007.8125</v>
      </c>
      <c r="CR50" s="431">
        <f t="shared" si="69"/>
        <v>4671.8750000000009</v>
      </c>
      <c r="CS50" s="431">
        <f t="shared" si="69"/>
        <v>2335.9375000000005</v>
      </c>
      <c r="CT50" s="397">
        <f t="shared" si="67"/>
        <v>1868.7500000000005</v>
      </c>
      <c r="CU50" s="397">
        <f t="shared" si="67"/>
        <v>1495.0000000000005</v>
      </c>
      <c r="CV50" s="397">
        <f t="shared" si="67"/>
        <v>1196.0000000000005</v>
      </c>
      <c r="CW50" s="397">
        <f t="shared" si="67"/>
        <v>956.80000000000041</v>
      </c>
      <c r="CX50" s="397">
        <f t="shared" si="67"/>
        <v>765.4400000000004</v>
      </c>
      <c r="CY50" s="402">
        <f t="shared" si="67"/>
        <v>612.35200000000032</v>
      </c>
      <c r="CZ50" s="397">
        <f t="shared" si="67"/>
        <v>489.88160000000028</v>
      </c>
      <c r="DA50" s="397">
        <f t="shared" si="67"/>
        <v>391.90528000000023</v>
      </c>
      <c r="DB50" s="397">
        <f t="shared" si="67"/>
        <v>313.52422400000023</v>
      </c>
      <c r="DC50" s="397">
        <f t="shared" si="67"/>
        <v>250.81937920000018</v>
      </c>
      <c r="DD50" s="397">
        <f t="shared" si="67"/>
        <v>200.65550336000015</v>
      </c>
      <c r="DE50" s="397">
        <f t="shared" si="67"/>
        <v>160.52440268800012</v>
      </c>
      <c r="DF50" s="397">
        <f t="shared" si="67"/>
        <v>128.4195221504001</v>
      </c>
      <c r="DG50" s="397">
        <f t="shared" si="44"/>
        <v>102.73561772032008</v>
      </c>
      <c r="DH50" s="397">
        <f t="shared" si="44"/>
        <v>82.188494176256071</v>
      </c>
      <c r="DI50" s="397">
        <f t="shared" si="44"/>
        <v>65.75079534100486</v>
      </c>
      <c r="DJ50" s="397">
        <f t="shared" si="44"/>
        <v>52.600636272803889</v>
      </c>
      <c r="DK50" s="402">
        <f t="shared" si="44"/>
        <v>42.080509018243113</v>
      </c>
      <c r="DL50" s="397">
        <f t="shared" si="44"/>
        <v>33.66440721459449</v>
      </c>
      <c r="DM50" s="397">
        <f t="shared" si="44"/>
        <v>26.931525771675595</v>
      </c>
      <c r="DN50" s="397">
        <f t="shared" si="44"/>
        <v>21.545220617340476</v>
      </c>
      <c r="DO50" s="397">
        <f t="shared" si="44"/>
        <v>17.236176493872382</v>
      </c>
      <c r="DP50" s="397">
        <f t="shared" si="44"/>
        <v>13.788941195097905</v>
      </c>
      <c r="DQ50" s="397">
        <f t="shared" si="44"/>
        <v>11.031152956078325</v>
      </c>
      <c r="DR50" s="397">
        <f t="shared" si="44"/>
        <v>8.82492236486266</v>
      </c>
      <c r="DS50" s="397">
        <f t="shared" si="44"/>
        <v>7.0599378918901285</v>
      </c>
      <c r="DT50" s="397">
        <f t="shared" si="44"/>
        <v>5.6479503135121032</v>
      </c>
      <c r="DU50" s="397">
        <f t="shared" si="44"/>
        <v>4.5183602508096827</v>
      </c>
      <c r="DV50" s="397">
        <f t="shared" si="44"/>
        <v>3.6146882006477465</v>
      </c>
      <c r="DW50" s="402">
        <f t="shared" si="68"/>
        <v>2.8917505605181972</v>
      </c>
      <c r="DX50" s="397">
        <f t="shared" si="68"/>
        <v>2.3134004484145581</v>
      </c>
      <c r="DY50" s="397">
        <f t="shared" si="68"/>
        <v>1.8507203587316465</v>
      </c>
      <c r="DZ50" s="397">
        <f t="shared" si="68"/>
        <v>1.4805762869853174</v>
      </c>
      <c r="EA50" s="397">
        <f t="shared" si="68"/>
        <v>1.1844610295882541</v>
      </c>
      <c r="EB50" s="397">
        <f t="shared" si="68"/>
        <v>0.94756882367060324</v>
      </c>
      <c r="EC50" s="397">
        <f t="shared" si="68"/>
        <v>0.75805505893648262</v>
      </c>
      <c r="ED50" s="397">
        <f t="shared" si="68"/>
        <v>0.60644404714918609</v>
      </c>
      <c r="EE50" s="397">
        <f t="shared" si="68"/>
        <v>0.48515523771934888</v>
      </c>
      <c r="EF50" s="397">
        <f t="shared" si="65"/>
        <v>0.38812419017547911</v>
      </c>
      <c r="EG50" s="397">
        <f t="shared" si="65"/>
        <v>0.31049935214038332</v>
      </c>
      <c r="EH50" s="397">
        <f t="shared" si="40"/>
        <v>0.24839948171230666</v>
      </c>
      <c r="EI50" s="402">
        <f t="shared" si="40"/>
        <v>0.19871958536984535</v>
      </c>
      <c r="EJ50" s="397">
        <f t="shared" si="40"/>
        <v>0.15897566829587628</v>
      </c>
      <c r="EK50" s="397">
        <f t="shared" si="40"/>
        <v>0.12718053463670104</v>
      </c>
      <c r="EL50" s="397">
        <f t="shared" si="40"/>
        <v>0.10174442770936083</v>
      </c>
      <c r="EM50" s="397">
        <f t="shared" si="40"/>
        <v>8.1395542167488677E-2</v>
      </c>
      <c r="EN50" s="397">
        <f t="shared" si="40"/>
        <v>6.5116433733990939E-2</v>
      </c>
      <c r="EO50" s="397">
        <f t="shared" si="40"/>
        <v>5.2093146987192751E-2</v>
      </c>
      <c r="EP50" s="397">
        <f t="shared" si="40"/>
        <v>4.1674517589754205E-2</v>
      </c>
      <c r="EQ50" s="397">
        <f t="shared" si="40"/>
        <v>3.3339614071803365E-2</v>
      </c>
      <c r="ER50" s="397">
        <f t="shared" si="61"/>
        <v>2.6671691257442693E-2</v>
      </c>
      <c r="ES50" s="397">
        <f t="shared" si="61"/>
        <v>2.1337353005954157E-2</v>
      </c>
      <c r="ET50" s="397">
        <f t="shared" si="61"/>
        <v>1.7069882404763325E-2</v>
      </c>
      <c r="EU50" s="402">
        <f t="shared" si="61"/>
        <v>1.3655905923810661E-2</v>
      </c>
      <c r="EV50" s="397">
        <f t="shared" si="61"/>
        <v>1.0924724739048529E-2</v>
      </c>
      <c r="EW50" s="397">
        <f t="shared" si="61"/>
        <v>8.7397797912388241E-3</v>
      </c>
      <c r="EX50" s="397">
        <f t="shared" si="61"/>
        <v>6.9918238329910593E-3</v>
      </c>
      <c r="EY50" s="397">
        <f t="shared" si="56"/>
        <v>5.5934590663928481E-3</v>
      </c>
      <c r="EZ50" s="397">
        <f t="shared" si="56"/>
        <v>4.4747672531142788E-3</v>
      </c>
      <c r="FA50" s="397">
        <f t="shared" si="56"/>
        <v>3.5798138024914234E-3</v>
      </c>
      <c r="FB50" s="397">
        <f t="shared" si="56"/>
        <v>2.8638510419931387E-3</v>
      </c>
      <c r="FC50" s="397">
        <f t="shared" si="56"/>
        <v>2.2910808335945112E-3</v>
      </c>
      <c r="FD50" s="397">
        <f t="shared" si="56"/>
        <v>1.832864666875609E-3</v>
      </c>
      <c r="FE50" s="397">
        <f t="shared" si="56"/>
        <v>1.4662917335004873E-3</v>
      </c>
      <c r="FF50" s="397">
        <f t="shared" si="56"/>
        <v>1.1730333868003899E-3</v>
      </c>
      <c r="FG50" s="402">
        <f t="shared" si="56"/>
        <v>9.3842670944031196E-4</v>
      </c>
      <c r="FH50" s="397">
        <f t="shared" si="51"/>
        <v>7.5074136755224957E-4</v>
      </c>
      <c r="FI50" s="397">
        <f t="shared" si="51"/>
        <v>6.005930940417997E-4</v>
      </c>
      <c r="FJ50" s="397">
        <f t="shared" si="51"/>
        <v>4.8047447523343978E-4</v>
      </c>
      <c r="FK50" s="397">
        <f t="shared" si="51"/>
        <v>3.8437958018675185E-4</v>
      </c>
      <c r="FL50" s="397">
        <f t="shared" si="51"/>
        <v>3.0750366414940148E-4</v>
      </c>
      <c r="FM50" s="397">
        <f t="shared" si="51"/>
        <v>2.4600293131952117E-4</v>
      </c>
      <c r="FN50" s="397">
        <f t="shared" si="51"/>
        <v>1.9680234505561694E-4</v>
      </c>
      <c r="FO50" s="397">
        <f t="shared" si="51"/>
        <v>1.5744187604449357E-4</v>
      </c>
      <c r="FP50" s="397">
        <f t="shared" si="51"/>
        <v>1.2595350083559486E-4</v>
      </c>
      <c r="FQ50" s="397">
        <f t="shared" si="51"/>
        <v>1.0076280066847589E-4</v>
      </c>
      <c r="FR50" s="397">
        <f t="shared" si="51"/>
        <v>8.0610240534780721E-5</v>
      </c>
      <c r="FS50" s="402">
        <f t="shared" si="51"/>
        <v>6.448819242782458E-5</v>
      </c>
      <c r="FT50" s="397">
        <f t="shared" si="51"/>
        <v>5.1590553942259669E-5</v>
      </c>
      <c r="FU50" s="397">
        <f t="shared" si="51"/>
        <v>4.1272443153807738E-5</v>
      </c>
      <c r="FV50" s="397">
        <f t="shared" si="51"/>
        <v>3.3017954523046195E-5</v>
      </c>
      <c r="FW50" s="397">
        <f t="shared" si="51"/>
        <v>2.6414363618436957E-5</v>
      </c>
      <c r="FX50" s="397">
        <f t="shared" si="53"/>
        <v>2.1131490894749568E-5</v>
      </c>
      <c r="FY50" s="397">
        <f t="shared" si="53"/>
        <v>1.6905192715799656E-5</v>
      </c>
      <c r="FZ50" s="397">
        <f t="shared" si="53"/>
        <v>1.3524154172639725E-5</v>
      </c>
      <c r="GA50" s="397">
        <f t="shared" si="53"/>
        <v>1.0819323338111781E-5</v>
      </c>
      <c r="GB50" s="397">
        <f t="shared" si="53"/>
        <v>8.6554586704894247E-6</v>
      </c>
      <c r="GC50" s="397">
        <f t="shared" si="53"/>
        <v>6.9243669363915398E-6</v>
      </c>
      <c r="GD50" s="397">
        <f t="shared" si="53"/>
        <v>5.5394935491132325E-6</v>
      </c>
      <c r="GE50" s="402">
        <f t="shared" si="53"/>
        <v>4.4315948392905862E-6</v>
      </c>
      <c r="GF50" s="416">
        <f t="shared" si="45"/>
        <v>569968.74998227332</v>
      </c>
    </row>
    <row r="51" spans="1:190" s="366" customFormat="1" ht="22" hidden="1" customHeight="1">
      <c r="B51" s="394">
        <f t="shared" si="19"/>
        <v>35</v>
      </c>
      <c r="C51" s="428"/>
      <c r="D51" s="428">
        <v>1</v>
      </c>
      <c r="E51" s="428"/>
      <c r="F51" s="428"/>
      <c r="G51" s="418" t="str">
        <f>$G$356</f>
        <v>Avg Performing  Title / Print</v>
      </c>
      <c r="H51" s="422"/>
      <c r="I51" s="423"/>
      <c r="J51" s="423"/>
      <c r="K51" s="423"/>
      <c r="L51" s="423"/>
      <c r="M51" s="423"/>
      <c r="N51" s="423"/>
      <c r="O51" s="423"/>
      <c r="P51" s="423"/>
      <c r="Q51" s="423"/>
      <c r="R51" s="423"/>
      <c r="S51" s="425"/>
      <c r="T51" s="423"/>
      <c r="U51" s="423"/>
      <c r="V51" s="423"/>
      <c r="W51" s="423"/>
      <c r="X51" s="423"/>
      <c r="Y51" s="423"/>
      <c r="Z51" s="423"/>
      <c r="AA51" s="423"/>
      <c r="AB51" s="423"/>
      <c r="AC51" s="423"/>
      <c r="AD51" s="423"/>
      <c r="AE51" s="425"/>
      <c r="AF51" s="423"/>
      <c r="AG51" s="423"/>
      <c r="AH51" s="423"/>
      <c r="AI51" s="423"/>
      <c r="AJ51" s="423"/>
      <c r="AK51" s="423"/>
      <c r="AL51" s="423"/>
      <c r="AM51" s="423"/>
      <c r="AN51" s="423"/>
      <c r="AO51" s="423"/>
      <c r="AP51" s="423"/>
      <c r="AQ51" s="425"/>
      <c r="AR51" s="423"/>
      <c r="AS51" s="423"/>
      <c r="AT51" s="423"/>
      <c r="AU51" s="423"/>
      <c r="AV51" s="423"/>
      <c r="AW51" s="423"/>
      <c r="AX51" s="423"/>
      <c r="AY51" s="423"/>
      <c r="AZ51" s="423"/>
      <c r="BA51" s="423"/>
      <c r="BB51" s="423"/>
      <c r="BC51" s="425"/>
      <c r="BD51" s="423"/>
      <c r="BE51" s="423"/>
      <c r="BF51" s="423"/>
      <c r="BG51" s="423"/>
      <c r="BH51" s="423"/>
      <c r="BI51" s="423"/>
      <c r="BJ51" s="423"/>
      <c r="BK51" s="423"/>
      <c r="BL51" s="423"/>
      <c r="BM51" s="423"/>
      <c r="BN51" s="423"/>
      <c r="BO51" s="425"/>
      <c r="BP51" s="423"/>
      <c r="BQ51" s="423"/>
      <c r="BR51" s="423"/>
      <c r="BS51" s="423"/>
      <c r="BT51" s="423"/>
      <c r="BU51" s="423"/>
      <c r="BV51" s="423"/>
      <c r="BW51" s="423"/>
      <c r="BX51" s="426">
        <f t="shared" ref="BX51:CU51" si="70">$B$10*Q$356</f>
        <v>23344.424999999999</v>
      </c>
      <c r="BY51" s="426">
        <f t="shared" si="70"/>
        <v>75179.8125</v>
      </c>
      <c r="BZ51" s="426">
        <f t="shared" si="70"/>
        <v>213463.57499999998</v>
      </c>
      <c r="CA51" s="427">
        <f t="shared" si="70"/>
        <v>417721.6875</v>
      </c>
      <c r="CB51" s="426">
        <f t="shared" si="70"/>
        <v>510202.38749999995</v>
      </c>
      <c r="CC51" s="426">
        <f t="shared" si="70"/>
        <v>496444.64999999997</v>
      </c>
      <c r="CD51" s="426">
        <f t="shared" si="70"/>
        <v>505224.03749999998</v>
      </c>
      <c r="CE51" s="426">
        <f t="shared" si="70"/>
        <v>495940.08749999997</v>
      </c>
      <c r="CF51" s="426">
        <f t="shared" si="70"/>
        <v>335455.57500000001</v>
      </c>
      <c r="CG51" s="426">
        <f t="shared" si="70"/>
        <v>364069.875</v>
      </c>
      <c r="CH51" s="426">
        <f t="shared" si="70"/>
        <v>279841.57500000001</v>
      </c>
      <c r="CI51" s="426">
        <f t="shared" si="70"/>
        <v>238590.78749999998</v>
      </c>
      <c r="CJ51" s="426">
        <f t="shared" si="70"/>
        <v>308814.67499999999</v>
      </c>
      <c r="CK51" s="426">
        <f t="shared" si="70"/>
        <v>273585</v>
      </c>
      <c r="CL51" s="426">
        <f t="shared" si="70"/>
        <v>237267.71249999999</v>
      </c>
      <c r="CM51" s="427">
        <f t="shared" si="70"/>
        <v>178615.125</v>
      </c>
      <c r="CN51" s="426">
        <f t="shared" si="70"/>
        <v>165844.08749999999</v>
      </c>
      <c r="CO51" s="426">
        <f t="shared" si="70"/>
        <v>185342.625</v>
      </c>
      <c r="CP51" s="426">
        <f t="shared" si="70"/>
        <v>165877.72500000001</v>
      </c>
      <c r="CQ51" s="426">
        <f t="shared" si="70"/>
        <v>128921.325</v>
      </c>
      <c r="CR51" s="426">
        <f t="shared" si="70"/>
        <v>95799.599999999991</v>
      </c>
      <c r="CS51" s="426">
        <f t="shared" si="70"/>
        <v>55995.224999999999</v>
      </c>
      <c r="CT51" s="426">
        <f t="shared" si="70"/>
        <v>49009.837499999994</v>
      </c>
      <c r="CU51" s="426">
        <f t="shared" si="70"/>
        <v>27055.762499999997</v>
      </c>
      <c r="CV51" s="397">
        <f t="shared" si="67"/>
        <v>21644.61</v>
      </c>
      <c r="CW51" s="397">
        <f t="shared" si="67"/>
        <v>17315.688000000002</v>
      </c>
      <c r="CX51" s="397">
        <f t="shared" si="67"/>
        <v>13852.550400000002</v>
      </c>
      <c r="CY51" s="402">
        <f t="shared" si="67"/>
        <v>11082.040320000002</v>
      </c>
      <c r="CZ51" s="397">
        <f t="shared" si="67"/>
        <v>8865.6322560000026</v>
      </c>
      <c r="DA51" s="397">
        <f t="shared" si="67"/>
        <v>7092.5058048000028</v>
      </c>
      <c r="DB51" s="397">
        <f t="shared" si="67"/>
        <v>5674.0046438400022</v>
      </c>
      <c r="DC51" s="397">
        <f t="shared" si="67"/>
        <v>4539.2037150720016</v>
      </c>
      <c r="DD51" s="397">
        <f t="shared" si="67"/>
        <v>3631.3629720576014</v>
      </c>
      <c r="DE51" s="397">
        <f t="shared" si="67"/>
        <v>2905.0903776460814</v>
      </c>
      <c r="DF51" s="397">
        <f t="shared" si="67"/>
        <v>2324.0723021168651</v>
      </c>
      <c r="DG51" s="397">
        <f t="shared" si="44"/>
        <v>1859.2578416934921</v>
      </c>
      <c r="DH51" s="397">
        <f t="shared" si="44"/>
        <v>1487.4062733547937</v>
      </c>
      <c r="DI51" s="397">
        <f t="shared" si="44"/>
        <v>1189.9250186838351</v>
      </c>
      <c r="DJ51" s="397">
        <f t="shared" si="44"/>
        <v>951.94001494706811</v>
      </c>
      <c r="DK51" s="402">
        <f t="shared" si="44"/>
        <v>761.55201195765449</v>
      </c>
      <c r="DL51" s="397">
        <f t="shared" si="44"/>
        <v>609.24160956612366</v>
      </c>
      <c r="DM51" s="397">
        <f t="shared" si="44"/>
        <v>487.39328765289895</v>
      </c>
      <c r="DN51" s="397">
        <f t="shared" si="44"/>
        <v>389.91463012231918</v>
      </c>
      <c r="DO51" s="397">
        <f t="shared" si="44"/>
        <v>311.93170409785535</v>
      </c>
      <c r="DP51" s="397">
        <f t="shared" si="44"/>
        <v>249.5453632782843</v>
      </c>
      <c r="DQ51" s="397">
        <f t="shared" si="44"/>
        <v>199.63629062262746</v>
      </c>
      <c r="DR51" s="397">
        <f t="shared" si="44"/>
        <v>159.70903249810198</v>
      </c>
      <c r="DS51" s="397">
        <f t="shared" si="44"/>
        <v>127.76722599848159</v>
      </c>
      <c r="DT51" s="397">
        <f t="shared" si="44"/>
        <v>102.21378079878528</v>
      </c>
      <c r="DU51" s="397">
        <f t="shared" si="44"/>
        <v>81.771024639028226</v>
      </c>
      <c r="DV51" s="397">
        <f t="shared" si="44"/>
        <v>65.416819711222587</v>
      </c>
      <c r="DW51" s="402">
        <f t="shared" si="68"/>
        <v>52.33345576897807</v>
      </c>
      <c r="DX51" s="397">
        <f t="shared" si="68"/>
        <v>41.866764615182461</v>
      </c>
      <c r="DY51" s="397">
        <f t="shared" si="68"/>
        <v>33.493411692145969</v>
      </c>
      <c r="DZ51" s="397">
        <f t="shared" si="68"/>
        <v>26.794729353716775</v>
      </c>
      <c r="EA51" s="397">
        <f t="shared" si="68"/>
        <v>21.43578348297342</v>
      </c>
      <c r="EB51" s="397">
        <f t="shared" si="68"/>
        <v>17.148626786378738</v>
      </c>
      <c r="EC51" s="397">
        <f t="shared" si="68"/>
        <v>13.718901429102992</v>
      </c>
      <c r="ED51" s="397">
        <f t="shared" si="68"/>
        <v>10.975121143282394</v>
      </c>
      <c r="EE51" s="397">
        <f t="shared" si="68"/>
        <v>8.7800969146259149</v>
      </c>
      <c r="EF51" s="397">
        <f t="shared" si="65"/>
        <v>7.0240775317007325</v>
      </c>
      <c r="EG51" s="397">
        <f t="shared" si="65"/>
        <v>5.6192620253605865</v>
      </c>
      <c r="EH51" s="397">
        <f t="shared" si="40"/>
        <v>4.495409620288469</v>
      </c>
      <c r="EI51" s="402">
        <f t="shared" si="40"/>
        <v>3.5963276962307753</v>
      </c>
      <c r="EJ51" s="397">
        <f t="shared" si="40"/>
        <v>2.8770621569846204</v>
      </c>
      <c r="EK51" s="397">
        <f t="shared" si="40"/>
        <v>2.3016497255876964</v>
      </c>
      <c r="EL51" s="397">
        <f t="shared" si="40"/>
        <v>1.8413197804701573</v>
      </c>
      <c r="EM51" s="397">
        <f t="shared" si="40"/>
        <v>1.473055824376126</v>
      </c>
      <c r="EN51" s="397">
        <f t="shared" si="40"/>
        <v>1.1784446595009008</v>
      </c>
      <c r="EO51" s="397">
        <f t="shared" si="40"/>
        <v>0.94275572760072068</v>
      </c>
      <c r="EP51" s="397">
        <f t="shared" si="40"/>
        <v>0.75420458208057661</v>
      </c>
      <c r="EQ51" s="397">
        <f t="shared" si="40"/>
        <v>0.60336366566446131</v>
      </c>
      <c r="ER51" s="397">
        <f t="shared" si="61"/>
        <v>0.48269093253156908</v>
      </c>
      <c r="ES51" s="397">
        <f t="shared" si="61"/>
        <v>0.38615274602525529</v>
      </c>
      <c r="ET51" s="397">
        <f t="shared" si="61"/>
        <v>0.30892219682020428</v>
      </c>
      <c r="EU51" s="402">
        <f t="shared" si="61"/>
        <v>0.24713775745616343</v>
      </c>
      <c r="EV51" s="397">
        <f t="shared" si="61"/>
        <v>0.19771020596493075</v>
      </c>
      <c r="EW51" s="397">
        <f t="shared" si="61"/>
        <v>0.15816816477194462</v>
      </c>
      <c r="EX51" s="397">
        <f t="shared" si="61"/>
        <v>0.1265345318175557</v>
      </c>
      <c r="EY51" s="397">
        <f t="shared" si="56"/>
        <v>0.10122762545404457</v>
      </c>
      <c r="EZ51" s="397">
        <f t="shared" si="56"/>
        <v>8.0982100363235665E-2</v>
      </c>
      <c r="FA51" s="397">
        <f t="shared" si="56"/>
        <v>6.4785680290588538E-2</v>
      </c>
      <c r="FB51" s="397">
        <f t="shared" si="56"/>
        <v>5.1828544232470831E-2</v>
      </c>
      <c r="FC51" s="397">
        <f t="shared" si="56"/>
        <v>4.1462835385976671E-2</v>
      </c>
      <c r="FD51" s="397">
        <f t="shared" si="56"/>
        <v>3.3170268308781337E-2</v>
      </c>
      <c r="FE51" s="397">
        <f t="shared" si="56"/>
        <v>2.6536214647025071E-2</v>
      </c>
      <c r="FF51" s="397">
        <f t="shared" si="56"/>
        <v>2.122897171762006E-2</v>
      </c>
      <c r="FG51" s="402">
        <f t="shared" si="56"/>
        <v>1.6983177374096048E-2</v>
      </c>
      <c r="FH51" s="397">
        <f t="shared" si="51"/>
        <v>1.3586541899276839E-2</v>
      </c>
      <c r="FI51" s="397">
        <f t="shared" si="51"/>
        <v>1.0869233519421472E-2</v>
      </c>
      <c r="FJ51" s="397">
        <f t="shared" si="51"/>
        <v>8.6953868155371771E-3</v>
      </c>
      <c r="FK51" s="397">
        <f t="shared" si="51"/>
        <v>6.956309452429742E-3</v>
      </c>
      <c r="FL51" s="397">
        <f t="shared" si="51"/>
        <v>5.5650475619437936E-3</v>
      </c>
      <c r="FM51" s="397">
        <f t="shared" si="51"/>
        <v>4.4520380495550347E-3</v>
      </c>
      <c r="FN51" s="397">
        <f t="shared" si="51"/>
        <v>3.5616304396440279E-3</v>
      </c>
      <c r="FO51" s="397">
        <f t="shared" si="51"/>
        <v>2.8493043517152225E-3</v>
      </c>
      <c r="FP51" s="397">
        <f t="shared" si="51"/>
        <v>2.2794434813721781E-3</v>
      </c>
      <c r="FQ51" s="397">
        <f t="shared" si="51"/>
        <v>1.8235547850977427E-3</v>
      </c>
      <c r="FR51" s="397">
        <f t="shared" si="51"/>
        <v>1.4588438280781942E-3</v>
      </c>
      <c r="FS51" s="402">
        <f t="shared" si="51"/>
        <v>1.1670750624625554E-3</v>
      </c>
      <c r="FT51" s="397">
        <f t="shared" si="51"/>
        <v>9.3366004997004438E-4</v>
      </c>
      <c r="FU51" s="397">
        <f t="shared" si="51"/>
        <v>7.469280399760355E-4</v>
      </c>
      <c r="FV51" s="397">
        <f t="shared" si="51"/>
        <v>5.9754243198082845E-4</v>
      </c>
      <c r="FW51" s="397">
        <f t="shared" si="51"/>
        <v>4.7803394558466276E-4</v>
      </c>
      <c r="FX51" s="397">
        <f t="shared" si="53"/>
        <v>3.8242715646773023E-4</v>
      </c>
      <c r="FY51" s="397">
        <f t="shared" si="53"/>
        <v>3.0594172517418421E-4</v>
      </c>
      <c r="FZ51" s="397">
        <f t="shared" si="53"/>
        <v>2.4475338013934736E-4</v>
      </c>
      <c r="GA51" s="397">
        <f t="shared" si="53"/>
        <v>1.9580270411147791E-4</v>
      </c>
      <c r="GB51" s="397">
        <f t="shared" si="53"/>
        <v>1.5664216328918233E-4</v>
      </c>
      <c r="GC51" s="397">
        <f t="shared" si="53"/>
        <v>1.2531373063134587E-4</v>
      </c>
      <c r="GD51" s="397">
        <f t="shared" si="53"/>
        <v>1.002509845050767E-4</v>
      </c>
      <c r="GE51" s="402">
        <f t="shared" si="53"/>
        <v>8.0200787604061367E-5</v>
      </c>
      <c r="GF51" s="403">
        <f t="shared" si="45"/>
        <v>5935830.2246792</v>
      </c>
      <c r="GG51" s="408">
        <f>(GF51*$B$14)*$B$13</f>
        <v>26711236.011056401</v>
      </c>
      <c r="GH51" s="367">
        <f>GG51/35</f>
        <v>763178.17174446862</v>
      </c>
    </row>
    <row r="52" spans="1:190" s="366" customFormat="1" ht="22" hidden="1" customHeight="1">
      <c r="B52" s="394">
        <f t="shared" si="19"/>
        <v>36</v>
      </c>
      <c r="C52" s="428"/>
      <c r="D52" s="428"/>
      <c r="E52" s="428">
        <v>1</v>
      </c>
      <c r="F52" s="428"/>
      <c r="G52" s="409" t="str">
        <f>$G$357</f>
        <v>Low Performing  Title / Print</v>
      </c>
      <c r="H52" s="422"/>
      <c r="I52" s="423"/>
      <c r="J52" s="423"/>
      <c r="K52" s="423"/>
      <c r="L52" s="423"/>
      <c r="M52" s="423"/>
      <c r="N52" s="423"/>
      <c r="O52" s="423"/>
      <c r="P52" s="423"/>
      <c r="Q52" s="423"/>
      <c r="R52" s="423"/>
      <c r="S52" s="425"/>
      <c r="T52" s="423"/>
      <c r="U52" s="423"/>
      <c r="V52" s="423"/>
      <c r="W52" s="423"/>
      <c r="X52" s="423"/>
      <c r="Y52" s="423"/>
      <c r="Z52" s="423"/>
      <c r="AA52" s="423"/>
      <c r="AB52" s="423"/>
      <c r="AC52" s="423"/>
      <c r="AD52" s="423"/>
      <c r="AE52" s="425"/>
      <c r="AF52" s="423"/>
      <c r="AG52" s="423"/>
      <c r="AH52" s="423"/>
      <c r="AI52" s="423"/>
      <c r="AJ52" s="423"/>
      <c r="AK52" s="423"/>
      <c r="AL52" s="423"/>
      <c r="AM52" s="423"/>
      <c r="AN52" s="423"/>
      <c r="AO52" s="423"/>
      <c r="AP52" s="423"/>
      <c r="AQ52" s="425"/>
      <c r="AR52" s="423"/>
      <c r="AS52" s="423"/>
      <c r="AT52" s="423"/>
      <c r="AU52" s="423"/>
      <c r="AV52" s="423"/>
      <c r="AW52" s="423"/>
      <c r="AX52" s="423"/>
      <c r="AY52" s="423"/>
      <c r="AZ52" s="423"/>
      <c r="BA52" s="423"/>
      <c r="BB52" s="423"/>
      <c r="BC52" s="425"/>
      <c r="BD52" s="423"/>
      <c r="BE52" s="423"/>
      <c r="BF52" s="423"/>
      <c r="BG52" s="423"/>
      <c r="BH52" s="423"/>
      <c r="BI52" s="423"/>
      <c r="BJ52" s="423"/>
      <c r="BK52" s="423"/>
      <c r="BL52" s="423"/>
      <c r="BM52" s="423"/>
      <c r="BN52" s="423"/>
      <c r="BO52" s="425"/>
      <c r="BP52" s="423"/>
      <c r="BQ52" s="423"/>
      <c r="BR52" s="423"/>
      <c r="BS52" s="423"/>
      <c r="BT52" s="423"/>
      <c r="BU52" s="423"/>
      <c r="BV52" s="423"/>
      <c r="BW52" s="423"/>
      <c r="BX52" s="423"/>
      <c r="BY52" s="423"/>
      <c r="BZ52" s="429">
        <f t="shared" ref="BZ52:CW52" si="71">$B$10*Q$357</f>
        <v>10965.824999999999</v>
      </c>
      <c r="CA52" s="430">
        <f t="shared" si="71"/>
        <v>40421.0625</v>
      </c>
      <c r="CB52" s="429">
        <f t="shared" si="71"/>
        <v>74204.324999999997</v>
      </c>
      <c r="CC52" s="429">
        <f t="shared" si="71"/>
        <v>136792.5</v>
      </c>
      <c r="CD52" s="429">
        <f t="shared" si="71"/>
        <v>224799.41249999998</v>
      </c>
      <c r="CE52" s="429">
        <f t="shared" si="71"/>
        <v>153499.125</v>
      </c>
      <c r="CF52" s="429">
        <f t="shared" si="71"/>
        <v>131500.19999999998</v>
      </c>
      <c r="CG52" s="429">
        <f t="shared" si="71"/>
        <v>145650.375</v>
      </c>
      <c r="CH52" s="429">
        <f t="shared" si="71"/>
        <v>117574.27499999999</v>
      </c>
      <c r="CI52" s="429">
        <f t="shared" si="71"/>
        <v>116755.7625</v>
      </c>
      <c r="CJ52" s="429">
        <f t="shared" si="71"/>
        <v>111205.575</v>
      </c>
      <c r="CK52" s="429">
        <f t="shared" si="71"/>
        <v>102796.2</v>
      </c>
      <c r="CL52" s="429">
        <f t="shared" si="71"/>
        <v>90664.274999999994</v>
      </c>
      <c r="CM52" s="430">
        <f t="shared" si="71"/>
        <v>106429.04999999999</v>
      </c>
      <c r="CN52" s="429">
        <f t="shared" si="71"/>
        <v>83634.037499999991</v>
      </c>
      <c r="CO52" s="429">
        <f t="shared" si="71"/>
        <v>71558.175000000003</v>
      </c>
      <c r="CP52" s="429">
        <f t="shared" si="71"/>
        <v>70762.087499999994</v>
      </c>
      <c r="CQ52" s="429">
        <f t="shared" si="71"/>
        <v>76144.087499999994</v>
      </c>
      <c r="CR52" s="429">
        <f t="shared" si="71"/>
        <v>55199.137499999997</v>
      </c>
      <c r="CS52" s="429">
        <f t="shared" si="71"/>
        <v>55457.024999999994</v>
      </c>
      <c r="CT52" s="429">
        <f t="shared" si="71"/>
        <v>39681.037499999999</v>
      </c>
      <c r="CU52" s="429">
        <f t="shared" si="71"/>
        <v>27223.949999999997</v>
      </c>
      <c r="CV52" s="429">
        <f t="shared" si="71"/>
        <v>17704.537499999999</v>
      </c>
      <c r="CW52" s="429">
        <f t="shared" si="71"/>
        <v>7781.4749999999995</v>
      </c>
      <c r="CX52" s="397">
        <f t="shared" si="67"/>
        <v>6225.18</v>
      </c>
      <c r="CY52" s="402">
        <f t="shared" si="67"/>
        <v>4980.1440000000002</v>
      </c>
      <c r="CZ52" s="397">
        <f t="shared" si="67"/>
        <v>3984.1152000000002</v>
      </c>
      <c r="DA52" s="397">
        <f t="shared" si="67"/>
        <v>3187.2921600000004</v>
      </c>
      <c r="DB52" s="397">
        <f t="shared" si="67"/>
        <v>2549.8337280000005</v>
      </c>
      <c r="DC52" s="397">
        <f t="shared" si="67"/>
        <v>2039.8669824000006</v>
      </c>
      <c r="DD52" s="397">
        <f t="shared" si="67"/>
        <v>1631.8935859200005</v>
      </c>
      <c r="DE52" s="397">
        <f t="shared" si="67"/>
        <v>1305.5148687360006</v>
      </c>
      <c r="DF52" s="397">
        <f t="shared" si="67"/>
        <v>1044.4118949888004</v>
      </c>
      <c r="DG52" s="397">
        <f t="shared" si="44"/>
        <v>835.5295159910404</v>
      </c>
      <c r="DH52" s="397">
        <f t="shared" si="44"/>
        <v>668.42361279283239</v>
      </c>
      <c r="DI52" s="397">
        <f t="shared" si="44"/>
        <v>534.73889023426591</v>
      </c>
      <c r="DJ52" s="397">
        <f t="shared" si="44"/>
        <v>427.79111218741275</v>
      </c>
      <c r="DK52" s="402">
        <f t="shared" si="44"/>
        <v>342.23288974993022</v>
      </c>
      <c r="DL52" s="397">
        <f t="shared" si="44"/>
        <v>273.7863117999442</v>
      </c>
      <c r="DM52" s="397">
        <f t="shared" si="44"/>
        <v>219.02904943995537</v>
      </c>
      <c r="DN52" s="397">
        <f t="shared" si="44"/>
        <v>175.2232395519643</v>
      </c>
      <c r="DO52" s="397">
        <f t="shared" si="44"/>
        <v>140.17859164157144</v>
      </c>
      <c r="DP52" s="397">
        <f t="shared" si="44"/>
        <v>112.14287331325716</v>
      </c>
      <c r="DQ52" s="397">
        <f t="shared" si="44"/>
        <v>89.714298650605727</v>
      </c>
      <c r="DR52" s="397">
        <f t="shared" si="44"/>
        <v>71.771438920484584</v>
      </c>
      <c r="DS52" s="397">
        <f t="shared" si="44"/>
        <v>57.417151136387673</v>
      </c>
      <c r="DT52" s="397">
        <f t="shared" si="44"/>
        <v>45.933720909110143</v>
      </c>
      <c r="DU52" s="397">
        <f t="shared" si="44"/>
        <v>36.746976727288114</v>
      </c>
      <c r="DV52" s="397">
        <f t="shared" si="44"/>
        <v>29.397581381830491</v>
      </c>
      <c r="DW52" s="402">
        <f t="shared" si="68"/>
        <v>23.518065105464395</v>
      </c>
      <c r="DX52" s="397">
        <f t="shared" si="68"/>
        <v>18.814452084371517</v>
      </c>
      <c r="DY52" s="397">
        <f t="shared" si="68"/>
        <v>15.051561667497214</v>
      </c>
      <c r="DZ52" s="397">
        <f t="shared" si="68"/>
        <v>12.041249333997772</v>
      </c>
      <c r="EA52" s="397">
        <f t="shared" si="68"/>
        <v>9.6329994671982178</v>
      </c>
      <c r="EB52" s="397">
        <f t="shared" si="68"/>
        <v>7.7063995737585742</v>
      </c>
      <c r="EC52" s="397">
        <f t="shared" si="68"/>
        <v>6.1651196590068595</v>
      </c>
      <c r="ED52" s="397">
        <f t="shared" si="68"/>
        <v>4.9320957272054882</v>
      </c>
      <c r="EE52" s="397">
        <f t="shared" si="68"/>
        <v>3.9456765817643906</v>
      </c>
      <c r="EF52" s="397">
        <f t="shared" si="65"/>
        <v>3.1565412654115126</v>
      </c>
      <c r="EG52" s="397">
        <f t="shared" si="65"/>
        <v>2.5252330123292102</v>
      </c>
      <c r="EH52" s="397">
        <f t="shared" si="40"/>
        <v>2.0201864098633684</v>
      </c>
      <c r="EI52" s="402">
        <f t="shared" si="40"/>
        <v>1.6161491278906948</v>
      </c>
      <c r="EJ52" s="397">
        <f t="shared" si="40"/>
        <v>1.2929193023125558</v>
      </c>
      <c r="EK52" s="397">
        <f t="shared" si="40"/>
        <v>1.0343354418500448</v>
      </c>
      <c r="EL52" s="397">
        <f t="shared" si="40"/>
        <v>0.82746835348003589</v>
      </c>
      <c r="EM52" s="397">
        <f t="shared" si="40"/>
        <v>0.66197468278402871</v>
      </c>
      <c r="EN52" s="397">
        <f t="shared" si="40"/>
        <v>0.52957974622722304</v>
      </c>
      <c r="EO52" s="397">
        <f t="shared" si="40"/>
        <v>0.42366379698177847</v>
      </c>
      <c r="EP52" s="397">
        <f t="shared" si="40"/>
        <v>0.33893103758542281</v>
      </c>
      <c r="EQ52" s="397">
        <f t="shared" si="40"/>
        <v>0.27114483006833828</v>
      </c>
      <c r="ER52" s="397">
        <f t="shared" si="61"/>
        <v>0.21691586405467064</v>
      </c>
      <c r="ES52" s="397">
        <f t="shared" si="61"/>
        <v>0.17353269124373652</v>
      </c>
      <c r="ET52" s="397">
        <f t="shared" si="61"/>
        <v>0.13882615299498921</v>
      </c>
      <c r="EU52" s="402">
        <f t="shared" si="61"/>
        <v>0.11106092239599137</v>
      </c>
      <c r="EV52" s="397">
        <f t="shared" si="61"/>
        <v>8.8848737916793097E-2</v>
      </c>
      <c r="EW52" s="397">
        <f t="shared" si="61"/>
        <v>7.1078990333434483E-2</v>
      </c>
      <c r="EX52" s="397">
        <f t="shared" si="61"/>
        <v>5.6863192266747589E-2</v>
      </c>
      <c r="EY52" s="397">
        <f t="shared" si="56"/>
        <v>4.5490553813398074E-2</v>
      </c>
      <c r="EZ52" s="397">
        <f t="shared" si="56"/>
        <v>3.6392443050718461E-2</v>
      </c>
      <c r="FA52" s="397">
        <f t="shared" si="56"/>
        <v>2.9113954440574769E-2</v>
      </c>
      <c r="FB52" s="397">
        <f t="shared" si="56"/>
        <v>2.3291163552459818E-2</v>
      </c>
      <c r="FC52" s="397">
        <f t="shared" si="56"/>
        <v>1.8632930841967855E-2</v>
      </c>
      <c r="FD52" s="397">
        <f t="shared" si="56"/>
        <v>1.4906344673574285E-2</v>
      </c>
      <c r="FE52" s="397">
        <f t="shared" si="56"/>
        <v>1.1925075738859429E-2</v>
      </c>
      <c r="FF52" s="397">
        <f t="shared" si="56"/>
        <v>9.540060591087543E-3</v>
      </c>
      <c r="FG52" s="402">
        <f t="shared" si="56"/>
        <v>7.6320484728700346E-3</v>
      </c>
      <c r="FH52" s="397">
        <f t="shared" si="51"/>
        <v>6.1056387782960284E-3</v>
      </c>
      <c r="FI52" s="397">
        <f t="shared" si="51"/>
        <v>4.8845110226368232E-3</v>
      </c>
      <c r="FJ52" s="397">
        <f t="shared" si="51"/>
        <v>3.9076088181094586E-3</v>
      </c>
      <c r="FK52" s="397">
        <f t="shared" si="51"/>
        <v>3.1260870544875669E-3</v>
      </c>
      <c r="FL52" s="397">
        <f t="shared" si="51"/>
        <v>2.5008696435900538E-3</v>
      </c>
      <c r="FM52" s="397">
        <f t="shared" si="51"/>
        <v>2.0006957148720433E-3</v>
      </c>
      <c r="FN52" s="397">
        <f t="shared" si="51"/>
        <v>1.6005565718976347E-3</v>
      </c>
      <c r="FO52" s="397">
        <f t="shared" si="51"/>
        <v>1.2804452575181078E-3</v>
      </c>
      <c r="FP52" s="397">
        <f t="shared" si="51"/>
        <v>1.0243562060144862E-3</v>
      </c>
      <c r="FQ52" s="397">
        <f t="shared" si="51"/>
        <v>8.1948496481158901E-4</v>
      </c>
      <c r="FR52" s="397">
        <f t="shared" si="51"/>
        <v>6.5558797184927121E-4</v>
      </c>
      <c r="FS52" s="402">
        <f t="shared" si="51"/>
        <v>5.2447037747941694E-4</v>
      </c>
      <c r="FT52" s="397">
        <f t="shared" si="51"/>
        <v>4.1957630198353357E-4</v>
      </c>
      <c r="FU52" s="397">
        <f t="shared" si="51"/>
        <v>3.3566104158682687E-4</v>
      </c>
      <c r="FV52" s="397">
        <f t="shared" si="51"/>
        <v>2.6852883326946149E-4</v>
      </c>
      <c r="FW52" s="397">
        <f t="shared" si="51"/>
        <v>2.1482306661556921E-4</v>
      </c>
      <c r="FX52" s="397">
        <f t="shared" si="53"/>
        <v>1.7185845329245538E-4</v>
      </c>
      <c r="FY52" s="397">
        <f t="shared" si="53"/>
        <v>1.3748676263396431E-4</v>
      </c>
      <c r="FZ52" s="397">
        <f t="shared" si="53"/>
        <v>1.0998941010717146E-4</v>
      </c>
      <c r="GA52" s="397">
        <f t="shared" si="53"/>
        <v>8.7991528085737172E-5</v>
      </c>
      <c r="GB52" s="397">
        <f t="shared" si="53"/>
        <v>7.0393222468589735E-5</v>
      </c>
      <c r="GC52" s="397">
        <f t="shared" si="53"/>
        <v>5.6314577974871789E-5</v>
      </c>
      <c r="GD52" s="397">
        <f t="shared" si="53"/>
        <v>4.5051662379897432E-5</v>
      </c>
      <c r="GE52" s="402">
        <f t="shared" si="53"/>
        <v>3.6041329903917948E-5</v>
      </c>
      <c r="GF52" s="392">
        <f t="shared" si="45"/>
        <v>2099529.4123558337</v>
      </c>
    </row>
    <row r="53" spans="1:190" s="366" customFormat="1" ht="22" hidden="1" customHeight="1" thickBot="1">
      <c r="B53" s="394">
        <f t="shared" si="19"/>
        <v>37</v>
      </c>
      <c r="C53" s="428"/>
      <c r="D53" s="428">
        <v>1</v>
      </c>
      <c r="E53" s="428"/>
      <c r="F53" s="428"/>
      <c r="G53" s="395" t="str">
        <f>$G$356</f>
        <v>Avg Performing  Title / Print</v>
      </c>
      <c r="H53" s="422"/>
      <c r="I53" s="423"/>
      <c r="J53" s="423"/>
      <c r="K53" s="423"/>
      <c r="L53" s="423"/>
      <c r="M53" s="423"/>
      <c r="N53" s="423"/>
      <c r="O53" s="423"/>
      <c r="P53" s="423"/>
      <c r="Q53" s="423"/>
      <c r="R53" s="423"/>
      <c r="S53" s="425"/>
      <c r="T53" s="423"/>
      <c r="U53" s="423"/>
      <c r="V53" s="423"/>
      <c r="W53" s="423"/>
      <c r="X53" s="423"/>
      <c r="Y53" s="423"/>
      <c r="Z53" s="423"/>
      <c r="AA53" s="423"/>
      <c r="AB53" s="423"/>
      <c r="AC53" s="423"/>
      <c r="AD53" s="423"/>
      <c r="AE53" s="425"/>
      <c r="AF53" s="423"/>
      <c r="AG53" s="423"/>
      <c r="AH53" s="423"/>
      <c r="AI53" s="423"/>
      <c r="AJ53" s="423"/>
      <c r="AK53" s="423"/>
      <c r="AL53" s="423"/>
      <c r="AM53" s="423"/>
      <c r="AN53" s="423"/>
      <c r="AO53" s="423"/>
      <c r="AP53" s="423"/>
      <c r="AQ53" s="425"/>
      <c r="AR53" s="423"/>
      <c r="AS53" s="423"/>
      <c r="AT53" s="423"/>
      <c r="AU53" s="423"/>
      <c r="AV53" s="423"/>
      <c r="AW53" s="423"/>
      <c r="AX53" s="423"/>
      <c r="AY53" s="423"/>
      <c r="AZ53" s="423"/>
      <c r="BA53" s="423"/>
      <c r="BB53" s="423"/>
      <c r="BC53" s="425"/>
      <c r="BD53" s="423"/>
      <c r="BE53" s="423"/>
      <c r="BF53" s="423"/>
      <c r="BG53" s="423"/>
      <c r="BH53" s="423"/>
      <c r="BI53" s="423"/>
      <c r="BJ53" s="423"/>
      <c r="BK53" s="423"/>
      <c r="BL53" s="423"/>
      <c r="BM53" s="423"/>
      <c r="BN53" s="423"/>
      <c r="BO53" s="425"/>
      <c r="BP53" s="423"/>
      <c r="BQ53" s="423"/>
      <c r="BR53" s="423"/>
      <c r="BS53" s="423"/>
      <c r="BT53" s="423"/>
      <c r="BU53" s="423"/>
      <c r="BV53" s="423"/>
      <c r="BW53" s="423"/>
      <c r="BX53" s="423"/>
      <c r="BY53" s="423"/>
      <c r="BZ53" s="423"/>
      <c r="CA53" s="427">
        <f t="shared" ref="CA53:CX53" si="72">$B$10*Q$356</f>
        <v>23344.424999999999</v>
      </c>
      <c r="CB53" s="426">
        <f t="shared" si="72"/>
        <v>75179.8125</v>
      </c>
      <c r="CC53" s="426">
        <f t="shared" si="72"/>
        <v>213463.57499999998</v>
      </c>
      <c r="CD53" s="426">
        <f t="shared" si="72"/>
        <v>417721.6875</v>
      </c>
      <c r="CE53" s="426">
        <f t="shared" si="72"/>
        <v>510202.38749999995</v>
      </c>
      <c r="CF53" s="426">
        <f t="shared" si="72"/>
        <v>496444.64999999997</v>
      </c>
      <c r="CG53" s="426">
        <f t="shared" si="72"/>
        <v>505224.03749999998</v>
      </c>
      <c r="CH53" s="426">
        <f t="shared" si="72"/>
        <v>495940.08749999997</v>
      </c>
      <c r="CI53" s="426">
        <f t="shared" si="72"/>
        <v>335455.57500000001</v>
      </c>
      <c r="CJ53" s="426">
        <f t="shared" si="72"/>
        <v>364069.875</v>
      </c>
      <c r="CK53" s="426">
        <f t="shared" si="72"/>
        <v>279841.57500000001</v>
      </c>
      <c r="CL53" s="426">
        <f t="shared" si="72"/>
        <v>238590.78749999998</v>
      </c>
      <c r="CM53" s="427">
        <f t="shared" si="72"/>
        <v>308814.67499999999</v>
      </c>
      <c r="CN53" s="426">
        <f t="shared" si="72"/>
        <v>273585</v>
      </c>
      <c r="CO53" s="426">
        <f t="shared" si="72"/>
        <v>237267.71249999999</v>
      </c>
      <c r="CP53" s="426">
        <f t="shared" si="72"/>
        <v>178615.125</v>
      </c>
      <c r="CQ53" s="426">
        <f t="shared" si="72"/>
        <v>165844.08749999999</v>
      </c>
      <c r="CR53" s="426">
        <f t="shared" si="72"/>
        <v>185342.625</v>
      </c>
      <c r="CS53" s="426">
        <f t="shared" si="72"/>
        <v>165877.72500000001</v>
      </c>
      <c r="CT53" s="426">
        <f t="shared" si="72"/>
        <v>128921.325</v>
      </c>
      <c r="CU53" s="426">
        <f t="shared" si="72"/>
        <v>95799.599999999991</v>
      </c>
      <c r="CV53" s="426">
        <f t="shared" si="72"/>
        <v>55995.224999999999</v>
      </c>
      <c r="CW53" s="426">
        <f t="shared" si="72"/>
        <v>49009.837499999994</v>
      </c>
      <c r="CX53" s="426">
        <f t="shared" si="72"/>
        <v>27055.762499999997</v>
      </c>
      <c r="CY53" s="402">
        <f t="shared" si="67"/>
        <v>21644.61</v>
      </c>
      <c r="CZ53" s="397">
        <f t="shared" si="67"/>
        <v>17315.688000000002</v>
      </c>
      <c r="DA53" s="397">
        <f t="shared" si="67"/>
        <v>13852.550400000002</v>
      </c>
      <c r="DB53" s="397">
        <f t="shared" si="67"/>
        <v>11082.040320000002</v>
      </c>
      <c r="DC53" s="397">
        <f t="shared" si="67"/>
        <v>8865.6322560000026</v>
      </c>
      <c r="DD53" s="397">
        <f t="shared" si="67"/>
        <v>7092.5058048000028</v>
      </c>
      <c r="DE53" s="397">
        <f t="shared" si="67"/>
        <v>5674.0046438400022</v>
      </c>
      <c r="DF53" s="397">
        <f t="shared" si="67"/>
        <v>4539.2037150720016</v>
      </c>
      <c r="DG53" s="397">
        <f t="shared" si="44"/>
        <v>3631.3629720576014</v>
      </c>
      <c r="DH53" s="397">
        <f t="shared" si="44"/>
        <v>2905.0903776460814</v>
      </c>
      <c r="DI53" s="397">
        <f t="shared" si="44"/>
        <v>2324.0723021168651</v>
      </c>
      <c r="DJ53" s="397">
        <f t="shared" si="44"/>
        <v>1859.2578416934921</v>
      </c>
      <c r="DK53" s="402">
        <f t="shared" si="44"/>
        <v>1487.4062733547937</v>
      </c>
      <c r="DL53" s="397">
        <f t="shared" si="44"/>
        <v>1189.9250186838351</v>
      </c>
      <c r="DM53" s="397">
        <f t="shared" si="44"/>
        <v>951.94001494706811</v>
      </c>
      <c r="DN53" s="397">
        <f t="shared" si="44"/>
        <v>761.55201195765449</v>
      </c>
      <c r="DO53" s="397">
        <f t="shared" si="44"/>
        <v>609.24160956612366</v>
      </c>
      <c r="DP53" s="397">
        <f t="shared" si="44"/>
        <v>487.39328765289895</v>
      </c>
      <c r="DQ53" s="397">
        <f t="shared" si="44"/>
        <v>389.91463012231918</v>
      </c>
      <c r="DR53" s="397">
        <f t="shared" si="44"/>
        <v>311.93170409785535</v>
      </c>
      <c r="DS53" s="397">
        <f t="shared" si="44"/>
        <v>249.5453632782843</v>
      </c>
      <c r="DT53" s="397">
        <f t="shared" si="44"/>
        <v>199.63629062262746</v>
      </c>
      <c r="DU53" s="397">
        <f t="shared" si="44"/>
        <v>159.70903249810198</v>
      </c>
      <c r="DV53" s="397">
        <f t="shared" ref="DV53:DW74" si="73">DU53*0.8</f>
        <v>127.76722599848159</v>
      </c>
      <c r="DW53" s="402">
        <f t="shared" si="68"/>
        <v>102.21378079878528</v>
      </c>
      <c r="DX53" s="397">
        <f t="shared" si="68"/>
        <v>81.771024639028226</v>
      </c>
      <c r="DY53" s="397">
        <f t="shared" si="68"/>
        <v>65.416819711222587</v>
      </c>
      <c r="DZ53" s="397">
        <f t="shared" si="68"/>
        <v>52.33345576897807</v>
      </c>
      <c r="EA53" s="397">
        <f t="shared" si="68"/>
        <v>41.866764615182461</v>
      </c>
      <c r="EB53" s="397">
        <f t="shared" si="68"/>
        <v>33.493411692145969</v>
      </c>
      <c r="EC53" s="397">
        <f t="shared" si="68"/>
        <v>26.794729353716775</v>
      </c>
      <c r="ED53" s="397">
        <f t="shared" si="68"/>
        <v>21.43578348297342</v>
      </c>
      <c r="EE53" s="397">
        <f t="shared" si="68"/>
        <v>17.148626786378738</v>
      </c>
      <c r="EF53" s="397">
        <f t="shared" si="65"/>
        <v>13.718901429102992</v>
      </c>
      <c r="EG53" s="397">
        <f t="shared" si="65"/>
        <v>10.975121143282394</v>
      </c>
      <c r="EH53" s="397">
        <f t="shared" si="40"/>
        <v>8.7800969146259149</v>
      </c>
      <c r="EI53" s="402">
        <f t="shared" si="40"/>
        <v>7.0240775317007325</v>
      </c>
      <c r="EJ53" s="397">
        <f t="shared" si="40"/>
        <v>5.6192620253605865</v>
      </c>
      <c r="EK53" s="397">
        <f t="shared" si="40"/>
        <v>4.495409620288469</v>
      </c>
      <c r="EL53" s="397">
        <f t="shared" si="40"/>
        <v>3.5963276962307753</v>
      </c>
      <c r="EM53" s="397">
        <f t="shared" si="40"/>
        <v>2.8770621569846204</v>
      </c>
      <c r="EN53" s="397">
        <f t="shared" si="40"/>
        <v>2.3016497255876964</v>
      </c>
      <c r="EO53" s="397">
        <f t="shared" si="40"/>
        <v>1.8413197804701573</v>
      </c>
      <c r="EP53" s="397">
        <f t="shared" si="40"/>
        <v>1.473055824376126</v>
      </c>
      <c r="EQ53" s="397">
        <f t="shared" si="40"/>
        <v>1.1784446595009008</v>
      </c>
      <c r="ER53" s="397">
        <f t="shared" si="61"/>
        <v>0.94275572760072068</v>
      </c>
      <c r="ES53" s="397">
        <f t="shared" si="61"/>
        <v>0.75420458208057661</v>
      </c>
      <c r="ET53" s="397">
        <f t="shared" si="61"/>
        <v>0.60336366566446131</v>
      </c>
      <c r="EU53" s="402">
        <f t="shared" si="61"/>
        <v>0.48269093253156908</v>
      </c>
      <c r="EV53" s="397">
        <f t="shared" si="61"/>
        <v>0.38615274602525529</v>
      </c>
      <c r="EW53" s="397">
        <f t="shared" si="61"/>
        <v>0.30892219682020428</v>
      </c>
      <c r="EX53" s="397">
        <f t="shared" si="61"/>
        <v>0.24713775745616343</v>
      </c>
      <c r="EY53" s="397">
        <f t="shared" si="56"/>
        <v>0.19771020596493075</v>
      </c>
      <c r="EZ53" s="397">
        <f t="shared" si="56"/>
        <v>0.15816816477194462</v>
      </c>
      <c r="FA53" s="397">
        <f t="shared" si="56"/>
        <v>0.1265345318175557</v>
      </c>
      <c r="FB53" s="397">
        <f t="shared" si="56"/>
        <v>0.10122762545404457</v>
      </c>
      <c r="FC53" s="397">
        <f t="shared" si="56"/>
        <v>8.0982100363235665E-2</v>
      </c>
      <c r="FD53" s="397">
        <f t="shared" si="56"/>
        <v>6.4785680290588538E-2</v>
      </c>
      <c r="FE53" s="397">
        <f t="shared" si="56"/>
        <v>5.1828544232470831E-2</v>
      </c>
      <c r="FF53" s="397">
        <f t="shared" si="56"/>
        <v>4.1462835385976671E-2</v>
      </c>
      <c r="FG53" s="402">
        <f t="shared" si="56"/>
        <v>3.3170268308781337E-2</v>
      </c>
      <c r="FH53" s="397">
        <f t="shared" si="51"/>
        <v>2.6536214647025071E-2</v>
      </c>
      <c r="FI53" s="397">
        <f t="shared" si="51"/>
        <v>2.122897171762006E-2</v>
      </c>
      <c r="FJ53" s="397">
        <f t="shared" si="51"/>
        <v>1.6983177374096048E-2</v>
      </c>
      <c r="FK53" s="397">
        <f t="shared" si="51"/>
        <v>1.3586541899276839E-2</v>
      </c>
      <c r="FL53" s="397">
        <f t="shared" si="51"/>
        <v>1.0869233519421472E-2</v>
      </c>
      <c r="FM53" s="397">
        <f t="shared" si="51"/>
        <v>8.6953868155371771E-3</v>
      </c>
      <c r="FN53" s="397">
        <f t="shared" si="51"/>
        <v>6.956309452429742E-3</v>
      </c>
      <c r="FO53" s="397">
        <f t="shared" si="51"/>
        <v>5.5650475619437936E-3</v>
      </c>
      <c r="FP53" s="397">
        <f t="shared" si="51"/>
        <v>4.4520380495550347E-3</v>
      </c>
      <c r="FQ53" s="397">
        <f t="shared" si="51"/>
        <v>3.5616304396440279E-3</v>
      </c>
      <c r="FR53" s="397">
        <f t="shared" si="51"/>
        <v>2.8493043517152225E-3</v>
      </c>
      <c r="FS53" s="402">
        <f t="shared" si="51"/>
        <v>2.2794434813721781E-3</v>
      </c>
      <c r="FT53" s="397">
        <f t="shared" si="51"/>
        <v>1.8235547850977427E-3</v>
      </c>
      <c r="FU53" s="397">
        <f t="shared" si="51"/>
        <v>1.4588438280781942E-3</v>
      </c>
      <c r="FV53" s="397">
        <f t="shared" si="51"/>
        <v>1.1670750624625554E-3</v>
      </c>
      <c r="FW53" s="397">
        <f t="shared" si="51"/>
        <v>9.3366004997004438E-4</v>
      </c>
      <c r="FX53" s="397">
        <f t="shared" si="53"/>
        <v>7.469280399760355E-4</v>
      </c>
      <c r="FY53" s="397">
        <f t="shared" si="53"/>
        <v>5.9754243198082845E-4</v>
      </c>
      <c r="FZ53" s="397">
        <f t="shared" si="53"/>
        <v>4.7803394558466276E-4</v>
      </c>
      <c r="GA53" s="397">
        <f t="shared" si="53"/>
        <v>3.8242715646773023E-4</v>
      </c>
      <c r="GB53" s="397">
        <f t="shared" si="53"/>
        <v>3.0594172517418421E-4</v>
      </c>
      <c r="GC53" s="397">
        <f t="shared" si="53"/>
        <v>2.4475338013934736E-4</v>
      </c>
      <c r="GD53" s="397">
        <f t="shared" si="53"/>
        <v>1.9580270411147791E-4</v>
      </c>
      <c r="GE53" s="402">
        <f t="shared" si="53"/>
        <v>1.5664216328918233E-4</v>
      </c>
      <c r="GF53" s="403">
        <f t="shared" si="45"/>
        <v>5935830.2243734337</v>
      </c>
    </row>
    <row r="54" spans="1:190" ht="22" hidden="1" customHeight="1" thickTop="1">
      <c r="A54" s="433" t="s">
        <v>390</v>
      </c>
      <c r="B54" s="383">
        <f t="shared" si="19"/>
        <v>38</v>
      </c>
      <c r="C54" s="421">
        <v>1</v>
      </c>
      <c r="D54" s="421"/>
      <c r="E54" s="421"/>
      <c r="F54" s="421"/>
      <c r="G54" s="434" t="str">
        <f>$G$355</f>
        <v>High Performing Title / Print</v>
      </c>
      <c r="H54" s="422"/>
      <c r="I54" s="423"/>
      <c r="J54" s="423"/>
      <c r="K54" s="423"/>
      <c r="L54" s="423"/>
      <c r="M54" s="423"/>
      <c r="N54" s="423"/>
      <c r="O54" s="423"/>
      <c r="P54" s="423"/>
      <c r="Q54" s="423"/>
      <c r="R54" s="423"/>
      <c r="S54" s="425"/>
      <c r="T54" s="423"/>
      <c r="U54" s="423"/>
      <c r="V54" s="423"/>
      <c r="W54" s="423"/>
      <c r="X54" s="423"/>
      <c r="Y54" s="423"/>
      <c r="Z54" s="423"/>
      <c r="AA54" s="423"/>
      <c r="AB54" s="423"/>
      <c r="AC54" s="423"/>
      <c r="AD54" s="423"/>
      <c r="AE54" s="425"/>
      <c r="AF54" s="423"/>
      <c r="AG54" s="423"/>
      <c r="AH54" s="423"/>
      <c r="AI54" s="423"/>
      <c r="AJ54" s="423"/>
      <c r="AK54" s="423"/>
      <c r="AL54" s="423"/>
      <c r="AM54" s="423"/>
      <c r="AN54" s="423"/>
      <c r="AO54" s="423"/>
      <c r="AP54" s="423"/>
      <c r="AQ54" s="425"/>
      <c r="AR54" s="423"/>
      <c r="AS54" s="423"/>
      <c r="AT54" s="423"/>
      <c r="AU54" s="423"/>
      <c r="AV54" s="423"/>
      <c r="AW54" s="423"/>
      <c r="AX54" s="423"/>
      <c r="AY54" s="423"/>
      <c r="AZ54" s="423"/>
      <c r="BA54" s="423"/>
      <c r="BB54" s="423"/>
      <c r="BC54" s="425"/>
      <c r="BD54" s="423"/>
      <c r="BE54" s="423"/>
      <c r="BF54" s="423"/>
      <c r="BG54" s="423"/>
      <c r="BH54" s="423"/>
      <c r="BI54" s="423"/>
      <c r="BJ54" s="423"/>
      <c r="BK54" s="423"/>
      <c r="BL54" s="423"/>
      <c r="BM54" s="423"/>
      <c r="BN54" s="423"/>
      <c r="BO54" s="425"/>
      <c r="BP54" s="423"/>
      <c r="BQ54" s="423"/>
      <c r="BR54" s="423"/>
      <c r="BS54" s="423"/>
      <c r="BT54" s="423"/>
      <c r="BU54" s="423"/>
      <c r="BV54" s="423"/>
      <c r="BW54" s="423"/>
      <c r="BX54" s="423"/>
      <c r="BY54" s="423"/>
      <c r="BZ54" s="423"/>
      <c r="CA54" s="425"/>
      <c r="CB54" s="435">
        <f t="shared" ref="CB54:CY54" si="74">$B$10*Q$355</f>
        <v>216978.69374999998</v>
      </c>
      <c r="CC54" s="435">
        <f t="shared" si="74"/>
        <v>724467.65625</v>
      </c>
      <c r="CD54" s="435">
        <f t="shared" si="74"/>
        <v>1376160.58125</v>
      </c>
      <c r="CE54" s="435">
        <f t="shared" si="74"/>
        <v>2329951.8937499998</v>
      </c>
      <c r="CF54" s="435">
        <f t="shared" si="74"/>
        <v>2894254.59375</v>
      </c>
      <c r="CG54" s="435">
        <f t="shared" si="74"/>
        <v>3393771.46875</v>
      </c>
      <c r="CH54" s="435">
        <f t="shared" si="74"/>
        <v>2796016.2749999999</v>
      </c>
      <c r="CI54" s="435">
        <f t="shared" si="74"/>
        <v>2389978.0124999997</v>
      </c>
      <c r="CJ54" s="435">
        <f t="shared" si="74"/>
        <v>3074736.5999999996</v>
      </c>
      <c r="CK54" s="435">
        <f t="shared" si="74"/>
        <v>2535998.4</v>
      </c>
      <c r="CL54" s="435">
        <f t="shared" si="74"/>
        <v>2199253.3874999997</v>
      </c>
      <c r="CM54" s="436">
        <f t="shared" si="74"/>
        <v>2769980.85</v>
      </c>
      <c r="CN54" s="435">
        <f t="shared" si="74"/>
        <v>2434968.1687499997</v>
      </c>
      <c r="CO54" s="435">
        <f t="shared" si="74"/>
        <v>2279546.1</v>
      </c>
      <c r="CP54" s="435">
        <f t="shared" si="74"/>
        <v>1459329.3</v>
      </c>
      <c r="CQ54" s="435">
        <f t="shared" si="74"/>
        <v>1644554.1937499999</v>
      </c>
      <c r="CR54" s="435">
        <f t="shared" si="74"/>
        <v>1368625.78125</v>
      </c>
      <c r="CS54" s="435">
        <f t="shared" si="74"/>
        <v>1435026.20625</v>
      </c>
      <c r="CT54" s="435">
        <f t="shared" si="74"/>
        <v>791086.72499999998</v>
      </c>
      <c r="CU54" s="435">
        <f t="shared" si="74"/>
        <v>705176.54999999993</v>
      </c>
      <c r="CV54" s="435">
        <f t="shared" si="74"/>
        <v>550393.59375</v>
      </c>
      <c r="CW54" s="435">
        <f t="shared" si="74"/>
        <v>603389.47499999998</v>
      </c>
      <c r="CX54" s="435">
        <f t="shared" si="74"/>
        <v>382004.26874999999</v>
      </c>
      <c r="CY54" s="436">
        <f t="shared" si="74"/>
        <v>213648.58124999999</v>
      </c>
      <c r="CZ54" s="397">
        <f t="shared" si="67"/>
        <v>170918.86499999999</v>
      </c>
      <c r="DA54" s="397">
        <f t="shared" si="67"/>
        <v>136735.092</v>
      </c>
      <c r="DB54" s="397">
        <f t="shared" si="67"/>
        <v>109388.0736</v>
      </c>
      <c r="DC54" s="397">
        <f t="shared" si="67"/>
        <v>87510.458880000006</v>
      </c>
      <c r="DD54" s="397">
        <f t="shared" si="67"/>
        <v>70008.367104000004</v>
      </c>
      <c r="DE54" s="397">
        <f t="shared" si="67"/>
        <v>56006.693683200006</v>
      </c>
      <c r="DF54" s="397">
        <f t="shared" si="67"/>
        <v>44805.354946560008</v>
      </c>
      <c r="DG54" s="397">
        <f t="shared" si="67"/>
        <v>35844.283957248008</v>
      </c>
      <c r="DH54" s="397">
        <f t="shared" si="67"/>
        <v>28675.427165798406</v>
      </c>
      <c r="DI54" s="397">
        <f t="shared" ref="DF54:DU71" si="75">DH54*0.8</f>
        <v>22940.341732638728</v>
      </c>
      <c r="DJ54" s="397">
        <f t="shared" si="75"/>
        <v>18352.273386110985</v>
      </c>
      <c r="DK54" s="402">
        <f t="shared" si="75"/>
        <v>14681.818708888788</v>
      </c>
      <c r="DL54" s="397">
        <f t="shared" si="75"/>
        <v>11745.454967111031</v>
      </c>
      <c r="DM54" s="397">
        <f t="shared" si="75"/>
        <v>9396.3639736888254</v>
      </c>
      <c r="DN54" s="397">
        <f t="shared" si="75"/>
        <v>7517.091178951061</v>
      </c>
      <c r="DO54" s="397">
        <f t="shared" si="75"/>
        <v>6013.6729431608492</v>
      </c>
      <c r="DP54" s="397">
        <f t="shared" si="75"/>
        <v>4810.9383545286792</v>
      </c>
      <c r="DQ54" s="397">
        <f t="shared" si="75"/>
        <v>3848.7506836229436</v>
      </c>
      <c r="DR54" s="397">
        <f t="shared" si="75"/>
        <v>3079.000546898355</v>
      </c>
      <c r="DS54" s="397">
        <f t="shared" si="75"/>
        <v>2463.2004375186843</v>
      </c>
      <c r="DT54" s="397">
        <f t="shared" si="75"/>
        <v>1970.5603500149475</v>
      </c>
      <c r="DU54" s="397">
        <f t="shared" si="75"/>
        <v>1576.4482800119581</v>
      </c>
      <c r="DV54" s="397">
        <f t="shared" si="73"/>
        <v>1261.1586240095667</v>
      </c>
      <c r="DW54" s="402">
        <f t="shared" si="68"/>
        <v>1008.9268992076534</v>
      </c>
      <c r="DX54" s="397">
        <f t="shared" si="68"/>
        <v>807.14151936612279</v>
      </c>
      <c r="DY54" s="397">
        <f t="shared" si="68"/>
        <v>645.71321549289826</v>
      </c>
      <c r="DZ54" s="397">
        <f t="shared" si="68"/>
        <v>516.57057239431867</v>
      </c>
      <c r="EA54" s="397">
        <f t="shared" si="68"/>
        <v>413.25645791545497</v>
      </c>
      <c r="EB54" s="397">
        <f t="shared" si="68"/>
        <v>330.60516633236398</v>
      </c>
      <c r="EC54" s="397">
        <f t="shared" si="68"/>
        <v>264.48413306589117</v>
      </c>
      <c r="ED54" s="397">
        <f t="shared" si="68"/>
        <v>211.58730645271294</v>
      </c>
      <c r="EE54" s="397">
        <f t="shared" si="68"/>
        <v>169.26984516217036</v>
      </c>
      <c r="EF54" s="397">
        <f t="shared" si="65"/>
        <v>135.41587612973629</v>
      </c>
      <c r="EG54" s="397">
        <f t="shared" si="65"/>
        <v>108.33270090378903</v>
      </c>
      <c r="EH54" s="397">
        <f t="shared" si="40"/>
        <v>86.666160723031226</v>
      </c>
      <c r="EI54" s="402">
        <f t="shared" si="40"/>
        <v>69.332928578424983</v>
      </c>
      <c r="EJ54" s="397">
        <f t="shared" si="40"/>
        <v>55.466342862739992</v>
      </c>
      <c r="EK54" s="397">
        <f t="shared" si="40"/>
        <v>44.373074290191994</v>
      </c>
      <c r="EL54" s="397">
        <f t="shared" si="40"/>
        <v>35.498459432153595</v>
      </c>
      <c r="EM54" s="397">
        <f t="shared" si="40"/>
        <v>28.398767545722876</v>
      </c>
      <c r="EN54" s="397">
        <f t="shared" si="40"/>
        <v>22.719014036578301</v>
      </c>
      <c r="EO54" s="397">
        <f t="shared" si="40"/>
        <v>18.17521122926264</v>
      </c>
      <c r="EP54" s="397">
        <f t="shared" si="40"/>
        <v>14.540168983410112</v>
      </c>
      <c r="EQ54" s="397">
        <f t="shared" si="40"/>
        <v>11.632135186728091</v>
      </c>
      <c r="ER54" s="397">
        <f t="shared" si="61"/>
        <v>9.3057081493824736</v>
      </c>
      <c r="ES54" s="397">
        <f t="shared" si="61"/>
        <v>7.4445665195059796</v>
      </c>
      <c r="ET54" s="397">
        <f t="shared" si="61"/>
        <v>5.9556532156047837</v>
      </c>
      <c r="EU54" s="402">
        <f t="shared" si="61"/>
        <v>4.7645225724838269</v>
      </c>
      <c r="EV54" s="397">
        <f t="shared" si="61"/>
        <v>3.8116180579870615</v>
      </c>
      <c r="EW54" s="397">
        <f t="shared" si="61"/>
        <v>3.0492944463896494</v>
      </c>
      <c r="EX54" s="397">
        <f t="shared" si="61"/>
        <v>2.4394355571117199</v>
      </c>
      <c r="EY54" s="397">
        <f t="shared" si="56"/>
        <v>1.9515484456893759</v>
      </c>
      <c r="EZ54" s="397">
        <f t="shared" si="56"/>
        <v>1.5612387565515009</v>
      </c>
      <c r="FA54" s="397">
        <f t="shared" si="56"/>
        <v>1.2489910052412008</v>
      </c>
      <c r="FB54" s="397">
        <f t="shared" si="56"/>
        <v>0.99919280419296064</v>
      </c>
      <c r="FC54" s="397">
        <f t="shared" si="56"/>
        <v>0.79935424335436855</v>
      </c>
      <c r="FD54" s="397">
        <f t="shared" si="56"/>
        <v>0.63948339468349491</v>
      </c>
      <c r="FE54" s="397">
        <f t="shared" si="56"/>
        <v>0.51158671574679593</v>
      </c>
      <c r="FF54" s="397">
        <f t="shared" si="56"/>
        <v>0.40926937259743679</v>
      </c>
      <c r="FG54" s="402">
        <f t="shared" si="56"/>
        <v>0.32741549807794945</v>
      </c>
      <c r="FH54" s="397">
        <f t="shared" si="56"/>
        <v>0.26193239846235955</v>
      </c>
      <c r="FI54" s="397">
        <f t="shared" si="56"/>
        <v>0.20954591876988765</v>
      </c>
      <c r="FJ54" s="397">
        <f t="shared" si="56"/>
        <v>0.16763673501591014</v>
      </c>
      <c r="FK54" s="397">
        <f t="shared" si="56"/>
        <v>0.13410938801272812</v>
      </c>
      <c r="FL54" s="397">
        <f t="shared" si="56"/>
        <v>0.1072875104101825</v>
      </c>
      <c r="FM54" s="397">
        <f t="shared" si="56"/>
        <v>8.583000832814601E-2</v>
      </c>
      <c r="FN54" s="397">
        <f t="shared" si="56"/>
        <v>6.8664006662516805E-2</v>
      </c>
      <c r="FO54" s="397">
        <f t="shared" si="51"/>
        <v>5.4931205330013444E-2</v>
      </c>
      <c r="FP54" s="397">
        <f t="shared" si="51"/>
        <v>4.3944964264010761E-2</v>
      </c>
      <c r="FQ54" s="397">
        <f t="shared" si="51"/>
        <v>3.515597141120861E-2</v>
      </c>
      <c r="FR54" s="397">
        <f t="shared" si="51"/>
        <v>2.8124777128966889E-2</v>
      </c>
      <c r="FS54" s="402">
        <f t="shared" si="51"/>
        <v>2.2499821703173512E-2</v>
      </c>
      <c r="FT54" s="397">
        <f t="shared" si="51"/>
        <v>1.7999857362538809E-2</v>
      </c>
      <c r="FU54" s="397">
        <f t="shared" si="51"/>
        <v>1.4399885890031048E-2</v>
      </c>
      <c r="FV54" s="397">
        <f t="shared" si="51"/>
        <v>1.1519908712024839E-2</v>
      </c>
      <c r="FW54" s="397">
        <f t="shared" si="51"/>
        <v>9.2159269696198715E-3</v>
      </c>
      <c r="FX54" s="397">
        <f t="shared" si="53"/>
        <v>7.3727415756958976E-3</v>
      </c>
      <c r="FY54" s="397">
        <f t="shared" si="53"/>
        <v>5.8981932605567181E-3</v>
      </c>
      <c r="FZ54" s="397">
        <f t="shared" si="53"/>
        <v>4.7185546084453746E-3</v>
      </c>
      <c r="GA54" s="397">
        <f t="shared" si="53"/>
        <v>3.7748436867562998E-3</v>
      </c>
      <c r="GB54" s="397">
        <f t="shared" si="53"/>
        <v>3.0198749494050399E-3</v>
      </c>
      <c r="GC54" s="397">
        <f t="shared" si="53"/>
        <v>2.4158999595240323E-3</v>
      </c>
      <c r="GD54" s="397">
        <f t="shared" si="53"/>
        <v>1.9327199676192259E-3</v>
      </c>
      <c r="GE54" s="402">
        <f t="shared" si="53"/>
        <v>1.5461759740953809E-3</v>
      </c>
      <c r="GF54" s="407">
        <f t="shared" si="45"/>
        <v>41423891.675065301</v>
      </c>
      <c r="GG54" s="408">
        <f>(GF54*$B$14)*$B$13</f>
        <v>186407512.53779384</v>
      </c>
    </row>
    <row r="55" spans="1:190" ht="22" hidden="1" customHeight="1">
      <c r="B55" s="394">
        <f t="shared" si="19"/>
        <v>39</v>
      </c>
      <c r="C55" s="428"/>
      <c r="D55" s="428">
        <v>1</v>
      </c>
      <c r="E55" s="428"/>
      <c r="F55" s="428"/>
      <c r="G55" s="418" t="str">
        <f>$G$356</f>
        <v>Avg Performing  Title / Print</v>
      </c>
      <c r="H55" s="422"/>
      <c r="I55" s="423"/>
      <c r="J55" s="423"/>
      <c r="K55" s="423"/>
      <c r="L55" s="423"/>
      <c r="M55" s="423"/>
      <c r="N55" s="423"/>
      <c r="O55" s="423"/>
      <c r="P55" s="423"/>
      <c r="Q55" s="423"/>
      <c r="R55" s="423"/>
      <c r="S55" s="425"/>
      <c r="T55" s="423"/>
      <c r="U55" s="423"/>
      <c r="V55" s="423"/>
      <c r="W55" s="423"/>
      <c r="X55" s="423"/>
      <c r="Y55" s="423"/>
      <c r="Z55" s="423"/>
      <c r="AA55" s="423"/>
      <c r="AB55" s="423"/>
      <c r="AC55" s="423"/>
      <c r="AD55" s="423"/>
      <c r="AE55" s="425"/>
      <c r="AF55" s="423"/>
      <c r="AG55" s="423"/>
      <c r="AH55" s="423"/>
      <c r="AI55" s="423"/>
      <c r="AJ55" s="423"/>
      <c r="AK55" s="423"/>
      <c r="AL55" s="423"/>
      <c r="AM55" s="423"/>
      <c r="AN55" s="423"/>
      <c r="AO55" s="423"/>
      <c r="AP55" s="423"/>
      <c r="AQ55" s="425"/>
      <c r="AR55" s="423"/>
      <c r="AS55" s="423"/>
      <c r="AT55" s="423"/>
      <c r="AU55" s="423"/>
      <c r="AV55" s="423"/>
      <c r="AW55" s="423"/>
      <c r="AX55" s="423"/>
      <c r="AY55" s="423"/>
      <c r="AZ55" s="423"/>
      <c r="BA55" s="423"/>
      <c r="BB55" s="423"/>
      <c r="BC55" s="425"/>
      <c r="BD55" s="423"/>
      <c r="BE55" s="423"/>
      <c r="BF55" s="423"/>
      <c r="BG55" s="423"/>
      <c r="BH55" s="423"/>
      <c r="BI55" s="423"/>
      <c r="BJ55" s="423"/>
      <c r="BK55" s="423"/>
      <c r="BL55" s="423"/>
      <c r="BM55" s="423"/>
      <c r="BN55" s="423"/>
      <c r="BO55" s="425"/>
      <c r="BP55" s="423"/>
      <c r="BQ55" s="423"/>
      <c r="BR55" s="423"/>
      <c r="BS55" s="423"/>
      <c r="BT55" s="423"/>
      <c r="BU55" s="423"/>
      <c r="BV55" s="423"/>
      <c r="BW55" s="423"/>
      <c r="BX55" s="423"/>
      <c r="BY55" s="423"/>
      <c r="BZ55" s="423"/>
      <c r="CA55" s="425"/>
      <c r="CB55" s="426">
        <f t="shared" ref="CB55:CY55" si="76">$B$10*Q$356</f>
        <v>23344.424999999999</v>
      </c>
      <c r="CC55" s="426">
        <f t="shared" si="76"/>
        <v>75179.8125</v>
      </c>
      <c r="CD55" s="426">
        <f t="shared" si="76"/>
        <v>213463.57499999998</v>
      </c>
      <c r="CE55" s="426">
        <f t="shared" si="76"/>
        <v>417721.6875</v>
      </c>
      <c r="CF55" s="426">
        <f t="shared" si="76"/>
        <v>510202.38749999995</v>
      </c>
      <c r="CG55" s="426">
        <f t="shared" si="76"/>
        <v>496444.64999999997</v>
      </c>
      <c r="CH55" s="426">
        <f t="shared" si="76"/>
        <v>505224.03749999998</v>
      </c>
      <c r="CI55" s="426">
        <f t="shared" si="76"/>
        <v>495940.08749999997</v>
      </c>
      <c r="CJ55" s="426">
        <f t="shared" si="76"/>
        <v>335455.57500000001</v>
      </c>
      <c r="CK55" s="426">
        <f t="shared" si="76"/>
        <v>364069.875</v>
      </c>
      <c r="CL55" s="426">
        <f t="shared" si="76"/>
        <v>279841.57500000001</v>
      </c>
      <c r="CM55" s="427">
        <f t="shared" si="76"/>
        <v>238590.78749999998</v>
      </c>
      <c r="CN55" s="426">
        <f t="shared" si="76"/>
        <v>308814.67499999999</v>
      </c>
      <c r="CO55" s="426">
        <f t="shared" si="76"/>
        <v>273585</v>
      </c>
      <c r="CP55" s="426">
        <f t="shared" si="76"/>
        <v>237267.71249999999</v>
      </c>
      <c r="CQ55" s="426">
        <f t="shared" si="76"/>
        <v>178615.125</v>
      </c>
      <c r="CR55" s="426">
        <f t="shared" si="76"/>
        <v>165844.08749999999</v>
      </c>
      <c r="CS55" s="426">
        <f t="shared" si="76"/>
        <v>185342.625</v>
      </c>
      <c r="CT55" s="426">
        <f t="shared" si="76"/>
        <v>165877.72500000001</v>
      </c>
      <c r="CU55" s="426">
        <f t="shared" si="76"/>
        <v>128921.325</v>
      </c>
      <c r="CV55" s="426">
        <f t="shared" si="76"/>
        <v>95799.599999999991</v>
      </c>
      <c r="CW55" s="426">
        <f t="shared" si="76"/>
        <v>55995.224999999999</v>
      </c>
      <c r="CX55" s="426">
        <f t="shared" si="76"/>
        <v>49009.837499999994</v>
      </c>
      <c r="CY55" s="427">
        <f t="shared" si="76"/>
        <v>27055.762499999997</v>
      </c>
      <c r="CZ55" s="397">
        <f t="shared" si="67"/>
        <v>21644.61</v>
      </c>
      <c r="DA55" s="397">
        <f t="shared" si="67"/>
        <v>17315.688000000002</v>
      </c>
      <c r="DB55" s="397">
        <f t="shared" si="67"/>
        <v>13852.550400000002</v>
      </c>
      <c r="DC55" s="397">
        <f t="shared" si="67"/>
        <v>11082.040320000002</v>
      </c>
      <c r="DD55" s="397">
        <f t="shared" si="67"/>
        <v>8865.6322560000026</v>
      </c>
      <c r="DE55" s="397">
        <f t="shared" si="67"/>
        <v>7092.5058048000028</v>
      </c>
      <c r="DF55" s="397">
        <f t="shared" si="75"/>
        <v>5674.0046438400022</v>
      </c>
      <c r="DG55" s="397">
        <f t="shared" si="75"/>
        <v>4539.2037150720016</v>
      </c>
      <c r="DH55" s="397">
        <f t="shared" si="75"/>
        <v>3631.3629720576014</v>
      </c>
      <c r="DI55" s="397">
        <f t="shared" si="75"/>
        <v>2905.0903776460814</v>
      </c>
      <c r="DJ55" s="397">
        <f t="shared" si="75"/>
        <v>2324.0723021168651</v>
      </c>
      <c r="DK55" s="402">
        <f t="shared" si="75"/>
        <v>1859.2578416934921</v>
      </c>
      <c r="DL55" s="397">
        <f t="shared" si="75"/>
        <v>1487.4062733547937</v>
      </c>
      <c r="DM55" s="397">
        <f t="shared" si="75"/>
        <v>1189.9250186838351</v>
      </c>
      <c r="DN55" s="397">
        <f t="shared" si="75"/>
        <v>951.94001494706811</v>
      </c>
      <c r="DO55" s="397">
        <f t="shared" si="75"/>
        <v>761.55201195765449</v>
      </c>
      <c r="DP55" s="397">
        <f t="shared" si="75"/>
        <v>609.24160956612366</v>
      </c>
      <c r="DQ55" s="397">
        <f t="shared" si="75"/>
        <v>487.39328765289895</v>
      </c>
      <c r="DR55" s="397">
        <f t="shared" si="75"/>
        <v>389.91463012231918</v>
      </c>
      <c r="DS55" s="397">
        <f t="shared" si="75"/>
        <v>311.93170409785535</v>
      </c>
      <c r="DT55" s="397">
        <f t="shared" si="75"/>
        <v>249.5453632782843</v>
      </c>
      <c r="DU55" s="397">
        <f t="shared" si="75"/>
        <v>199.63629062262746</v>
      </c>
      <c r="DV55" s="397">
        <f t="shared" si="73"/>
        <v>159.70903249810198</v>
      </c>
      <c r="DW55" s="402">
        <f t="shared" si="68"/>
        <v>127.76722599848159</v>
      </c>
      <c r="DX55" s="397">
        <f t="shared" si="68"/>
        <v>102.21378079878528</v>
      </c>
      <c r="DY55" s="397">
        <f t="shared" si="68"/>
        <v>81.771024639028226</v>
      </c>
      <c r="DZ55" s="397">
        <f t="shared" si="68"/>
        <v>65.416819711222587</v>
      </c>
      <c r="EA55" s="397">
        <f t="shared" si="68"/>
        <v>52.33345576897807</v>
      </c>
      <c r="EB55" s="397">
        <f t="shared" si="68"/>
        <v>41.866764615182461</v>
      </c>
      <c r="EC55" s="397">
        <f t="shared" si="68"/>
        <v>33.493411692145969</v>
      </c>
      <c r="ED55" s="397">
        <f t="shared" si="68"/>
        <v>26.794729353716775</v>
      </c>
      <c r="EE55" s="397">
        <f t="shared" si="68"/>
        <v>21.43578348297342</v>
      </c>
      <c r="EF55" s="397">
        <f t="shared" si="65"/>
        <v>17.148626786378738</v>
      </c>
      <c r="EG55" s="397">
        <f t="shared" si="65"/>
        <v>13.718901429102992</v>
      </c>
      <c r="EH55" s="397">
        <f t="shared" si="40"/>
        <v>10.975121143282394</v>
      </c>
      <c r="EI55" s="402">
        <f t="shared" si="40"/>
        <v>8.7800969146259149</v>
      </c>
      <c r="EJ55" s="397">
        <f t="shared" si="40"/>
        <v>7.0240775317007325</v>
      </c>
      <c r="EK55" s="397">
        <f t="shared" si="40"/>
        <v>5.6192620253605865</v>
      </c>
      <c r="EL55" s="397">
        <f t="shared" si="40"/>
        <v>4.495409620288469</v>
      </c>
      <c r="EM55" s="397">
        <f t="shared" si="40"/>
        <v>3.5963276962307753</v>
      </c>
      <c r="EN55" s="397">
        <f t="shared" si="40"/>
        <v>2.8770621569846204</v>
      </c>
      <c r="EO55" s="397">
        <f t="shared" si="40"/>
        <v>2.3016497255876964</v>
      </c>
      <c r="EP55" s="397">
        <f t="shared" si="40"/>
        <v>1.8413197804701573</v>
      </c>
      <c r="EQ55" s="397">
        <f t="shared" si="40"/>
        <v>1.473055824376126</v>
      </c>
      <c r="ER55" s="397">
        <f t="shared" si="61"/>
        <v>1.1784446595009008</v>
      </c>
      <c r="ES55" s="397">
        <f t="shared" si="61"/>
        <v>0.94275572760072068</v>
      </c>
      <c r="ET55" s="397">
        <f t="shared" si="61"/>
        <v>0.75420458208057661</v>
      </c>
      <c r="EU55" s="402">
        <f t="shared" si="61"/>
        <v>0.60336366566446131</v>
      </c>
      <c r="EV55" s="397">
        <f t="shared" si="61"/>
        <v>0.48269093253156908</v>
      </c>
      <c r="EW55" s="397">
        <f t="shared" si="61"/>
        <v>0.38615274602525529</v>
      </c>
      <c r="EX55" s="397">
        <f t="shared" si="61"/>
        <v>0.30892219682020428</v>
      </c>
      <c r="EY55" s="397">
        <f t="shared" si="56"/>
        <v>0.24713775745616343</v>
      </c>
      <c r="EZ55" s="397">
        <f t="shared" si="56"/>
        <v>0.19771020596493075</v>
      </c>
      <c r="FA55" s="397">
        <f t="shared" si="56"/>
        <v>0.15816816477194462</v>
      </c>
      <c r="FB55" s="397">
        <f t="shared" si="56"/>
        <v>0.1265345318175557</v>
      </c>
      <c r="FC55" s="397">
        <f t="shared" si="56"/>
        <v>0.10122762545404457</v>
      </c>
      <c r="FD55" s="397">
        <f t="shared" si="56"/>
        <v>8.0982100363235665E-2</v>
      </c>
      <c r="FE55" s="397">
        <f t="shared" si="56"/>
        <v>6.4785680290588538E-2</v>
      </c>
      <c r="FF55" s="397">
        <f t="shared" si="56"/>
        <v>5.1828544232470831E-2</v>
      </c>
      <c r="FG55" s="402">
        <f t="shared" si="56"/>
        <v>4.1462835385976671E-2</v>
      </c>
      <c r="FH55" s="397">
        <f t="shared" si="56"/>
        <v>3.3170268308781337E-2</v>
      </c>
      <c r="FI55" s="397">
        <f t="shared" si="56"/>
        <v>2.6536214647025071E-2</v>
      </c>
      <c r="FJ55" s="397">
        <f t="shared" si="56"/>
        <v>2.122897171762006E-2</v>
      </c>
      <c r="FK55" s="397">
        <f t="shared" si="56"/>
        <v>1.6983177374096048E-2</v>
      </c>
      <c r="FL55" s="397">
        <f t="shared" si="56"/>
        <v>1.3586541899276839E-2</v>
      </c>
      <c r="FM55" s="397">
        <f t="shared" si="56"/>
        <v>1.0869233519421472E-2</v>
      </c>
      <c r="FN55" s="397">
        <f t="shared" si="56"/>
        <v>8.6953868155371771E-3</v>
      </c>
      <c r="FO55" s="397">
        <f t="shared" ref="FO55:GA79" si="77">FN55*0.8</f>
        <v>6.956309452429742E-3</v>
      </c>
      <c r="FP55" s="397">
        <f t="shared" si="77"/>
        <v>5.5650475619437936E-3</v>
      </c>
      <c r="FQ55" s="397">
        <f t="shared" si="77"/>
        <v>4.4520380495550347E-3</v>
      </c>
      <c r="FR55" s="397">
        <f t="shared" si="77"/>
        <v>3.5616304396440279E-3</v>
      </c>
      <c r="FS55" s="402">
        <f t="shared" si="77"/>
        <v>2.8493043517152225E-3</v>
      </c>
      <c r="FT55" s="397">
        <f t="shared" si="77"/>
        <v>2.2794434813721781E-3</v>
      </c>
      <c r="FU55" s="397">
        <f t="shared" si="77"/>
        <v>1.8235547850977427E-3</v>
      </c>
      <c r="FV55" s="397">
        <f t="shared" si="77"/>
        <v>1.4588438280781942E-3</v>
      </c>
      <c r="FW55" s="397">
        <f t="shared" si="77"/>
        <v>1.1670750624625554E-3</v>
      </c>
      <c r="FX55" s="397">
        <f t="shared" si="53"/>
        <v>9.3366004997004438E-4</v>
      </c>
      <c r="FY55" s="397">
        <f t="shared" si="53"/>
        <v>7.469280399760355E-4</v>
      </c>
      <c r="FZ55" s="397">
        <f t="shared" si="53"/>
        <v>5.9754243198082845E-4</v>
      </c>
      <c r="GA55" s="397">
        <f t="shared" si="53"/>
        <v>4.7803394558466276E-4</v>
      </c>
      <c r="GB55" s="397">
        <f t="shared" si="53"/>
        <v>3.8242715646773023E-4</v>
      </c>
      <c r="GC55" s="397">
        <f t="shared" si="53"/>
        <v>3.0594172517418421E-4</v>
      </c>
      <c r="GD55" s="397">
        <f t="shared" si="53"/>
        <v>2.4475338013934736E-4</v>
      </c>
      <c r="GE55" s="402">
        <f t="shared" si="53"/>
        <v>1.9580270411147791E-4</v>
      </c>
      <c r="GF55" s="403">
        <f t="shared" si="45"/>
        <v>5935830.2242167918</v>
      </c>
    </row>
    <row r="56" spans="1:190" ht="22" hidden="1" customHeight="1">
      <c r="B56" s="394">
        <f t="shared" si="19"/>
        <v>40</v>
      </c>
      <c r="C56" s="428"/>
      <c r="D56" s="428"/>
      <c r="E56" s="428">
        <v>1</v>
      </c>
      <c r="F56" s="428"/>
      <c r="G56" s="409" t="str">
        <f>$G$357</f>
        <v>Low Performing  Title / Print</v>
      </c>
      <c r="H56" s="422"/>
      <c r="I56" s="423"/>
      <c r="J56" s="423"/>
      <c r="K56" s="423"/>
      <c r="L56" s="423"/>
      <c r="M56" s="423"/>
      <c r="N56" s="423"/>
      <c r="O56" s="423"/>
      <c r="P56" s="423"/>
      <c r="Q56" s="423"/>
      <c r="R56" s="423"/>
      <c r="S56" s="425"/>
      <c r="T56" s="423"/>
      <c r="U56" s="423"/>
      <c r="V56" s="423"/>
      <c r="W56" s="423"/>
      <c r="X56" s="423"/>
      <c r="Y56" s="423"/>
      <c r="Z56" s="423"/>
      <c r="AA56" s="423"/>
      <c r="AB56" s="423"/>
      <c r="AC56" s="423"/>
      <c r="AD56" s="423"/>
      <c r="AE56" s="425"/>
      <c r="AF56" s="423"/>
      <c r="AG56" s="423"/>
      <c r="AH56" s="423"/>
      <c r="AI56" s="423"/>
      <c r="AJ56" s="423"/>
      <c r="AK56" s="423"/>
      <c r="AL56" s="423"/>
      <c r="AM56" s="423"/>
      <c r="AN56" s="423"/>
      <c r="AO56" s="423"/>
      <c r="AP56" s="423"/>
      <c r="AQ56" s="425"/>
      <c r="AR56" s="423"/>
      <c r="AS56" s="423"/>
      <c r="AT56" s="423"/>
      <c r="AU56" s="423"/>
      <c r="AV56" s="423"/>
      <c r="AW56" s="423"/>
      <c r="AX56" s="423"/>
      <c r="AY56" s="423"/>
      <c r="AZ56" s="423"/>
      <c r="BA56" s="423"/>
      <c r="BB56" s="423"/>
      <c r="BC56" s="425"/>
      <c r="BD56" s="423"/>
      <c r="BE56" s="423"/>
      <c r="BF56" s="423"/>
      <c r="BG56" s="423"/>
      <c r="BH56" s="423"/>
      <c r="BI56" s="423"/>
      <c r="BJ56" s="423"/>
      <c r="BK56" s="423"/>
      <c r="BL56" s="423"/>
      <c r="BM56" s="423"/>
      <c r="BN56" s="423"/>
      <c r="BO56" s="425"/>
      <c r="BP56" s="423"/>
      <c r="BQ56" s="423"/>
      <c r="BR56" s="423"/>
      <c r="BS56" s="423"/>
      <c r="BT56" s="423"/>
      <c r="BU56" s="423"/>
      <c r="BV56" s="423"/>
      <c r="BW56" s="423"/>
      <c r="BX56" s="423"/>
      <c r="BY56" s="423"/>
      <c r="BZ56" s="423"/>
      <c r="CA56" s="425"/>
      <c r="CB56" s="423"/>
      <c r="CC56" s="429">
        <f t="shared" ref="CC56:CZ56" si="78">$B$10*Q$357</f>
        <v>10965.824999999999</v>
      </c>
      <c r="CD56" s="429">
        <f t="shared" si="78"/>
        <v>40421.0625</v>
      </c>
      <c r="CE56" s="429">
        <f t="shared" si="78"/>
        <v>74204.324999999997</v>
      </c>
      <c r="CF56" s="429">
        <f t="shared" si="78"/>
        <v>136792.5</v>
      </c>
      <c r="CG56" s="429">
        <f t="shared" si="78"/>
        <v>224799.41249999998</v>
      </c>
      <c r="CH56" s="429">
        <f t="shared" si="78"/>
        <v>153499.125</v>
      </c>
      <c r="CI56" s="429">
        <f t="shared" si="78"/>
        <v>131500.19999999998</v>
      </c>
      <c r="CJ56" s="429">
        <f t="shared" si="78"/>
        <v>145650.375</v>
      </c>
      <c r="CK56" s="429">
        <f t="shared" si="78"/>
        <v>117574.27499999999</v>
      </c>
      <c r="CL56" s="429">
        <f t="shared" si="78"/>
        <v>116755.7625</v>
      </c>
      <c r="CM56" s="430">
        <f t="shared" si="78"/>
        <v>111205.575</v>
      </c>
      <c r="CN56" s="429">
        <f t="shared" si="78"/>
        <v>102796.2</v>
      </c>
      <c r="CO56" s="429">
        <f t="shared" si="78"/>
        <v>90664.274999999994</v>
      </c>
      <c r="CP56" s="429">
        <f t="shared" si="78"/>
        <v>106429.04999999999</v>
      </c>
      <c r="CQ56" s="429">
        <f t="shared" si="78"/>
        <v>83634.037499999991</v>
      </c>
      <c r="CR56" s="429">
        <f t="shared" si="78"/>
        <v>71558.175000000003</v>
      </c>
      <c r="CS56" s="429">
        <f t="shared" si="78"/>
        <v>70762.087499999994</v>
      </c>
      <c r="CT56" s="429">
        <f t="shared" si="78"/>
        <v>76144.087499999994</v>
      </c>
      <c r="CU56" s="429">
        <f t="shared" si="78"/>
        <v>55199.137499999997</v>
      </c>
      <c r="CV56" s="429">
        <f t="shared" si="78"/>
        <v>55457.024999999994</v>
      </c>
      <c r="CW56" s="429">
        <f t="shared" si="78"/>
        <v>39681.037499999999</v>
      </c>
      <c r="CX56" s="429">
        <f t="shared" si="78"/>
        <v>27223.949999999997</v>
      </c>
      <c r="CY56" s="430">
        <f t="shared" si="78"/>
        <v>17704.537499999999</v>
      </c>
      <c r="CZ56" s="429">
        <f t="shared" si="78"/>
        <v>7781.4749999999995</v>
      </c>
      <c r="DA56" s="397">
        <f t="shared" si="67"/>
        <v>6225.18</v>
      </c>
      <c r="DB56" s="397">
        <f t="shared" si="67"/>
        <v>4980.1440000000002</v>
      </c>
      <c r="DC56" s="397">
        <f t="shared" si="67"/>
        <v>3984.1152000000002</v>
      </c>
      <c r="DD56" s="397">
        <f t="shared" si="67"/>
        <v>3187.2921600000004</v>
      </c>
      <c r="DE56" s="397">
        <f t="shared" si="67"/>
        <v>2549.8337280000005</v>
      </c>
      <c r="DF56" s="397">
        <f t="shared" si="75"/>
        <v>2039.8669824000006</v>
      </c>
      <c r="DG56" s="397">
        <f t="shared" si="75"/>
        <v>1631.8935859200005</v>
      </c>
      <c r="DH56" s="397">
        <f t="shared" si="75"/>
        <v>1305.5148687360006</v>
      </c>
      <c r="DI56" s="397">
        <f t="shared" si="75"/>
        <v>1044.4118949888004</v>
      </c>
      <c r="DJ56" s="397">
        <f t="shared" si="75"/>
        <v>835.5295159910404</v>
      </c>
      <c r="DK56" s="402">
        <f t="shared" si="75"/>
        <v>668.42361279283239</v>
      </c>
      <c r="DL56" s="397">
        <f t="shared" si="75"/>
        <v>534.73889023426591</v>
      </c>
      <c r="DM56" s="397">
        <f t="shared" si="75"/>
        <v>427.79111218741275</v>
      </c>
      <c r="DN56" s="397">
        <f t="shared" si="75"/>
        <v>342.23288974993022</v>
      </c>
      <c r="DO56" s="397">
        <f t="shared" si="75"/>
        <v>273.7863117999442</v>
      </c>
      <c r="DP56" s="397">
        <f t="shared" si="75"/>
        <v>219.02904943995537</v>
      </c>
      <c r="DQ56" s="397">
        <f t="shared" si="75"/>
        <v>175.2232395519643</v>
      </c>
      <c r="DR56" s="397">
        <f t="shared" si="75"/>
        <v>140.17859164157144</v>
      </c>
      <c r="DS56" s="397">
        <f t="shared" si="75"/>
        <v>112.14287331325716</v>
      </c>
      <c r="DT56" s="397">
        <f t="shared" si="75"/>
        <v>89.714298650605727</v>
      </c>
      <c r="DU56" s="397">
        <f t="shared" si="75"/>
        <v>71.771438920484584</v>
      </c>
      <c r="DV56" s="397">
        <f t="shared" si="73"/>
        <v>57.417151136387673</v>
      </c>
      <c r="DW56" s="402">
        <f t="shared" si="68"/>
        <v>45.933720909110143</v>
      </c>
      <c r="DX56" s="397">
        <f t="shared" si="68"/>
        <v>36.746976727288114</v>
      </c>
      <c r="DY56" s="397">
        <f t="shared" si="68"/>
        <v>29.397581381830491</v>
      </c>
      <c r="DZ56" s="397">
        <f t="shared" si="68"/>
        <v>23.518065105464395</v>
      </c>
      <c r="EA56" s="397">
        <f t="shared" si="68"/>
        <v>18.814452084371517</v>
      </c>
      <c r="EB56" s="397">
        <f t="shared" si="68"/>
        <v>15.051561667497214</v>
      </c>
      <c r="EC56" s="397">
        <f t="shared" si="68"/>
        <v>12.041249333997772</v>
      </c>
      <c r="ED56" s="397">
        <f t="shared" si="68"/>
        <v>9.6329994671982178</v>
      </c>
      <c r="EE56" s="397">
        <f t="shared" si="68"/>
        <v>7.7063995737585742</v>
      </c>
      <c r="EF56" s="397">
        <f t="shared" si="65"/>
        <v>6.1651196590068595</v>
      </c>
      <c r="EG56" s="397">
        <f t="shared" si="65"/>
        <v>4.9320957272054882</v>
      </c>
      <c r="EH56" s="397">
        <f t="shared" si="40"/>
        <v>3.9456765817643906</v>
      </c>
      <c r="EI56" s="402">
        <f t="shared" si="40"/>
        <v>3.1565412654115126</v>
      </c>
      <c r="EJ56" s="397">
        <f t="shared" si="40"/>
        <v>2.5252330123292102</v>
      </c>
      <c r="EK56" s="397">
        <f t="shared" si="40"/>
        <v>2.0201864098633684</v>
      </c>
      <c r="EL56" s="397">
        <f t="shared" si="40"/>
        <v>1.6161491278906948</v>
      </c>
      <c r="EM56" s="397">
        <f t="shared" si="40"/>
        <v>1.2929193023125558</v>
      </c>
      <c r="EN56" s="397">
        <f t="shared" si="40"/>
        <v>1.0343354418500448</v>
      </c>
      <c r="EO56" s="397">
        <f t="shared" si="40"/>
        <v>0.82746835348003589</v>
      </c>
      <c r="EP56" s="397">
        <f t="shared" si="40"/>
        <v>0.66197468278402871</v>
      </c>
      <c r="EQ56" s="397">
        <f t="shared" si="40"/>
        <v>0.52957974622722304</v>
      </c>
      <c r="ER56" s="397">
        <f t="shared" si="61"/>
        <v>0.42366379698177847</v>
      </c>
      <c r="ES56" s="397">
        <f t="shared" si="61"/>
        <v>0.33893103758542281</v>
      </c>
      <c r="ET56" s="397">
        <f t="shared" si="61"/>
        <v>0.27114483006833828</v>
      </c>
      <c r="EU56" s="402">
        <f t="shared" si="61"/>
        <v>0.21691586405467064</v>
      </c>
      <c r="EV56" s="397">
        <f t="shared" si="61"/>
        <v>0.17353269124373652</v>
      </c>
      <c r="EW56" s="397">
        <f t="shared" si="61"/>
        <v>0.13882615299498921</v>
      </c>
      <c r="EX56" s="397">
        <f t="shared" si="61"/>
        <v>0.11106092239599137</v>
      </c>
      <c r="EY56" s="397">
        <f t="shared" si="56"/>
        <v>8.8848737916793097E-2</v>
      </c>
      <c r="EZ56" s="397">
        <f t="shared" si="56"/>
        <v>7.1078990333434483E-2</v>
      </c>
      <c r="FA56" s="397">
        <f t="shared" si="56"/>
        <v>5.6863192266747589E-2</v>
      </c>
      <c r="FB56" s="397">
        <f t="shared" si="56"/>
        <v>4.5490553813398074E-2</v>
      </c>
      <c r="FC56" s="397">
        <f t="shared" si="56"/>
        <v>3.6392443050718461E-2</v>
      </c>
      <c r="FD56" s="397">
        <f t="shared" si="56"/>
        <v>2.9113954440574769E-2</v>
      </c>
      <c r="FE56" s="397">
        <f t="shared" si="56"/>
        <v>2.3291163552459818E-2</v>
      </c>
      <c r="FF56" s="397">
        <f t="shared" si="56"/>
        <v>1.8632930841967855E-2</v>
      </c>
      <c r="FG56" s="402">
        <f t="shared" si="56"/>
        <v>1.4906344673574285E-2</v>
      </c>
      <c r="FH56" s="397">
        <f t="shared" si="56"/>
        <v>1.1925075738859429E-2</v>
      </c>
      <c r="FI56" s="397">
        <f t="shared" si="56"/>
        <v>9.540060591087543E-3</v>
      </c>
      <c r="FJ56" s="397">
        <f t="shared" si="56"/>
        <v>7.6320484728700346E-3</v>
      </c>
      <c r="FK56" s="397">
        <f t="shared" si="56"/>
        <v>6.1056387782960284E-3</v>
      </c>
      <c r="FL56" s="397">
        <f t="shared" si="56"/>
        <v>4.8845110226368232E-3</v>
      </c>
      <c r="FM56" s="397">
        <f t="shared" si="56"/>
        <v>3.9076088181094586E-3</v>
      </c>
      <c r="FN56" s="397">
        <f t="shared" si="56"/>
        <v>3.1260870544875669E-3</v>
      </c>
      <c r="FO56" s="397">
        <f t="shared" si="77"/>
        <v>2.5008696435900538E-3</v>
      </c>
      <c r="FP56" s="397">
        <f t="shared" si="77"/>
        <v>2.0006957148720433E-3</v>
      </c>
      <c r="FQ56" s="397">
        <f t="shared" si="77"/>
        <v>1.6005565718976347E-3</v>
      </c>
      <c r="FR56" s="397">
        <f t="shared" si="77"/>
        <v>1.2804452575181078E-3</v>
      </c>
      <c r="FS56" s="402">
        <f t="shared" si="77"/>
        <v>1.0243562060144862E-3</v>
      </c>
      <c r="FT56" s="397">
        <f t="shared" si="77"/>
        <v>8.1948496481158901E-4</v>
      </c>
      <c r="FU56" s="397">
        <f t="shared" si="77"/>
        <v>6.5558797184927121E-4</v>
      </c>
      <c r="FV56" s="397">
        <f t="shared" si="77"/>
        <v>5.2447037747941694E-4</v>
      </c>
      <c r="FW56" s="397">
        <f t="shared" si="77"/>
        <v>4.1957630198353357E-4</v>
      </c>
      <c r="FX56" s="397">
        <f t="shared" si="53"/>
        <v>3.3566104158682687E-4</v>
      </c>
      <c r="FY56" s="397">
        <f t="shared" si="53"/>
        <v>2.6852883326946149E-4</v>
      </c>
      <c r="FZ56" s="397">
        <f t="shared" si="53"/>
        <v>2.1482306661556921E-4</v>
      </c>
      <c r="GA56" s="397">
        <f t="shared" si="53"/>
        <v>1.7185845329245538E-4</v>
      </c>
      <c r="GB56" s="397">
        <f t="shared" si="53"/>
        <v>1.3748676263396431E-4</v>
      </c>
      <c r="GC56" s="397">
        <f t="shared" si="53"/>
        <v>1.0998941010717146E-4</v>
      </c>
      <c r="GD56" s="397">
        <f t="shared" si="53"/>
        <v>8.7991528085737172E-5</v>
      </c>
      <c r="GE56" s="402">
        <f t="shared" si="53"/>
        <v>7.0393222468589735E-5</v>
      </c>
      <c r="GF56" s="392">
        <f t="shared" si="45"/>
        <v>2099529.4122184259</v>
      </c>
    </row>
    <row r="57" spans="1:190" ht="22" hidden="1" customHeight="1">
      <c r="B57" s="394">
        <f t="shared" si="19"/>
        <v>41</v>
      </c>
      <c r="C57" s="428"/>
      <c r="D57" s="428"/>
      <c r="E57" s="428"/>
      <c r="F57" s="428">
        <v>1</v>
      </c>
      <c r="G57" s="412" t="str">
        <f>$G$358</f>
        <v>Even Performing Title / Print</v>
      </c>
      <c r="H57" s="422"/>
      <c r="I57" s="423"/>
      <c r="J57" s="423"/>
      <c r="K57" s="423"/>
      <c r="L57" s="423"/>
      <c r="M57" s="423"/>
      <c r="N57" s="423"/>
      <c r="O57" s="423"/>
      <c r="P57" s="423"/>
      <c r="Q57" s="423"/>
      <c r="R57" s="423"/>
      <c r="S57" s="425"/>
      <c r="T57" s="423"/>
      <c r="U57" s="423"/>
      <c r="V57" s="423"/>
      <c r="W57" s="423"/>
      <c r="X57" s="423"/>
      <c r="Y57" s="423"/>
      <c r="Z57" s="423"/>
      <c r="AA57" s="423"/>
      <c r="AB57" s="423"/>
      <c r="AC57" s="423"/>
      <c r="AD57" s="423"/>
      <c r="AE57" s="425"/>
      <c r="AF57" s="423"/>
      <c r="AG57" s="423"/>
      <c r="AH57" s="423"/>
      <c r="AI57" s="423"/>
      <c r="AJ57" s="423"/>
      <c r="AK57" s="423"/>
      <c r="AL57" s="423"/>
      <c r="AM57" s="423"/>
      <c r="AN57" s="423"/>
      <c r="AO57" s="423"/>
      <c r="AP57" s="423"/>
      <c r="AQ57" s="425"/>
      <c r="AR57" s="423"/>
      <c r="AS57" s="423"/>
      <c r="AT57" s="423"/>
      <c r="AU57" s="423"/>
      <c r="AV57" s="423"/>
      <c r="AW57" s="423"/>
      <c r="AX57" s="423"/>
      <c r="AY57" s="423"/>
      <c r="AZ57" s="423"/>
      <c r="BA57" s="423"/>
      <c r="BB57" s="423"/>
      <c r="BC57" s="425"/>
      <c r="BD57" s="423"/>
      <c r="BE57" s="423"/>
      <c r="BF57" s="423"/>
      <c r="BG57" s="423"/>
      <c r="BH57" s="423"/>
      <c r="BI57" s="423"/>
      <c r="BJ57" s="423"/>
      <c r="BK57" s="423"/>
      <c r="BL57" s="423"/>
      <c r="BM57" s="423"/>
      <c r="BN57" s="423"/>
      <c r="BO57" s="425"/>
      <c r="BP57" s="423"/>
      <c r="BQ57" s="423"/>
      <c r="BR57" s="423"/>
      <c r="BS57" s="423"/>
      <c r="BT57" s="423"/>
      <c r="BU57" s="423"/>
      <c r="BV57" s="423"/>
      <c r="BW57" s="423"/>
      <c r="BX57" s="423"/>
      <c r="BY57" s="423"/>
      <c r="BZ57" s="423"/>
      <c r="CA57" s="425"/>
      <c r="CB57" s="423"/>
      <c r="CC57" s="431">
        <f t="shared" ref="CC57:CZ57" si="79">$B$10*Q$358</f>
        <v>2335.9375000000005</v>
      </c>
      <c r="CD57" s="431">
        <f t="shared" si="79"/>
        <v>9343.7500000000018</v>
      </c>
      <c r="CE57" s="431">
        <f t="shared" si="79"/>
        <v>23359.375</v>
      </c>
      <c r="CF57" s="431">
        <f t="shared" si="79"/>
        <v>35039.0625</v>
      </c>
      <c r="CG57" s="431">
        <f t="shared" si="79"/>
        <v>46718.75</v>
      </c>
      <c r="CH57" s="431">
        <f t="shared" si="79"/>
        <v>44382.8125</v>
      </c>
      <c r="CI57" s="431">
        <f t="shared" si="79"/>
        <v>42046.875</v>
      </c>
      <c r="CJ57" s="431">
        <f t="shared" si="79"/>
        <v>39710.9375</v>
      </c>
      <c r="CK57" s="431">
        <f t="shared" si="79"/>
        <v>37375.000000000007</v>
      </c>
      <c r="CL57" s="431">
        <f t="shared" si="79"/>
        <v>35039.0625</v>
      </c>
      <c r="CM57" s="432">
        <f t="shared" si="79"/>
        <v>32703.125</v>
      </c>
      <c r="CN57" s="431">
        <f t="shared" si="79"/>
        <v>30367.1875</v>
      </c>
      <c r="CO57" s="431">
        <f t="shared" si="79"/>
        <v>28031.25</v>
      </c>
      <c r="CP57" s="431">
        <f t="shared" si="79"/>
        <v>25695.312500000004</v>
      </c>
      <c r="CQ57" s="431">
        <f t="shared" si="79"/>
        <v>23359.374999999975</v>
      </c>
      <c r="CR57" s="431">
        <f t="shared" si="79"/>
        <v>21023.437499999975</v>
      </c>
      <c r="CS57" s="431">
        <f t="shared" si="79"/>
        <v>18687.500000000004</v>
      </c>
      <c r="CT57" s="431">
        <f t="shared" si="79"/>
        <v>16351.5625</v>
      </c>
      <c r="CU57" s="431">
        <f t="shared" si="79"/>
        <v>14015.625</v>
      </c>
      <c r="CV57" s="431">
        <f t="shared" si="79"/>
        <v>11679.6875</v>
      </c>
      <c r="CW57" s="431">
        <f t="shared" si="79"/>
        <v>9343.7500000000018</v>
      </c>
      <c r="CX57" s="431">
        <f t="shared" si="79"/>
        <v>7007.8125</v>
      </c>
      <c r="CY57" s="432">
        <f t="shared" si="79"/>
        <v>4671.8750000000009</v>
      </c>
      <c r="CZ57" s="431">
        <f t="shared" si="79"/>
        <v>2335.9375000000005</v>
      </c>
      <c r="DA57" s="397">
        <f t="shared" si="67"/>
        <v>1868.7500000000005</v>
      </c>
      <c r="DB57" s="397">
        <f t="shared" si="67"/>
        <v>1495.0000000000005</v>
      </c>
      <c r="DC57" s="397">
        <f t="shared" si="67"/>
        <v>1196.0000000000005</v>
      </c>
      <c r="DD57" s="397">
        <f t="shared" si="67"/>
        <v>956.80000000000041</v>
      </c>
      <c r="DE57" s="397">
        <f t="shared" si="67"/>
        <v>765.4400000000004</v>
      </c>
      <c r="DF57" s="397">
        <f t="shared" si="75"/>
        <v>612.35200000000032</v>
      </c>
      <c r="DG57" s="397">
        <f t="shared" si="75"/>
        <v>489.88160000000028</v>
      </c>
      <c r="DH57" s="397">
        <f t="shared" si="75"/>
        <v>391.90528000000023</v>
      </c>
      <c r="DI57" s="397">
        <f t="shared" si="75"/>
        <v>313.52422400000023</v>
      </c>
      <c r="DJ57" s="397">
        <f t="shared" si="75"/>
        <v>250.81937920000018</v>
      </c>
      <c r="DK57" s="402">
        <f t="shared" si="75"/>
        <v>200.65550336000015</v>
      </c>
      <c r="DL57" s="397">
        <f t="shared" si="75"/>
        <v>160.52440268800012</v>
      </c>
      <c r="DM57" s="397">
        <f t="shared" si="75"/>
        <v>128.4195221504001</v>
      </c>
      <c r="DN57" s="397">
        <f t="shared" si="75"/>
        <v>102.73561772032008</v>
      </c>
      <c r="DO57" s="397">
        <f t="shared" si="75"/>
        <v>82.188494176256071</v>
      </c>
      <c r="DP57" s="397">
        <f t="shared" si="75"/>
        <v>65.75079534100486</v>
      </c>
      <c r="DQ57" s="397">
        <f t="shared" si="75"/>
        <v>52.600636272803889</v>
      </c>
      <c r="DR57" s="397">
        <f t="shared" si="75"/>
        <v>42.080509018243113</v>
      </c>
      <c r="DS57" s="397">
        <f t="shared" si="75"/>
        <v>33.66440721459449</v>
      </c>
      <c r="DT57" s="397">
        <f t="shared" si="75"/>
        <v>26.931525771675595</v>
      </c>
      <c r="DU57" s="397">
        <f t="shared" si="75"/>
        <v>21.545220617340476</v>
      </c>
      <c r="DV57" s="397">
        <f t="shared" si="73"/>
        <v>17.236176493872382</v>
      </c>
      <c r="DW57" s="402">
        <f t="shared" si="68"/>
        <v>13.788941195097905</v>
      </c>
      <c r="DX57" s="397">
        <f t="shared" si="68"/>
        <v>11.031152956078325</v>
      </c>
      <c r="DY57" s="397">
        <f t="shared" si="68"/>
        <v>8.82492236486266</v>
      </c>
      <c r="DZ57" s="397">
        <f t="shared" si="68"/>
        <v>7.0599378918901285</v>
      </c>
      <c r="EA57" s="397">
        <f t="shared" si="68"/>
        <v>5.6479503135121032</v>
      </c>
      <c r="EB57" s="397">
        <f t="shared" si="68"/>
        <v>4.5183602508096827</v>
      </c>
      <c r="EC57" s="397">
        <f t="shared" si="68"/>
        <v>3.6146882006477465</v>
      </c>
      <c r="ED57" s="397">
        <f t="shared" si="68"/>
        <v>2.8917505605181972</v>
      </c>
      <c r="EE57" s="397">
        <f t="shared" si="68"/>
        <v>2.3134004484145581</v>
      </c>
      <c r="EF57" s="397">
        <f t="shared" si="65"/>
        <v>1.8507203587316465</v>
      </c>
      <c r="EG57" s="397">
        <f t="shared" si="65"/>
        <v>1.4805762869853174</v>
      </c>
      <c r="EH57" s="397">
        <f t="shared" si="40"/>
        <v>1.1844610295882541</v>
      </c>
      <c r="EI57" s="402">
        <f t="shared" si="40"/>
        <v>0.94756882367060324</v>
      </c>
      <c r="EJ57" s="397">
        <f t="shared" si="40"/>
        <v>0.75805505893648262</v>
      </c>
      <c r="EK57" s="397">
        <f t="shared" si="40"/>
        <v>0.60644404714918609</v>
      </c>
      <c r="EL57" s="397">
        <f t="shared" si="40"/>
        <v>0.48515523771934888</v>
      </c>
      <c r="EM57" s="397">
        <f t="shared" si="40"/>
        <v>0.38812419017547911</v>
      </c>
      <c r="EN57" s="397">
        <f t="shared" si="40"/>
        <v>0.31049935214038332</v>
      </c>
      <c r="EO57" s="397">
        <f t="shared" si="40"/>
        <v>0.24839948171230666</v>
      </c>
      <c r="EP57" s="397">
        <f t="shared" si="40"/>
        <v>0.19871958536984535</v>
      </c>
      <c r="EQ57" s="397">
        <f t="shared" si="40"/>
        <v>0.15897566829587628</v>
      </c>
      <c r="ER57" s="397">
        <f t="shared" si="61"/>
        <v>0.12718053463670104</v>
      </c>
      <c r="ES57" s="397">
        <f t="shared" si="61"/>
        <v>0.10174442770936083</v>
      </c>
      <c r="ET57" s="397">
        <f t="shared" si="61"/>
        <v>8.1395542167488677E-2</v>
      </c>
      <c r="EU57" s="402">
        <f t="shared" si="61"/>
        <v>6.5116433733990939E-2</v>
      </c>
      <c r="EV57" s="397">
        <f t="shared" si="61"/>
        <v>5.2093146987192751E-2</v>
      </c>
      <c r="EW57" s="397">
        <f t="shared" si="61"/>
        <v>4.1674517589754205E-2</v>
      </c>
      <c r="EX57" s="397">
        <f t="shared" si="61"/>
        <v>3.3339614071803365E-2</v>
      </c>
      <c r="EY57" s="397">
        <f t="shared" si="56"/>
        <v>2.6671691257442693E-2</v>
      </c>
      <c r="EZ57" s="397">
        <f t="shared" si="56"/>
        <v>2.1337353005954157E-2</v>
      </c>
      <c r="FA57" s="397">
        <f t="shared" si="56"/>
        <v>1.7069882404763325E-2</v>
      </c>
      <c r="FB57" s="397">
        <f t="shared" si="56"/>
        <v>1.3655905923810661E-2</v>
      </c>
      <c r="FC57" s="397">
        <f t="shared" si="56"/>
        <v>1.0924724739048529E-2</v>
      </c>
      <c r="FD57" s="397">
        <f t="shared" si="56"/>
        <v>8.7397797912388241E-3</v>
      </c>
      <c r="FE57" s="397">
        <f t="shared" si="56"/>
        <v>6.9918238329910593E-3</v>
      </c>
      <c r="FF57" s="397">
        <f t="shared" si="56"/>
        <v>5.5934590663928481E-3</v>
      </c>
      <c r="FG57" s="402">
        <f t="shared" si="56"/>
        <v>4.4747672531142788E-3</v>
      </c>
      <c r="FH57" s="397">
        <f t="shared" si="56"/>
        <v>3.5798138024914234E-3</v>
      </c>
      <c r="FI57" s="397">
        <f t="shared" si="56"/>
        <v>2.8638510419931387E-3</v>
      </c>
      <c r="FJ57" s="397">
        <f t="shared" si="56"/>
        <v>2.2910808335945112E-3</v>
      </c>
      <c r="FK57" s="397">
        <f t="shared" si="56"/>
        <v>1.832864666875609E-3</v>
      </c>
      <c r="FL57" s="397">
        <f t="shared" si="56"/>
        <v>1.4662917335004873E-3</v>
      </c>
      <c r="FM57" s="397">
        <f t="shared" si="56"/>
        <v>1.1730333868003899E-3</v>
      </c>
      <c r="FN57" s="397">
        <f t="shared" si="56"/>
        <v>9.3842670944031196E-4</v>
      </c>
      <c r="FO57" s="397">
        <f t="shared" si="77"/>
        <v>7.5074136755224957E-4</v>
      </c>
      <c r="FP57" s="397">
        <f t="shared" si="77"/>
        <v>6.005930940417997E-4</v>
      </c>
      <c r="FQ57" s="397">
        <f t="shared" si="77"/>
        <v>4.8047447523343978E-4</v>
      </c>
      <c r="FR57" s="397">
        <f t="shared" si="77"/>
        <v>3.8437958018675185E-4</v>
      </c>
      <c r="FS57" s="402">
        <f t="shared" si="77"/>
        <v>3.0750366414940148E-4</v>
      </c>
      <c r="FT57" s="397">
        <f t="shared" si="77"/>
        <v>2.4600293131952117E-4</v>
      </c>
      <c r="FU57" s="397">
        <f t="shared" si="77"/>
        <v>1.9680234505561694E-4</v>
      </c>
      <c r="FV57" s="397">
        <f t="shared" si="77"/>
        <v>1.5744187604449357E-4</v>
      </c>
      <c r="FW57" s="397">
        <f t="shared" si="77"/>
        <v>1.2595350083559486E-4</v>
      </c>
      <c r="FX57" s="397">
        <f t="shared" si="53"/>
        <v>1.0076280066847589E-4</v>
      </c>
      <c r="FY57" s="397">
        <f t="shared" si="53"/>
        <v>8.0610240534780721E-5</v>
      </c>
      <c r="FZ57" s="397">
        <f t="shared" si="53"/>
        <v>6.448819242782458E-5</v>
      </c>
      <c r="GA57" s="397">
        <f t="shared" si="53"/>
        <v>5.1590553942259669E-5</v>
      </c>
      <c r="GB57" s="397">
        <f t="shared" si="53"/>
        <v>4.1272443153807738E-5</v>
      </c>
      <c r="GC57" s="397">
        <f t="shared" si="53"/>
        <v>3.3017954523046195E-5</v>
      </c>
      <c r="GD57" s="397">
        <f t="shared" si="53"/>
        <v>2.6414363618436957E-5</v>
      </c>
      <c r="GE57" s="402">
        <f t="shared" si="53"/>
        <v>2.1131490894749568E-5</v>
      </c>
      <c r="GF57" s="416">
        <f t="shared" si="45"/>
        <v>569968.74991547375</v>
      </c>
    </row>
    <row r="58" spans="1:190" ht="22" hidden="1" customHeight="1">
      <c r="B58" s="394">
        <f t="shared" si="19"/>
        <v>42</v>
      </c>
      <c r="C58" s="428"/>
      <c r="D58" s="428"/>
      <c r="E58" s="428">
        <v>1</v>
      </c>
      <c r="F58" s="428"/>
      <c r="G58" s="409" t="str">
        <f>$G$357</f>
        <v>Low Performing  Title / Print</v>
      </c>
      <c r="H58" s="422"/>
      <c r="I58" s="423"/>
      <c r="J58" s="423"/>
      <c r="K58" s="423"/>
      <c r="L58" s="423"/>
      <c r="M58" s="423"/>
      <c r="N58" s="423"/>
      <c r="O58" s="423"/>
      <c r="P58" s="423"/>
      <c r="Q58" s="423"/>
      <c r="R58" s="423"/>
      <c r="S58" s="425"/>
      <c r="T58" s="423"/>
      <c r="U58" s="423"/>
      <c r="V58" s="423"/>
      <c r="W58" s="423"/>
      <c r="X58" s="423"/>
      <c r="Y58" s="423"/>
      <c r="Z58" s="423"/>
      <c r="AA58" s="423"/>
      <c r="AB58" s="423"/>
      <c r="AC58" s="423"/>
      <c r="AD58" s="423"/>
      <c r="AE58" s="425"/>
      <c r="AF58" s="423"/>
      <c r="AG58" s="423"/>
      <c r="AH58" s="423"/>
      <c r="AI58" s="423"/>
      <c r="AJ58" s="423"/>
      <c r="AK58" s="423"/>
      <c r="AL58" s="423"/>
      <c r="AM58" s="423"/>
      <c r="AN58" s="423"/>
      <c r="AO58" s="423"/>
      <c r="AP58" s="423"/>
      <c r="AQ58" s="425"/>
      <c r="AR58" s="423"/>
      <c r="AS58" s="423"/>
      <c r="AT58" s="423"/>
      <c r="AU58" s="423"/>
      <c r="AV58" s="423"/>
      <c r="AW58" s="423"/>
      <c r="AX58" s="423"/>
      <c r="AY58" s="423"/>
      <c r="AZ58" s="423"/>
      <c r="BA58" s="423"/>
      <c r="BB58" s="423"/>
      <c r="BC58" s="425"/>
      <c r="BD58" s="423"/>
      <c r="BE58" s="423"/>
      <c r="BF58" s="423"/>
      <c r="BG58" s="423"/>
      <c r="BH58" s="423"/>
      <c r="BI58" s="423"/>
      <c r="BJ58" s="423"/>
      <c r="BK58" s="423"/>
      <c r="BL58" s="423"/>
      <c r="BM58" s="423"/>
      <c r="BN58" s="423"/>
      <c r="BO58" s="425"/>
      <c r="BP58" s="423"/>
      <c r="BQ58" s="423"/>
      <c r="BR58" s="423"/>
      <c r="BS58" s="423"/>
      <c r="BT58" s="423"/>
      <c r="BU58" s="423"/>
      <c r="BV58" s="423"/>
      <c r="BW58" s="423"/>
      <c r="BX58" s="423"/>
      <c r="BY58" s="423"/>
      <c r="BZ58" s="423"/>
      <c r="CA58" s="425"/>
      <c r="CB58" s="423"/>
      <c r="CC58" s="423"/>
      <c r="CD58" s="423"/>
      <c r="CE58" s="429">
        <f t="shared" ref="CE58:DB58" si="80">$B$10*Q$357</f>
        <v>10965.824999999999</v>
      </c>
      <c r="CF58" s="429">
        <f t="shared" si="80"/>
        <v>40421.0625</v>
      </c>
      <c r="CG58" s="429">
        <f t="shared" si="80"/>
        <v>74204.324999999997</v>
      </c>
      <c r="CH58" s="429">
        <f t="shared" si="80"/>
        <v>136792.5</v>
      </c>
      <c r="CI58" s="429">
        <f t="shared" si="80"/>
        <v>224799.41249999998</v>
      </c>
      <c r="CJ58" s="429">
        <f t="shared" si="80"/>
        <v>153499.125</v>
      </c>
      <c r="CK58" s="429">
        <f t="shared" si="80"/>
        <v>131500.19999999998</v>
      </c>
      <c r="CL58" s="429">
        <f t="shared" si="80"/>
        <v>145650.375</v>
      </c>
      <c r="CM58" s="430">
        <f t="shared" si="80"/>
        <v>117574.27499999999</v>
      </c>
      <c r="CN58" s="429">
        <f t="shared" si="80"/>
        <v>116755.7625</v>
      </c>
      <c r="CO58" s="429">
        <f t="shared" si="80"/>
        <v>111205.575</v>
      </c>
      <c r="CP58" s="429">
        <f t="shared" si="80"/>
        <v>102796.2</v>
      </c>
      <c r="CQ58" s="429">
        <f t="shared" si="80"/>
        <v>90664.274999999994</v>
      </c>
      <c r="CR58" s="429">
        <f t="shared" si="80"/>
        <v>106429.04999999999</v>
      </c>
      <c r="CS58" s="429">
        <f t="shared" si="80"/>
        <v>83634.037499999991</v>
      </c>
      <c r="CT58" s="429">
        <f t="shared" si="80"/>
        <v>71558.175000000003</v>
      </c>
      <c r="CU58" s="429">
        <f t="shared" si="80"/>
        <v>70762.087499999994</v>
      </c>
      <c r="CV58" s="429">
        <f t="shared" si="80"/>
        <v>76144.087499999994</v>
      </c>
      <c r="CW58" s="429">
        <f t="shared" si="80"/>
        <v>55199.137499999997</v>
      </c>
      <c r="CX58" s="429">
        <f t="shared" si="80"/>
        <v>55457.024999999994</v>
      </c>
      <c r="CY58" s="430">
        <f t="shared" si="80"/>
        <v>39681.037499999999</v>
      </c>
      <c r="CZ58" s="429">
        <f t="shared" si="80"/>
        <v>27223.949999999997</v>
      </c>
      <c r="DA58" s="429">
        <f t="shared" si="80"/>
        <v>17704.537499999999</v>
      </c>
      <c r="DB58" s="429">
        <f t="shared" si="80"/>
        <v>7781.4749999999995</v>
      </c>
      <c r="DC58" s="397">
        <f t="shared" si="67"/>
        <v>6225.18</v>
      </c>
      <c r="DD58" s="397">
        <f t="shared" si="67"/>
        <v>4980.1440000000002</v>
      </c>
      <c r="DE58" s="397">
        <f t="shared" si="67"/>
        <v>3984.1152000000002</v>
      </c>
      <c r="DF58" s="397">
        <f t="shared" si="75"/>
        <v>3187.2921600000004</v>
      </c>
      <c r="DG58" s="397">
        <f t="shared" si="75"/>
        <v>2549.8337280000005</v>
      </c>
      <c r="DH58" s="397">
        <f t="shared" si="75"/>
        <v>2039.8669824000006</v>
      </c>
      <c r="DI58" s="397">
        <f t="shared" si="75"/>
        <v>1631.8935859200005</v>
      </c>
      <c r="DJ58" s="397">
        <f t="shared" si="75"/>
        <v>1305.5148687360006</v>
      </c>
      <c r="DK58" s="402">
        <f t="shared" si="75"/>
        <v>1044.4118949888004</v>
      </c>
      <c r="DL58" s="397">
        <f t="shared" si="75"/>
        <v>835.5295159910404</v>
      </c>
      <c r="DM58" s="397">
        <f t="shared" si="75"/>
        <v>668.42361279283239</v>
      </c>
      <c r="DN58" s="397">
        <f t="shared" si="75"/>
        <v>534.73889023426591</v>
      </c>
      <c r="DO58" s="397">
        <f t="shared" si="75"/>
        <v>427.79111218741275</v>
      </c>
      <c r="DP58" s="397">
        <f t="shared" si="75"/>
        <v>342.23288974993022</v>
      </c>
      <c r="DQ58" s="397">
        <f t="shared" si="75"/>
        <v>273.7863117999442</v>
      </c>
      <c r="DR58" s="397">
        <f t="shared" si="75"/>
        <v>219.02904943995537</v>
      </c>
      <c r="DS58" s="397">
        <f t="shared" si="75"/>
        <v>175.2232395519643</v>
      </c>
      <c r="DT58" s="397">
        <f t="shared" si="75"/>
        <v>140.17859164157144</v>
      </c>
      <c r="DU58" s="397">
        <f t="shared" si="75"/>
        <v>112.14287331325716</v>
      </c>
      <c r="DV58" s="397">
        <f t="shared" si="73"/>
        <v>89.714298650605727</v>
      </c>
      <c r="DW58" s="402">
        <f t="shared" si="68"/>
        <v>71.771438920484584</v>
      </c>
      <c r="DX58" s="397">
        <f t="shared" si="68"/>
        <v>57.417151136387673</v>
      </c>
      <c r="DY58" s="397">
        <f t="shared" si="68"/>
        <v>45.933720909110143</v>
      </c>
      <c r="DZ58" s="397">
        <f t="shared" si="68"/>
        <v>36.746976727288114</v>
      </c>
      <c r="EA58" s="397">
        <f t="shared" si="68"/>
        <v>29.397581381830491</v>
      </c>
      <c r="EB58" s="397">
        <f t="shared" si="68"/>
        <v>23.518065105464395</v>
      </c>
      <c r="EC58" s="397">
        <f t="shared" si="68"/>
        <v>18.814452084371517</v>
      </c>
      <c r="ED58" s="397">
        <f t="shared" si="68"/>
        <v>15.051561667497214</v>
      </c>
      <c r="EE58" s="397">
        <f t="shared" si="68"/>
        <v>12.041249333997772</v>
      </c>
      <c r="EF58" s="397">
        <f t="shared" si="65"/>
        <v>9.6329994671982178</v>
      </c>
      <c r="EG58" s="397">
        <f t="shared" si="65"/>
        <v>7.7063995737585742</v>
      </c>
      <c r="EH58" s="397">
        <f t="shared" si="40"/>
        <v>6.1651196590068595</v>
      </c>
      <c r="EI58" s="402">
        <f t="shared" si="40"/>
        <v>4.9320957272054882</v>
      </c>
      <c r="EJ58" s="397">
        <f t="shared" si="40"/>
        <v>3.9456765817643906</v>
      </c>
      <c r="EK58" s="397">
        <f t="shared" si="40"/>
        <v>3.1565412654115126</v>
      </c>
      <c r="EL58" s="397">
        <f t="shared" si="40"/>
        <v>2.5252330123292102</v>
      </c>
      <c r="EM58" s="397">
        <f t="shared" si="40"/>
        <v>2.0201864098633684</v>
      </c>
      <c r="EN58" s="397">
        <f t="shared" si="40"/>
        <v>1.6161491278906948</v>
      </c>
      <c r="EO58" s="397">
        <f t="shared" si="40"/>
        <v>1.2929193023125558</v>
      </c>
      <c r="EP58" s="397">
        <f t="shared" si="40"/>
        <v>1.0343354418500448</v>
      </c>
      <c r="EQ58" s="397">
        <f t="shared" si="40"/>
        <v>0.82746835348003589</v>
      </c>
      <c r="ER58" s="397">
        <f t="shared" si="61"/>
        <v>0.66197468278402871</v>
      </c>
      <c r="ES58" s="397">
        <f t="shared" si="61"/>
        <v>0.52957974622722304</v>
      </c>
      <c r="ET58" s="397">
        <f t="shared" si="61"/>
        <v>0.42366379698177847</v>
      </c>
      <c r="EU58" s="402">
        <f t="shared" si="61"/>
        <v>0.33893103758542281</v>
      </c>
      <c r="EV58" s="397">
        <f t="shared" si="61"/>
        <v>0.27114483006833828</v>
      </c>
      <c r="EW58" s="397">
        <f t="shared" si="61"/>
        <v>0.21691586405467064</v>
      </c>
      <c r="EX58" s="397">
        <f t="shared" si="61"/>
        <v>0.17353269124373652</v>
      </c>
      <c r="EY58" s="397">
        <f t="shared" si="56"/>
        <v>0.13882615299498921</v>
      </c>
      <c r="EZ58" s="397">
        <f t="shared" si="56"/>
        <v>0.11106092239599137</v>
      </c>
      <c r="FA58" s="397">
        <f t="shared" si="56"/>
        <v>8.8848737916793097E-2</v>
      </c>
      <c r="FB58" s="397">
        <f t="shared" si="56"/>
        <v>7.1078990333434483E-2</v>
      </c>
      <c r="FC58" s="397">
        <f t="shared" si="56"/>
        <v>5.6863192266747589E-2</v>
      </c>
      <c r="FD58" s="397">
        <f t="shared" si="56"/>
        <v>4.5490553813398074E-2</v>
      </c>
      <c r="FE58" s="397">
        <f t="shared" si="56"/>
        <v>3.6392443050718461E-2</v>
      </c>
      <c r="FF58" s="397">
        <f t="shared" si="56"/>
        <v>2.9113954440574769E-2</v>
      </c>
      <c r="FG58" s="402">
        <f t="shared" si="56"/>
        <v>2.3291163552459818E-2</v>
      </c>
      <c r="FH58" s="397">
        <f t="shared" si="56"/>
        <v>1.8632930841967855E-2</v>
      </c>
      <c r="FI58" s="397">
        <f t="shared" si="56"/>
        <v>1.4906344673574285E-2</v>
      </c>
      <c r="FJ58" s="397">
        <f t="shared" si="56"/>
        <v>1.1925075738859429E-2</v>
      </c>
      <c r="FK58" s="397">
        <f t="shared" si="56"/>
        <v>9.540060591087543E-3</v>
      </c>
      <c r="FL58" s="397">
        <f t="shared" si="56"/>
        <v>7.6320484728700346E-3</v>
      </c>
      <c r="FM58" s="397">
        <f t="shared" si="56"/>
        <v>6.1056387782960284E-3</v>
      </c>
      <c r="FN58" s="397">
        <f t="shared" si="56"/>
        <v>4.8845110226368232E-3</v>
      </c>
      <c r="FO58" s="397">
        <f t="shared" si="77"/>
        <v>3.9076088181094586E-3</v>
      </c>
      <c r="FP58" s="397">
        <f t="shared" si="77"/>
        <v>3.1260870544875669E-3</v>
      </c>
      <c r="FQ58" s="397">
        <f t="shared" si="77"/>
        <v>2.5008696435900538E-3</v>
      </c>
      <c r="FR58" s="397">
        <f t="shared" si="77"/>
        <v>2.0006957148720433E-3</v>
      </c>
      <c r="FS58" s="402">
        <f t="shared" si="77"/>
        <v>1.6005565718976347E-3</v>
      </c>
      <c r="FT58" s="397">
        <f t="shared" si="77"/>
        <v>1.2804452575181078E-3</v>
      </c>
      <c r="FU58" s="397">
        <f t="shared" si="77"/>
        <v>1.0243562060144862E-3</v>
      </c>
      <c r="FV58" s="397">
        <f t="shared" si="77"/>
        <v>8.1948496481158901E-4</v>
      </c>
      <c r="FW58" s="397">
        <f t="shared" si="77"/>
        <v>6.5558797184927121E-4</v>
      </c>
      <c r="FX58" s="397">
        <f t="shared" si="53"/>
        <v>5.2447037747941694E-4</v>
      </c>
      <c r="FY58" s="397">
        <f t="shared" si="53"/>
        <v>4.1957630198353357E-4</v>
      </c>
      <c r="FZ58" s="397">
        <f t="shared" si="53"/>
        <v>3.3566104158682687E-4</v>
      </c>
      <c r="GA58" s="397">
        <f t="shared" si="53"/>
        <v>2.6852883326946149E-4</v>
      </c>
      <c r="GB58" s="397">
        <f t="shared" si="53"/>
        <v>2.1482306661556921E-4</v>
      </c>
      <c r="GC58" s="397">
        <f t="shared" si="53"/>
        <v>1.7185845329245538E-4</v>
      </c>
      <c r="GD58" s="397">
        <f t="shared" si="53"/>
        <v>1.3748676263396431E-4</v>
      </c>
      <c r="GE58" s="402">
        <f t="shared" si="53"/>
        <v>1.0998941010717146E-4</v>
      </c>
      <c r="GF58" s="392">
        <f t="shared" si="45"/>
        <v>2099529.4120600414</v>
      </c>
    </row>
    <row r="59" spans="1:190" ht="22" hidden="1" customHeight="1">
      <c r="B59" s="394">
        <f t="shared" si="19"/>
        <v>43</v>
      </c>
      <c r="C59" s="428"/>
      <c r="D59" s="428">
        <v>1</v>
      </c>
      <c r="E59" s="428"/>
      <c r="F59" s="428"/>
      <c r="G59" s="418" t="str">
        <f>$G$356</f>
        <v>Avg Performing  Title / Print</v>
      </c>
      <c r="H59" s="422"/>
      <c r="I59" s="423"/>
      <c r="J59" s="423"/>
      <c r="K59" s="423"/>
      <c r="L59" s="423"/>
      <c r="M59" s="423"/>
      <c r="N59" s="423"/>
      <c r="O59" s="423"/>
      <c r="P59" s="423"/>
      <c r="Q59" s="423"/>
      <c r="R59" s="423"/>
      <c r="S59" s="425"/>
      <c r="T59" s="423"/>
      <c r="U59" s="423"/>
      <c r="V59" s="423"/>
      <c r="W59" s="423"/>
      <c r="X59" s="423"/>
      <c r="Y59" s="423"/>
      <c r="Z59" s="423"/>
      <c r="AA59" s="423"/>
      <c r="AB59" s="423"/>
      <c r="AC59" s="423"/>
      <c r="AD59" s="423"/>
      <c r="AE59" s="425"/>
      <c r="AF59" s="423"/>
      <c r="AG59" s="423"/>
      <c r="AH59" s="423"/>
      <c r="AI59" s="423"/>
      <c r="AJ59" s="423"/>
      <c r="AK59" s="423"/>
      <c r="AL59" s="423"/>
      <c r="AM59" s="423"/>
      <c r="AN59" s="423"/>
      <c r="AO59" s="423"/>
      <c r="AP59" s="423"/>
      <c r="AQ59" s="425"/>
      <c r="AR59" s="423"/>
      <c r="AS59" s="423"/>
      <c r="AT59" s="423"/>
      <c r="AU59" s="423"/>
      <c r="AV59" s="423"/>
      <c r="AW59" s="423"/>
      <c r="AX59" s="423"/>
      <c r="AY59" s="423"/>
      <c r="AZ59" s="423"/>
      <c r="BA59" s="423"/>
      <c r="BB59" s="423"/>
      <c r="BC59" s="425"/>
      <c r="BD59" s="423"/>
      <c r="BE59" s="423"/>
      <c r="BF59" s="423"/>
      <c r="BG59" s="423"/>
      <c r="BH59" s="423"/>
      <c r="BI59" s="423"/>
      <c r="BJ59" s="423"/>
      <c r="BK59" s="423"/>
      <c r="BL59" s="423"/>
      <c r="BM59" s="423"/>
      <c r="BN59" s="423"/>
      <c r="BO59" s="425"/>
      <c r="BP59" s="423"/>
      <c r="BQ59" s="423"/>
      <c r="BR59" s="423"/>
      <c r="BS59" s="423"/>
      <c r="BT59" s="423"/>
      <c r="BU59" s="423"/>
      <c r="BV59" s="423"/>
      <c r="BW59" s="423"/>
      <c r="BX59" s="423"/>
      <c r="BY59" s="423"/>
      <c r="BZ59" s="423"/>
      <c r="CA59" s="425"/>
      <c r="CB59" s="423"/>
      <c r="CC59" s="423"/>
      <c r="CD59" s="423"/>
      <c r="CE59" s="423"/>
      <c r="CF59" s="423"/>
      <c r="CG59" s="426">
        <f t="shared" ref="CG59:DD59" si="81">$B$10*Q$356</f>
        <v>23344.424999999999</v>
      </c>
      <c r="CH59" s="426">
        <f t="shared" si="81"/>
        <v>75179.8125</v>
      </c>
      <c r="CI59" s="426">
        <f t="shared" si="81"/>
        <v>213463.57499999998</v>
      </c>
      <c r="CJ59" s="426">
        <f t="shared" si="81"/>
        <v>417721.6875</v>
      </c>
      <c r="CK59" s="426">
        <f t="shared" si="81"/>
        <v>510202.38749999995</v>
      </c>
      <c r="CL59" s="426">
        <f t="shared" si="81"/>
        <v>496444.64999999997</v>
      </c>
      <c r="CM59" s="427">
        <f t="shared" si="81"/>
        <v>505224.03749999998</v>
      </c>
      <c r="CN59" s="426">
        <f t="shared" si="81"/>
        <v>495940.08749999997</v>
      </c>
      <c r="CO59" s="426">
        <f t="shared" si="81"/>
        <v>335455.57500000001</v>
      </c>
      <c r="CP59" s="426">
        <f t="shared" si="81"/>
        <v>364069.875</v>
      </c>
      <c r="CQ59" s="426">
        <f t="shared" si="81"/>
        <v>279841.57500000001</v>
      </c>
      <c r="CR59" s="426">
        <f t="shared" si="81"/>
        <v>238590.78749999998</v>
      </c>
      <c r="CS59" s="426">
        <f t="shared" si="81"/>
        <v>308814.67499999999</v>
      </c>
      <c r="CT59" s="426">
        <f t="shared" si="81"/>
        <v>273585</v>
      </c>
      <c r="CU59" s="426">
        <f t="shared" si="81"/>
        <v>237267.71249999999</v>
      </c>
      <c r="CV59" s="426">
        <f t="shared" si="81"/>
        <v>178615.125</v>
      </c>
      <c r="CW59" s="426">
        <f t="shared" si="81"/>
        <v>165844.08749999999</v>
      </c>
      <c r="CX59" s="426">
        <f t="shared" si="81"/>
        <v>185342.625</v>
      </c>
      <c r="CY59" s="427">
        <f t="shared" si="81"/>
        <v>165877.72500000001</v>
      </c>
      <c r="CZ59" s="426">
        <f t="shared" si="81"/>
        <v>128921.325</v>
      </c>
      <c r="DA59" s="426">
        <f t="shared" si="81"/>
        <v>95799.599999999991</v>
      </c>
      <c r="DB59" s="426">
        <f t="shared" si="81"/>
        <v>55995.224999999999</v>
      </c>
      <c r="DC59" s="426">
        <f t="shared" si="81"/>
        <v>49009.837499999994</v>
      </c>
      <c r="DD59" s="426">
        <f t="shared" si="81"/>
        <v>27055.762499999997</v>
      </c>
      <c r="DE59" s="397">
        <f t="shared" si="67"/>
        <v>21644.61</v>
      </c>
      <c r="DF59" s="397">
        <f t="shared" si="75"/>
        <v>17315.688000000002</v>
      </c>
      <c r="DG59" s="397">
        <f t="shared" si="75"/>
        <v>13852.550400000002</v>
      </c>
      <c r="DH59" s="397">
        <f t="shared" si="75"/>
        <v>11082.040320000002</v>
      </c>
      <c r="DI59" s="397">
        <f t="shared" si="75"/>
        <v>8865.6322560000026</v>
      </c>
      <c r="DJ59" s="397">
        <f t="shared" si="75"/>
        <v>7092.5058048000028</v>
      </c>
      <c r="DK59" s="402">
        <f t="shared" si="75"/>
        <v>5674.0046438400022</v>
      </c>
      <c r="DL59" s="397">
        <f t="shared" si="75"/>
        <v>4539.2037150720016</v>
      </c>
      <c r="DM59" s="397">
        <f t="shared" si="75"/>
        <v>3631.3629720576014</v>
      </c>
      <c r="DN59" s="397">
        <f t="shared" si="75"/>
        <v>2905.0903776460814</v>
      </c>
      <c r="DO59" s="397">
        <f t="shared" si="75"/>
        <v>2324.0723021168651</v>
      </c>
      <c r="DP59" s="397">
        <f t="shared" si="75"/>
        <v>1859.2578416934921</v>
      </c>
      <c r="DQ59" s="397">
        <f t="shared" si="75"/>
        <v>1487.4062733547937</v>
      </c>
      <c r="DR59" s="397">
        <f t="shared" si="75"/>
        <v>1189.9250186838351</v>
      </c>
      <c r="DS59" s="397">
        <f t="shared" si="75"/>
        <v>951.94001494706811</v>
      </c>
      <c r="DT59" s="397">
        <f t="shared" si="75"/>
        <v>761.55201195765449</v>
      </c>
      <c r="DU59" s="397">
        <f t="shared" si="75"/>
        <v>609.24160956612366</v>
      </c>
      <c r="DV59" s="397">
        <f t="shared" si="73"/>
        <v>487.39328765289895</v>
      </c>
      <c r="DW59" s="402">
        <f t="shared" si="68"/>
        <v>389.91463012231918</v>
      </c>
      <c r="DX59" s="397">
        <f t="shared" si="68"/>
        <v>311.93170409785535</v>
      </c>
      <c r="DY59" s="397">
        <f t="shared" si="68"/>
        <v>249.5453632782843</v>
      </c>
      <c r="DZ59" s="397">
        <f t="shared" si="68"/>
        <v>199.63629062262746</v>
      </c>
      <c r="EA59" s="397">
        <f t="shared" si="68"/>
        <v>159.70903249810198</v>
      </c>
      <c r="EB59" s="397">
        <f t="shared" si="68"/>
        <v>127.76722599848159</v>
      </c>
      <c r="EC59" s="397">
        <f t="shared" si="68"/>
        <v>102.21378079878528</v>
      </c>
      <c r="ED59" s="397">
        <f t="shared" si="68"/>
        <v>81.771024639028226</v>
      </c>
      <c r="EE59" s="397">
        <f t="shared" si="68"/>
        <v>65.416819711222587</v>
      </c>
      <c r="EF59" s="397">
        <f t="shared" si="65"/>
        <v>52.33345576897807</v>
      </c>
      <c r="EG59" s="397">
        <f t="shared" si="65"/>
        <v>41.866764615182461</v>
      </c>
      <c r="EH59" s="397">
        <f t="shared" si="40"/>
        <v>33.493411692145969</v>
      </c>
      <c r="EI59" s="402">
        <f t="shared" si="40"/>
        <v>26.794729353716775</v>
      </c>
      <c r="EJ59" s="397">
        <f t="shared" si="40"/>
        <v>21.43578348297342</v>
      </c>
      <c r="EK59" s="397">
        <f t="shared" si="40"/>
        <v>17.148626786378738</v>
      </c>
      <c r="EL59" s="397">
        <f t="shared" si="40"/>
        <v>13.718901429102992</v>
      </c>
      <c r="EM59" s="397">
        <f t="shared" si="40"/>
        <v>10.975121143282394</v>
      </c>
      <c r="EN59" s="397">
        <f t="shared" si="40"/>
        <v>8.7800969146259149</v>
      </c>
      <c r="EO59" s="397">
        <f t="shared" si="40"/>
        <v>7.0240775317007325</v>
      </c>
      <c r="EP59" s="397">
        <f t="shared" si="40"/>
        <v>5.6192620253605865</v>
      </c>
      <c r="EQ59" s="397">
        <f t="shared" si="40"/>
        <v>4.495409620288469</v>
      </c>
      <c r="ER59" s="397">
        <f t="shared" si="61"/>
        <v>3.5963276962307753</v>
      </c>
      <c r="ES59" s="397">
        <f t="shared" si="61"/>
        <v>2.8770621569846204</v>
      </c>
      <c r="ET59" s="397">
        <f t="shared" si="61"/>
        <v>2.3016497255876964</v>
      </c>
      <c r="EU59" s="402">
        <f t="shared" si="61"/>
        <v>1.8413197804701573</v>
      </c>
      <c r="EV59" s="397">
        <f t="shared" si="61"/>
        <v>1.473055824376126</v>
      </c>
      <c r="EW59" s="397">
        <f t="shared" si="61"/>
        <v>1.1784446595009008</v>
      </c>
      <c r="EX59" s="397">
        <f t="shared" si="61"/>
        <v>0.94275572760072068</v>
      </c>
      <c r="EY59" s="397">
        <f t="shared" si="56"/>
        <v>0.75420458208057661</v>
      </c>
      <c r="EZ59" s="397">
        <f t="shared" si="56"/>
        <v>0.60336366566446131</v>
      </c>
      <c r="FA59" s="397">
        <f t="shared" si="56"/>
        <v>0.48269093253156908</v>
      </c>
      <c r="FB59" s="397">
        <f t="shared" si="56"/>
        <v>0.38615274602525529</v>
      </c>
      <c r="FC59" s="397">
        <f t="shared" si="56"/>
        <v>0.30892219682020428</v>
      </c>
      <c r="FD59" s="397">
        <f t="shared" si="56"/>
        <v>0.24713775745616343</v>
      </c>
      <c r="FE59" s="397">
        <f t="shared" si="56"/>
        <v>0.19771020596493075</v>
      </c>
      <c r="FF59" s="397">
        <f t="shared" si="56"/>
        <v>0.15816816477194462</v>
      </c>
      <c r="FG59" s="402">
        <f t="shared" si="56"/>
        <v>0.1265345318175557</v>
      </c>
      <c r="FH59" s="397">
        <f t="shared" si="56"/>
        <v>0.10122762545404457</v>
      </c>
      <c r="FI59" s="397">
        <f t="shared" si="56"/>
        <v>8.0982100363235665E-2</v>
      </c>
      <c r="FJ59" s="397">
        <f t="shared" si="56"/>
        <v>6.4785680290588538E-2</v>
      </c>
      <c r="FK59" s="397">
        <f t="shared" si="56"/>
        <v>5.1828544232470831E-2</v>
      </c>
      <c r="FL59" s="397">
        <f t="shared" si="56"/>
        <v>4.1462835385976671E-2</v>
      </c>
      <c r="FM59" s="397">
        <f t="shared" si="56"/>
        <v>3.3170268308781337E-2</v>
      </c>
      <c r="FN59" s="397">
        <f t="shared" si="56"/>
        <v>2.6536214647025071E-2</v>
      </c>
      <c r="FO59" s="397">
        <f t="shared" si="77"/>
        <v>2.122897171762006E-2</v>
      </c>
      <c r="FP59" s="397">
        <f t="shared" si="77"/>
        <v>1.6983177374096048E-2</v>
      </c>
      <c r="FQ59" s="397">
        <f t="shared" si="77"/>
        <v>1.3586541899276839E-2</v>
      </c>
      <c r="FR59" s="397">
        <f t="shared" si="77"/>
        <v>1.0869233519421472E-2</v>
      </c>
      <c r="FS59" s="402">
        <f t="shared" si="77"/>
        <v>8.6953868155371771E-3</v>
      </c>
      <c r="FT59" s="397">
        <f t="shared" si="77"/>
        <v>6.956309452429742E-3</v>
      </c>
      <c r="FU59" s="397">
        <f t="shared" si="77"/>
        <v>5.5650475619437936E-3</v>
      </c>
      <c r="FV59" s="397">
        <f t="shared" si="77"/>
        <v>4.4520380495550347E-3</v>
      </c>
      <c r="FW59" s="397">
        <f t="shared" si="77"/>
        <v>3.5616304396440279E-3</v>
      </c>
      <c r="FX59" s="397">
        <f t="shared" si="53"/>
        <v>2.8493043517152225E-3</v>
      </c>
      <c r="FY59" s="397">
        <f t="shared" si="53"/>
        <v>2.2794434813721781E-3</v>
      </c>
      <c r="FZ59" s="397">
        <f t="shared" si="53"/>
        <v>1.8235547850977427E-3</v>
      </c>
      <c r="GA59" s="397">
        <f t="shared" si="53"/>
        <v>1.4588438280781942E-3</v>
      </c>
      <c r="GB59" s="397">
        <f t="shared" si="53"/>
        <v>1.1670750624625554E-3</v>
      </c>
      <c r="GC59" s="397">
        <f t="shared" si="53"/>
        <v>9.3366004997004438E-4</v>
      </c>
      <c r="GD59" s="397">
        <f t="shared" si="53"/>
        <v>7.469280399760355E-4</v>
      </c>
      <c r="GE59" s="402">
        <f t="shared" si="53"/>
        <v>5.9754243198082845E-4</v>
      </c>
      <c r="GF59" s="403">
        <f t="shared" si="45"/>
        <v>5935830.2226098329</v>
      </c>
    </row>
    <row r="60" spans="1:190" ht="22" hidden="1" customHeight="1">
      <c r="B60" s="394">
        <f t="shared" si="19"/>
        <v>44</v>
      </c>
      <c r="C60" s="428"/>
      <c r="D60" s="428"/>
      <c r="E60" s="428"/>
      <c r="F60" s="428">
        <v>1</v>
      </c>
      <c r="G60" s="412" t="str">
        <f>$G$358</f>
        <v>Even Performing Title / Print</v>
      </c>
      <c r="H60" s="422"/>
      <c r="I60" s="423"/>
      <c r="J60" s="423"/>
      <c r="K60" s="423"/>
      <c r="L60" s="423"/>
      <c r="M60" s="423"/>
      <c r="N60" s="423"/>
      <c r="O60" s="423"/>
      <c r="P60" s="423"/>
      <c r="Q60" s="423"/>
      <c r="R60" s="423"/>
      <c r="S60" s="425"/>
      <c r="T60" s="423"/>
      <c r="U60" s="423"/>
      <c r="V60" s="423"/>
      <c r="W60" s="423"/>
      <c r="X60" s="423"/>
      <c r="Y60" s="423"/>
      <c r="Z60" s="423"/>
      <c r="AA60" s="423"/>
      <c r="AB60" s="423"/>
      <c r="AC60" s="423"/>
      <c r="AD60" s="423"/>
      <c r="AE60" s="425"/>
      <c r="AF60" s="423"/>
      <c r="AG60" s="423"/>
      <c r="AH60" s="423"/>
      <c r="AI60" s="423"/>
      <c r="AJ60" s="423"/>
      <c r="AK60" s="423"/>
      <c r="AL60" s="423"/>
      <c r="AM60" s="423"/>
      <c r="AN60" s="423"/>
      <c r="AO60" s="423"/>
      <c r="AP60" s="423"/>
      <c r="AQ60" s="425"/>
      <c r="AR60" s="423"/>
      <c r="AS60" s="423"/>
      <c r="AT60" s="423"/>
      <c r="AU60" s="423"/>
      <c r="AV60" s="423"/>
      <c r="AW60" s="423"/>
      <c r="AX60" s="423"/>
      <c r="AY60" s="423"/>
      <c r="AZ60" s="423"/>
      <c r="BA60" s="423"/>
      <c r="BB60" s="423"/>
      <c r="BC60" s="425"/>
      <c r="BD60" s="423"/>
      <c r="BE60" s="423"/>
      <c r="BF60" s="423"/>
      <c r="BG60" s="423"/>
      <c r="BH60" s="423"/>
      <c r="BI60" s="423"/>
      <c r="BJ60" s="423"/>
      <c r="BK60" s="423"/>
      <c r="BL60" s="423"/>
      <c r="BM60" s="423"/>
      <c r="BN60" s="423"/>
      <c r="BO60" s="425"/>
      <c r="BP60" s="423"/>
      <c r="BQ60" s="423"/>
      <c r="BR60" s="423"/>
      <c r="BS60" s="423"/>
      <c r="BT60" s="423"/>
      <c r="BU60" s="423"/>
      <c r="BV60" s="423"/>
      <c r="BW60" s="423"/>
      <c r="BX60" s="423"/>
      <c r="BY60" s="423"/>
      <c r="BZ60" s="423"/>
      <c r="CA60" s="425"/>
      <c r="CB60" s="423"/>
      <c r="CC60" s="423"/>
      <c r="CD60" s="423"/>
      <c r="CE60" s="423"/>
      <c r="CF60" s="423"/>
      <c r="CG60" s="423"/>
      <c r="CH60" s="431">
        <f t="shared" ref="CH60:DE60" si="82">$B$10*Q$358</f>
        <v>2335.9375000000005</v>
      </c>
      <c r="CI60" s="431">
        <f t="shared" si="82"/>
        <v>9343.7500000000018</v>
      </c>
      <c r="CJ60" s="431">
        <f t="shared" si="82"/>
        <v>23359.375</v>
      </c>
      <c r="CK60" s="431">
        <f t="shared" si="82"/>
        <v>35039.0625</v>
      </c>
      <c r="CL60" s="431">
        <f t="shared" si="82"/>
        <v>46718.75</v>
      </c>
      <c r="CM60" s="432">
        <f t="shared" si="82"/>
        <v>44382.8125</v>
      </c>
      <c r="CN60" s="431">
        <f t="shared" si="82"/>
        <v>42046.875</v>
      </c>
      <c r="CO60" s="431">
        <f t="shared" si="82"/>
        <v>39710.9375</v>
      </c>
      <c r="CP60" s="431">
        <f t="shared" si="82"/>
        <v>37375.000000000007</v>
      </c>
      <c r="CQ60" s="431">
        <f t="shared" si="82"/>
        <v>35039.0625</v>
      </c>
      <c r="CR60" s="431">
        <f t="shared" si="82"/>
        <v>32703.125</v>
      </c>
      <c r="CS60" s="431">
        <f t="shared" si="82"/>
        <v>30367.1875</v>
      </c>
      <c r="CT60" s="431">
        <f t="shared" si="82"/>
        <v>28031.25</v>
      </c>
      <c r="CU60" s="431">
        <f t="shared" si="82"/>
        <v>25695.312500000004</v>
      </c>
      <c r="CV60" s="431">
        <f t="shared" si="82"/>
        <v>23359.374999999975</v>
      </c>
      <c r="CW60" s="431">
        <f t="shared" si="82"/>
        <v>21023.437499999975</v>
      </c>
      <c r="CX60" s="431">
        <f t="shared" si="82"/>
        <v>18687.500000000004</v>
      </c>
      <c r="CY60" s="432">
        <f t="shared" si="82"/>
        <v>16351.5625</v>
      </c>
      <c r="CZ60" s="431">
        <f t="shared" si="82"/>
        <v>14015.625</v>
      </c>
      <c r="DA60" s="431">
        <f t="shared" si="82"/>
        <v>11679.6875</v>
      </c>
      <c r="DB60" s="431">
        <f t="shared" si="82"/>
        <v>9343.7500000000018</v>
      </c>
      <c r="DC60" s="431">
        <f t="shared" si="82"/>
        <v>7007.8125</v>
      </c>
      <c r="DD60" s="431">
        <f t="shared" si="82"/>
        <v>4671.8750000000009</v>
      </c>
      <c r="DE60" s="431">
        <f t="shared" si="82"/>
        <v>2335.9375000000005</v>
      </c>
      <c r="DF60" s="397">
        <f t="shared" si="75"/>
        <v>1868.7500000000005</v>
      </c>
      <c r="DG60" s="397">
        <f t="shared" si="75"/>
        <v>1495.0000000000005</v>
      </c>
      <c r="DH60" s="397">
        <f t="shared" si="75"/>
        <v>1196.0000000000005</v>
      </c>
      <c r="DI60" s="397">
        <f t="shared" si="75"/>
        <v>956.80000000000041</v>
      </c>
      <c r="DJ60" s="397">
        <f t="shared" si="75"/>
        <v>765.4400000000004</v>
      </c>
      <c r="DK60" s="402">
        <f t="shared" si="75"/>
        <v>612.35200000000032</v>
      </c>
      <c r="DL60" s="397">
        <f t="shared" si="75"/>
        <v>489.88160000000028</v>
      </c>
      <c r="DM60" s="397">
        <f t="shared" si="75"/>
        <v>391.90528000000023</v>
      </c>
      <c r="DN60" s="397">
        <f t="shared" si="75"/>
        <v>313.52422400000023</v>
      </c>
      <c r="DO60" s="397">
        <f t="shared" si="75"/>
        <v>250.81937920000018</v>
      </c>
      <c r="DP60" s="397">
        <f t="shared" si="75"/>
        <v>200.65550336000015</v>
      </c>
      <c r="DQ60" s="397">
        <f t="shared" si="75"/>
        <v>160.52440268800012</v>
      </c>
      <c r="DR60" s="397">
        <f t="shared" si="75"/>
        <v>128.4195221504001</v>
      </c>
      <c r="DS60" s="397">
        <f t="shared" si="75"/>
        <v>102.73561772032008</v>
      </c>
      <c r="DT60" s="397">
        <f t="shared" si="75"/>
        <v>82.188494176256071</v>
      </c>
      <c r="DU60" s="397">
        <f t="shared" si="75"/>
        <v>65.75079534100486</v>
      </c>
      <c r="DV60" s="397">
        <f t="shared" si="73"/>
        <v>52.600636272803889</v>
      </c>
      <c r="DW60" s="402">
        <f t="shared" si="68"/>
        <v>42.080509018243113</v>
      </c>
      <c r="DX60" s="397">
        <f t="shared" si="68"/>
        <v>33.66440721459449</v>
      </c>
      <c r="DY60" s="397">
        <f t="shared" si="68"/>
        <v>26.931525771675595</v>
      </c>
      <c r="DZ60" s="397">
        <f t="shared" si="68"/>
        <v>21.545220617340476</v>
      </c>
      <c r="EA60" s="397">
        <f t="shared" si="68"/>
        <v>17.236176493872382</v>
      </c>
      <c r="EB60" s="397">
        <f t="shared" si="68"/>
        <v>13.788941195097905</v>
      </c>
      <c r="EC60" s="397">
        <f t="shared" si="68"/>
        <v>11.031152956078325</v>
      </c>
      <c r="ED60" s="397">
        <f t="shared" si="68"/>
        <v>8.82492236486266</v>
      </c>
      <c r="EE60" s="397">
        <f t="shared" si="68"/>
        <v>7.0599378918901285</v>
      </c>
      <c r="EF60" s="397">
        <f t="shared" si="65"/>
        <v>5.6479503135121032</v>
      </c>
      <c r="EG60" s="397">
        <f t="shared" si="65"/>
        <v>4.5183602508096827</v>
      </c>
      <c r="EH60" s="397">
        <f t="shared" si="40"/>
        <v>3.6146882006477465</v>
      </c>
      <c r="EI60" s="402">
        <f t="shared" si="40"/>
        <v>2.8917505605181972</v>
      </c>
      <c r="EJ60" s="397">
        <f t="shared" si="40"/>
        <v>2.3134004484145581</v>
      </c>
      <c r="EK60" s="397">
        <f t="shared" si="40"/>
        <v>1.8507203587316465</v>
      </c>
      <c r="EL60" s="397">
        <f t="shared" si="40"/>
        <v>1.4805762869853174</v>
      </c>
      <c r="EM60" s="397">
        <f t="shared" si="40"/>
        <v>1.1844610295882541</v>
      </c>
      <c r="EN60" s="397">
        <f t="shared" si="40"/>
        <v>0.94756882367060324</v>
      </c>
      <c r="EO60" s="397">
        <f t="shared" si="40"/>
        <v>0.75805505893648262</v>
      </c>
      <c r="EP60" s="397">
        <f t="shared" si="40"/>
        <v>0.60644404714918609</v>
      </c>
      <c r="EQ60" s="397">
        <f t="shared" si="40"/>
        <v>0.48515523771934888</v>
      </c>
      <c r="ER60" s="397">
        <f t="shared" si="61"/>
        <v>0.38812419017547911</v>
      </c>
      <c r="ES60" s="397">
        <f t="shared" si="61"/>
        <v>0.31049935214038332</v>
      </c>
      <c r="ET60" s="397">
        <f t="shared" si="61"/>
        <v>0.24839948171230666</v>
      </c>
      <c r="EU60" s="402">
        <f t="shared" si="61"/>
        <v>0.19871958536984535</v>
      </c>
      <c r="EV60" s="397">
        <f t="shared" si="61"/>
        <v>0.15897566829587628</v>
      </c>
      <c r="EW60" s="397">
        <f t="shared" si="61"/>
        <v>0.12718053463670104</v>
      </c>
      <c r="EX60" s="397">
        <f t="shared" si="61"/>
        <v>0.10174442770936083</v>
      </c>
      <c r="EY60" s="397">
        <f t="shared" si="56"/>
        <v>8.1395542167488677E-2</v>
      </c>
      <c r="EZ60" s="397">
        <f t="shared" si="56"/>
        <v>6.5116433733990939E-2</v>
      </c>
      <c r="FA60" s="397">
        <f t="shared" si="56"/>
        <v>5.2093146987192751E-2</v>
      </c>
      <c r="FB60" s="397">
        <f t="shared" si="56"/>
        <v>4.1674517589754205E-2</v>
      </c>
      <c r="FC60" s="397">
        <f t="shared" si="56"/>
        <v>3.3339614071803365E-2</v>
      </c>
      <c r="FD60" s="397">
        <f t="shared" si="56"/>
        <v>2.6671691257442693E-2</v>
      </c>
      <c r="FE60" s="397">
        <f t="shared" si="56"/>
        <v>2.1337353005954157E-2</v>
      </c>
      <c r="FF60" s="397">
        <f t="shared" si="56"/>
        <v>1.7069882404763325E-2</v>
      </c>
      <c r="FG60" s="402">
        <f t="shared" si="56"/>
        <v>1.3655905923810661E-2</v>
      </c>
      <c r="FH60" s="397">
        <f t="shared" si="56"/>
        <v>1.0924724739048529E-2</v>
      </c>
      <c r="FI60" s="397">
        <f t="shared" si="56"/>
        <v>8.7397797912388241E-3</v>
      </c>
      <c r="FJ60" s="397">
        <f t="shared" si="56"/>
        <v>6.9918238329910593E-3</v>
      </c>
      <c r="FK60" s="397">
        <f t="shared" si="56"/>
        <v>5.5934590663928481E-3</v>
      </c>
      <c r="FL60" s="397">
        <f t="shared" si="56"/>
        <v>4.4747672531142788E-3</v>
      </c>
      <c r="FM60" s="397">
        <f t="shared" si="56"/>
        <v>3.5798138024914234E-3</v>
      </c>
      <c r="FN60" s="397">
        <f t="shared" si="56"/>
        <v>2.8638510419931387E-3</v>
      </c>
      <c r="FO60" s="397">
        <f t="shared" si="77"/>
        <v>2.2910808335945112E-3</v>
      </c>
      <c r="FP60" s="397">
        <f t="shared" si="77"/>
        <v>1.832864666875609E-3</v>
      </c>
      <c r="FQ60" s="397">
        <f t="shared" si="77"/>
        <v>1.4662917335004873E-3</v>
      </c>
      <c r="FR60" s="397">
        <f t="shared" si="77"/>
        <v>1.1730333868003899E-3</v>
      </c>
      <c r="FS60" s="402">
        <f t="shared" si="77"/>
        <v>9.3842670944031196E-4</v>
      </c>
      <c r="FT60" s="397">
        <f t="shared" si="77"/>
        <v>7.5074136755224957E-4</v>
      </c>
      <c r="FU60" s="397">
        <f t="shared" si="77"/>
        <v>6.005930940417997E-4</v>
      </c>
      <c r="FV60" s="397">
        <f t="shared" si="77"/>
        <v>4.8047447523343978E-4</v>
      </c>
      <c r="FW60" s="397">
        <f t="shared" si="77"/>
        <v>3.8437958018675185E-4</v>
      </c>
      <c r="FX60" s="397">
        <f t="shared" si="53"/>
        <v>3.0750366414940148E-4</v>
      </c>
      <c r="FY60" s="397">
        <f t="shared" si="53"/>
        <v>2.4600293131952117E-4</v>
      </c>
      <c r="FZ60" s="397">
        <f t="shared" si="53"/>
        <v>1.9680234505561694E-4</v>
      </c>
      <c r="GA60" s="397">
        <f t="shared" si="53"/>
        <v>1.5744187604449357E-4</v>
      </c>
      <c r="GB60" s="397">
        <f t="shared" si="53"/>
        <v>1.2595350083559486E-4</v>
      </c>
      <c r="GC60" s="397">
        <f t="shared" si="53"/>
        <v>1.0076280066847589E-4</v>
      </c>
      <c r="GD60" s="397">
        <f t="shared" si="53"/>
        <v>8.0610240534780721E-5</v>
      </c>
      <c r="GE60" s="402">
        <f t="shared" si="53"/>
        <v>6.448819242782458E-5</v>
      </c>
      <c r="GF60" s="416">
        <f t="shared" si="45"/>
        <v>569968.74974204693</v>
      </c>
    </row>
    <row r="61" spans="1:190" ht="22" hidden="1" customHeight="1">
      <c r="B61" s="394">
        <f t="shared" si="19"/>
        <v>45</v>
      </c>
      <c r="C61" s="428"/>
      <c r="D61" s="428">
        <v>1</v>
      </c>
      <c r="E61" s="428"/>
      <c r="F61" s="428"/>
      <c r="G61" s="418" t="str">
        <f>$G$356</f>
        <v>Avg Performing  Title / Print</v>
      </c>
      <c r="H61" s="422"/>
      <c r="I61" s="423"/>
      <c r="J61" s="423"/>
      <c r="K61" s="423"/>
      <c r="L61" s="423"/>
      <c r="M61" s="423"/>
      <c r="N61" s="423"/>
      <c r="O61" s="423"/>
      <c r="P61" s="423"/>
      <c r="Q61" s="423"/>
      <c r="R61" s="423"/>
      <c r="S61" s="425"/>
      <c r="T61" s="423"/>
      <c r="U61" s="423"/>
      <c r="V61" s="423"/>
      <c r="W61" s="423"/>
      <c r="X61" s="423"/>
      <c r="Y61" s="423"/>
      <c r="Z61" s="423"/>
      <c r="AA61" s="423"/>
      <c r="AB61" s="423"/>
      <c r="AC61" s="423"/>
      <c r="AD61" s="423"/>
      <c r="AE61" s="425"/>
      <c r="AF61" s="423"/>
      <c r="AG61" s="423"/>
      <c r="AH61" s="423"/>
      <c r="AI61" s="423"/>
      <c r="AJ61" s="423"/>
      <c r="AK61" s="423"/>
      <c r="AL61" s="423"/>
      <c r="AM61" s="423"/>
      <c r="AN61" s="423"/>
      <c r="AO61" s="423"/>
      <c r="AP61" s="423"/>
      <c r="AQ61" s="425"/>
      <c r="AR61" s="423"/>
      <c r="AS61" s="423"/>
      <c r="AT61" s="423"/>
      <c r="AU61" s="423"/>
      <c r="AV61" s="423"/>
      <c r="AW61" s="423"/>
      <c r="AX61" s="423"/>
      <c r="AY61" s="423"/>
      <c r="AZ61" s="423"/>
      <c r="BA61" s="423"/>
      <c r="BB61" s="423"/>
      <c r="BC61" s="425"/>
      <c r="BD61" s="423"/>
      <c r="BE61" s="423"/>
      <c r="BF61" s="423"/>
      <c r="BG61" s="423"/>
      <c r="BH61" s="423"/>
      <c r="BI61" s="423"/>
      <c r="BJ61" s="423"/>
      <c r="BK61" s="423"/>
      <c r="BL61" s="423"/>
      <c r="BM61" s="423"/>
      <c r="BN61" s="423"/>
      <c r="BO61" s="425"/>
      <c r="BP61" s="423"/>
      <c r="BQ61" s="423"/>
      <c r="BR61" s="423"/>
      <c r="BS61" s="423"/>
      <c r="BT61" s="423"/>
      <c r="BU61" s="423"/>
      <c r="BV61" s="423"/>
      <c r="BW61" s="423"/>
      <c r="BX61" s="423"/>
      <c r="BY61" s="423"/>
      <c r="BZ61" s="423"/>
      <c r="CA61" s="425"/>
      <c r="CB61" s="423"/>
      <c r="CC61" s="423"/>
      <c r="CD61" s="423"/>
      <c r="CE61" s="423"/>
      <c r="CF61" s="423"/>
      <c r="CG61" s="423"/>
      <c r="CH61" s="423"/>
      <c r="CI61" s="423"/>
      <c r="CJ61" s="426">
        <f t="shared" ref="CJ61:DG61" si="83">$B$10*Q$356</f>
        <v>23344.424999999999</v>
      </c>
      <c r="CK61" s="426">
        <f t="shared" si="83"/>
        <v>75179.8125</v>
      </c>
      <c r="CL61" s="426">
        <f t="shared" si="83"/>
        <v>213463.57499999998</v>
      </c>
      <c r="CM61" s="427">
        <f t="shared" si="83"/>
        <v>417721.6875</v>
      </c>
      <c r="CN61" s="426">
        <f t="shared" si="83"/>
        <v>510202.38749999995</v>
      </c>
      <c r="CO61" s="426">
        <f t="shared" si="83"/>
        <v>496444.64999999997</v>
      </c>
      <c r="CP61" s="426">
        <f t="shared" si="83"/>
        <v>505224.03749999998</v>
      </c>
      <c r="CQ61" s="426">
        <f t="shared" si="83"/>
        <v>495940.08749999997</v>
      </c>
      <c r="CR61" s="426">
        <f t="shared" si="83"/>
        <v>335455.57500000001</v>
      </c>
      <c r="CS61" s="426">
        <f t="shared" si="83"/>
        <v>364069.875</v>
      </c>
      <c r="CT61" s="426">
        <f t="shared" si="83"/>
        <v>279841.57500000001</v>
      </c>
      <c r="CU61" s="426">
        <f t="shared" si="83"/>
        <v>238590.78749999998</v>
      </c>
      <c r="CV61" s="426">
        <f t="shared" si="83"/>
        <v>308814.67499999999</v>
      </c>
      <c r="CW61" s="426">
        <f t="shared" si="83"/>
        <v>273585</v>
      </c>
      <c r="CX61" s="426">
        <f t="shared" si="83"/>
        <v>237267.71249999999</v>
      </c>
      <c r="CY61" s="427">
        <f t="shared" si="83"/>
        <v>178615.125</v>
      </c>
      <c r="CZ61" s="426">
        <f t="shared" si="83"/>
        <v>165844.08749999999</v>
      </c>
      <c r="DA61" s="426">
        <f t="shared" si="83"/>
        <v>185342.625</v>
      </c>
      <c r="DB61" s="426">
        <f t="shared" si="83"/>
        <v>165877.72500000001</v>
      </c>
      <c r="DC61" s="426">
        <f t="shared" si="83"/>
        <v>128921.325</v>
      </c>
      <c r="DD61" s="426">
        <f t="shared" si="83"/>
        <v>95799.599999999991</v>
      </c>
      <c r="DE61" s="426">
        <f t="shared" si="83"/>
        <v>55995.224999999999</v>
      </c>
      <c r="DF61" s="426">
        <f t="shared" si="83"/>
        <v>49009.837499999994</v>
      </c>
      <c r="DG61" s="426">
        <f t="shared" si="83"/>
        <v>27055.762499999997</v>
      </c>
      <c r="DH61" s="397">
        <f t="shared" si="75"/>
        <v>21644.61</v>
      </c>
      <c r="DI61" s="397">
        <f t="shared" si="75"/>
        <v>17315.688000000002</v>
      </c>
      <c r="DJ61" s="397">
        <f t="shared" si="75"/>
        <v>13852.550400000002</v>
      </c>
      <c r="DK61" s="402">
        <f t="shared" si="75"/>
        <v>11082.040320000002</v>
      </c>
      <c r="DL61" s="397">
        <f t="shared" si="75"/>
        <v>8865.6322560000026</v>
      </c>
      <c r="DM61" s="397">
        <f t="shared" si="75"/>
        <v>7092.5058048000028</v>
      </c>
      <c r="DN61" s="397">
        <f t="shared" si="75"/>
        <v>5674.0046438400022</v>
      </c>
      <c r="DO61" s="397">
        <f t="shared" si="75"/>
        <v>4539.2037150720016</v>
      </c>
      <c r="DP61" s="397">
        <f t="shared" si="75"/>
        <v>3631.3629720576014</v>
      </c>
      <c r="DQ61" s="397">
        <f t="shared" si="75"/>
        <v>2905.0903776460814</v>
      </c>
      <c r="DR61" s="397">
        <f t="shared" si="75"/>
        <v>2324.0723021168651</v>
      </c>
      <c r="DS61" s="397">
        <f t="shared" si="75"/>
        <v>1859.2578416934921</v>
      </c>
      <c r="DT61" s="397">
        <f t="shared" si="75"/>
        <v>1487.4062733547937</v>
      </c>
      <c r="DU61" s="397">
        <f t="shared" si="75"/>
        <v>1189.9250186838351</v>
      </c>
      <c r="DV61" s="397">
        <f t="shared" si="73"/>
        <v>951.94001494706811</v>
      </c>
      <c r="DW61" s="402">
        <f t="shared" si="68"/>
        <v>761.55201195765449</v>
      </c>
      <c r="DX61" s="397">
        <f t="shared" si="68"/>
        <v>609.24160956612366</v>
      </c>
      <c r="DY61" s="397">
        <f t="shared" si="68"/>
        <v>487.39328765289895</v>
      </c>
      <c r="DZ61" s="397">
        <f t="shared" si="68"/>
        <v>389.91463012231918</v>
      </c>
      <c r="EA61" s="397">
        <f t="shared" si="68"/>
        <v>311.93170409785535</v>
      </c>
      <c r="EB61" s="397">
        <f t="shared" si="68"/>
        <v>249.5453632782843</v>
      </c>
      <c r="EC61" s="397">
        <f t="shared" si="68"/>
        <v>199.63629062262746</v>
      </c>
      <c r="ED61" s="397">
        <f t="shared" si="68"/>
        <v>159.70903249810198</v>
      </c>
      <c r="EE61" s="397">
        <f t="shared" si="68"/>
        <v>127.76722599848159</v>
      </c>
      <c r="EF61" s="397">
        <f t="shared" si="65"/>
        <v>102.21378079878528</v>
      </c>
      <c r="EG61" s="397">
        <f t="shared" si="65"/>
        <v>81.771024639028226</v>
      </c>
      <c r="EH61" s="397">
        <f t="shared" si="40"/>
        <v>65.416819711222587</v>
      </c>
      <c r="EI61" s="402">
        <f t="shared" si="40"/>
        <v>52.33345576897807</v>
      </c>
      <c r="EJ61" s="397">
        <f t="shared" si="40"/>
        <v>41.866764615182461</v>
      </c>
      <c r="EK61" s="397">
        <f t="shared" si="40"/>
        <v>33.493411692145969</v>
      </c>
      <c r="EL61" s="397">
        <f t="shared" si="40"/>
        <v>26.794729353716775</v>
      </c>
      <c r="EM61" s="397">
        <f t="shared" si="40"/>
        <v>21.43578348297342</v>
      </c>
      <c r="EN61" s="397">
        <f t="shared" si="40"/>
        <v>17.148626786378738</v>
      </c>
      <c r="EO61" s="397">
        <f t="shared" si="40"/>
        <v>13.718901429102992</v>
      </c>
      <c r="EP61" s="397">
        <f t="shared" si="40"/>
        <v>10.975121143282394</v>
      </c>
      <c r="EQ61" s="397">
        <f t="shared" si="40"/>
        <v>8.7800969146259149</v>
      </c>
      <c r="ER61" s="397">
        <f t="shared" si="61"/>
        <v>7.0240775317007325</v>
      </c>
      <c r="ES61" s="397">
        <f t="shared" si="61"/>
        <v>5.6192620253605865</v>
      </c>
      <c r="ET61" s="397">
        <f t="shared" si="61"/>
        <v>4.495409620288469</v>
      </c>
      <c r="EU61" s="402">
        <f t="shared" si="61"/>
        <v>3.5963276962307753</v>
      </c>
      <c r="EV61" s="397">
        <f t="shared" si="61"/>
        <v>2.8770621569846204</v>
      </c>
      <c r="EW61" s="397">
        <f t="shared" si="61"/>
        <v>2.3016497255876964</v>
      </c>
      <c r="EX61" s="397">
        <f t="shared" si="61"/>
        <v>1.8413197804701573</v>
      </c>
      <c r="EY61" s="397">
        <f t="shared" si="61"/>
        <v>1.473055824376126</v>
      </c>
      <c r="EZ61" s="397">
        <f t="shared" si="61"/>
        <v>1.1784446595009008</v>
      </c>
      <c r="FA61" s="397">
        <f t="shared" si="61"/>
        <v>0.94275572760072068</v>
      </c>
      <c r="FB61" s="397">
        <f t="shared" si="61"/>
        <v>0.75420458208057661</v>
      </c>
      <c r="FC61" s="397">
        <f t="shared" si="61"/>
        <v>0.60336366566446131</v>
      </c>
      <c r="FD61" s="397">
        <f t="shared" si="61"/>
        <v>0.48269093253156908</v>
      </c>
      <c r="FE61" s="397">
        <f t="shared" si="61"/>
        <v>0.38615274602525529</v>
      </c>
      <c r="FF61" s="397">
        <f t="shared" si="61"/>
        <v>0.30892219682020428</v>
      </c>
      <c r="FG61" s="402">
        <f t="shared" si="61"/>
        <v>0.24713775745616343</v>
      </c>
      <c r="FH61" s="397">
        <f t="shared" si="56"/>
        <v>0.19771020596493075</v>
      </c>
      <c r="FI61" s="397">
        <f t="shared" si="56"/>
        <v>0.15816816477194462</v>
      </c>
      <c r="FJ61" s="397">
        <f t="shared" si="56"/>
        <v>0.1265345318175557</v>
      </c>
      <c r="FK61" s="397">
        <f t="shared" si="56"/>
        <v>0.10122762545404457</v>
      </c>
      <c r="FL61" s="397">
        <f t="shared" si="56"/>
        <v>8.0982100363235665E-2</v>
      </c>
      <c r="FM61" s="397">
        <f t="shared" si="56"/>
        <v>6.4785680290588538E-2</v>
      </c>
      <c r="FN61" s="397">
        <f t="shared" si="56"/>
        <v>5.1828544232470831E-2</v>
      </c>
      <c r="FO61" s="397">
        <f t="shared" si="77"/>
        <v>4.1462835385976671E-2</v>
      </c>
      <c r="FP61" s="397">
        <f t="shared" si="77"/>
        <v>3.3170268308781337E-2</v>
      </c>
      <c r="FQ61" s="397">
        <f t="shared" si="77"/>
        <v>2.6536214647025071E-2</v>
      </c>
      <c r="FR61" s="397">
        <f t="shared" si="77"/>
        <v>2.122897171762006E-2</v>
      </c>
      <c r="FS61" s="402">
        <f t="shared" si="77"/>
        <v>1.6983177374096048E-2</v>
      </c>
      <c r="FT61" s="397">
        <f t="shared" si="77"/>
        <v>1.3586541899276839E-2</v>
      </c>
      <c r="FU61" s="397">
        <f t="shared" si="77"/>
        <v>1.0869233519421472E-2</v>
      </c>
      <c r="FV61" s="397">
        <f t="shared" si="77"/>
        <v>8.6953868155371771E-3</v>
      </c>
      <c r="FW61" s="397">
        <f t="shared" si="77"/>
        <v>6.956309452429742E-3</v>
      </c>
      <c r="FX61" s="397">
        <f t="shared" si="53"/>
        <v>5.5650475619437936E-3</v>
      </c>
      <c r="FY61" s="397">
        <f t="shared" si="53"/>
        <v>4.4520380495550347E-3</v>
      </c>
      <c r="FZ61" s="397">
        <f t="shared" si="53"/>
        <v>3.5616304396440279E-3</v>
      </c>
      <c r="GA61" s="397">
        <f t="shared" si="53"/>
        <v>2.8493043517152225E-3</v>
      </c>
      <c r="GB61" s="397">
        <f t="shared" si="53"/>
        <v>2.2794434813721781E-3</v>
      </c>
      <c r="GC61" s="397">
        <f t="shared" si="53"/>
        <v>1.8235547850977427E-3</v>
      </c>
      <c r="GD61" s="397">
        <f t="shared" si="53"/>
        <v>1.4588438280781942E-3</v>
      </c>
      <c r="GE61" s="402">
        <f t="shared" si="53"/>
        <v>1.1670750624625554E-3</v>
      </c>
      <c r="GF61" s="403">
        <f t="shared" si="45"/>
        <v>5935830.2203317024</v>
      </c>
    </row>
    <row r="62" spans="1:190" ht="22" hidden="1" customHeight="1">
      <c r="B62" s="394">
        <f t="shared" si="19"/>
        <v>46</v>
      </c>
      <c r="C62" s="428"/>
      <c r="D62" s="428"/>
      <c r="E62" s="428">
        <v>1</v>
      </c>
      <c r="F62" s="428"/>
      <c r="G62" s="409" t="str">
        <f>$G$357</f>
        <v>Low Performing  Title / Print</v>
      </c>
      <c r="H62" s="422"/>
      <c r="I62" s="423"/>
      <c r="J62" s="423"/>
      <c r="K62" s="423"/>
      <c r="L62" s="423"/>
      <c r="M62" s="423"/>
      <c r="N62" s="423"/>
      <c r="O62" s="423"/>
      <c r="P62" s="423"/>
      <c r="Q62" s="423"/>
      <c r="R62" s="423"/>
      <c r="S62" s="425"/>
      <c r="T62" s="423"/>
      <c r="U62" s="423"/>
      <c r="V62" s="423"/>
      <c r="W62" s="423"/>
      <c r="X62" s="423"/>
      <c r="Y62" s="423"/>
      <c r="Z62" s="423"/>
      <c r="AA62" s="423"/>
      <c r="AB62" s="423"/>
      <c r="AC62" s="423"/>
      <c r="AD62" s="423"/>
      <c r="AE62" s="425"/>
      <c r="AF62" s="423"/>
      <c r="AG62" s="423"/>
      <c r="AH62" s="423"/>
      <c r="AI62" s="423"/>
      <c r="AJ62" s="423"/>
      <c r="AK62" s="423"/>
      <c r="AL62" s="423"/>
      <c r="AM62" s="423"/>
      <c r="AN62" s="423"/>
      <c r="AO62" s="423"/>
      <c r="AP62" s="423"/>
      <c r="AQ62" s="425"/>
      <c r="AR62" s="423"/>
      <c r="AS62" s="423"/>
      <c r="AT62" s="423"/>
      <c r="AU62" s="423"/>
      <c r="AV62" s="423"/>
      <c r="AW62" s="423"/>
      <c r="AX62" s="423"/>
      <c r="AY62" s="423"/>
      <c r="AZ62" s="423"/>
      <c r="BA62" s="423"/>
      <c r="BB62" s="423"/>
      <c r="BC62" s="425"/>
      <c r="BD62" s="423"/>
      <c r="BE62" s="423"/>
      <c r="BF62" s="423"/>
      <c r="BG62" s="423"/>
      <c r="BH62" s="423"/>
      <c r="BI62" s="423"/>
      <c r="BJ62" s="423"/>
      <c r="BK62" s="423"/>
      <c r="BL62" s="423"/>
      <c r="BM62" s="423"/>
      <c r="BN62" s="423"/>
      <c r="BO62" s="425"/>
      <c r="BP62" s="423"/>
      <c r="BQ62" s="423"/>
      <c r="BR62" s="423"/>
      <c r="BS62" s="423"/>
      <c r="BT62" s="423"/>
      <c r="BU62" s="423"/>
      <c r="BV62" s="423"/>
      <c r="BW62" s="423"/>
      <c r="BX62" s="423"/>
      <c r="BY62" s="423"/>
      <c r="BZ62" s="423"/>
      <c r="CA62" s="425"/>
      <c r="CB62" s="423"/>
      <c r="CC62" s="423"/>
      <c r="CD62" s="423"/>
      <c r="CE62" s="423"/>
      <c r="CF62" s="423"/>
      <c r="CG62" s="423"/>
      <c r="CH62" s="423"/>
      <c r="CI62" s="423"/>
      <c r="CJ62" s="423"/>
      <c r="CK62" s="429">
        <f t="shared" ref="CK62:DH62" si="84">$B$10*Q$357</f>
        <v>10965.824999999999</v>
      </c>
      <c r="CL62" s="429">
        <f t="shared" si="84"/>
        <v>40421.0625</v>
      </c>
      <c r="CM62" s="430">
        <f t="shared" si="84"/>
        <v>74204.324999999997</v>
      </c>
      <c r="CN62" s="429">
        <f t="shared" si="84"/>
        <v>136792.5</v>
      </c>
      <c r="CO62" s="429">
        <f t="shared" si="84"/>
        <v>224799.41249999998</v>
      </c>
      <c r="CP62" s="429">
        <f t="shared" si="84"/>
        <v>153499.125</v>
      </c>
      <c r="CQ62" s="429">
        <f t="shared" si="84"/>
        <v>131500.19999999998</v>
      </c>
      <c r="CR62" s="429">
        <f t="shared" si="84"/>
        <v>145650.375</v>
      </c>
      <c r="CS62" s="429">
        <f t="shared" si="84"/>
        <v>117574.27499999999</v>
      </c>
      <c r="CT62" s="429">
        <f t="shared" si="84"/>
        <v>116755.7625</v>
      </c>
      <c r="CU62" s="429">
        <f t="shared" si="84"/>
        <v>111205.575</v>
      </c>
      <c r="CV62" s="429">
        <f t="shared" si="84"/>
        <v>102796.2</v>
      </c>
      <c r="CW62" s="429">
        <f t="shared" si="84"/>
        <v>90664.274999999994</v>
      </c>
      <c r="CX62" s="429">
        <f t="shared" si="84"/>
        <v>106429.04999999999</v>
      </c>
      <c r="CY62" s="430">
        <f t="shared" si="84"/>
        <v>83634.037499999991</v>
      </c>
      <c r="CZ62" s="429">
        <f t="shared" si="84"/>
        <v>71558.175000000003</v>
      </c>
      <c r="DA62" s="429">
        <f t="shared" si="84"/>
        <v>70762.087499999994</v>
      </c>
      <c r="DB62" s="429">
        <f t="shared" si="84"/>
        <v>76144.087499999994</v>
      </c>
      <c r="DC62" s="429">
        <f t="shared" si="84"/>
        <v>55199.137499999997</v>
      </c>
      <c r="DD62" s="429">
        <f t="shared" si="84"/>
        <v>55457.024999999994</v>
      </c>
      <c r="DE62" s="429">
        <f t="shared" si="84"/>
        <v>39681.037499999999</v>
      </c>
      <c r="DF62" s="429">
        <f t="shared" si="84"/>
        <v>27223.949999999997</v>
      </c>
      <c r="DG62" s="429">
        <f t="shared" si="84"/>
        <v>17704.537499999999</v>
      </c>
      <c r="DH62" s="429">
        <f t="shared" si="84"/>
        <v>7781.4749999999995</v>
      </c>
      <c r="DI62" s="397">
        <f t="shared" si="75"/>
        <v>6225.18</v>
      </c>
      <c r="DJ62" s="397">
        <f t="shared" si="75"/>
        <v>4980.1440000000002</v>
      </c>
      <c r="DK62" s="402">
        <f t="shared" si="75"/>
        <v>3984.1152000000002</v>
      </c>
      <c r="DL62" s="397">
        <f t="shared" si="75"/>
        <v>3187.2921600000004</v>
      </c>
      <c r="DM62" s="397">
        <f t="shared" si="75"/>
        <v>2549.8337280000005</v>
      </c>
      <c r="DN62" s="397">
        <f t="shared" si="75"/>
        <v>2039.8669824000006</v>
      </c>
      <c r="DO62" s="397">
        <f t="shared" si="75"/>
        <v>1631.8935859200005</v>
      </c>
      <c r="DP62" s="397">
        <f t="shared" si="75"/>
        <v>1305.5148687360006</v>
      </c>
      <c r="DQ62" s="397">
        <f t="shared" si="75"/>
        <v>1044.4118949888004</v>
      </c>
      <c r="DR62" s="397">
        <f t="shared" si="75"/>
        <v>835.5295159910404</v>
      </c>
      <c r="DS62" s="397">
        <f t="shared" si="75"/>
        <v>668.42361279283239</v>
      </c>
      <c r="DT62" s="397">
        <f t="shared" si="75"/>
        <v>534.73889023426591</v>
      </c>
      <c r="DU62" s="397">
        <f t="shared" si="75"/>
        <v>427.79111218741275</v>
      </c>
      <c r="DV62" s="397">
        <f t="shared" si="73"/>
        <v>342.23288974993022</v>
      </c>
      <c r="DW62" s="402">
        <f t="shared" si="68"/>
        <v>273.7863117999442</v>
      </c>
      <c r="DX62" s="397">
        <f t="shared" si="68"/>
        <v>219.02904943995537</v>
      </c>
      <c r="DY62" s="397">
        <f t="shared" si="68"/>
        <v>175.2232395519643</v>
      </c>
      <c r="DZ62" s="397">
        <f t="shared" si="68"/>
        <v>140.17859164157144</v>
      </c>
      <c r="EA62" s="397">
        <f t="shared" si="68"/>
        <v>112.14287331325716</v>
      </c>
      <c r="EB62" s="397">
        <f t="shared" si="68"/>
        <v>89.714298650605727</v>
      </c>
      <c r="EC62" s="397">
        <f t="shared" si="68"/>
        <v>71.771438920484584</v>
      </c>
      <c r="ED62" s="397">
        <f t="shared" si="68"/>
        <v>57.417151136387673</v>
      </c>
      <c r="EE62" s="397">
        <f t="shared" si="68"/>
        <v>45.933720909110143</v>
      </c>
      <c r="EF62" s="397">
        <f t="shared" si="65"/>
        <v>36.746976727288114</v>
      </c>
      <c r="EG62" s="397">
        <f t="shared" si="65"/>
        <v>29.397581381830491</v>
      </c>
      <c r="EH62" s="397">
        <f t="shared" si="40"/>
        <v>23.518065105464395</v>
      </c>
      <c r="EI62" s="402">
        <f t="shared" si="40"/>
        <v>18.814452084371517</v>
      </c>
      <c r="EJ62" s="397">
        <f t="shared" si="40"/>
        <v>15.051561667497214</v>
      </c>
      <c r="EK62" s="397">
        <f t="shared" si="40"/>
        <v>12.041249333997772</v>
      </c>
      <c r="EL62" s="397">
        <f t="shared" si="40"/>
        <v>9.6329994671982178</v>
      </c>
      <c r="EM62" s="397">
        <f t="shared" si="40"/>
        <v>7.7063995737585742</v>
      </c>
      <c r="EN62" s="397">
        <f t="shared" si="40"/>
        <v>6.1651196590068595</v>
      </c>
      <c r="EO62" s="397">
        <f t="shared" si="40"/>
        <v>4.9320957272054882</v>
      </c>
      <c r="EP62" s="397">
        <f t="shared" si="40"/>
        <v>3.9456765817643906</v>
      </c>
      <c r="EQ62" s="397">
        <f t="shared" si="40"/>
        <v>3.1565412654115126</v>
      </c>
      <c r="ER62" s="397">
        <f t="shared" si="61"/>
        <v>2.5252330123292102</v>
      </c>
      <c r="ES62" s="397">
        <f t="shared" si="61"/>
        <v>2.0201864098633684</v>
      </c>
      <c r="ET62" s="397">
        <f t="shared" si="61"/>
        <v>1.6161491278906948</v>
      </c>
      <c r="EU62" s="402">
        <f t="shared" si="61"/>
        <v>1.2929193023125558</v>
      </c>
      <c r="EV62" s="397">
        <f t="shared" si="61"/>
        <v>1.0343354418500448</v>
      </c>
      <c r="EW62" s="397">
        <f t="shared" si="61"/>
        <v>0.82746835348003589</v>
      </c>
      <c r="EX62" s="397">
        <f t="shared" si="61"/>
        <v>0.66197468278402871</v>
      </c>
      <c r="EY62" s="397">
        <f t="shared" si="61"/>
        <v>0.52957974622722304</v>
      </c>
      <c r="EZ62" s="397">
        <f t="shared" si="61"/>
        <v>0.42366379698177847</v>
      </c>
      <c r="FA62" s="397">
        <f t="shared" si="61"/>
        <v>0.33893103758542281</v>
      </c>
      <c r="FB62" s="397">
        <f t="shared" si="61"/>
        <v>0.27114483006833828</v>
      </c>
      <c r="FC62" s="397">
        <f t="shared" si="61"/>
        <v>0.21691586405467064</v>
      </c>
      <c r="FD62" s="397">
        <f t="shared" si="61"/>
        <v>0.17353269124373652</v>
      </c>
      <c r="FE62" s="397">
        <f t="shared" si="61"/>
        <v>0.13882615299498921</v>
      </c>
      <c r="FF62" s="397">
        <f t="shared" si="61"/>
        <v>0.11106092239599137</v>
      </c>
      <c r="FG62" s="402">
        <f t="shared" si="61"/>
        <v>8.8848737916793097E-2</v>
      </c>
      <c r="FH62" s="397">
        <f t="shared" si="56"/>
        <v>7.1078990333434483E-2</v>
      </c>
      <c r="FI62" s="397">
        <f t="shared" si="56"/>
        <v>5.6863192266747589E-2</v>
      </c>
      <c r="FJ62" s="397">
        <f t="shared" si="56"/>
        <v>4.5490553813398074E-2</v>
      </c>
      <c r="FK62" s="397">
        <f t="shared" si="56"/>
        <v>3.6392443050718461E-2</v>
      </c>
      <c r="FL62" s="397">
        <f t="shared" si="56"/>
        <v>2.9113954440574769E-2</v>
      </c>
      <c r="FM62" s="397">
        <f t="shared" si="56"/>
        <v>2.3291163552459818E-2</v>
      </c>
      <c r="FN62" s="397">
        <f t="shared" si="56"/>
        <v>1.8632930841967855E-2</v>
      </c>
      <c r="FO62" s="397">
        <f t="shared" si="77"/>
        <v>1.4906344673574285E-2</v>
      </c>
      <c r="FP62" s="397">
        <f t="shared" si="77"/>
        <v>1.1925075738859429E-2</v>
      </c>
      <c r="FQ62" s="397">
        <f t="shared" si="77"/>
        <v>9.540060591087543E-3</v>
      </c>
      <c r="FR62" s="397">
        <f t="shared" si="77"/>
        <v>7.6320484728700346E-3</v>
      </c>
      <c r="FS62" s="402">
        <f t="shared" si="77"/>
        <v>6.1056387782960284E-3</v>
      </c>
      <c r="FT62" s="397">
        <f t="shared" si="77"/>
        <v>4.8845110226368232E-3</v>
      </c>
      <c r="FU62" s="397">
        <f t="shared" si="77"/>
        <v>3.9076088181094586E-3</v>
      </c>
      <c r="FV62" s="397">
        <f t="shared" si="77"/>
        <v>3.1260870544875669E-3</v>
      </c>
      <c r="FW62" s="397">
        <f t="shared" si="77"/>
        <v>2.5008696435900538E-3</v>
      </c>
      <c r="FX62" s="397">
        <f t="shared" si="53"/>
        <v>2.0006957148720433E-3</v>
      </c>
      <c r="FY62" s="397">
        <f t="shared" si="53"/>
        <v>1.6005565718976347E-3</v>
      </c>
      <c r="FZ62" s="397">
        <f t="shared" si="53"/>
        <v>1.2804452575181078E-3</v>
      </c>
      <c r="GA62" s="397">
        <f t="shared" si="53"/>
        <v>1.0243562060144862E-3</v>
      </c>
      <c r="GB62" s="397">
        <f t="shared" si="53"/>
        <v>8.1948496481158901E-4</v>
      </c>
      <c r="GC62" s="397">
        <f t="shared" si="53"/>
        <v>6.5558797184927121E-4</v>
      </c>
      <c r="GD62" s="397">
        <f t="shared" si="53"/>
        <v>5.2447037747941694E-4</v>
      </c>
      <c r="GE62" s="402">
        <f t="shared" si="53"/>
        <v>4.1957630198353357E-4</v>
      </c>
      <c r="GF62" s="392">
        <f t="shared" si="45"/>
        <v>2099529.4108216939</v>
      </c>
    </row>
    <row r="63" spans="1:190" ht="22" hidden="1" customHeight="1" thickBot="1">
      <c r="B63" s="394">
        <f t="shared" si="19"/>
        <v>47</v>
      </c>
      <c r="C63" s="428"/>
      <c r="D63" s="428">
        <v>1</v>
      </c>
      <c r="E63" s="428"/>
      <c r="F63" s="428"/>
      <c r="G63" s="395" t="str">
        <f>$G$356</f>
        <v>Avg Performing  Title / Print</v>
      </c>
      <c r="H63" s="422"/>
      <c r="I63" s="423"/>
      <c r="J63" s="423"/>
      <c r="K63" s="423"/>
      <c r="L63" s="423"/>
      <c r="M63" s="423"/>
      <c r="N63" s="423"/>
      <c r="O63" s="423"/>
      <c r="P63" s="423"/>
      <c r="Q63" s="423"/>
      <c r="R63" s="423"/>
      <c r="S63" s="425"/>
      <c r="T63" s="423"/>
      <c r="U63" s="423"/>
      <c r="V63" s="423"/>
      <c r="W63" s="423"/>
      <c r="X63" s="423"/>
      <c r="Y63" s="423"/>
      <c r="Z63" s="423"/>
      <c r="AA63" s="423"/>
      <c r="AB63" s="423"/>
      <c r="AC63" s="423"/>
      <c r="AD63" s="423"/>
      <c r="AE63" s="425"/>
      <c r="AF63" s="423"/>
      <c r="AG63" s="423"/>
      <c r="AH63" s="423"/>
      <c r="AI63" s="423"/>
      <c r="AJ63" s="423"/>
      <c r="AK63" s="423"/>
      <c r="AL63" s="423"/>
      <c r="AM63" s="423"/>
      <c r="AN63" s="423"/>
      <c r="AO63" s="423"/>
      <c r="AP63" s="423"/>
      <c r="AQ63" s="425"/>
      <c r="AR63" s="423"/>
      <c r="AS63" s="423"/>
      <c r="AT63" s="423"/>
      <c r="AU63" s="423"/>
      <c r="AV63" s="423"/>
      <c r="AW63" s="423"/>
      <c r="AX63" s="423"/>
      <c r="AY63" s="423"/>
      <c r="AZ63" s="423"/>
      <c r="BA63" s="423"/>
      <c r="BB63" s="423"/>
      <c r="BC63" s="425"/>
      <c r="BD63" s="423"/>
      <c r="BE63" s="423"/>
      <c r="BF63" s="423"/>
      <c r="BG63" s="423"/>
      <c r="BH63" s="423"/>
      <c r="BI63" s="423"/>
      <c r="BJ63" s="423"/>
      <c r="BK63" s="423"/>
      <c r="BL63" s="423"/>
      <c r="BM63" s="423"/>
      <c r="BN63" s="423"/>
      <c r="BO63" s="425"/>
      <c r="BP63" s="423"/>
      <c r="BQ63" s="423"/>
      <c r="BR63" s="423"/>
      <c r="BS63" s="423"/>
      <c r="BT63" s="423"/>
      <c r="BU63" s="423"/>
      <c r="BV63" s="423"/>
      <c r="BW63" s="423"/>
      <c r="BX63" s="423"/>
      <c r="BY63" s="423"/>
      <c r="BZ63" s="423"/>
      <c r="CA63" s="425"/>
      <c r="CB63" s="423"/>
      <c r="CC63" s="423"/>
      <c r="CD63" s="423"/>
      <c r="CE63" s="423"/>
      <c r="CF63" s="423"/>
      <c r="CG63" s="423"/>
      <c r="CH63" s="423"/>
      <c r="CI63" s="423"/>
      <c r="CJ63" s="423"/>
      <c r="CK63" s="423"/>
      <c r="CL63" s="426">
        <f t="shared" ref="CL63:DI63" si="85">$B$10*Q$356</f>
        <v>23344.424999999999</v>
      </c>
      <c r="CM63" s="427">
        <f t="shared" si="85"/>
        <v>75179.8125</v>
      </c>
      <c r="CN63" s="426">
        <f t="shared" si="85"/>
        <v>213463.57499999998</v>
      </c>
      <c r="CO63" s="426">
        <f t="shared" si="85"/>
        <v>417721.6875</v>
      </c>
      <c r="CP63" s="426">
        <f t="shared" si="85"/>
        <v>510202.38749999995</v>
      </c>
      <c r="CQ63" s="426">
        <f t="shared" si="85"/>
        <v>496444.64999999997</v>
      </c>
      <c r="CR63" s="426">
        <f t="shared" si="85"/>
        <v>505224.03749999998</v>
      </c>
      <c r="CS63" s="426">
        <f t="shared" si="85"/>
        <v>495940.08749999997</v>
      </c>
      <c r="CT63" s="426">
        <f t="shared" si="85"/>
        <v>335455.57500000001</v>
      </c>
      <c r="CU63" s="426">
        <f t="shared" si="85"/>
        <v>364069.875</v>
      </c>
      <c r="CV63" s="426">
        <f t="shared" si="85"/>
        <v>279841.57500000001</v>
      </c>
      <c r="CW63" s="426">
        <f t="shared" si="85"/>
        <v>238590.78749999998</v>
      </c>
      <c r="CX63" s="426">
        <f t="shared" si="85"/>
        <v>308814.67499999999</v>
      </c>
      <c r="CY63" s="427">
        <f t="shared" si="85"/>
        <v>273585</v>
      </c>
      <c r="CZ63" s="426">
        <f t="shared" si="85"/>
        <v>237267.71249999999</v>
      </c>
      <c r="DA63" s="426">
        <f t="shared" si="85"/>
        <v>178615.125</v>
      </c>
      <c r="DB63" s="426">
        <f t="shared" si="85"/>
        <v>165844.08749999999</v>
      </c>
      <c r="DC63" s="426">
        <f t="shared" si="85"/>
        <v>185342.625</v>
      </c>
      <c r="DD63" s="426">
        <f t="shared" si="85"/>
        <v>165877.72500000001</v>
      </c>
      <c r="DE63" s="426">
        <f t="shared" si="85"/>
        <v>128921.325</v>
      </c>
      <c r="DF63" s="426">
        <f t="shared" si="85"/>
        <v>95799.599999999991</v>
      </c>
      <c r="DG63" s="426">
        <f t="shared" si="85"/>
        <v>55995.224999999999</v>
      </c>
      <c r="DH63" s="426">
        <f t="shared" si="85"/>
        <v>49009.837499999994</v>
      </c>
      <c r="DI63" s="426">
        <f t="shared" si="85"/>
        <v>27055.762499999997</v>
      </c>
      <c r="DJ63" s="397">
        <f t="shared" si="75"/>
        <v>21644.61</v>
      </c>
      <c r="DK63" s="402">
        <f t="shared" si="75"/>
        <v>17315.688000000002</v>
      </c>
      <c r="DL63" s="397">
        <f t="shared" si="75"/>
        <v>13852.550400000002</v>
      </c>
      <c r="DM63" s="397">
        <f t="shared" si="75"/>
        <v>11082.040320000002</v>
      </c>
      <c r="DN63" s="397">
        <f t="shared" si="75"/>
        <v>8865.6322560000026</v>
      </c>
      <c r="DO63" s="397">
        <f t="shared" si="75"/>
        <v>7092.5058048000028</v>
      </c>
      <c r="DP63" s="397">
        <f t="shared" si="75"/>
        <v>5674.0046438400022</v>
      </c>
      <c r="DQ63" s="397">
        <f t="shared" si="75"/>
        <v>4539.2037150720016</v>
      </c>
      <c r="DR63" s="397">
        <f t="shared" si="75"/>
        <v>3631.3629720576014</v>
      </c>
      <c r="DS63" s="397">
        <f t="shared" si="75"/>
        <v>2905.0903776460814</v>
      </c>
      <c r="DT63" s="397">
        <f t="shared" si="75"/>
        <v>2324.0723021168651</v>
      </c>
      <c r="DU63" s="397">
        <f t="shared" si="75"/>
        <v>1859.2578416934921</v>
      </c>
      <c r="DV63" s="397">
        <f t="shared" si="73"/>
        <v>1487.4062733547937</v>
      </c>
      <c r="DW63" s="402">
        <f t="shared" si="68"/>
        <v>1189.9250186838351</v>
      </c>
      <c r="DX63" s="397">
        <f t="shared" si="68"/>
        <v>951.94001494706811</v>
      </c>
      <c r="DY63" s="397">
        <f t="shared" si="68"/>
        <v>761.55201195765449</v>
      </c>
      <c r="DZ63" s="397">
        <f t="shared" si="68"/>
        <v>609.24160956612366</v>
      </c>
      <c r="EA63" s="397">
        <f t="shared" si="68"/>
        <v>487.39328765289895</v>
      </c>
      <c r="EB63" s="397">
        <f t="shared" si="68"/>
        <v>389.91463012231918</v>
      </c>
      <c r="EC63" s="397">
        <f t="shared" si="68"/>
        <v>311.93170409785535</v>
      </c>
      <c r="ED63" s="397">
        <f t="shared" si="68"/>
        <v>249.5453632782843</v>
      </c>
      <c r="EE63" s="397">
        <f t="shared" si="68"/>
        <v>199.63629062262746</v>
      </c>
      <c r="EF63" s="397">
        <f t="shared" si="65"/>
        <v>159.70903249810198</v>
      </c>
      <c r="EG63" s="397">
        <f t="shared" si="65"/>
        <v>127.76722599848159</v>
      </c>
      <c r="EH63" s="397">
        <f t="shared" si="40"/>
        <v>102.21378079878528</v>
      </c>
      <c r="EI63" s="402">
        <f t="shared" si="40"/>
        <v>81.771024639028226</v>
      </c>
      <c r="EJ63" s="397">
        <f t="shared" si="40"/>
        <v>65.416819711222587</v>
      </c>
      <c r="EK63" s="397">
        <f t="shared" si="40"/>
        <v>52.33345576897807</v>
      </c>
      <c r="EL63" s="397">
        <f t="shared" si="40"/>
        <v>41.866764615182461</v>
      </c>
      <c r="EM63" s="397">
        <f t="shared" si="40"/>
        <v>33.493411692145969</v>
      </c>
      <c r="EN63" s="397">
        <f t="shared" si="40"/>
        <v>26.794729353716775</v>
      </c>
      <c r="EO63" s="397">
        <f t="shared" si="40"/>
        <v>21.43578348297342</v>
      </c>
      <c r="EP63" s="397">
        <f t="shared" si="40"/>
        <v>17.148626786378738</v>
      </c>
      <c r="EQ63" s="397">
        <f t="shared" si="40"/>
        <v>13.718901429102992</v>
      </c>
      <c r="ER63" s="397">
        <f t="shared" si="61"/>
        <v>10.975121143282394</v>
      </c>
      <c r="ES63" s="397">
        <f t="shared" si="61"/>
        <v>8.7800969146259149</v>
      </c>
      <c r="ET63" s="397">
        <f t="shared" si="61"/>
        <v>7.0240775317007325</v>
      </c>
      <c r="EU63" s="402">
        <f t="shared" si="61"/>
        <v>5.6192620253605865</v>
      </c>
      <c r="EV63" s="397">
        <f t="shared" si="61"/>
        <v>4.495409620288469</v>
      </c>
      <c r="EW63" s="397">
        <f t="shared" si="61"/>
        <v>3.5963276962307753</v>
      </c>
      <c r="EX63" s="397">
        <f t="shared" si="61"/>
        <v>2.8770621569846204</v>
      </c>
      <c r="EY63" s="397">
        <f t="shared" si="61"/>
        <v>2.3016497255876964</v>
      </c>
      <c r="EZ63" s="397">
        <f t="shared" si="61"/>
        <v>1.8413197804701573</v>
      </c>
      <c r="FA63" s="397">
        <f t="shared" si="61"/>
        <v>1.473055824376126</v>
      </c>
      <c r="FB63" s="397">
        <f t="shared" si="61"/>
        <v>1.1784446595009008</v>
      </c>
      <c r="FC63" s="397">
        <f t="shared" si="61"/>
        <v>0.94275572760072068</v>
      </c>
      <c r="FD63" s="397">
        <f t="shared" si="61"/>
        <v>0.75420458208057661</v>
      </c>
      <c r="FE63" s="397">
        <f t="shared" si="61"/>
        <v>0.60336366566446131</v>
      </c>
      <c r="FF63" s="397">
        <f t="shared" si="61"/>
        <v>0.48269093253156908</v>
      </c>
      <c r="FG63" s="402">
        <f t="shared" si="61"/>
        <v>0.38615274602525529</v>
      </c>
      <c r="FH63" s="397">
        <f t="shared" si="56"/>
        <v>0.30892219682020428</v>
      </c>
      <c r="FI63" s="397">
        <f t="shared" si="56"/>
        <v>0.24713775745616343</v>
      </c>
      <c r="FJ63" s="397">
        <f t="shared" si="56"/>
        <v>0.19771020596493075</v>
      </c>
      <c r="FK63" s="397">
        <f t="shared" si="56"/>
        <v>0.15816816477194462</v>
      </c>
      <c r="FL63" s="397">
        <f t="shared" si="56"/>
        <v>0.1265345318175557</v>
      </c>
      <c r="FM63" s="397">
        <f t="shared" si="56"/>
        <v>0.10122762545404457</v>
      </c>
      <c r="FN63" s="397">
        <f t="shared" si="56"/>
        <v>8.0982100363235665E-2</v>
      </c>
      <c r="FO63" s="397">
        <f t="shared" si="77"/>
        <v>6.4785680290588538E-2</v>
      </c>
      <c r="FP63" s="397">
        <f t="shared" si="77"/>
        <v>5.1828544232470831E-2</v>
      </c>
      <c r="FQ63" s="397">
        <f t="shared" si="77"/>
        <v>4.1462835385976671E-2</v>
      </c>
      <c r="FR63" s="397">
        <f t="shared" si="77"/>
        <v>3.3170268308781337E-2</v>
      </c>
      <c r="FS63" s="402">
        <f t="shared" si="77"/>
        <v>2.6536214647025071E-2</v>
      </c>
      <c r="FT63" s="397">
        <f t="shared" si="77"/>
        <v>2.122897171762006E-2</v>
      </c>
      <c r="FU63" s="397">
        <f t="shared" si="77"/>
        <v>1.6983177374096048E-2</v>
      </c>
      <c r="FV63" s="397">
        <f t="shared" si="77"/>
        <v>1.3586541899276839E-2</v>
      </c>
      <c r="FW63" s="397">
        <f t="shared" si="77"/>
        <v>1.0869233519421472E-2</v>
      </c>
      <c r="FX63" s="397">
        <f t="shared" si="53"/>
        <v>8.6953868155371771E-3</v>
      </c>
      <c r="FY63" s="397">
        <f t="shared" si="53"/>
        <v>6.956309452429742E-3</v>
      </c>
      <c r="FZ63" s="397">
        <f t="shared" si="53"/>
        <v>5.5650475619437936E-3</v>
      </c>
      <c r="GA63" s="397">
        <f t="shared" si="53"/>
        <v>4.4520380495550347E-3</v>
      </c>
      <c r="GB63" s="397">
        <f t="shared" si="53"/>
        <v>3.5616304396440279E-3</v>
      </c>
      <c r="GC63" s="397">
        <f t="shared" si="53"/>
        <v>2.8493043517152225E-3</v>
      </c>
      <c r="GD63" s="397">
        <f t="shared" si="53"/>
        <v>2.2794434813721781E-3</v>
      </c>
      <c r="GE63" s="402">
        <f t="shared" si="53"/>
        <v>1.8235547850977427E-3</v>
      </c>
      <c r="GF63" s="403">
        <f t="shared" si="45"/>
        <v>5935830.2177057834</v>
      </c>
    </row>
    <row r="64" spans="1:190" ht="22" hidden="1" customHeight="1" thickTop="1">
      <c r="A64" s="433" t="s">
        <v>389</v>
      </c>
      <c r="B64" s="383">
        <f t="shared" si="19"/>
        <v>48</v>
      </c>
      <c r="C64" s="421"/>
      <c r="D64" s="421"/>
      <c r="E64" s="421">
        <v>1</v>
      </c>
      <c r="F64" s="421"/>
      <c r="G64" s="384" t="str">
        <f>$G$357</f>
        <v>Low Performing  Title / Print</v>
      </c>
      <c r="H64" s="422"/>
      <c r="I64" s="423"/>
      <c r="J64" s="423"/>
      <c r="K64" s="423"/>
      <c r="L64" s="423"/>
      <c r="M64" s="423"/>
      <c r="N64" s="423"/>
      <c r="O64" s="423"/>
      <c r="P64" s="423"/>
      <c r="Q64" s="423"/>
      <c r="R64" s="423"/>
      <c r="S64" s="425"/>
      <c r="T64" s="423"/>
      <c r="U64" s="423"/>
      <c r="V64" s="423"/>
      <c r="W64" s="423"/>
      <c r="X64" s="423"/>
      <c r="Y64" s="423"/>
      <c r="Z64" s="423"/>
      <c r="AA64" s="423"/>
      <c r="AB64" s="423"/>
      <c r="AC64" s="423"/>
      <c r="AD64" s="423"/>
      <c r="AE64" s="425"/>
      <c r="AF64" s="423"/>
      <c r="AG64" s="423"/>
      <c r="AH64" s="423"/>
      <c r="AI64" s="423"/>
      <c r="AJ64" s="423"/>
      <c r="AK64" s="423"/>
      <c r="AL64" s="423"/>
      <c r="AM64" s="423"/>
      <c r="AN64" s="423"/>
      <c r="AO64" s="423"/>
      <c r="AP64" s="423"/>
      <c r="AQ64" s="425"/>
      <c r="AR64" s="423"/>
      <c r="AS64" s="423"/>
      <c r="AT64" s="423"/>
      <c r="AU64" s="423"/>
      <c r="AV64" s="423"/>
      <c r="AW64" s="423"/>
      <c r="AX64" s="423"/>
      <c r="AY64" s="423"/>
      <c r="AZ64" s="423"/>
      <c r="BA64" s="423"/>
      <c r="BB64" s="423"/>
      <c r="BC64" s="425"/>
      <c r="BD64" s="423"/>
      <c r="BE64" s="423"/>
      <c r="BF64" s="423"/>
      <c r="BG64" s="423"/>
      <c r="BH64" s="423"/>
      <c r="BI64" s="423"/>
      <c r="BJ64" s="423"/>
      <c r="BK64" s="423"/>
      <c r="BL64" s="423"/>
      <c r="BM64" s="423"/>
      <c r="BN64" s="423"/>
      <c r="BO64" s="425"/>
      <c r="BP64" s="423"/>
      <c r="BQ64" s="423"/>
      <c r="BR64" s="423"/>
      <c r="BS64" s="423"/>
      <c r="BT64" s="423"/>
      <c r="BU64" s="423"/>
      <c r="BV64" s="423"/>
      <c r="BW64" s="423"/>
      <c r="BX64" s="423"/>
      <c r="BY64" s="423"/>
      <c r="BZ64" s="423"/>
      <c r="CA64" s="425"/>
      <c r="CB64" s="423"/>
      <c r="CC64" s="423"/>
      <c r="CD64" s="423"/>
      <c r="CE64" s="423"/>
      <c r="CF64" s="423"/>
      <c r="CG64" s="423"/>
      <c r="CH64" s="423"/>
      <c r="CI64" s="423"/>
      <c r="CJ64" s="423"/>
      <c r="CK64" s="423"/>
      <c r="CL64" s="423"/>
      <c r="CM64" s="425"/>
      <c r="CN64" s="429">
        <f t="shared" ref="CN64:DK64" si="86">$B$10*Q$357</f>
        <v>10965.824999999999</v>
      </c>
      <c r="CO64" s="429">
        <f t="shared" si="86"/>
        <v>40421.0625</v>
      </c>
      <c r="CP64" s="429">
        <f t="shared" si="86"/>
        <v>74204.324999999997</v>
      </c>
      <c r="CQ64" s="429">
        <f t="shared" si="86"/>
        <v>136792.5</v>
      </c>
      <c r="CR64" s="429">
        <f t="shared" si="86"/>
        <v>224799.41249999998</v>
      </c>
      <c r="CS64" s="429">
        <f t="shared" si="86"/>
        <v>153499.125</v>
      </c>
      <c r="CT64" s="429">
        <f t="shared" si="86"/>
        <v>131500.19999999998</v>
      </c>
      <c r="CU64" s="429">
        <f t="shared" si="86"/>
        <v>145650.375</v>
      </c>
      <c r="CV64" s="429">
        <f t="shared" si="86"/>
        <v>117574.27499999999</v>
      </c>
      <c r="CW64" s="429">
        <f t="shared" si="86"/>
        <v>116755.7625</v>
      </c>
      <c r="CX64" s="429">
        <f t="shared" si="86"/>
        <v>111205.575</v>
      </c>
      <c r="CY64" s="430">
        <f t="shared" si="86"/>
        <v>102796.2</v>
      </c>
      <c r="CZ64" s="429">
        <f t="shared" si="86"/>
        <v>90664.274999999994</v>
      </c>
      <c r="DA64" s="429">
        <f t="shared" si="86"/>
        <v>106429.04999999999</v>
      </c>
      <c r="DB64" s="429">
        <f t="shared" si="86"/>
        <v>83634.037499999991</v>
      </c>
      <c r="DC64" s="429">
        <f t="shared" si="86"/>
        <v>71558.175000000003</v>
      </c>
      <c r="DD64" s="429">
        <f t="shared" si="86"/>
        <v>70762.087499999994</v>
      </c>
      <c r="DE64" s="429">
        <f t="shared" si="86"/>
        <v>76144.087499999994</v>
      </c>
      <c r="DF64" s="429">
        <f t="shared" si="86"/>
        <v>55199.137499999997</v>
      </c>
      <c r="DG64" s="429">
        <f t="shared" si="86"/>
        <v>55457.024999999994</v>
      </c>
      <c r="DH64" s="429">
        <f t="shared" si="86"/>
        <v>39681.037499999999</v>
      </c>
      <c r="DI64" s="429">
        <f t="shared" si="86"/>
        <v>27223.949999999997</v>
      </c>
      <c r="DJ64" s="429">
        <f t="shared" si="86"/>
        <v>17704.537499999999</v>
      </c>
      <c r="DK64" s="430">
        <f t="shared" si="86"/>
        <v>7781.4749999999995</v>
      </c>
      <c r="DL64" s="397">
        <f t="shared" si="75"/>
        <v>6225.18</v>
      </c>
      <c r="DM64" s="397">
        <f t="shared" si="75"/>
        <v>4980.1440000000002</v>
      </c>
      <c r="DN64" s="397">
        <f t="shared" si="75"/>
        <v>3984.1152000000002</v>
      </c>
      <c r="DO64" s="397">
        <f t="shared" si="75"/>
        <v>3187.2921600000004</v>
      </c>
      <c r="DP64" s="397">
        <f t="shared" si="75"/>
        <v>2549.8337280000005</v>
      </c>
      <c r="DQ64" s="397">
        <f t="shared" si="75"/>
        <v>2039.8669824000006</v>
      </c>
      <c r="DR64" s="397">
        <f t="shared" si="75"/>
        <v>1631.8935859200005</v>
      </c>
      <c r="DS64" s="397">
        <f t="shared" si="75"/>
        <v>1305.5148687360006</v>
      </c>
      <c r="DT64" s="397">
        <f t="shared" si="75"/>
        <v>1044.4118949888004</v>
      </c>
      <c r="DU64" s="397">
        <f t="shared" si="75"/>
        <v>835.5295159910404</v>
      </c>
      <c r="DV64" s="397">
        <f t="shared" si="73"/>
        <v>668.42361279283239</v>
      </c>
      <c r="DW64" s="402">
        <f t="shared" si="68"/>
        <v>534.73889023426591</v>
      </c>
      <c r="DX64" s="397">
        <f t="shared" si="68"/>
        <v>427.79111218741275</v>
      </c>
      <c r="DY64" s="397">
        <f t="shared" si="68"/>
        <v>342.23288974993022</v>
      </c>
      <c r="DZ64" s="397">
        <f t="shared" si="68"/>
        <v>273.7863117999442</v>
      </c>
      <c r="EA64" s="397">
        <f t="shared" si="68"/>
        <v>219.02904943995537</v>
      </c>
      <c r="EB64" s="397">
        <f t="shared" si="68"/>
        <v>175.2232395519643</v>
      </c>
      <c r="EC64" s="397">
        <f t="shared" si="68"/>
        <v>140.17859164157144</v>
      </c>
      <c r="ED64" s="397">
        <f t="shared" si="68"/>
        <v>112.14287331325716</v>
      </c>
      <c r="EE64" s="397">
        <f t="shared" si="68"/>
        <v>89.714298650605727</v>
      </c>
      <c r="EF64" s="397">
        <f t="shared" si="65"/>
        <v>71.771438920484584</v>
      </c>
      <c r="EG64" s="397">
        <f t="shared" si="65"/>
        <v>57.417151136387673</v>
      </c>
      <c r="EH64" s="397">
        <f t="shared" si="40"/>
        <v>45.933720909110143</v>
      </c>
      <c r="EI64" s="402">
        <f t="shared" si="40"/>
        <v>36.746976727288114</v>
      </c>
      <c r="EJ64" s="397">
        <f t="shared" si="40"/>
        <v>29.397581381830491</v>
      </c>
      <c r="EK64" s="397">
        <f t="shared" si="40"/>
        <v>23.518065105464395</v>
      </c>
      <c r="EL64" s="397">
        <f t="shared" si="40"/>
        <v>18.814452084371517</v>
      </c>
      <c r="EM64" s="397">
        <f t="shared" si="40"/>
        <v>15.051561667497214</v>
      </c>
      <c r="EN64" s="397">
        <f t="shared" si="40"/>
        <v>12.041249333997772</v>
      </c>
      <c r="EO64" s="397">
        <f t="shared" si="40"/>
        <v>9.6329994671982178</v>
      </c>
      <c r="EP64" s="397">
        <f t="shared" si="40"/>
        <v>7.7063995737585742</v>
      </c>
      <c r="EQ64" s="397">
        <f t="shared" si="40"/>
        <v>6.1651196590068595</v>
      </c>
      <c r="ER64" s="397">
        <f t="shared" si="61"/>
        <v>4.9320957272054882</v>
      </c>
      <c r="ES64" s="397">
        <f t="shared" si="61"/>
        <v>3.9456765817643906</v>
      </c>
      <c r="ET64" s="397">
        <f t="shared" si="61"/>
        <v>3.1565412654115126</v>
      </c>
      <c r="EU64" s="402">
        <f t="shared" si="61"/>
        <v>2.5252330123292102</v>
      </c>
      <c r="EV64" s="397">
        <f t="shared" si="61"/>
        <v>2.0201864098633684</v>
      </c>
      <c r="EW64" s="397">
        <f t="shared" si="61"/>
        <v>1.6161491278906948</v>
      </c>
      <c r="EX64" s="397">
        <f t="shared" si="61"/>
        <v>1.2929193023125558</v>
      </c>
      <c r="EY64" s="397">
        <f t="shared" si="61"/>
        <v>1.0343354418500448</v>
      </c>
      <c r="EZ64" s="397">
        <f t="shared" si="61"/>
        <v>0.82746835348003589</v>
      </c>
      <c r="FA64" s="397">
        <f t="shared" si="61"/>
        <v>0.66197468278402871</v>
      </c>
      <c r="FB64" s="397">
        <f t="shared" si="61"/>
        <v>0.52957974622722304</v>
      </c>
      <c r="FC64" s="397">
        <f t="shared" si="61"/>
        <v>0.42366379698177847</v>
      </c>
      <c r="FD64" s="397">
        <f t="shared" si="61"/>
        <v>0.33893103758542281</v>
      </c>
      <c r="FE64" s="397">
        <f t="shared" si="61"/>
        <v>0.27114483006833828</v>
      </c>
      <c r="FF64" s="397">
        <f t="shared" si="61"/>
        <v>0.21691586405467064</v>
      </c>
      <c r="FG64" s="402">
        <f t="shared" si="61"/>
        <v>0.17353269124373652</v>
      </c>
      <c r="FH64" s="397">
        <f t="shared" ref="FH64:FU90" si="87">FG64*0.8</f>
        <v>0.13882615299498921</v>
      </c>
      <c r="FI64" s="397">
        <f t="shared" si="87"/>
        <v>0.11106092239599137</v>
      </c>
      <c r="FJ64" s="397">
        <f t="shared" si="87"/>
        <v>8.8848737916793097E-2</v>
      </c>
      <c r="FK64" s="397">
        <f t="shared" si="87"/>
        <v>7.1078990333434483E-2</v>
      </c>
      <c r="FL64" s="397">
        <f t="shared" si="87"/>
        <v>5.6863192266747589E-2</v>
      </c>
      <c r="FM64" s="397">
        <f t="shared" si="87"/>
        <v>4.5490553813398074E-2</v>
      </c>
      <c r="FN64" s="397">
        <f t="shared" si="87"/>
        <v>3.6392443050718461E-2</v>
      </c>
      <c r="FO64" s="397">
        <f t="shared" si="77"/>
        <v>2.9113954440574769E-2</v>
      </c>
      <c r="FP64" s="397">
        <f t="shared" si="77"/>
        <v>2.3291163552459818E-2</v>
      </c>
      <c r="FQ64" s="397">
        <f t="shared" si="77"/>
        <v>1.8632930841967855E-2</v>
      </c>
      <c r="FR64" s="397">
        <f t="shared" si="77"/>
        <v>1.4906344673574285E-2</v>
      </c>
      <c r="FS64" s="402">
        <f t="shared" si="77"/>
        <v>1.1925075738859429E-2</v>
      </c>
      <c r="FT64" s="397">
        <f t="shared" si="77"/>
        <v>9.540060591087543E-3</v>
      </c>
      <c r="FU64" s="397">
        <f t="shared" si="77"/>
        <v>7.6320484728700346E-3</v>
      </c>
      <c r="FV64" s="397">
        <f t="shared" si="77"/>
        <v>6.1056387782960284E-3</v>
      </c>
      <c r="FW64" s="397">
        <f t="shared" si="77"/>
        <v>4.8845110226368232E-3</v>
      </c>
      <c r="FX64" s="397">
        <f t="shared" si="53"/>
        <v>3.9076088181094586E-3</v>
      </c>
      <c r="FY64" s="397">
        <f t="shared" si="53"/>
        <v>3.1260870544875669E-3</v>
      </c>
      <c r="FZ64" s="397">
        <f t="shared" si="53"/>
        <v>2.5008696435900538E-3</v>
      </c>
      <c r="GA64" s="397">
        <f t="shared" si="53"/>
        <v>2.0006957148720433E-3</v>
      </c>
      <c r="GB64" s="397">
        <f t="shared" si="53"/>
        <v>1.6005565718976347E-3</v>
      </c>
      <c r="GC64" s="397">
        <f t="shared" si="53"/>
        <v>1.2804452575181078E-3</v>
      </c>
      <c r="GD64" s="397">
        <f t="shared" si="53"/>
        <v>1.0243562060144862E-3</v>
      </c>
      <c r="GE64" s="402">
        <f t="shared" si="53"/>
        <v>8.1948496481158901E-4</v>
      </c>
      <c r="GF64" s="392">
        <f t="shared" si="45"/>
        <v>2099529.4092220594</v>
      </c>
    </row>
    <row r="65" spans="1:189" ht="22" hidden="1" customHeight="1">
      <c r="B65" s="394">
        <f t="shared" si="19"/>
        <v>49</v>
      </c>
      <c r="C65" s="428"/>
      <c r="D65" s="428"/>
      <c r="E65" s="428"/>
      <c r="F65" s="428">
        <v>1</v>
      </c>
      <c r="G65" s="412" t="str">
        <f>$G$358</f>
        <v>Even Performing Title / Print</v>
      </c>
      <c r="H65" s="422"/>
      <c r="I65" s="423"/>
      <c r="J65" s="423"/>
      <c r="K65" s="423"/>
      <c r="L65" s="423"/>
      <c r="M65" s="423"/>
      <c r="N65" s="423"/>
      <c r="O65" s="423"/>
      <c r="P65" s="423"/>
      <c r="Q65" s="423"/>
      <c r="R65" s="423"/>
      <c r="S65" s="425"/>
      <c r="T65" s="423"/>
      <c r="U65" s="423"/>
      <c r="V65" s="423"/>
      <c r="W65" s="423"/>
      <c r="X65" s="423"/>
      <c r="Y65" s="423"/>
      <c r="Z65" s="423"/>
      <c r="AA65" s="423"/>
      <c r="AB65" s="423"/>
      <c r="AC65" s="423"/>
      <c r="AD65" s="423"/>
      <c r="AE65" s="425"/>
      <c r="AF65" s="423"/>
      <c r="AG65" s="423"/>
      <c r="AH65" s="423"/>
      <c r="AI65" s="423"/>
      <c r="AJ65" s="423"/>
      <c r="AK65" s="423"/>
      <c r="AL65" s="423"/>
      <c r="AM65" s="423"/>
      <c r="AN65" s="423"/>
      <c r="AO65" s="423"/>
      <c r="AP65" s="423"/>
      <c r="AQ65" s="425"/>
      <c r="AR65" s="423"/>
      <c r="AS65" s="423"/>
      <c r="AT65" s="423"/>
      <c r="AU65" s="423"/>
      <c r="AV65" s="423"/>
      <c r="AW65" s="423"/>
      <c r="AX65" s="423"/>
      <c r="AY65" s="423"/>
      <c r="AZ65" s="423"/>
      <c r="BA65" s="423"/>
      <c r="BB65" s="423"/>
      <c r="BC65" s="425"/>
      <c r="BD65" s="423"/>
      <c r="BE65" s="423"/>
      <c r="BF65" s="423"/>
      <c r="BG65" s="423"/>
      <c r="BH65" s="423"/>
      <c r="BI65" s="423"/>
      <c r="BJ65" s="423"/>
      <c r="BK65" s="423"/>
      <c r="BL65" s="423"/>
      <c r="BM65" s="423"/>
      <c r="BN65" s="423"/>
      <c r="BO65" s="425"/>
      <c r="BP65" s="423"/>
      <c r="BQ65" s="423"/>
      <c r="BR65" s="423"/>
      <c r="BS65" s="423"/>
      <c r="BT65" s="423"/>
      <c r="BU65" s="423"/>
      <c r="BV65" s="423"/>
      <c r="BW65" s="423"/>
      <c r="BX65" s="423"/>
      <c r="BY65" s="423"/>
      <c r="BZ65" s="423"/>
      <c r="CA65" s="425"/>
      <c r="CB65" s="423"/>
      <c r="CC65" s="423"/>
      <c r="CD65" s="423"/>
      <c r="CE65" s="423"/>
      <c r="CF65" s="423"/>
      <c r="CG65" s="423"/>
      <c r="CH65" s="423"/>
      <c r="CI65" s="423"/>
      <c r="CJ65" s="423"/>
      <c r="CK65" s="423"/>
      <c r="CL65" s="423"/>
      <c r="CM65" s="425"/>
      <c r="CN65" s="431">
        <f t="shared" ref="CN65:DK65" si="88">$B$10*Q$358</f>
        <v>2335.9375000000005</v>
      </c>
      <c r="CO65" s="431">
        <f t="shared" si="88"/>
        <v>9343.7500000000018</v>
      </c>
      <c r="CP65" s="431">
        <f t="shared" si="88"/>
        <v>23359.375</v>
      </c>
      <c r="CQ65" s="431">
        <f t="shared" si="88"/>
        <v>35039.0625</v>
      </c>
      <c r="CR65" s="431">
        <f t="shared" si="88"/>
        <v>46718.75</v>
      </c>
      <c r="CS65" s="431">
        <f t="shared" si="88"/>
        <v>44382.8125</v>
      </c>
      <c r="CT65" s="431">
        <f t="shared" si="88"/>
        <v>42046.875</v>
      </c>
      <c r="CU65" s="431">
        <f t="shared" si="88"/>
        <v>39710.9375</v>
      </c>
      <c r="CV65" s="431">
        <f t="shared" si="88"/>
        <v>37375.000000000007</v>
      </c>
      <c r="CW65" s="431">
        <f t="shared" si="88"/>
        <v>35039.0625</v>
      </c>
      <c r="CX65" s="431">
        <f t="shared" si="88"/>
        <v>32703.125</v>
      </c>
      <c r="CY65" s="432">
        <f t="shared" si="88"/>
        <v>30367.1875</v>
      </c>
      <c r="CZ65" s="431">
        <f t="shared" si="88"/>
        <v>28031.25</v>
      </c>
      <c r="DA65" s="431">
        <f t="shared" si="88"/>
        <v>25695.312500000004</v>
      </c>
      <c r="DB65" s="431">
        <f t="shared" si="88"/>
        <v>23359.374999999975</v>
      </c>
      <c r="DC65" s="431">
        <f t="shared" si="88"/>
        <v>21023.437499999975</v>
      </c>
      <c r="DD65" s="431">
        <f t="shared" si="88"/>
        <v>18687.500000000004</v>
      </c>
      <c r="DE65" s="431">
        <f t="shared" si="88"/>
        <v>16351.5625</v>
      </c>
      <c r="DF65" s="431">
        <f t="shared" si="88"/>
        <v>14015.625</v>
      </c>
      <c r="DG65" s="431">
        <f t="shared" si="88"/>
        <v>11679.6875</v>
      </c>
      <c r="DH65" s="431">
        <f t="shared" si="88"/>
        <v>9343.7500000000018</v>
      </c>
      <c r="DI65" s="431">
        <f t="shared" si="88"/>
        <v>7007.8125</v>
      </c>
      <c r="DJ65" s="431">
        <f t="shared" si="88"/>
        <v>4671.8750000000009</v>
      </c>
      <c r="DK65" s="432">
        <f t="shared" si="88"/>
        <v>2335.9375000000005</v>
      </c>
      <c r="DL65" s="397">
        <f t="shared" si="75"/>
        <v>1868.7500000000005</v>
      </c>
      <c r="DM65" s="397">
        <f t="shared" si="75"/>
        <v>1495.0000000000005</v>
      </c>
      <c r="DN65" s="397">
        <f t="shared" si="75"/>
        <v>1196.0000000000005</v>
      </c>
      <c r="DO65" s="397">
        <f t="shared" si="75"/>
        <v>956.80000000000041</v>
      </c>
      <c r="DP65" s="397">
        <f t="shared" si="75"/>
        <v>765.4400000000004</v>
      </c>
      <c r="DQ65" s="397">
        <f t="shared" si="75"/>
        <v>612.35200000000032</v>
      </c>
      <c r="DR65" s="397">
        <f t="shared" si="75"/>
        <v>489.88160000000028</v>
      </c>
      <c r="DS65" s="397">
        <f t="shared" si="75"/>
        <v>391.90528000000023</v>
      </c>
      <c r="DT65" s="397">
        <f t="shared" si="75"/>
        <v>313.52422400000023</v>
      </c>
      <c r="DU65" s="397">
        <f t="shared" si="75"/>
        <v>250.81937920000018</v>
      </c>
      <c r="DV65" s="397">
        <f t="shared" si="73"/>
        <v>200.65550336000015</v>
      </c>
      <c r="DW65" s="402">
        <f t="shared" si="68"/>
        <v>160.52440268800012</v>
      </c>
      <c r="DX65" s="397">
        <f t="shared" si="68"/>
        <v>128.4195221504001</v>
      </c>
      <c r="DY65" s="397">
        <f t="shared" si="68"/>
        <v>102.73561772032008</v>
      </c>
      <c r="DZ65" s="397">
        <f t="shared" si="68"/>
        <v>82.188494176256071</v>
      </c>
      <c r="EA65" s="397">
        <f t="shared" si="68"/>
        <v>65.75079534100486</v>
      </c>
      <c r="EB65" s="397">
        <f t="shared" si="68"/>
        <v>52.600636272803889</v>
      </c>
      <c r="EC65" s="397">
        <f t="shared" si="68"/>
        <v>42.080509018243113</v>
      </c>
      <c r="ED65" s="397">
        <f t="shared" si="68"/>
        <v>33.66440721459449</v>
      </c>
      <c r="EE65" s="397">
        <f t="shared" si="68"/>
        <v>26.931525771675595</v>
      </c>
      <c r="EF65" s="397">
        <f t="shared" si="65"/>
        <v>21.545220617340476</v>
      </c>
      <c r="EG65" s="397">
        <f t="shared" si="65"/>
        <v>17.236176493872382</v>
      </c>
      <c r="EH65" s="397">
        <f t="shared" si="40"/>
        <v>13.788941195097905</v>
      </c>
      <c r="EI65" s="402">
        <f t="shared" si="40"/>
        <v>11.031152956078325</v>
      </c>
      <c r="EJ65" s="397">
        <f t="shared" si="40"/>
        <v>8.82492236486266</v>
      </c>
      <c r="EK65" s="397">
        <f t="shared" si="40"/>
        <v>7.0599378918901285</v>
      </c>
      <c r="EL65" s="397">
        <f t="shared" si="40"/>
        <v>5.6479503135121032</v>
      </c>
      <c r="EM65" s="397">
        <f t="shared" si="40"/>
        <v>4.5183602508096827</v>
      </c>
      <c r="EN65" s="397">
        <f t="shared" si="40"/>
        <v>3.6146882006477465</v>
      </c>
      <c r="EO65" s="397">
        <f t="shared" si="40"/>
        <v>2.8917505605181972</v>
      </c>
      <c r="EP65" s="397">
        <f t="shared" si="40"/>
        <v>2.3134004484145581</v>
      </c>
      <c r="EQ65" s="397">
        <f t="shared" si="40"/>
        <v>1.8507203587316465</v>
      </c>
      <c r="ER65" s="397">
        <f t="shared" si="61"/>
        <v>1.4805762869853174</v>
      </c>
      <c r="ES65" s="397">
        <f t="shared" si="61"/>
        <v>1.1844610295882541</v>
      </c>
      <c r="ET65" s="397">
        <f t="shared" si="61"/>
        <v>0.94756882367060324</v>
      </c>
      <c r="EU65" s="402">
        <f t="shared" si="61"/>
        <v>0.75805505893648262</v>
      </c>
      <c r="EV65" s="397">
        <f t="shared" si="61"/>
        <v>0.60644404714918609</v>
      </c>
      <c r="EW65" s="397">
        <f t="shared" si="61"/>
        <v>0.48515523771934888</v>
      </c>
      <c r="EX65" s="397">
        <f t="shared" si="61"/>
        <v>0.38812419017547911</v>
      </c>
      <c r="EY65" s="397">
        <f t="shared" si="61"/>
        <v>0.31049935214038332</v>
      </c>
      <c r="EZ65" s="397">
        <f t="shared" si="61"/>
        <v>0.24839948171230666</v>
      </c>
      <c r="FA65" s="397">
        <f t="shared" si="61"/>
        <v>0.19871958536984535</v>
      </c>
      <c r="FB65" s="397">
        <f t="shared" si="61"/>
        <v>0.15897566829587628</v>
      </c>
      <c r="FC65" s="397">
        <f t="shared" si="61"/>
        <v>0.12718053463670104</v>
      </c>
      <c r="FD65" s="397">
        <f t="shared" si="61"/>
        <v>0.10174442770936083</v>
      </c>
      <c r="FE65" s="397">
        <f t="shared" si="61"/>
        <v>8.1395542167488677E-2</v>
      </c>
      <c r="FF65" s="397">
        <f t="shared" si="61"/>
        <v>6.5116433733990939E-2</v>
      </c>
      <c r="FG65" s="402">
        <f t="shared" si="61"/>
        <v>5.2093146987192751E-2</v>
      </c>
      <c r="FH65" s="397">
        <f t="shared" si="87"/>
        <v>4.1674517589754205E-2</v>
      </c>
      <c r="FI65" s="397">
        <f t="shared" si="87"/>
        <v>3.3339614071803365E-2</v>
      </c>
      <c r="FJ65" s="397">
        <f t="shared" si="87"/>
        <v>2.6671691257442693E-2</v>
      </c>
      <c r="FK65" s="397">
        <f t="shared" si="87"/>
        <v>2.1337353005954157E-2</v>
      </c>
      <c r="FL65" s="397">
        <f t="shared" si="87"/>
        <v>1.7069882404763325E-2</v>
      </c>
      <c r="FM65" s="397">
        <f t="shared" si="87"/>
        <v>1.3655905923810661E-2</v>
      </c>
      <c r="FN65" s="397">
        <f t="shared" si="87"/>
        <v>1.0924724739048529E-2</v>
      </c>
      <c r="FO65" s="397">
        <f t="shared" si="77"/>
        <v>8.7397797912388241E-3</v>
      </c>
      <c r="FP65" s="397">
        <f t="shared" si="77"/>
        <v>6.9918238329910593E-3</v>
      </c>
      <c r="FQ65" s="397">
        <f t="shared" si="77"/>
        <v>5.5934590663928481E-3</v>
      </c>
      <c r="FR65" s="397">
        <f t="shared" si="77"/>
        <v>4.4747672531142788E-3</v>
      </c>
      <c r="FS65" s="402">
        <f t="shared" si="77"/>
        <v>3.5798138024914234E-3</v>
      </c>
      <c r="FT65" s="397">
        <f t="shared" si="77"/>
        <v>2.8638510419931387E-3</v>
      </c>
      <c r="FU65" s="397">
        <f t="shared" si="77"/>
        <v>2.2910808335945112E-3</v>
      </c>
      <c r="FV65" s="397">
        <f t="shared" si="77"/>
        <v>1.832864666875609E-3</v>
      </c>
      <c r="FW65" s="397">
        <f t="shared" si="77"/>
        <v>1.4662917335004873E-3</v>
      </c>
      <c r="FX65" s="397">
        <f t="shared" si="53"/>
        <v>1.1730333868003899E-3</v>
      </c>
      <c r="FY65" s="397">
        <f t="shared" si="53"/>
        <v>9.3842670944031196E-4</v>
      </c>
      <c r="FZ65" s="397">
        <f t="shared" si="53"/>
        <v>7.5074136755224957E-4</v>
      </c>
      <c r="GA65" s="397">
        <f t="shared" si="53"/>
        <v>6.005930940417997E-4</v>
      </c>
      <c r="GB65" s="397">
        <f t="shared" si="53"/>
        <v>4.8047447523343978E-4</v>
      </c>
      <c r="GC65" s="397">
        <f t="shared" si="53"/>
        <v>3.8437958018675185E-4</v>
      </c>
      <c r="GD65" s="397">
        <f t="shared" si="53"/>
        <v>3.0750366414940148E-4</v>
      </c>
      <c r="GE65" s="402">
        <f t="shared" si="53"/>
        <v>2.4600293131952117E-4</v>
      </c>
      <c r="GF65" s="416">
        <f t="shared" si="45"/>
        <v>569968.74901598808</v>
      </c>
    </row>
    <row r="66" spans="1:189" ht="22" hidden="1" customHeight="1">
      <c r="B66" s="394">
        <f t="shared" si="19"/>
        <v>50</v>
      </c>
      <c r="C66" s="428"/>
      <c r="D66" s="428"/>
      <c r="E66" s="428"/>
      <c r="F66" s="428">
        <v>1</v>
      </c>
      <c r="G66" s="412" t="str">
        <f>$G$358</f>
        <v>Even Performing Title / Print</v>
      </c>
      <c r="H66" s="422"/>
      <c r="I66" s="423"/>
      <c r="J66" s="423"/>
      <c r="K66" s="423"/>
      <c r="L66" s="423"/>
      <c r="M66" s="423"/>
      <c r="N66" s="423"/>
      <c r="O66" s="423"/>
      <c r="P66" s="423"/>
      <c r="Q66" s="423"/>
      <c r="R66" s="423"/>
      <c r="S66" s="425"/>
      <c r="T66" s="423"/>
      <c r="U66" s="423"/>
      <c r="V66" s="423"/>
      <c r="W66" s="423"/>
      <c r="X66" s="423"/>
      <c r="Y66" s="423"/>
      <c r="Z66" s="423"/>
      <c r="AA66" s="423"/>
      <c r="AB66" s="423"/>
      <c r="AC66" s="423"/>
      <c r="AD66" s="423"/>
      <c r="AE66" s="425"/>
      <c r="AF66" s="423"/>
      <c r="AG66" s="423"/>
      <c r="AH66" s="423"/>
      <c r="AI66" s="423"/>
      <c r="AJ66" s="423"/>
      <c r="AK66" s="423"/>
      <c r="AL66" s="423"/>
      <c r="AM66" s="423"/>
      <c r="AN66" s="423"/>
      <c r="AO66" s="423"/>
      <c r="AP66" s="423"/>
      <c r="AQ66" s="425"/>
      <c r="AR66" s="423"/>
      <c r="AS66" s="423"/>
      <c r="AT66" s="423"/>
      <c r="AU66" s="423"/>
      <c r="AV66" s="423"/>
      <c r="AW66" s="423"/>
      <c r="AX66" s="423"/>
      <c r="AY66" s="423"/>
      <c r="AZ66" s="423"/>
      <c r="BA66" s="423"/>
      <c r="BB66" s="423"/>
      <c r="BC66" s="425"/>
      <c r="BD66" s="423"/>
      <c r="BE66" s="423"/>
      <c r="BF66" s="423"/>
      <c r="BG66" s="423"/>
      <c r="BH66" s="423"/>
      <c r="BI66" s="423"/>
      <c r="BJ66" s="423"/>
      <c r="BK66" s="423"/>
      <c r="BL66" s="423"/>
      <c r="BM66" s="423"/>
      <c r="BN66" s="423"/>
      <c r="BO66" s="425"/>
      <c r="BP66" s="423"/>
      <c r="BQ66" s="423"/>
      <c r="BR66" s="423"/>
      <c r="BS66" s="423"/>
      <c r="BT66" s="423"/>
      <c r="BU66" s="423"/>
      <c r="BV66" s="423"/>
      <c r="BW66" s="423"/>
      <c r="BX66" s="423"/>
      <c r="BY66" s="423"/>
      <c r="BZ66" s="423"/>
      <c r="CA66" s="425"/>
      <c r="CB66" s="423"/>
      <c r="CC66" s="423"/>
      <c r="CD66" s="423"/>
      <c r="CE66" s="423"/>
      <c r="CF66" s="423"/>
      <c r="CG66" s="423"/>
      <c r="CH66" s="423"/>
      <c r="CI66" s="423"/>
      <c r="CJ66" s="423"/>
      <c r="CK66" s="423"/>
      <c r="CL66" s="423"/>
      <c r="CM66" s="425"/>
      <c r="CN66" s="423"/>
      <c r="CO66" s="431">
        <f t="shared" ref="CO66:DL66" si="89">$B$10*Q$358</f>
        <v>2335.9375000000005</v>
      </c>
      <c r="CP66" s="431">
        <f t="shared" si="89"/>
        <v>9343.7500000000018</v>
      </c>
      <c r="CQ66" s="431">
        <f t="shared" si="89"/>
        <v>23359.375</v>
      </c>
      <c r="CR66" s="431">
        <f t="shared" si="89"/>
        <v>35039.0625</v>
      </c>
      <c r="CS66" s="431">
        <f t="shared" si="89"/>
        <v>46718.75</v>
      </c>
      <c r="CT66" s="431">
        <f t="shared" si="89"/>
        <v>44382.8125</v>
      </c>
      <c r="CU66" s="431">
        <f t="shared" si="89"/>
        <v>42046.875</v>
      </c>
      <c r="CV66" s="431">
        <f t="shared" si="89"/>
        <v>39710.9375</v>
      </c>
      <c r="CW66" s="431">
        <f t="shared" si="89"/>
        <v>37375.000000000007</v>
      </c>
      <c r="CX66" s="431">
        <f t="shared" si="89"/>
        <v>35039.0625</v>
      </c>
      <c r="CY66" s="432">
        <f t="shared" si="89"/>
        <v>32703.125</v>
      </c>
      <c r="CZ66" s="431">
        <f t="shared" si="89"/>
        <v>30367.1875</v>
      </c>
      <c r="DA66" s="431">
        <f t="shared" si="89"/>
        <v>28031.25</v>
      </c>
      <c r="DB66" s="431">
        <f t="shared" si="89"/>
        <v>25695.312500000004</v>
      </c>
      <c r="DC66" s="431">
        <f t="shared" si="89"/>
        <v>23359.374999999975</v>
      </c>
      <c r="DD66" s="431">
        <f t="shared" si="89"/>
        <v>21023.437499999975</v>
      </c>
      <c r="DE66" s="431">
        <f t="shared" si="89"/>
        <v>18687.500000000004</v>
      </c>
      <c r="DF66" s="431">
        <f t="shared" si="89"/>
        <v>16351.5625</v>
      </c>
      <c r="DG66" s="431">
        <f t="shared" si="89"/>
        <v>14015.625</v>
      </c>
      <c r="DH66" s="431">
        <f t="shared" si="89"/>
        <v>11679.6875</v>
      </c>
      <c r="DI66" s="431">
        <f t="shared" si="89"/>
        <v>9343.7500000000018</v>
      </c>
      <c r="DJ66" s="431">
        <f t="shared" si="89"/>
        <v>7007.8125</v>
      </c>
      <c r="DK66" s="432">
        <f t="shared" si="89"/>
        <v>4671.8750000000009</v>
      </c>
      <c r="DL66" s="431">
        <f t="shared" si="89"/>
        <v>2335.9375000000005</v>
      </c>
      <c r="DM66" s="397">
        <f t="shared" si="75"/>
        <v>1868.7500000000005</v>
      </c>
      <c r="DN66" s="397">
        <f t="shared" si="75"/>
        <v>1495.0000000000005</v>
      </c>
      <c r="DO66" s="397">
        <f t="shared" si="75"/>
        <v>1196.0000000000005</v>
      </c>
      <c r="DP66" s="397">
        <f t="shared" si="75"/>
        <v>956.80000000000041</v>
      </c>
      <c r="DQ66" s="397">
        <f t="shared" si="75"/>
        <v>765.4400000000004</v>
      </c>
      <c r="DR66" s="397">
        <f t="shared" si="75"/>
        <v>612.35200000000032</v>
      </c>
      <c r="DS66" s="397">
        <f t="shared" si="75"/>
        <v>489.88160000000028</v>
      </c>
      <c r="DT66" s="397">
        <f t="shared" si="75"/>
        <v>391.90528000000023</v>
      </c>
      <c r="DU66" s="397">
        <f t="shared" si="75"/>
        <v>313.52422400000023</v>
      </c>
      <c r="DV66" s="397">
        <f t="shared" si="73"/>
        <v>250.81937920000018</v>
      </c>
      <c r="DW66" s="402">
        <f t="shared" si="68"/>
        <v>200.65550336000015</v>
      </c>
      <c r="DX66" s="397">
        <f t="shared" si="68"/>
        <v>160.52440268800012</v>
      </c>
      <c r="DY66" s="397">
        <f t="shared" si="68"/>
        <v>128.4195221504001</v>
      </c>
      <c r="DZ66" s="397">
        <f t="shared" si="68"/>
        <v>102.73561772032008</v>
      </c>
      <c r="EA66" s="397">
        <f t="shared" si="68"/>
        <v>82.188494176256071</v>
      </c>
      <c r="EB66" s="397">
        <f t="shared" si="68"/>
        <v>65.75079534100486</v>
      </c>
      <c r="EC66" s="397">
        <f t="shared" si="68"/>
        <v>52.600636272803889</v>
      </c>
      <c r="ED66" s="397">
        <f t="shared" si="68"/>
        <v>42.080509018243113</v>
      </c>
      <c r="EE66" s="397">
        <f t="shared" si="68"/>
        <v>33.66440721459449</v>
      </c>
      <c r="EF66" s="397">
        <f t="shared" si="65"/>
        <v>26.931525771675595</v>
      </c>
      <c r="EG66" s="397">
        <f t="shared" si="65"/>
        <v>21.545220617340476</v>
      </c>
      <c r="EH66" s="397">
        <f t="shared" si="40"/>
        <v>17.236176493872382</v>
      </c>
      <c r="EI66" s="402">
        <f t="shared" si="40"/>
        <v>13.788941195097905</v>
      </c>
      <c r="EJ66" s="397">
        <f t="shared" si="40"/>
        <v>11.031152956078325</v>
      </c>
      <c r="EK66" s="397">
        <f t="shared" si="40"/>
        <v>8.82492236486266</v>
      </c>
      <c r="EL66" s="397">
        <f t="shared" si="40"/>
        <v>7.0599378918901285</v>
      </c>
      <c r="EM66" s="397">
        <f t="shared" si="40"/>
        <v>5.6479503135121032</v>
      </c>
      <c r="EN66" s="397">
        <f t="shared" si="40"/>
        <v>4.5183602508096827</v>
      </c>
      <c r="EO66" s="397">
        <f t="shared" si="40"/>
        <v>3.6146882006477465</v>
      </c>
      <c r="EP66" s="397">
        <f t="shared" si="40"/>
        <v>2.8917505605181972</v>
      </c>
      <c r="EQ66" s="397">
        <f t="shared" si="40"/>
        <v>2.3134004484145581</v>
      </c>
      <c r="ER66" s="397">
        <f t="shared" si="61"/>
        <v>1.8507203587316465</v>
      </c>
      <c r="ES66" s="397">
        <f t="shared" si="61"/>
        <v>1.4805762869853174</v>
      </c>
      <c r="ET66" s="397">
        <f t="shared" si="61"/>
        <v>1.1844610295882541</v>
      </c>
      <c r="EU66" s="402">
        <f t="shared" si="61"/>
        <v>0.94756882367060324</v>
      </c>
      <c r="EV66" s="397">
        <f t="shared" si="61"/>
        <v>0.75805505893648262</v>
      </c>
      <c r="EW66" s="397">
        <f t="shared" si="61"/>
        <v>0.60644404714918609</v>
      </c>
      <c r="EX66" s="397">
        <f t="shared" si="61"/>
        <v>0.48515523771934888</v>
      </c>
      <c r="EY66" s="397">
        <f t="shared" si="61"/>
        <v>0.38812419017547911</v>
      </c>
      <c r="EZ66" s="397">
        <f t="shared" si="61"/>
        <v>0.31049935214038332</v>
      </c>
      <c r="FA66" s="397">
        <f t="shared" si="61"/>
        <v>0.24839948171230666</v>
      </c>
      <c r="FB66" s="397">
        <f t="shared" si="61"/>
        <v>0.19871958536984535</v>
      </c>
      <c r="FC66" s="397">
        <f t="shared" si="61"/>
        <v>0.15897566829587628</v>
      </c>
      <c r="FD66" s="397">
        <f t="shared" si="61"/>
        <v>0.12718053463670104</v>
      </c>
      <c r="FE66" s="397">
        <f t="shared" si="61"/>
        <v>0.10174442770936083</v>
      </c>
      <c r="FF66" s="397">
        <f t="shared" si="61"/>
        <v>8.1395542167488677E-2</v>
      </c>
      <c r="FG66" s="402">
        <f t="shared" si="61"/>
        <v>6.5116433733990939E-2</v>
      </c>
      <c r="FH66" s="397">
        <f t="shared" si="87"/>
        <v>5.2093146987192751E-2</v>
      </c>
      <c r="FI66" s="397">
        <f t="shared" si="87"/>
        <v>4.1674517589754205E-2</v>
      </c>
      <c r="FJ66" s="397">
        <f t="shared" si="87"/>
        <v>3.3339614071803365E-2</v>
      </c>
      <c r="FK66" s="397">
        <f t="shared" si="87"/>
        <v>2.6671691257442693E-2</v>
      </c>
      <c r="FL66" s="397">
        <f t="shared" si="87"/>
        <v>2.1337353005954157E-2</v>
      </c>
      <c r="FM66" s="397">
        <f t="shared" si="87"/>
        <v>1.7069882404763325E-2</v>
      </c>
      <c r="FN66" s="397">
        <f t="shared" si="87"/>
        <v>1.3655905923810661E-2</v>
      </c>
      <c r="FO66" s="397">
        <f t="shared" si="77"/>
        <v>1.0924724739048529E-2</v>
      </c>
      <c r="FP66" s="397">
        <f t="shared" si="77"/>
        <v>8.7397797912388241E-3</v>
      </c>
      <c r="FQ66" s="397">
        <f t="shared" si="77"/>
        <v>6.9918238329910593E-3</v>
      </c>
      <c r="FR66" s="397">
        <f t="shared" si="77"/>
        <v>5.5934590663928481E-3</v>
      </c>
      <c r="FS66" s="402">
        <f t="shared" si="77"/>
        <v>4.4747672531142788E-3</v>
      </c>
      <c r="FT66" s="397">
        <f t="shared" si="77"/>
        <v>3.5798138024914234E-3</v>
      </c>
      <c r="FU66" s="397">
        <f t="shared" si="77"/>
        <v>2.8638510419931387E-3</v>
      </c>
      <c r="FV66" s="397">
        <f t="shared" si="77"/>
        <v>2.2910808335945112E-3</v>
      </c>
      <c r="FW66" s="397">
        <f t="shared" si="77"/>
        <v>1.832864666875609E-3</v>
      </c>
      <c r="FX66" s="397">
        <f t="shared" si="53"/>
        <v>1.4662917335004873E-3</v>
      </c>
      <c r="FY66" s="397">
        <f t="shared" si="53"/>
        <v>1.1730333868003899E-3</v>
      </c>
      <c r="FZ66" s="397">
        <f t="shared" si="53"/>
        <v>9.3842670944031196E-4</v>
      </c>
      <c r="GA66" s="397">
        <f t="shared" si="53"/>
        <v>7.5074136755224957E-4</v>
      </c>
      <c r="GB66" s="397">
        <f t="shared" si="53"/>
        <v>6.005930940417997E-4</v>
      </c>
      <c r="GC66" s="397">
        <f t="shared" si="53"/>
        <v>4.8047447523343978E-4</v>
      </c>
      <c r="GD66" s="397">
        <f t="shared" si="53"/>
        <v>3.8437958018675185E-4</v>
      </c>
      <c r="GE66" s="402">
        <f t="shared" si="53"/>
        <v>3.0750366414940148E-4</v>
      </c>
      <c r="GF66" s="416">
        <f t="shared" si="45"/>
        <v>569968.74876998516</v>
      </c>
    </row>
    <row r="67" spans="1:189" ht="22" hidden="1" customHeight="1">
      <c r="B67" s="394">
        <f t="shared" si="19"/>
        <v>51</v>
      </c>
      <c r="C67" s="428"/>
      <c r="D67" s="428"/>
      <c r="E67" s="428">
        <v>1</v>
      </c>
      <c r="F67" s="428"/>
      <c r="G67" s="409" t="str">
        <f>$G$357</f>
        <v>Low Performing  Title / Print</v>
      </c>
      <c r="H67" s="422"/>
      <c r="I67" s="423"/>
      <c r="J67" s="423"/>
      <c r="K67" s="423"/>
      <c r="L67" s="423"/>
      <c r="M67" s="423"/>
      <c r="N67" s="423"/>
      <c r="O67" s="423"/>
      <c r="P67" s="423"/>
      <c r="Q67" s="423"/>
      <c r="R67" s="423"/>
      <c r="S67" s="425"/>
      <c r="T67" s="423"/>
      <c r="U67" s="423"/>
      <c r="V67" s="423"/>
      <c r="W67" s="423"/>
      <c r="X67" s="423"/>
      <c r="Y67" s="423"/>
      <c r="Z67" s="423"/>
      <c r="AA67" s="423"/>
      <c r="AB67" s="423"/>
      <c r="AC67" s="423"/>
      <c r="AD67" s="423"/>
      <c r="AE67" s="425"/>
      <c r="AF67" s="423"/>
      <c r="AG67" s="423"/>
      <c r="AH67" s="423"/>
      <c r="AI67" s="423"/>
      <c r="AJ67" s="423"/>
      <c r="AK67" s="423"/>
      <c r="AL67" s="423"/>
      <c r="AM67" s="423"/>
      <c r="AN67" s="423"/>
      <c r="AO67" s="423"/>
      <c r="AP67" s="423"/>
      <c r="AQ67" s="425"/>
      <c r="AR67" s="423"/>
      <c r="AS67" s="423"/>
      <c r="AT67" s="423"/>
      <c r="AU67" s="423"/>
      <c r="AV67" s="423"/>
      <c r="AW67" s="423"/>
      <c r="AX67" s="423"/>
      <c r="AY67" s="423"/>
      <c r="AZ67" s="423"/>
      <c r="BA67" s="423"/>
      <c r="BB67" s="423"/>
      <c r="BC67" s="425"/>
      <c r="BD67" s="423"/>
      <c r="BE67" s="423"/>
      <c r="BF67" s="423"/>
      <c r="BG67" s="423"/>
      <c r="BH67" s="423"/>
      <c r="BI67" s="423"/>
      <c r="BJ67" s="423"/>
      <c r="BK67" s="423"/>
      <c r="BL67" s="423"/>
      <c r="BM67" s="423"/>
      <c r="BN67" s="423"/>
      <c r="BO67" s="425"/>
      <c r="BP67" s="423"/>
      <c r="BQ67" s="423"/>
      <c r="BR67" s="423"/>
      <c r="BS67" s="423"/>
      <c r="BT67" s="423"/>
      <c r="BU67" s="423"/>
      <c r="BV67" s="423"/>
      <c r="BW67" s="423"/>
      <c r="BX67" s="423"/>
      <c r="BY67" s="423"/>
      <c r="BZ67" s="423"/>
      <c r="CA67" s="425"/>
      <c r="CB67" s="423"/>
      <c r="CC67" s="423"/>
      <c r="CD67" s="423"/>
      <c r="CE67" s="423"/>
      <c r="CF67" s="423"/>
      <c r="CG67" s="423"/>
      <c r="CH67" s="423"/>
      <c r="CI67" s="423"/>
      <c r="CJ67" s="423"/>
      <c r="CK67" s="423"/>
      <c r="CL67" s="423"/>
      <c r="CM67" s="425"/>
      <c r="CN67" s="423"/>
      <c r="CO67" s="423"/>
      <c r="CP67" s="423"/>
      <c r="CQ67" s="429">
        <f t="shared" ref="CQ67:DN67" si="90">$B$10*Q$357</f>
        <v>10965.824999999999</v>
      </c>
      <c r="CR67" s="429">
        <f t="shared" si="90"/>
        <v>40421.0625</v>
      </c>
      <c r="CS67" s="429">
        <f t="shared" si="90"/>
        <v>74204.324999999997</v>
      </c>
      <c r="CT67" s="429">
        <f t="shared" si="90"/>
        <v>136792.5</v>
      </c>
      <c r="CU67" s="429">
        <f t="shared" si="90"/>
        <v>224799.41249999998</v>
      </c>
      <c r="CV67" s="429">
        <f t="shared" si="90"/>
        <v>153499.125</v>
      </c>
      <c r="CW67" s="429">
        <f t="shared" si="90"/>
        <v>131500.19999999998</v>
      </c>
      <c r="CX67" s="429">
        <f t="shared" si="90"/>
        <v>145650.375</v>
      </c>
      <c r="CY67" s="430">
        <f t="shared" si="90"/>
        <v>117574.27499999999</v>
      </c>
      <c r="CZ67" s="429">
        <f t="shared" si="90"/>
        <v>116755.7625</v>
      </c>
      <c r="DA67" s="429">
        <f t="shared" si="90"/>
        <v>111205.575</v>
      </c>
      <c r="DB67" s="429">
        <f t="shared" si="90"/>
        <v>102796.2</v>
      </c>
      <c r="DC67" s="429">
        <f t="shared" si="90"/>
        <v>90664.274999999994</v>
      </c>
      <c r="DD67" s="429">
        <f t="shared" si="90"/>
        <v>106429.04999999999</v>
      </c>
      <c r="DE67" s="429">
        <f t="shared" si="90"/>
        <v>83634.037499999991</v>
      </c>
      <c r="DF67" s="429">
        <f t="shared" si="90"/>
        <v>71558.175000000003</v>
      </c>
      <c r="DG67" s="429">
        <f t="shared" si="90"/>
        <v>70762.087499999994</v>
      </c>
      <c r="DH67" s="429">
        <f t="shared" si="90"/>
        <v>76144.087499999994</v>
      </c>
      <c r="DI67" s="429">
        <f t="shared" si="90"/>
        <v>55199.137499999997</v>
      </c>
      <c r="DJ67" s="429">
        <f t="shared" si="90"/>
        <v>55457.024999999994</v>
      </c>
      <c r="DK67" s="430">
        <f t="shared" si="90"/>
        <v>39681.037499999999</v>
      </c>
      <c r="DL67" s="429">
        <f t="shared" si="90"/>
        <v>27223.949999999997</v>
      </c>
      <c r="DM67" s="429">
        <f t="shared" si="90"/>
        <v>17704.537499999999</v>
      </c>
      <c r="DN67" s="429">
        <f t="shared" si="90"/>
        <v>7781.4749999999995</v>
      </c>
      <c r="DO67" s="397">
        <f t="shared" si="75"/>
        <v>6225.18</v>
      </c>
      <c r="DP67" s="397">
        <f t="shared" si="75"/>
        <v>4980.1440000000002</v>
      </c>
      <c r="DQ67" s="397">
        <f t="shared" si="75"/>
        <v>3984.1152000000002</v>
      </c>
      <c r="DR67" s="397">
        <f t="shared" si="75"/>
        <v>3187.2921600000004</v>
      </c>
      <c r="DS67" s="397">
        <f t="shared" si="75"/>
        <v>2549.8337280000005</v>
      </c>
      <c r="DT67" s="397">
        <f t="shared" si="75"/>
        <v>2039.8669824000006</v>
      </c>
      <c r="DU67" s="397">
        <f t="shared" si="75"/>
        <v>1631.8935859200005</v>
      </c>
      <c r="DV67" s="397">
        <f t="shared" si="73"/>
        <v>1305.5148687360006</v>
      </c>
      <c r="DW67" s="402">
        <f t="shared" si="68"/>
        <v>1044.4118949888004</v>
      </c>
      <c r="DX67" s="397">
        <f t="shared" si="68"/>
        <v>835.5295159910404</v>
      </c>
      <c r="DY67" s="397">
        <f t="shared" si="68"/>
        <v>668.42361279283239</v>
      </c>
      <c r="DZ67" s="397">
        <f t="shared" si="68"/>
        <v>534.73889023426591</v>
      </c>
      <c r="EA67" s="397">
        <f t="shared" si="68"/>
        <v>427.79111218741275</v>
      </c>
      <c r="EB67" s="397">
        <f t="shared" si="68"/>
        <v>342.23288974993022</v>
      </c>
      <c r="EC67" s="397">
        <f t="shared" si="68"/>
        <v>273.7863117999442</v>
      </c>
      <c r="ED67" s="397">
        <f t="shared" si="68"/>
        <v>219.02904943995537</v>
      </c>
      <c r="EE67" s="397">
        <f t="shared" si="68"/>
        <v>175.2232395519643</v>
      </c>
      <c r="EF67" s="397">
        <f t="shared" si="65"/>
        <v>140.17859164157144</v>
      </c>
      <c r="EG67" s="397">
        <f t="shared" si="65"/>
        <v>112.14287331325716</v>
      </c>
      <c r="EH67" s="397">
        <f t="shared" si="40"/>
        <v>89.714298650605727</v>
      </c>
      <c r="EI67" s="402">
        <f t="shared" si="40"/>
        <v>71.771438920484584</v>
      </c>
      <c r="EJ67" s="397">
        <f t="shared" si="40"/>
        <v>57.417151136387673</v>
      </c>
      <c r="EK67" s="397">
        <f t="shared" si="40"/>
        <v>45.933720909110143</v>
      </c>
      <c r="EL67" s="397">
        <f t="shared" si="40"/>
        <v>36.746976727288114</v>
      </c>
      <c r="EM67" s="397">
        <f t="shared" si="40"/>
        <v>29.397581381830491</v>
      </c>
      <c r="EN67" s="397">
        <f t="shared" si="40"/>
        <v>23.518065105464395</v>
      </c>
      <c r="EO67" s="397">
        <f t="shared" si="40"/>
        <v>18.814452084371517</v>
      </c>
      <c r="EP67" s="397">
        <f t="shared" si="40"/>
        <v>15.051561667497214</v>
      </c>
      <c r="EQ67" s="397">
        <f t="shared" si="40"/>
        <v>12.041249333997772</v>
      </c>
      <c r="ER67" s="397">
        <f t="shared" si="61"/>
        <v>9.6329994671982178</v>
      </c>
      <c r="ES67" s="397">
        <f t="shared" si="61"/>
        <v>7.7063995737585742</v>
      </c>
      <c r="ET67" s="397">
        <f t="shared" si="61"/>
        <v>6.1651196590068595</v>
      </c>
      <c r="EU67" s="402">
        <f t="shared" si="61"/>
        <v>4.9320957272054882</v>
      </c>
      <c r="EV67" s="397">
        <f t="shared" si="61"/>
        <v>3.9456765817643906</v>
      </c>
      <c r="EW67" s="397">
        <f t="shared" si="61"/>
        <v>3.1565412654115126</v>
      </c>
      <c r="EX67" s="397">
        <f t="shared" si="61"/>
        <v>2.5252330123292102</v>
      </c>
      <c r="EY67" s="397">
        <f t="shared" si="61"/>
        <v>2.0201864098633684</v>
      </c>
      <c r="EZ67" s="397">
        <f t="shared" si="61"/>
        <v>1.6161491278906948</v>
      </c>
      <c r="FA67" s="397">
        <f t="shared" si="61"/>
        <v>1.2929193023125558</v>
      </c>
      <c r="FB67" s="397">
        <f t="shared" si="61"/>
        <v>1.0343354418500448</v>
      </c>
      <c r="FC67" s="397">
        <f t="shared" si="61"/>
        <v>0.82746835348003589</v>
      </c>
      <c r="FD67" s="397">
        <f t="shared" si="61"/>
        <v>0.66197468278402871</v>
      </c>
      <c r="FE67" s="397">
        <f t="shared" si="61"/>
        <v>0.52957974622722304</v>
      </c>
      <c r="FF67" s="397">
        <f t="shared" si="61"/>
        <v>0.42366379698177847</v>
      </c>
      <c r="FG67" s="402">
        <f t="shared" si="61"/>
        <v>0.33893103758542281</v>
      </c>
      <c r="FH67" s="397">
        <f t="shared" si="87"/>
        <v>0.27114483006833828</v>
      </c>
      <c r="FI67" s="397">
        <f t="shared" si="87"/>
        <v>0.21691586405467064</v>
      </c>
      <c r="FJ67" s="397">
        <f t="shared" si="87"/>
        <v>0.17353269124373652</v>
      </c>
      <c r="FK67" s="397">
        <f t="shared" si="87"/>
        <v>0.13882615299498921</v>
      </c>
      <c r="FL67" s="397">
        <f t="shared" si="87"/>
        <v>0.11106092239599137</v>
      </c>
      <c r="FM67" s="397">
        <f t="shared" si="87"/>
        <v>8.8848737916793097E-2</v>
      </c>
      <c r="FN67" s="397">
        <f t="shared" si="87"/>
        <v>7.1078990333434483E-2</v>
      </c>
      <c r="FO67" s="397">
        <f t="shared" si="77"/>
        <v>5.6863192266747589E-2</v>
      </c>
      <c r="FP67" s="397">
        <f t="shared" si="77"/>
        <v>4.5490553813398074E-2</v>
      </c>
      <c r="FQ67" s="397">
        <f t="shared" si="77"/>
        <v>3.6392443050718461E-2</v>
      </c>
      <c r="FR67" s="397">
        <f t="shared" si="77"/>
        <v>2.9113954440574769E-2</v>
      </c>
      <c r="FS67" s="402">
        <f t="shared" si="77"/>
        <v>2.3291163552459818E-2</v>
      </c>
      <c r="FT67" s="397">
        <f t="shared" si="77"/>
        <v>1.8632930841967855E-2</v>
      </c>
      <c r="FU67" s="397">
        <f t="shared" si="77"/>
        <v>1.4906344673574285E-2</v>
      </c>
      <c r="FV67" s="397">
        <f t="shared" si="77"/>
        <v>1.1925075738859429E-2</v>
      </c>
      <c r="FW67" s="397">
        <f t="shared" si="77"/>
        <v>9.540060591087543E-3</v>
      </c>
      <c r="FX67" s="397">
        <f t="shared" si="53"/>
        <v>7.6320484728700346E-3</v>
      </c>
      <c r="FY67" s="397">
        <f t="shared" si="53"/>
        <v>6.1056387782960284E-3</v>
      </c>
      <c r="FZ67" s="397">
        <f t="shared" si="53"/>
        <v>4.8845110226368232E-3</v>
      </c>
      <c r="GA67" s="397">
        <f t="shared" si="53"/>
        <v>3.9076088181094586E-3</v>
      </c>
      <c r="GB67" s="397">
        <f t="shared" si="53"/>
        <v>3.1260870544875669E-3</v>
      </c>
      <c r="GC67" s="397">
        <f t="shared" si="53"/>
        <v>2.5008696435900538E-3</v>
      </c>
      <c r="GD67" s="397">
        <f t="shared" si="53"/>
        <v>2.0006957148720433E-3</v>
      </c>
      <c r="GE67" s="402">
        <f t="shared" si="53"/>
        <v>1.6005565718976347E-3</v>
      </c>
      <c r="GF67" s="392">
        <f t="shared" si="45"/>
        <v>2099529.406097773</v>
      </c>
    </row>
    <row r="68" spans="1:189" ht="22" hidden="1" customHeight="1">
      <c r="B68" s="394">
        <f t="shared" si="19"/>
        <v>52</v>
      </c>
      <c r="C68" s="428">
        <v>1</v>
      </c>
      <c r="D68" s="428"/>
      <c r="E68" s="428"/>
      <c r="F68" s="428"/>
      <c r="G68" s="404" t="str">
        <f>$G$355</f>
        <v>High Performing Title / Print</v>
      </c>
      <c r="H68" s="422"/>
      <c r="I68" s="423"/>
      <c r="J68" s="423"/>
      <c r="K68" s="423"/>
      <c r="L68" s="423"/>
      <c r="M68" s="423"/>
      <c r="N68" s="423"/>
      <c r="O68" s="423"/>
      <c r="P68" s="423"/>
      <c r="Q68" s="423"/>
      <c r="R68" s="423"/>
      <c r="S68" s="425"/>
      <c r="T68" s="423"/>
      <c r="U68" s="423"/>
      <c r="V68" s="423"/>
      <c r="W68" s="423"/>
      <c r="X68" s="423"/>
      <c r="Y68" s="423"/>
      <c r="Z68" s="423"/>
      <c r="AA68" s="423"/>
      <c r="AB68" s="423"/>
      <c r="AC68" s="423"/>
      <c r="AD68" s="423"/>
      <c r="AE68" s="425"/>
      <c r="AF68" s="423"/>
      <c r="AG68" s="423"/>
      <c r="AH68" s="423"/>
      <c r="AI68" s="423"/>
      <c r="AJ68" s="423"/>
      <c r="AK68" s="423"/>
      <c r="AL68" s="423"/>
      <c r="AM68" s="423"/>
      <c r="AN68" s="423"/>
      <c r="AO68" s="423"/>
      <c r="AP68" s="423"/>
      <c r="AQ68" s="425"/>
      <c r="AR68" s="423"/>
      <c r="AS68" s="423"/>
      <c r="AT68" s="423"/>
      <c r="AU68" s="423"/>
      <c r="AV68" s="423"/>
      <c r="AW68" s="423"/>
      <c r="AX68" s="423"/>
      <c r="AY68" s="423"/>
      <c r="AZ68" s="423"/>
      <c r="BA68" s="423"/>
      <c r="BB68" s="423"/>
      <c r="BC68" s="425"/>
      <c r="BD68" s="423"/>
      <c r="BE68" s="423"/>
      <c r="BF68" s="423"/>
      <c r="BG68" s="423"/>
      <c r="BH68" s="423"/>
      <c r="BI68" s="423"/>
      <c r="BJ68" s="423"/>
      <c r="BK68" s="423"/>
      <c r="BL68" s="423"/>
      <c r="BM68" s="423"/>
      <c r="BN68" s="423"/>
      <c r="BO68" s="425"/>
      <c r="BP68" s="423"/>
      <c r="BQ68" s="423"/>
      <c r="BR68" s="423"/>
      <c r="BS68" s="423"/>
      <c r="BT68" s="423"/>
      <c r="BU68" s="423"/>
      <c r="BV68" s="423"/>
      <c r="BW68" s="423"/>
      <c r="BX68" s="423"/>
      <c r="BY68" s="423"/>
      <c r="BZ68" s="423"/>
      <c r="CA68" s="425"/>
      <c r="CB68" s="423"/>
      <c r="CC68" s="423"/>
      <c r="CD68" s="423"/>
      <c r="CE68" s="423"/>
      <c r="CF68" s="423"/>
      <c r="CG68" s="423"/>
      <c r="CH68" s="423"/>
      <c r="CI68" s="423"/>
      <c r="CJ68" s="423"/>
      <c r="CK68" s="423"/>
      <c r="CL68" s="423"/>
      <c r="CM68" s="425"/>
      <c r="CN68" s="423"/>
      <c r="CO68" s="423"/>
      <c r="CP68" s="423"/>
      <c r="CQ68" s="423"/>
      <c r="CR68" s="423"/>
      <c r="CS68" s="435">
        <f t="shared" ref="CS68:DP68" si="91">$B$10*Q$355</f>
        <v>216978.69374999998</v>
      </c>
      <c r="CT68" s="435">
        <f t="shared" si="91"/>
        <v>724467.65625</v>
      </c>
      <c r="CU68" s="435">
        <f t="shared" si="91"/>
        <v>1376160.58125</v>
      </c>
      <c r="CV68" s="435">
        <f t="shared" si="91"/>
        <v>2329951.8937499998</v>
      </c>
      <c r="CW68" s="435">
        <f t="shared" si="91"/>
        <v>2894254.59375</v>
      </c>
      <c r="CX68" s="435">
        <f t="shared" si="91"/>
        <v>3393771.46875</v>
      </c>
      <c r="CY68" s="436">
        <f t="shared" si="91"/>
        <v>2796016.2749999999</v>
      </c>
      <c r="CZ68" s="435">
        <f t="shared" si="91"/>
        <v>2389978.0124999997</v>
      </c>
      <c r="DA68" s="435">
        <f t="shared" si="91"/>
        <v>3074736.5999999996</v>
      </c>
      <c r="DB68" s="435">
        <f t="shared" si="91"/>
        <v>2535998.4</v>
      </c>
      <c r="DC68" s="435">
        <f t="shared" si="91"/>
        <v>2199253.3874999997</v>
      </c>
      <c r="DD68" s="435">
        <f t="shared" si="91"/>
        <v>2769980.85</v>
      </c>
      <c r="DE68" s="435">
        <f t="shared" si="91"/>
        <v>2434968.1687499997</v>
      </c>
      <c r="DF68" s="435">
        <f t="shared" si="91"/>
        <v>2279546.1</v>
      </c>
      <c r="DG68" s="435">
        <f t="shared" si="91"/>
        <v>1459329.3</v>
      </c>
      <c r="DH68" s="435">
        <f t="shared" si="91"/>
        <v>1644554.1937499999</v>
      </c>
      <c r="DI68" s="435">
        <f t="shared" si="91"/>
        <v>1368625.78125</v>
      </c>
      <c r="DJ68" s="435">
        <f t="shared" si="91"/>
        <v>1435026.20625</v>
      </c>
      <c r="DK68" s="436">
        <f t="shared" si="91"/>
        <v>791086.72499999998</v>
      </c>
      <c r="DL68" s="435">
        <f t="shared" si="91"/>
        <v>705176.54999999993</v>
      </c>
      <c r="DM68" s="435">
        <f t="shared" si="91"/>
        <v>550393.59375</v>
      </c>
      <c r="DN68" s="435">
        <f t="shared" si="91"/>
        <v>603389.47499999998</v>
      </c>
      <c r="DO68" s="435">
        <f t="shared" si="91"/>
        <v>382004.26874999999</v>
      </c>
      <c r="DP68" s="435">
        <f t="shared" si="91"/>
        <v>213648.58124999999</v>
      </c>
      <c r="DQ68" s="397">
        <f t="shared" si="75"/>
        <v>170918.86499999999</v>
      </c>
      <c r="DR68" s="397">
        <f t="shared" si="75"/>
        <v>136735.092</v>
      </c>
      <c r="DS68" s="397">
        <f t="shared" si="75"/>
        <v>109388.0736</v>
      </c>
      <c r="DT68" s="397">
        <f t="shared" si="75"/>
        <v>87510.458880000006</v>
      </c>
      <c r="DU68" s="397">
        <f t="shared" si="75"/>
        <v>70008.367104000004</v>
      </c>
      <c r="DV68" s="397">
        <f t="shared" si="73"/>
        <v>56006.693683200006</v>
      </c>
      <c r="DW68" s="402">
        <f t="shared" si="68"/>
        <v>44805.354946560008</v>
      </c>
      <c r="DX68" s="397">
        <f t="shared" si="68"/>
        <v>35844.283957248008</v>
      </c>
      <c r="DY68" s="397">
        <f t="shared" si="68"/>
        <v>28675.427165798406</v>
      </c>
      <c r="DZ68" s="397">
        <f t="shared" si="68"/>
        <v>22940.341732638728</v>
      </c>
      <c r="EA68" s="397">
        <f t="shared" si="68"/>
        <v>18352.273386110985</v>
      </c>
      <c r="EB68" s="397">
        <f t="shared" si="68"/>
        <v>14681.818708888788</v>
      </c>
      <c r="EC68" s="397">
        <f t="shared" si="68"/>
        <v>11745.454967111031</v>
      </c>
      <c r="ED68" s="397">
        <f t="shared" si="68"/>
        <v>9396.3639736888254</v>
      </c>
      <c r="EE68" s="397">
        <f t="shared" si="68"/>
        <v>7517.091178951061</v>
      </c>
      <c r="EF68" s="397">
        <f t="shared" si="65"/>
        <v>6013.6729431608492</v>
      </c>
      <c r="EG68" s="397">
        <f t="shared" si="65"/>
        <v>4810.9383545286792</v>
      </c>
      <c r="EH68" s="397">
        <f t="shared" si="40"/>
        <v>3848.7506836229436</v>
      </c>
      <c r="EI68" s="402">
        <f t="shared" si="40"/>
        <v>3079.000546898355</v>
      </c>
      <c r="EJ68" s="397">
        <f t="shared" si="40"/>
        <v>2463.2004375186843</v>
      </c>
      <c r="EK68" s="397">
        <f t="shared" si="40"/>
        <v>1970.5603500149475</v>
      </c>
      <c r="EL68" s="397">
        <f t="shared" si="40"/>
        <v>1576.4482800119581</v>
      </c>
      <c r="EM68" s="397">
        <f t="shared" si="40"/>
        <v>1261.1586240095667</v>
      </c>
      <c r="EN68" s="397">
        <f t="shared" si="40"/>
        <v>1008.9268992076534</v>
      </c>
      <c r="EO68" s="397">
        <f t="shared" si="40"/>
        <v>807.14151936612279</v>
      </c>
      <c r="EP68" s="397">
        <f t="shared" si="40"/>
        <v>645.71321549289826</v>
      </c>
      <c r="EQ68" s="397">
        <f t="shared" si="40"/>
        <v>516.57057239431867</v>
      </c>
      <c r="ER68" s="397">
        <f t="shared" si="61"/>
        <v>413.25645791545497</v>
      </c>
      <c r="ES68" s="397">
        <f t="shared" si="61"/>
        <v>330.60516633236398</v>
      </c>
      <c r="ET68" s="397">
        <f t="shared" si="61"/>
        <v>264.48413306589117</v>
      </c>
      <c r="EU68" s="402">
        <f t="shared" si="61"/>
        <v>211.58730645271294</v>
      </c>
      <c r="EV68" s="397">
        <f t="shared" si="61"/>
        <v>169.26984516217036</v>
      </c>
      <c r="EW68" s="397">
        <f t="shared" si="61"/>
        <v>135.41587612973629</v>
      </c>
      <c r="EX68" s="397">
        <f t="shared" si="61"/>
        <v>108.33270090378903</v>
      </c>
      <c r="EY68" s="397">
        <f t="shared" si="61"/>
        <v>86.666160723031226</v>
      </c>
      <c r="EZ68" s="397">
        <f t="shared" si="61"/>
        <v>69.332928578424983</v>
      </c>
      <c r="FA68" s="397">
        <f t="shared" si="61"/>
        <v>55.466342862739992</v>
      </c>
      <c r="FB68" s="397">
        <f t="shared" si="61"/>
        <v>44.373074290191994</v>
      </c>
      <c r="FC68" s="397">
        <f t="shared" si="61"/>
        <v>35.498459432153595</v>
      </c>
      <c r="FD68" s="397">
        <f t="shared" si="61"/>
        <v>28.398767545722876</v>
      </c>
      <c r="FE68" s="397">
        <f t="shared" si="61"/>
        <v>22.719014036578301</v>
      </c>
      <c r="FF68" s="397">
        <f t="shared" si="61"/>
        <v>18.17521122926264</v>
      </c>
      <c r="FG68" s="402">
        <f t="shared" si="61"/>
        <v>14.540168983410112</v>
      </c>
      <c r="FH68" s="397">
        <f t="shared" si="87"/>
        <v>11.632135186728091</v>
      </c>
      <c r="FI68" s="397">
        <f t="shared" si="87"/>
        <v>9.3057081493824736</v>
      </c>
      <c r="FJ68" s="397">
        <f t="shared" si="87"/>
        <v>7.4445665195059796</v>
      </c>
      <c r="FK68" s="397">
        <f t="shared" si="87"/>
        <v>5.9556532156047837</v>
      </c>
      <c r="FL68" s="397">
        <f t="shared" si="87"/>
        <v>4.7645225724838269</v>
      </c>
      <c r="FM68" s="397">
        <f t="shared" si="87"/>
        <v>3.8116180579870615</v>
      </c>
      <c r="FN68" s="397">
        <f t="shared" si="87"/>
        <v>3.0492944463896494</v>
      </c>
      <c r="FO68" s="397">
        <f t="shared" si="77"/>
        <v>2.4394355571117199</v>
      </c>
      <c r="FP68" s="397">
        <f t="shared" si="77"/>
        <v>1.9515484456893759</v>
      </c>
      <c r="FQ68" s="397">
        <f t="shared" si="77"/>
        <v>1.5612387565515009</v>
      </c>
      <c r="FR68" s="397">
        <f t="shared" si="77"/>
        <v>1.2489910052412008</v>
      </c>
      <c r="FS68" s="402">
        <f t="shared" si="77"/>
        <v>0.99919280419296064</v>
      </c>
      <c r="FT68" s="397">
        <f t="shared" si="77"/>
        <v>0.79935424335436855</v>
      </c>
      <c r="FU68" s="397">
        <f t="shared" si="77"/>
        <v>0.63948339468349491</v>
      </c>
      <c r="FV68" s="397">
        <f t="shared" si="77"/>
        <v>0.51158671574679593</v>
      </c>
      <c r="FW68" s="397">
        <f t="shared" si="77"/>
        <v>0.40926937259743679</v>
      </c>
      <c r="FX68" s="397">
        <f t="shared" si="53"/>
        <v>0.32741549807794945</v>
      </c>
      <c r="FY68" s="397">
        <f t="shared" si="53"/>
        <v>0.26193239846235955</v>
      </c>
      <c r="FZ68" s="397">
        <f t="shared" si="53"/>
        <v>0.20954591876988765</v>
      </c>
      <c r="GA68" s="397">
        <f t="shared" si="53"/>
        <v>0.16763673501591014</v>
      </c>
      <c r="GB68" s="397">
        <f t="shared" si="53"/>
        <v>0.13410938801272812</v>
      </c>
      <c r="GC68" s="397">
        <f t="shared" si="53"/>
        <v>0.1072875104101825</v>
      </c>
      <c r="GD68" s="397">
        <f t="shared" si="53"/>
        <v>8.583000832814601E-2</v>
      </c>
      <c r="GE68" s="402">
        <f t="shared" si="53"/>
        <v>6.8664006662516805E-2</v>
      </c>
      <c r="GF68" s="407">
        <f t="shared" si="45"/>
        <v>41423891.406593964</v>
      </c>
      <c r="GG68" s="408">
        <f>(GF68*$B$14)*$B$13</f>
        <v>186407511.32967287</v>
      </c>
    </row>
    <row r="69" spans="1:189" ht="22" hidden="1" customHeight="1">
      <c r="B69" s="394">
        <f t="shared" si="19"/>
        <v>53</v>
      </c>
      <c r="C69" s="428"/>
      <c r="D69" s="428"/>
      <c r="E69" s="428">
        <v>1</v>
      </c>
      <c r="F69" s="428"/>
      <c r="G69" s="409" t="str">
        <f>$G$357</f>
        <v>Low Performing  Title / Print</v>
      </c>
      <c r="H69" s="422"/>
      <c r="I69" s="423"/>
      <c r="J69" s="423"/>
      <c r="K69" s="423"/>
      <c r="L69" s="423"/>
      <c r="M69" s="423"/>
      <c r="N69" s="423"/>
      <c r="O69" s="423"/>
      <c r="P69" s="423"/>
      <c r="Q69" s="423"/>
      <c r="R69" s="423"/>
      <c r="S69" s="425"/>
      <c r="T69" s="423"/>
      <c r="U69" s="423"/>
      <c r="V69" s="423"/>
      <c r="W69" s="423"/>
      <c r="X69" s="423"/>
      <c r="Y69" s="423"/>
      <c r="Z69" s="423"/>
      <c r="AA69" s="423"/>
      <c r="AB69" s="423"/>
      <c r="AC69" s="423"/>
      <c r="AD69" s="423"/>
      <c r="AE69" s="425"/>
      <c r="AF69" s="423"/>
      <c r="AG69" s="423"/>
      <c r="AH69" s="423"/>
      <c r="AI69" s="423"/>
      <c r="AJ69" s="423"/>
      <c r="AK69" s="423"/>
      <c r="AL69" s="423"/>
      <c r="AM69" s="423"/>
      <c r="AN69" s="423"/>
      <c r="AO69" s="423"/>
      <c r="AP69" s="423"/>
      <c r="AQ69" s="425"/>
      <c r="AR69" s="423"/>
      <c r="AS69" s="423"/>
      <c r="AT69" s="423"/>
      <c r="AU69" s="423"/>
      <c r="AV69" s="423"/>
      <c r="AW69" s="423"/>
      <c r="AX69" s="423"/>
      <c r="AY69" s="423"/>
      <c r="AZ69" s="423"/>
      <c r="BA69" s="423"/>
      <c r="BB69" s="423"/>
      <c r="BC69" s="425"/>
      <c r="BD69" s="423"/>
      <c r="BE69" s="423"/>
      <c r="BF69" s="423"/>
      <c r="BG69" s="423"/>
      <c r="BH69" s="423"/>
      <c r="BI69" s="423"/>
      <c r="BJ69" s="423"/>
      <c r="BK69" s="423"/>
      <c r="BL69" s="423"/>
      <c r="BM69" s="423"/>
      <c r="BN69" s="423"/>
      <c r="BO69" s="425"/>
      <c r="BP69" s="423"/>
      <c r="BQ69" s="423"/>
      <c r="BR69" s="423"/>
      <c r="BS69" s="423"/>
      <c r="BT69" s="423"/>
      <c r="BU69" s="423"/>
      <c r="BV69" s="423"/>
      <c r="BW69" s="423"/>
      <c r="BX69" s="423"/>
      <c r="BY69" s="423"/>
      <c r="BZ69" s="423"/>
      <c r="CA69" s="425"/>
      <c r="CB69" s="423"/>
      <c r="CC69" s="423"/>
      <c r="CD69" s="423"/>
      <c r="CE69" s="423"/>
      <c r="CF69" s="423"/>
      <c r="CG69" s="423"/>
      <c r="CH69" s="423"/>
      <c r="CI69" s="423"/>
      <c r="CJ69" s="423"/>
      <c r="CK69" s="423"/>
      <c r="CL69" s="423"/>
      <c r="CM69" s="425"/>
      <c r="CN69" s="423"/>
      <c r="CO69" s="423"/>
      <c r="CP69" s="423"/>
      <c r="CQ69" s="423"/>
      <c r="CR69" s="423"/>
      <c r="CS69" s="423"/>
      <c r="CT69" s="429">
        <f t="shared" ref="CT69:DQ69" si="92">$B$10*Q$357</f>
        <v>10965.824999999999</v>
      </c>
      <c r="CU69" s="429">
        <f t="shared" si="92"/>
        <v>40421.0625</v>
      </c>
      <c r="CV69" s="429">
        <f t="shared" si="92"/>
        <v>74204.324999999997</v>
      </c>
      <c r="CW69" s="429">
        <f t="shared" si="92"/>
        <v>136792.5</v>
      </c>
      <c r="CX69" s="429">
        <f t="shared" si="92"/>
        <v>224799.41249999998</v>
      </c>
      <c r="CY69" s="430">
        <f t="shared" si="92"/>
        <v>153499.125</v>
      </c>
      <c r="CZ69" s="429">
        <f t="shared" si="92"/>
        <v>131500.19999999998</v>
      </c>
      <c r="DA69" s="429">
        <f t="shared" si="92"/>
        <v>145650.375</v>
      </c>
      <c r="DB69" s="429">
        <f t="shared" si="92"/>
        <v>117574.27499999999</v>
      </c>
      <c r="DC69" s="429">
        <f t="shared" si="92"/>
        <v>116755.7625</v>
      </c>
      <c r="DD69" s="429">
        <f t="shared" si="92"/>
        <v>111205.575</v>
      </c>
      <c r="DE69" s="429">
        <f t="shared" si="92"/>
        <v>102796.2</v>
      </c>
      <c r="DF69" s="429">
        <f t="shared" si="92"/>
        <v>90664.274999999994</v>
      </c>
      <c r="DG69" s="429">
        <f t="shared" si="92"/>
        <v>106429.04999999999</v>
      </c>
      <c r="DH69" s="429">
        <f t="shared" si="92"/>
        <v>83634.037499999991</v>
      </c>
      <c r="DI69" s="429">
        <f t="shared" si="92"/>
        <v>71558.175000000003</v>
      </c>
      <c r="DJ69" s="429">
        <f t="shared" si="92"/>
        <v>70762.087499999994</v>
      </c>
      <c r="DK69" s="430">
        <f t="shared" si="92"/>
        <v>76144.087499999994</v>
      </c>
      <c r="DL69" s="429">
        <f t="shared" si="92"/>
        <v>55199.137499999997</v>
      </c>
      <c r="DM69" s="429">
        <f t="shared" si="92"/>
        <v>55457.024999999994</v>
      </c>
      <c r="DN69" s="429">
        <f t="shared" si="92"/>
        <v>39681.037499999999</v>
      </c>
      <c r="DO69" s="429">
        <f t="shared" si="92"/>
        <v>27223.949999999997</v>
      </c>
      <c r="DP69" s="429">
        <f t="shared" si="92"/>
        <v>17704.537499999999</v>
      </c>
      <c r="DQ69" s="429">
        <f t="shared" si="92"/>
        <v>7781.4749999999995</v>
      </c>
      <c r="DR69" s="397">
        <f t="shared" si="75"/>
        <v>6225.18</v>
      </c>
      <c r="DS69" s="397">
        <f t="shared" si="75"/>
        <v>4980.1440000000002</v>
      </c>
      <c r="DT69" s="397">
        <f t="shared" si="75"/>
        <v>3984.1152000000002</v>
      </c>
      <c r="DU69" s="397">
        <f t="shared" si="75"/>
        <v>3187.2921600000004</v>
      </c>
      <c r="DV69" s="397">
        <f t="shared" si="73"/>
        <v>2549.8337280000005</v>
      </c>
      <c r="DW69" s="402">
        <f t="shared" si="68"/>
        <v>2039.8669824000006</v>
      </c>
      <c r="DX69" s="397">
        <f t="shared" si="68"/>
        <v>1631.8935859200005</v>
      </c>
      <c r="DY69" s="397">
        <f t="shared" si="68"/>
        <v>1305.5148687360006</v>
      </c>
      <c r="DZ69" s="397">
        <f t="shared" si="68"/>
        <v>1044.4118949888004</v>
      </c>
      <c r="EA69" s="397">
        <f t="shared" si="68"/>
        <v>835.5295159910404</v>
      </c>
      <c r="EB69" s="397">
        <f t="shared" si="68"/>
        <v>668.42361279283239</v>
      </c>
      <c r="EC69" s="397">
        <f t="shared" si="68"/>
        <v>534.73889023426591</v>
      </c>
      <c r="ED69" s="397">
        <f t="shared" si="68"/>
        <v>427.79111218741275</v>
      </c>
      <c r="EE69" s="397">
        <f t="shared" si="68"/>
        <v>342.23288974993022</v>
      </c>
      <c r="EF69" s="397">
        <f t="shared" si="65"/>
        <v>273.7863117999442</v>
      </c>
      <c r="EG69" s="397">
        <f t="shared" si="65"/>
        <v>219.02904943995537</v>
      </c>
      <c r="EH69" s="397">
        <f t="shared" si="40"/>
        <v>175.2232395519643</v>
      </c>
      <c r="EI69" s="402">
        <f t="shared" si="40"/>
        <v>140.17859164157144</v>
      </c>
      <c r="EJ69" s="397">
        <f t="shared" ref="EJ69:EY85" si="93">EI69*0.8</f>
        <v>112.14287331325716</v>
      </c>
      <c r="EK69" s="397">
        <f t="shared" si="93"/>
        <v>89.714298650605727</v>
      </c>
      <c r="EL69" s="397">
        <f t="shared" si="93"/>
        <v>71.771438920484584</v>
      </c>
      <c r="EM69" s="397">
        <f t="shared" si="93"/>
        <v>57.417151136387673</v>
      </c>
      <c r="EN69" s="397">
        <f t="shared" si="93"/>
        <v>45.933720909110143</v>
      </c>
      <c r="EO69" s="397">
        <f t="shared" si="93"/>
        <v>36.746976727288114</v>
      </c>
      <c r="EP69" s="397">
        <f t="shared" si="93"/>
        <v>29.397581381830491</v>
      </c>
      <c r="EQ69" s="397">
        <f t="shared" si="93"/>
        <v>23.518065105464395</v>
      </c>
      <c r="ER69" s="397">
        <f t="shared" si="61"/>
        <v>18.814452084371517</v>
      </c>
      <c r="ES69" s="397">
        <f t="shared" si="61"/>
        <v>15.051561667497214</v>
      </c>
      <c r="ET69" s="397">
        <f t="shared" si="61"/>
        <v>12.041249333997772</v>
      </c>
      <c r="EU69" s="402">
        <f t="shared" si="61"/>
        <v>9.6329994671982178</v>
      </c>
      <c r="EV69" s="397">
        <f t="shared" si="61"/>
        <v>7.7063995737585742</v>
      </c>
      <c r="EW69" s="397">
        <f t="shared" si="61"/>
        <v>6.1651196590068595</v>
      </c>
      <c r="EX69" s="397">
        <f t="shared" si="61"/>
        <v>4.9320957272054882</v>
      </c>
      <c r="EY69" s="397">
        <f t="shared" si="61"/>
        <v>3.9456765817643906</v>
      </c>
      <c r="EZ69" s="397">
        <f t="shared" si="61"/>
        <v>3.1565412654115126</v>
      </c>
      <c r="FA69" s="397">
        <f t="shared" si="61"/>
        <v>2.5252330123292102</v>
      </c>
      <c r="FB69" s="397">
        <f t="shared" si="61"/>
        <v>2.0201864098633684</v>
      </c>
      <c r="FC69" s="397">
        <f t="shared" si="61"/>
        <v>1.6161491278906948</v>
      </c>
      <c r="FD69" s="397">
        <f t="shared" si="61"/>
        <v>1.2929193023125558</v>
      </c>
      <c r="FE69" s="397">
        <f t="shared" si="61"/>
        <v>1.0343354418500448</v>
      </c>
      <c r="FF69" s="397">
        <f t="shared" si="61"/>
        <v>0.82746835348003589</v>
      </c>
      <c r="FG69" s="402">
        <f t="shared" si="61"/>
        <v>0.66197468278402871</v>
      </c>
      <c r="FH69" s="397">
        <f t="shared" si="87"/>
        <v>0.52957974622722304</v>
      </c>
      <c r="FI69" s="397">
        <f t="shared" si="87"/>
        <v>0.42366379698177847</v>
      </c>
      <c r="FJ69" s="397">
        <f t="shared" si="87"/>
        <v>0.33893103758542281</v>
      </c>
      <c r="FK69" s="397">
        <f t="shared" si="87"/>
        <v>0.27114483006833828</v>
      </c>
      <c r="FL69" s="397">
        <f t="shared" si="87"/>
        <v>0.21691586405467064</v>
      </c>
      <c r="FM69" s="397">
        <f t="shared" si="87"/>
        <v>0.17353269124373652</v>
      </c>
      <c r="FN69" s="397">
        <f t="shared" si="87"/>
        <v>0.13882615299498921</v>
      </c>
      <c r="FO69" s="397">
        <f t="shared" si="77"/>
        <v>0.11106092239599137</v>
      </c>
      <c r="FP69" s="397">
        <f t="shared" si="77"/>
        <v>8.8848737916793097E-2</v>
      </c>
      <c r="FQ69" s="397">
        <f t="shared" si="77"/>
        <v>7.1078990333434483E-2</v>
      </c>
      <c r="FR69" s="397">
        <f t="shared" si="77"/>
        <v>5.6863192266747589E-2</v>
      </c>
      <c r="FS69" s="402">
        <f t="shared" si="77"/>
        <v>4.5490553813398074E-2</v>
      </c>
      <c r="FT69" s="397">
        <f t="shared" si="77"/>
        <v>3.6392443050718461E-2</v>
      </c>
      <c r="FU69" s="397">
        <f t="shared" si="77"/>
        <v>2.9113954440574769E-2</v>
      </c>
      <c r="FV69" s="397">
        <f t="shared" si="77"/>
        <v>2.3291163552459818E-2</v>
      </c>
      <c r="FW69" s="397">
        <f t="shared" si="77"/>
        <v>1.8632930841967855E-2</v>
      </c>
      <c r="FX69" s="397">
        <f t="shared" si="53"/>
        <v>1.4906344673574285E-2</v>
      </c>
      <c r="FY69" s="397">
        <f t="shared" si="53"/>
        <v>1.1925075738859429E-2</v>
      </c>
      <c r="FZ69" s="397">
        <f t="shared" si="53"/>
        <v>9.540060591087543E-3</v>
      </c>
      <c r="GA69" s="397">
        <f t="shared" si="53"/>
        <v>7.6320484728700346E-3</v>
      </c>
      <c r="GB69" s="397">
        <f t="shared" si="53"/>
        <v>6.1056387782960284E-3</v>
      </c>
      <c r="GC69" s="397">
        <f t="shared" si="53"/>
        <v>4.8845110226368232E-3</v>
      </c>
      <c r="GD69" s="397">
        <f t="shared" si="53"/>
        <v>3.9076088181094586E-3</v>
      </c>
      <c r="GE69" s="402">
        <f t="shared" si="53"/>
        <v>3.1260870544875669E-3</v>
      </c>
      <c r="GF69" s="392">
        <f t="shared" si="45"/>
        <v>2099529.3999956511</v>
      </c>
    </row>
    <row r="70" spans="1:189" ht="22" hidden="1" customHeight="1">
      <c r="B70" s="394">
        <f t="shared" si="19"/>
        <v>54</v>
      </c>
      <c r="C70" s="428"/>
      <c r="D70" s="428">
        <v>1</v>
      </c>
      <c r="E70" s="428"/>
      <c r="F70" s="428"/>
      <c r="G70" s="418" t="str">
        <f>$G$356</f>
        <v>Avg Performing  Title / Print</v>
      </c>
      <c r="H70" s="422"/>
      <c r="I70" s="423"/>
      <c r="J70" s="423"/>
      <c r="K70" s="423"/>
      <c r="L70" s="423"/>
      <c r="M70" s="423"/>
      <c r="N70" s="423"/>
      <c r="O70" s="423"/>
      <c r="P70" s="423"/>
      <c r="Q70" s="423"/>
      <c r="R70" s="423"/>
      <c r="S70" s="425"/>
      <c r="T70" s="423"/>
      <c r="U70" s="423"/>
      <c r="V70" s="423"/>
      <c r="W70" s="423"/>
      <c r="X70" s="423"/>
      <c r="Y70" s="423"/>
      <c r="Z70" s="423"/>
      <c r="AA70" s="423"/>
      <c r="AB70" s="423"/>
      <c r="AC70" s="423"/>
      <c r="AD70" s="423"/>
      <c r="AE70" s="425"/>
      <c r="AF70" s="423"/>
      <c r="AG70" s="423"/>
      <c r="AH70" s="423"/>
      <c r="AI70" s="423"/>
      <c r="AJ70" s="423"/>
      <c r="AK70" s="423"/>
      <c r="AL70" s="423"/>
      <c r="AM70" s="423"/>
      <c r="AN70" s="423"/>
      <c r="AO70" s="423"/>
      <c r="AP70" s="423"/>
      <c r="AQ70" s="425"/>
      <c r="AR70" s="423"/>
      <c r="AS70" s="423"/>
      <c r="AT70" s="423"/>
      <c r="AU70" s="423"/>
      <c r="AV70" s="423"/>
      <c r="AW70" s="423"/>
      <c r="AX70" s="423"/>
      <c r="AY70" s="423"/>
      <c r="AZ70" s="423"/>
      <c r="BA70" s="423"/>
      <c r="BB70" s="423"/>
      <c r="BC70" s="425"/>
      <c r="BD70" s="423"/>
      <c r="BE70" s="423"/>
      <c r="BF70" s="423"/>
      <c r="BG70" s="423"/>
      <c r="BH70" s="423"/>
      <c r="BI70" s="423"/>
      <c r="BJ70" s="423"/>
      <c r="BK70" s="423"/>
      <c r="BL70" s="423"/>
      <c r="BM70" s="423"/>
      <c r="BN70" s="423"/>
      <c r="BO70" s="425"/>
      <c r="BP70" s="423"/>
      <c r="BQ70" s="423"/>
      <c r="BR70" s="423"/>
      <c r="BS70" s="423"/>
      <c r="BT70" s="423"/>
      <c r="BU70" s="423"/>
      <c r="BV70" s="423"/>
      <c r="BW70" s="423"/>
      <c r="BX70" s="423"/>
      <c r="BY70" s="423"/>
      <c r="BZ70" s="423"/>
      <c r="CA70" s="425"/>
      <c r="CB70" s="423"/>
      <c r="CC70" s="423"/>
      <c r="CD70" s="423"/>
      <c r="CE70" s="423"/>
      <c r="CF70" s="423"/>
      <c r="CG70" s="423"/>
      <c r="CH70" s="423"/>
      <c r="CI70" s="423"/>
      <c r="CJ70" s="423"/>
      <c r="CK70" s="423"/>
      <c r="CL70" s="423"/>
      <c r="CM70" s="425"/>
      <c r="CN70" s="423"/>
      <c r="CO70" s="423"/>
      <c r="CP70" s="423"/>
      <c r="CQ70" s="423"/>
      <c r="CR70" s="423"/>
      <c r="CS70" s="423"/>
      <c r="CT70" s="423"/>
      <c r="CU70" s="426">
        <f t="shared" ref="CU70:DR70" si="94">$B$10*Q$356</f>
        <v>23344.424999999999</v>
      </c>
      <c r="CV70" s="426">
        <f t="shared" si="94"/>
        <v>75179.8125</v>
      </c>
      <c r="CW70" s="426">
        <f t="shared" si="94"/>
        <v>213463.57499999998</v>
      </c>
      <c r="CX70" s="426">
        <f t="shared" si="94"/>
        <v>417721.6875</v>
      </c>
      <c r="CY70" s="427">
        <f t="shared" si="94"/>
        <v>510202.38749999995</v>
      </c>
      <c r="CZ70" s="426">
        <f t="shared" si="94"/>
        <v>496444.64999999997</v>
      </c>
      <c r="DA70" s="426">
        <f t="shared" si="94"/>
        <v>505224.03749999998</v>
      </c>
      <c r="DB70" s="426">
        <f t="shared" si="94"/>
        <v>495940.08749999997</v>
      </c>
      <c r="DC70" s="426">
        <f t="shared" si="94"/>
        <v>335455.57500000001</v>
      </c>
      <c r="DD70" s="426">
        <f t="shared" si="94"/>
        <v>364069.875</v>
      </c>
      <c r="DE70" s="426">
        <f t="shared" si="94"/>
        <v>279841.57500000001</v>
      </c>
      <c r="DF70" s="426">
        <f t="shared" si="94"/>
        <v>238590.78749999998</v>
      </c>
      <c r="DG70" s="426">
        <f t="shared" si="94"/>
        <v>308814.67499999999</v>
      </c>
      <c r="DH70" s="426">
        <f t="shared" si="94"/>
        <v>273585</v>
      </c>
      <c r="DI70" s="426">
        <f t="shared" si="94"/>
        <v>237267.71249999999</v>
      </c>
      <c r="DJ70" s="426">
        <f t="shared" si="94"/>
        <v>178615.125</v>
      </c>
      <c r="DK70" s="427">
        <f t="shared" si="94"/>
        <v>165844.08749999999</v>
      </c>
      <c r="DL70" s="426">
        <f t="shared" si="94"/>
        <v>185342.625</v>
      </c>
      <c r="DM70" s="426">
        <f t="shared" si="94"/>
        <v>165877.72500000001</v>
      </c>
      <c r="DN70" s="426">
        <f t="shared" si="94"/>
        <v>128921.325</v>
      </c>
      <c r="DO70" s="426">
        <f t="shared" si="94"/>
        <v>95799.599999999991</v>
      </c>
      <c r="DP70" s="426">
        <f t="shared" si="94"/>
        <v>55995.224999999999</v>
      </c>
      <c r="DQ70" s="426">
        <f t="shared" si="94"/>
        <v>49009.837499999994</v>
      </c>
      <c r="DR70" s="426">
        <f t="shared" si="94"/>
        <v>27055.762499999997</v>
      </c>
      <c r="DS70" s="397">
        <f t="shared" si="75"/>
        <v>21644.61</v>
      </c>
      <c r="DT70" s="397">
        <f t="shared" si="75"/>
        <v>17315.688000000002</v>
      </c>
      <c r="DU70" s="397">
        <f t="shared" si="75"/>
        <v>13852.550400000002</v>
      </c>
      <c r="DV70" s="397">
        <f t="shared" si="73"/>
        <v>11082.040320000002</v>
      </c>
      <c r="DW70" s="402">
        <f t="shared" si="68"/>
        <v>8865.6322560000026</v>
      </c>
      <c r="DX70" s="397">
        <f t="shared" si="68"/>
        <v>7092.5058048000028</v>
      </c>
      <c r="DY70" s="397">
        <f t="shared" si="68"/>
        <v>5674.0046438400022</v>
      </c>
      <c r="DZ70" s="397">
        <f t="shared" si="68"/>
        <v>4539.2037150720016</v>
      </c>
      <c r="EA70" s="397">
        <f t="shared" si="68"/>
        <v>3631.3629720576014</v>
      </c>
      <c r="EB70" s="397">
        <f t="shared" si="68"/>
        <v>2905.0903776460814</v>
      </c>
      <c r="EC70" s="397">
        <f t="shared" si="68"/>
        <v>2324.0723021168651</v>
      </c>
      <c r="ED70" s="397">
        <f t="shared" si="68"/>
        <v>1859.2578416934921</v>
      </c>
      <c r="EE70" s="397">
        <f t="shared" si="68"/>
        <v>1487.4062733547937</v>
      </c>
      <c r="EF70" s="397">
        <f t="shared" si="65"/>
        <v>1189.9250186838351</v>
      </c>
      <c r="EG70" s="397">
        <f t="shared" si="65"/>
        <v>951.94001494706811</v>
      </c>
      <c r="EH70" s="397">
        <f t="shared" si="65"/>
        <v>761.55201195765449</v>
      </c>
      <c r="EI70" s="402">
        <f t="shared" si="65"/>
        <v>609.24160956612366</v>
      </c>
      <c r="EJ70" s="397">
        <f t="shared" si="93"/>
        <v>487.39328765289895</v>
      </c>
      <c r="EK70" s="397">
        <f t="shared" si="93"/>
        <v>389.91463012231918</v>
      </c>
      <c r="EL70" s="397">
        <f t="shared" si="93"/>
        <v>311.93170409785535</v>
      </c>
      <c r="EM70" s="397">
        <f t="shared" si="93"/>
        <v>249.5453632782843</v>
      </c>
      <c r="EN70" s="397">
        <f t="shared" si="93"/>
        <v>199.63629062262746</v>
      </c>
      <c r="EO70" s="397">
        <f t="shared" si="93"/>
        <v>159.70903249810198</v>
      </c>
      <c r="EP70" s="397">
        <f t="shared" si="93"/>
        <v>127.76722599848159</v>
      </c>
      <c r="EQ70" s="397">
        <f t="shared" si="93"/>
        <v>102.21378079878528</v>
      </c>
      <c r="ER70" s="397">
        <f t="shared" si="93"/>
        <v>81.771024639028226</v>
      </c>
      <c r="ES70" s="397">
        <f t="shared" si="93"/>
        <v>65.416819711222587</v>
      </c>
      <c r="ET70" s="397">
        <f t="shared" si="93"/>
        <v>52.33345576897807</v>
      </c>
      <c r="EU70" s="402">
        <f t="shared" si="93"/>
        <v>41.866764615182461</v>
      </c>
      <c r="EV70" s="397">
        <f t="shared" si="93"/>
        <v>33.493411692145969</v>
      </c>
      <c r="EW70" s="397">
        <f t="shared" si="93"/>
        <v>26.794729353716775</v>
      </c>
      <c r="EX70" s="397">
        <f t="shared" si="93"/>
        <v>21.43578348297342</v>
      </c>
      <c r="EY70" s="397">
        <f t="shared" si="93"/>
        <v>17.148626786378738</v>
      </c>
      <c r="EZ70" s="397">
        <f t="shared" si="61"/>
        <v>13.718901429102992</v>
      </c>
      <c r="FA70" s="397">
        <f t="shared" si="61"/>
        <v>10.975121143282394</v>
      </c>
      <c r="FB70" s="397">
        <f t="shared" ref="EZ70:FG100" si="95">FA70*0.8</f>
        <v>8.7800969146259149</v>
      </c>
      <c r="FC70" s="397">
        <f t="shared" si="95"/>
        <v>7.0240775317007325</v>
      </c>
      <c r="FD70" s="397">
        <f t="shared" si="95"/>
        <v>5.6192620253605865</v>
      </c>
      <c r="FE70" s="397">
        <f t="shared" si="95"/>
        <v>4.495409620288469</v>
      </c>
      <c r="FF70" s="397">
        <f t="shared" si="95"/>
        <v>3.5963276962307753</v>
      </c>
      <c r="FG70" s="402">
        <f t="shared" si="95"/>
        <v>2.8770621569846204</v>
      </c>
      <c r="FH70" s="397">
        <f t="shared" si="87"/>
        <v>2.3016497255876964</v>
      </c>
      <c r="FI70" s="397">
        <f t="shared" si="87"/>
        <v>1.8413197804701573</v>
      </c>
      <c r="FJ70" s="397">
        <f t="shared" si="87"/>
        <v>1.473055824376126</v>
      </c>
      <c r="FK70" s="397">
        <f t="shared" si="87"/>
        <v>1.1784446595009008</v>
      </c>
      <c r="FL70" s="397">
        <f t="shared" si="87"/>
        <v>0.94275572760072068</v>
      </c>
      <c r="FM70" s="397">
        <f t="shared" si="87"/>
        <v>0.75420458208057661</v>
      </c>
      <c r="FN70" s="397">
        <f t="shared" si="87"/>
        <v>0.60336366566446131</v>
      </c>
      <c r="FO70" s="397">
        <f t="shared" si="77"/>
        <v>0.48269093253156908</v>
      </c>
      <c r="FP70" s="397">
        <f t="shared" si="77"/>
        <v>0.38615274602525529</v>
      </c>
      <c r="FQ70" s="397">
        <f t="shared" si="77"/>
        <v>0.30892219682020428</v>
      </c>
      <c r="FR70" s="397">
        <f t="shared" si="77"/>
        <v>0.24713775745616343</v>
      </c>
      <c r="FS70" s="402">
        <f t="shared" si="77"/>
        <v>0.19771020596493075</v>
      </c>
      <c r="FT70" s="397">
        <f t="shared" si="77"/>
        <v>0.15816816477194462</v>
      </c>
      <c r="FU70" s="397">
        <f t="shared" si="77"/>
        <v>0.1265345318175557</v>
      </c>
      <c r="FV70" s="397">
        <f t="shared" si="77"/>
        <v>0.10122762545404457</v>
      </c>
      <c r="FW70" s="397">
        <f t="shared" si="77"/>
        <v>8.0982100363235665E-2</v>
      </c>
      <c r="FX70" s="397">
        <f t="shared" si="53"/>
        <v>6.4785680290588538E-2</v>
      </c>
      <c r="FY70" s="397">
        <f t="shared" si="53"/>
        <v>5.1828544232470831E-2</v>
      </c>
      <c r="FZ70" s="397">
        <f t="shared" si="53"/>
        <v>4.1462835385976671E-2</v>
      </c>
      <c r="GA70" s="397">
        <f t="shared" si="53"/>
        <v>3.3170268308781337E-2</v>
      </c>
      <c r="GB70" s="397">
        <f t="shared" si="53"/>
        <v>2.6536214647025071E-2</v>
      </c>
      <c r="GC70" s="397">
        <f t="shared" si="53"/>
        <v>2.122897171762006E-2</v>
      </c>
      <c r="GD70" s="397">
        <f t="shared" si="53"/>
        <v>1.6983177374096048E-2</v>
      </c>
      <c r="GE70" s="402">
        <f t="shared" ref="GB70:GE133" si="96">GD70*0.8</f>
        <v>1.3586541899276839E-2</v>
      </c>
      <c r="GF70" s="403">
        <f t="shared" si="45"/>
        <v>5935830.1706538359</v>
      </c>
    </row>
    <row r="71" spans="1:189" ht="22" hidden="1" customHeight="1">
      <c r="B71" s="394">
        <f t="shared" si="19"/>
        <v>55</v>
      </c>
      <c r="C71" s="428"/>
      <c r="D71" s="428">
        <v>1</v>
      </c>
      <c r="E71" s="428"/>
      <c r="F71" s="428"/>
      <c r="G71" s="418" t="str">
        <f>$G$356</f>
        <v>Avg Performing  Title / Print</v>
      </c>
      <c r="H71" s="422"/>
      <c r="I71" s="423"/>
      <c r="J71" s="423"/>
      <c r="K71" s="423"/>
      <c r="L71" s="423"/>
      <c r="M71" s="423"/>
      <c r="N71" s="423"/>
      <c r="O71" s="423"/>
      <c r="P71" s="423"/>
      <c r="Q71" s="423"/>
      <c r="R71" s="423"/>
      <c r="S71" s="425"/>
      <c r="T71" s="423"/>
      <c r="U71" s="423"/>
      <c r="V71" s="423"/>
      <c r="W71" s="423"/>
      <c r="X71" s="423"/>
      <c r="Y71" s="423"/>
      <c r="Z71" s="423"/>
      <c r="AA71" s="423"/>
      <c r="AB71" s="423"/>
      <c r="AC71" s="423"/>
      <c r="AD71" s="423"/>
      <c r="AE71" s="425"/>
      <c r="AF71" s="423"/>
      <c r="AG71" s="423"/>
      <c r="AH71" s="423"/>
      <c r="AI71" s="423"/>
      <c r="AJ71" s="423"/>
      <c r="AK71" s="423"/>
      <c r="AL71" s="423"/>
      <c r="AM71" s="423"/>
      <c r="AN71" s="423"/>
      <c r="AO71" s="423"/>
      <c r="AP71" s="423"/>
      <c r="AQ71" s="425"/>
      <c r="AR71" s="423"/>
      <c r="AS71" s="423"/>
      <c r="AT71" s="423"/>
      <c r="AU71" s="423"/>
      <c r="AV71" s="423"/>
      <c r="AW71" s="423"/>
      <c r="AX71" s="423"/>
      <c r="AY71" s="423"/>
      <c r="AZ71" s="423"/>
      <c r="BA71" s="423"/>
      <c r="BB71" s="423"/>
      <c r="BC71" s="425"/>
      <c r="BD71" s="423"/>
      <c r="BE71" s="423"/>
      <c r="BF71" s="423"/>
      <c r="BG71" s="423"/>
      <c r="BH71" s="423"/>
      <c r="BI71" s="423"/>
      <c r="BJ71" s="423"/>
      <c r="BK71" s="423"/>
      <c r="BL71" s="423"/>
      <c r="BM71" s="423"/>
      <c r="BN71" s="423"/>
      <c r="BO71" s="425"/>
      <c r="BP71" s="423"/>
      <c r="BQ71" s="423"/>
      <c r="BR71" s="423"/>
      <c r="BS71" s="423"/>
      <c r="BT71" s="423"/>
      <c r="BU71" s="423"/>
      <c r="BV71" s="423"/>
      <c r="BW71" s="423"/>
      <c r="BX71" s="423"/>
      <c r="BY71" s="423"/>
      <c r="BZ71" s="423"/>
      <c r="CA71" s="425"/>
      <c r="CB71" s="423"/>
      <c r="CC71" s="423"/>
      <c r="CD71" s="423"/>
      <c r="CE71" s="423"/>
      <c r="CF71" s="423"/>
      <c r="CG71" s="423"/>
      <c r="CH71" s="423"/>
      <c r="CI71" s="423"/>
      <c r="CJ71" s="423"/>
      <c r="CK71" s="423"/>
      <c r="CL71" s="423"/>
      <c r="CM71" s="425"/>
      <c r="CN71" s="423"/>
      <c r="CO71" s="423"/>
      <c r="CP71" s="423"/>
      <c r="CQ71" s="423"/>
      <c r="CR71" s="423"/>
      <c r="CS71" s="423"/>
      <c r="CT71" s="423"/>
      <c r="CU71" s="423"/>
      <c r="CV71" s="423"/>
      <c r="CW71" s="426">
        <f t="shared" ref="CW71:DT71" si="97">$B$10*Q$356</f>
        <v>23344.424999999999</v>
      </c>
      <c r="CX71" s="426">
        <f t="shared" si="97"/>
        <v>75179.8125</v>
      </c>
      <c r="CY71" s="427">
        <f t="shared" si="97"/>
        <v>213463.57499999998</v>
      </c>
      <c r="CZ71" s="426">
        <f t="shared" si="97"/>
        <v>417721.6875</v>
      </c>
      <c r="DA71" s="426">
        <f t="shared" si="97"/>
        <v>510202.38749999995</v>
      </c>
      <c r="DB71" s="426">
        <f t="shared" si="97"/>
        <v>496444.64999999997</v>
      </c>
      <c r="DC71" s="426">
        <f t="shared" si="97"/>
        <v>505224.03749999998</v>
      </c>
      <c r="DD71" s="426">
        <f t="shared" si="97"/>
        <v>495940.08749999997</v>
      </c>
      <c r="DE71" s="426">
        <f t="shared" si="97"/>
        <v>335455.57500000001</v>
      </c>
      <c r="DF71" s="426">
        <f t="shared" si="97"/>
        <v>364069.875</v>
      </c>
      <c r="DG71" s="426">
        <f t="shared" si="97"/>
        <v>279841.57500000001</v>
      </c>
      <c r="DH71" s="426">
        <f t="shared" si="97"/>
        <v>238590.78749999998</v>
      </c>
      <c r="DI71" s="426">
        <f t="shared" si="97"/>
        <v>308814.67499999999</v>
      </c>
      <c r="DJ71" s="426">
        <f t="shared" si="97"/>
        <v>273585</v>
      </c>
      <c r="DK71" s="427">
        <f t="shared" si="97"/>
        <v>237267.71249999999</v>
      </c>
      <c r="DL71" s="426">
        <f t="shared" si="97"/>
        <v>178615.125</v>
      </c>
      <c r="DM71" s="426">
        <f t="shared" si="97"/>
        <v>165844.08749999999</v>
      </c>
      <c r="DN71" s="426">
        <f t="shared" si="97"/>
        <v>185342.625</v>
      </c>
      <c r="DO71" s="426">
        <f t="shared" si="97"/>
        <v>165877.72500000001</v>
      </c>
      <c r="DP71" s="426">
        <f t="shared" si="97"/>
        <v>128921.325</v>
      </c>
      <c r="DQ71" s="426">
        <f t="shared" si="97"/>
        <v>95799.599999999991</v>
      </c>
      <c r="DR71" s="426">
        <f t="shared" si="97"/>
        <v>55995.224999999999</v>
      </c>
      <c r="DS71" s="426">
        <f t="shared" si="97"/>
        <v>49009.837499999994</v>
      </c>
      <c r="DT71" s="426">
        <f t="shared" si="97"/>
        <v>27055.762499999997</v>
      </c>
      <c r="DU71" s="397">
        <f t="shared" si="75"/>
        <v>21644.61</v>
      </c>
      <c r="DV71" s="397">
        <f t="shared" si="73"/>
        <v>17315.688000000002</v>
      </c>
      <c r="DW71" s="402">
        <f t="shared" si="68"/>
        <v>13852.550400000002</v>
      </c>
      <c r="DX71" s="397">
        <f t="shared" si="68"/>
        <v>11082.040320000002</v>
      </c>
      <c r="DY71" s="397">
        <f t="shared" si="68"/>
        <v>8865.6322560000026</v>
      </c>
      <c r="DZ71" s="397">
        <f t="shared" si="68"/>
        <v>7092.5058048000028</v>
      </c>
      <c r="EA71" s="397">
        <f t="shared" si="68"/>
        <v>5674.0046438400022</v>
      </c>
      <c r="EB71" s="397">
        <f t="shared" si="68"/>
        <v>4539.2037150720016</v>
      </c>
      <c r="EC71" s="397">
        <f t="shared" si="68"/>
        <v>3631.3629720576014</v>
      </c>
      <c r="ED71" s="397">
        <f t="shared" si="68"/>
        <v>2905.0903776460814</v>
      </c>
      <c r="EE71" s="397">
        <f t="shared" si="68"/>
        <v>2324.0723021168651</v>
      </c>
      <c r="EF71" s="397">
        <f t="shared" si="65"/>
        <v>1859.2578416934921</v>
      </c>
      <c r="EG71" s="397">
        <f t="shared" si="65"/>
        <v>1487.4062733547937</v>
      </c>
      <c r="EH71" s="397">
        <f t="shared" si="65"/>
        <v>1189.9250186838351</v>
      </c>
      <c r="EI71" s="402">
        <f t="shared" si="65"/>
        <v>951.94001494706811</v>
      </c>
      <c r="EJ71" s="397">
        <f t="shared" si="93"/>
        <v>761.55201195765449</v>
      </c>
      <c r="EK71" s="397">
        <f t="shared" si="93"/>
        <v>609.24160956612366</v>
      </c>
      <c r="EL71" s="397">
        <f t="shared" si="93"/>
        <v>487.39328765289895</v>
      </c>
      <c r="EM71" s="397">
        <f t="shared" si="93"/>
        <v>389.91463012231918</v>
      </c>
      <c r="EN71" s="397">
        <f t="shared" si="93"/>
        <v>311.93170409785535</v>
      </c>
      <c r="EO71" s="397">
        <f t="shared" si="93"/>
        <v>249.5453632782843</v>
      </c>
      <c r="EP71" s="397">
        <f t="shared" si="93"/>
        <v>199.63629062262746</v>
      </c>
      <c r="EQ71" s="397">
        <f t="shared" si="93"/>
        <v>159.70903249810198</v>
      </c>
      <c r="ER71" s="397">
        <f t="shared" si="93"/>
        <v>127.76722599848159</v>
      </c>
      <c r="ES71" s="397">
        <f t="shared" si="93"/>
        <v>102.21378079878528</v>
      </c>
      <c r="ET71" s="397">
        <f t="shared" si="93"/>
        <v>81.771024639028226</v>
      </c>
      <c r="EU71" s="402">
        <f t="shared" si="93"/>
        <v>65.416819711222587</v>
      </c>
      <c r="EV71" s="397">
        <f t="shared" si="93"/>
        <v>52.33345576897807</v>
      </c>
      <c r="EW71" s="397">
        <f t="shared" si="93"/>
        <v>41.866764615182461</v>
      </c>
      <c r="EX71" s="397">
        <f t="shared" si="93"/>
        <v>33.493411692145969</v>
      </c>
      <c r="EY71" s="397">
        <f t="shared" si="93"/>
        <v>26.794729353716775</v>
      </c>
      <c r="EZ71" s="397">
        <f t="shared" si="95"/>
        <v>21.43578348297342</v>
      </c>
      <c r="FA71" s="397">
        <f t="shared" si="95"/>
        <v>17.148626786378738</v>
      </c>
      <c r="FB71" s="397">
        <f t="shared" si="95"/>
        <v>13.718901429102992</v>
      </c>
      <c r="FC71" s="397">
        <f t="shared" si="95"/>
        <v>10.975121143282394</v>
      </c>
      <c r="FD71" s="397">
        <f t="shared" si="95"/>
        <v>8.7800969146259149</v>
      </c>
      <c r="FE71" s="397">
        <f t="shared" si="95"/>
        <v>7.0240775317007325</v>
      </c>
      <c r="FF71" s="397">
        <f t="shared" si="95"/>
        <v>5.6192620253605865</v>
      </c>
      <c r="FG71" s="402">
        <f t="shared" si="95"/>
        <v>4.495409620288469</v>
      </c>
      <c r="FH71" s="397">
        <f t="shared" si="87"/>
        <v>3.5963276962307753</v>
      </c>
      <c r="FI71" s="397">
        <f t="shared" si="87"/>
        <v>2.8770621569846204</v>
      </c>
      <c r="FJ71" s="397">
        <f t="shared" si="87"/>
        <v>2.3016497255876964</v>
      </c>
      <c r="FK71" s="397">
        <f t="shared" si="87"/>
        <v>1.8413197804701573</v>
      </c>
      <c r="FL71" s="397">
        <f t="shared" si="87"/>
        <v>1.473055824376126</v>
      </c>
      <c r="FM71" s="397">
        <f t="shared" si="87"/>
        <v>1.1784446595009008</v>
      </c>
      <c r="FN71" s="397">
        <f t="shared" si="87"/>
        <v>0.94275572760072068</v>
      </c>
      <c r="FO71" s="397">
        <f t="shared" si="77"/>
        <v>0.75420458208057661</v>
      </c>
      <c r="FP71" s="397">
        <f t="shared" si="77"/>
        <v>0.60336366566446131</v>
      </c>
      <c r="FQ71" s="397">
        <f t="shared" si="77"/>
        <v>0.48269093253156908</v>
      </c>
      <c r="FR71" s="397">
        <f t="shared" si="77"/>
        <v>0.38615274602525529</v>
      </c>
      <c r="FS71" s="402">
        <f t="shared" si="77"/>
        <v>0.30892219682020428</v>
      </c>
      <c r="FT71" s="397">
        <f t="shared" si="77"/>
        <v>0.24713775745616343</v>
      </c>
      <c r="FU71" s="397">
        <f t="shared" si="77"/>
        <v>0.19771020596493075</v>
      </c>
      <c r="FV71" s="397">
        <f t="shared" si="77"/>
        <v>0.15816816477194462</v>
      </c>
      <c r="FW71" s="397">
        <f t="shared" si="77"/>
        <v>0.1265345318175557</v>
      </c>
      <c r="FX71" s="397">
        <f t="shared" si="77"/>
        <v>0.10122762545404457</v>
      </c>
      <c r="FY71" s="397">
        <f t="shared" si="77"/>
        <v>8.0982100363235665E-2</v>
      </c>
      <c r="FZ71" s="397">
        <f t="shared" si="77"/>
        <v>6.4785680290588538E-2</v>
      </c>
      <c r="GA71" s="397">
        <f t="shared" si="77"/>
        <v>5.1828544232470831E-2</v>
      </c>
      <c r="GB71" s="397">
        <f t="shared" si="96"/>
        <v>4.1462835385976671E-2</v>
      </c>
      <c r="GC71" s="397">
        <f t="shared" si="96"/>
        <v>3.3170268308781337E-2</v>
      </c>
      <c r="GD71" s="397">
        <f t="shared" si="96"/>
        <v>2.6536214647025071E-2</v>
      </c>
      <c r="GE71" s="402">
        <f t="shared" si="96"/>
        <v>2.122897171762006E-2</v>
      </c>
      <c r="GF71" s="403">
        <f t="shared" si="45"/>
        <v>5935830.1400841167</v>
      </c>
    </row>
    <row r="72" spans="1:189" ht="22" hidden="1" customHeight="1">
      <c r="B72" s="394">
        <f t="shared" si="19"/>
        <v>56</v>
      </c>
      <c r="C72" s="428"/>
      <c r="D72" s="428"/>
      <c r="E72" s="428"/>
      <c r="F72" s="428">
        <v>1</v>
      </c>
      <c r="G72" s="412" t="str">
        <f>$G$358</f>
        <v>Even Performing Title / Print</v>
      </c>
      <c r="H72" s="422"/>
      <c r="I72" s="423"/>
      <c r="J72" s="423"/>
      <c r="K72" s="423"/>
      <c r="L72" s="423"/>
      <c r="M72" s="423"/>
      <c r="N72" s="423"/>
      <c r="O72" s="423"/>
      <c r="P72" s="423"/>
      <c r="Q72" s="423"/>
      <c r="R72" s="423"/>
      <c r="S72" s="425"/>
      <c r="T72" s="423"/>
      <c r="U72" s="423"/>
      <c r="V72" s="423"/>
      <c r="W72" s="423"/>
      <c r="X72" s="423"/>
      <c r="Y72" s="423"/>
      <c r="Z72" s="423"/>
      <c r="AA72" s="423"/>
      <c r="AB72" s="423"/>
      <c r="AC72" s="423"/>
      <c r="AD72" s="423"/>
      <c r="AE72" s="425"/>
      <c r="AF72" s="423"/>
      <c r="AG72" s="423"/>
      <c r="AH72" s="423"/>
      <c r="AI72" s="423"/>
      <c r="AJ72" s="423"/>
      <c r="AK72" s="423"/>
      <c r="AL72" s="423"/>
      <c r="AM72" s="423"/>
      <c r="AN72" s="423"/>
      <c r="AO72" s="423"/>
      <c r="AP72" s="423"/>
      <c r="AQ72" s="425"/>
      <c r="AR72" s="423"/>
      <c r="AS72" s="423"/>
      <c r="AT72" s="423"/>
      <c r="AU72" s="423"/>
      <c r="AV72" s="423"/>
      <c r="AW72" s="423"/>
      <c r="AX72" s="423"/>
      <c r="AY72" s="423"/>
      <c r="AZ72" s="423"/>
      <c r="BA72" s="423"/>
      <c r="BB72" s="423"/>
      <c r="BC72" s="425"/>
      <c r="BD72" s="423"/>
      <c r="BE72" s="423"/>
      <c r="BF72" s="423"/>
      <c r="BG72" s="423"/>
      <c r="BH72" s="423"/>
      <c r="BI72" s="423"/>
      <c r="BJ72" s="423"/>
      <c r="BK72" s="423"/>
      <c r="BL72" s="423"/>
      <c r="BM72" s="423"/>
      <c r="BN72" s="423"/>
      <c r="BO72" s="425"/>
      <c r="BP72" s="423"/>
      <c r="BQ72" s="423"/>
      <c r="BR72" s="423"/>
      <c r="BS72" s="423"/>
      <c r="BT72" s="423"/>
      <c r="BU72" s="423"/>
      <c r="BV72" s="423"/>
      <c r="BW72" s="423"/>
      <c r="BX72" s="423"/>
      <c r="BY72" s="423"/>
      <c r="BZ72" s="423"/>
      <c r="CA72" s="425"/>
      <c r="CB72" s="423"/>
      <c r="CC72" s="423"/>
      <c r="CD72" s="423"/>
      <c r="CE72" s="423"/>
      <c r="CF72" s="423"/>
      <c r="CG72" s="423"/>
      <c r="CH72" s="423"/>
      <c r="CI72" s="423"/>
      <c r="CJ72" s="423"/>
      <c r="CK72" s="423"/>
      <c r="CL72" s="423"/>
      <c r="CM72" s="425"/>
      <c r="CN72" s="423"/>
      <c r="CO72" s="423"/>
      <c r="CP72" s="423"/>
      <c r="CQ72" s="423"/>
      <c r="CR72" s="423"/>
      <c r="CS72" s="423"/>
      <c r="CT72" s="423"/>
      <c r="CU72" s="423"/>
      <c r="CV72" s="423"/>
      <c r="CW72" s="423"/>
      <c r="CX72" s="431">
        <f t="shared" ref="CX72:DU72" si="98">$B$10*Q$358</f>
        <v>2335.9375000000005</v>
      </c>
      <c r="CY72" s="432">
        <f t="shared" si="98"/>
        <v>9343.7500000000018</v>
      </c>
      <c r="CZ72" s="431">
        <f t="shared" si="98"/>
        <v>23359.375</v>
      </c>
      <c r="DA72" s="431">
        <f t="shared" si="98"/>
        <v>35039.0625</v>
      </c>
      <c r="DB72" s="431">
        <f t="shared" si="98"/>
        <v>46718.75</v>
      </c>
      <c r="DC72" s="431">
        <f t="shared" si="98"/>
        <v>44382.8125</v>
      </c>
      <c r="DD72" s="431">
        <f t="shared" si="98"/>
        <v>42046.875</v>
      </c>
      <c r="DE72" s="431">
        <f t="shared" si="98"/>
        <v>39710.9375</v>
      </c>
      <c r="DF72" s="431">
        <f t="shared" si="98"/>
        <v>37375.000000000007</v>
      </c>
      <c r="DG72" s="431">
        <f t="shared" si="98"/>
        <v>35039.0625</v>
      </c>
      <c r="DH72" s="431">
        <f t="shared" si="98"/>
        <v>32703.125</v>
      </c>
      <c r="DI72" s="431">
        <f t="shared" si="98"/>
        <v>30367.1875</v>
      </c>
      <c r="DJ72" s="431">
        <f t="shared" si="98"/>
        <v>28031.25</v>
      </c>
      <c r="DK72" s="432">
        <f t="shared" si="98"/>
        <v>25695.312500000004</v>
      </c>
      <c r="DL72" s="431">
        <f t="shared" si="98"/>
        <v>23359.374999999975</v>
      </c>
      <c r="DM72" s="431">
        <f t="shared" si="98"/>
        <v>21023.437499999975</v>
      </c>
      <c r="DN72" s="431">
        <f t="shared" si="98"/>
        <v>18687.500000000004</v>
      </c>
      <c r="DO72" s="431">
        <f t="shared" si="98"/>
        <v>16351.5625</v>
      </c>
      <c r="DP72" s="431">
        <f t="shared" si="98"/>
        <v>14015.625</v>
      </c>
      <c r="DQ72" s="431">
        <f t="shared" si="98"/>
        <v>11679.6875</v>
      </c>
      <c r="DR72" s="431">
        <f t="shared" si="98"/>
        <v>9343.7500000000018</v>
      </c>
      <c r="DS72" s="431">
        <f t="shared" si="98"/>
        <v>7007.8125</v>
      </c>
      <c r="DT72" s="431">
        <f t="shared" si="98"/>
        <v>4671.8750000000009</v>
      </c>
      <c r="DU72" s="431">
        <f t="shared" si="98"/>
        <v>2335.9375000000005</v>
      </c>
      <c r="DV72" s="397">
        <f t="shared" si="73"/>
        <v>1868.7500000000005</v>
      </c>
      <c r="DW72" s="402">
        <f t="shared" si="73"/>
        <v>1495.0000000000005</v>
      </c>
      <c r="DX72" s="397">
        <f t="shared" si="68"/>
        <v>1196.0000000000005</v>
      </c>
      <c r="DY72" s="397">
        <f t="shared" si="68"/>
        <v>956.80000000000041</v>
      </c>
      <c r="DZ72" s="397">
        <f t="shared" si="68"/>
        <v>765.4400000000004</v>
      </c>
      <c r="EA72" s="397">
        <f t="shared" si="68"/>
        <v>612.35200000000032</v>
      </c>
      <c r="EB72" s="397">
        <f t="shared" si="68"/>
        <v>489.88160000000028</v>
      </c>
      <c r="EC72" s="397">
        <f t="shared" si="68"/>
        <v>391.90528000000023</v>
      </c>
      <c r="ED72" s="397">
        <f t="shared" si="68"/>
        <v>313.52422400000023</v>
      </c>
      <c r="EE72" s="397">
        <f t="shared" si="68"/>
        <v>250.81937920000018</v>
      </c>
      <c r="EF72" s="397">
        <f t="shared" si="65"/>
        <v>200.65550336000015</v>
      </c>
      <c r="EG72" s="397">
        <f t="shared" si="65"/>
        <v>160.52440268800012</v>
      </c>
      <c r="EH72" s="397">
        <f t="shared" si="65"/>
        <v>128.4195221504001</v>
      </c>
      <c r="EI72" s="402">
        <f t="shared" si="65"/>
        <v>102.73561772032008</v>
      </c>
      <c r="EJ72" s="397">
        <f t="shared" si="93"/>
        <v>82.188494176256071</v>
      </c>
      <c r="EK72" s="397">
        <f t="shared" si="93"/>
        <v>65.75079534100486</v>
      </c>
      <c r="EL72" s="397">
        <f t="shared" si="93"/>
        <v>52.600636272803889</v>
      </c>
      <c r="EM72" s="397">
        <f t="shared" si="93"/>
        <v>42.080509018243113</v>
      </c>
      <c r="EN72" s="397">
        <f t="shared" si="93"/>
        <v>33.66440721459449</v>
      </c>
      <c r="EO72" s="397">
        <f t="shared" si="93"/>
        <v>26.931525771675595</v>
      </c>
      <c r="EP72" s="397">
        <f t="shared" si="93"/>
        <v>21.545220617340476</v>
      </c>
      <c r="EQ72" s="397">
        <f t="shared" si="93"/>
        <v>17.236176493872382</v>
      </c>
      <c r="ER72" s="397">
        <f t="shared" si="93"/>
        <v>13.788941195097905</v>
      </c>
      <c r="ES72" s="397">
        <f t="shared" si="93"/>
        <v>11.031152956078325</v>
      </c>
      <c r="ET72" s="397">
        <f t="shared" si="93"/>
        <v>8.82492236486266</v>
      </c>
      <c r="EU72" s="402">
        <f t="shared" si="93"/>
        <v>7.0599378918901285</v>
      </c>
      <c r="EV72" s="397">
        <f t="shared" si="93"/>
        <v>5.6479503135121032</v>
      </c>
      <c r="EW72" s="397">
        <f t="shared" si="93"/>
        <v>4.5183602508096827</v>
      </c>
      <c r="EX72" s="397">
        <f t="shared" si="93"/>
        <v>3.6146882006477465</v>
      </c>
      <c r="EY72" s="397">
        <f t="shared" si="93"/>
        <v>2.8917505605181972</v>
      </c>
      <c r="EZ72" s="397">
        <f t="shared" si="95"/>
        <v>2.3134004484145581</v>
      </c>
      <c r="FA72" s="397">
        <f t="shared" si="95"/>
        <v>1.8507203587316465</v>
      </c>
      <c r="FB72" s="397">
        <f t="shared" si="95"/>
        <v>1.4805762869853174</v>
      </c>
      <c r="FC72" s="397">
        <f t="shared" si="95"/>
        <v>1.1844610295882541</v>
      </c>
      <c r="FD72" s="397">
        <f t="shared" si="95"/>
        <v>0.94756882367060324</v>
      </c>
      <c r="FE72" s="397">
        <f t="shared" si="95"/>
        <v>0.75805505893648262</v>
      </c>
      <c r="FF72" s="397">
        <f t="shared" si="95"/>
        <v>0.60644404714918609</v>
      </c>
      <c r="FG72" s="402">
        <f t="shared" si="95"/>
        <v>0.48515523771934888</v>
      </c>
      <c r="FH72" s="397">
        <f t="shared" si="87"/>
        <v>0.38812419017547911</v>
      </c>
      <c r="FI72" s="397">
        <f t="shared" si="87"/>
        <v>0.31049935214038332</v>
      </c>
      <c r="FJ72" s="397">
        <f t="shared" si="87"/>
        <v>0.24839948171230666</v>
      </c>
      <c r="FK72" s="397">
        <f t="shared" si="87"/>
        <v>0.19871958536984535</v>
      </c>
      <c r="FL72" s="397">
        <f t="shared" si="87"/>
        <v>0.15897566829587628</v>
      </c>
      <c r="FM72" s="397">
        <f t="shared" si="87"/>
        <v>0.12718053463670104</v>
      </c>
      <c r="FN72" s="397">
        <f t="shared" si="87"/>
        <v>0.10174442770936083</v>
      </c>
      <c r="FO72" s="397">
        <f t="shared" si="77"/>
        <v>8.1395542167488677E-2</v>
      </c>
      <c r="FP72" s="397">
        <f t="shared" si="77"/>
        <v>6.5116433733990939E-2</v>
      </c>
      <c r="FQ72" s="397">
        <f t="shared" si="77"/>
        <v>5.2093146987192751E-2</v>
      </c>
      <c r="FR72" s="397">
        <f t="shared" si="77"/>
        <v>4.1674517589754205E-2</v>
      </c>
      <c r="FS72" s="402">
        <f t="shared" si="77"/>
        <v>3.3339614071803365E-2</v>
      </c>
      <c r="FT72" s="397">
        <f t="shared" si="77"/>
        <v>2.6671691257442693E-2</v>
      </c>
      <c r="FU72" s="397">
        <f t="shared" si="77"/>
        <v>2.1337353005954157E-2</v>
      </c>
      <c r="FV72" s="397">
        <f t="shared" si="77"/>
        <v>1.7069882404763325E-2</v>
      </c>
      <c r="FW72" s="397">
        <f t="shared" si="77"/>
        <v>1.3655905923810661E-2</v>
      </c>
      <c r="FX72" s="397">
        <f t="shared" si="77"/>
        <v>1.0924724739048529E-2</v>
      </c>
      <c r="FY72" s="397">
        <f t="shared" si="77"/>
        <v>8.7397797912388241E-3</v>
      </c>
      <c r="FZ72" s="397">
        <f t="shared" si="77"/>
        <v>6.9918238329910593E-3</v>
      </c>
      <c r="GA72" s="397">
        <f t="shared" si="77"/>
        <v>5.5934590663928481E-3</v>
      </c>
      <c r="GB72" s="397">
        <f t="shared" si="96"/>
        <v>4.4747672531142788E-3</v>
      </c>
      <c r="GC72" s="397">
        <f t="shared" si="96"/>
        <v>3.5798138024914234E-3</v>
      </c>
      <c r="GD72" s="397">
        <f t="shared" si="96"/>
        <v>2.8638510419931387E-3</v>
      </c>
      <c r="GE72" s="402">
        <f t="shared" si="96"/>
        <v>2.2910808335945112E-3</v>
      </c>
      <c r="GF72" s="416">
        <f t="shared" si="45"/>
        <v>569968.74083567667</v>
      </c>
    </row>
    <row r="73" spans="1:189" ht="22" hidden="1" customHeight="1">
      <c r="B73" s="394">
        <f t="shared" si="19"/>
        <v>57</v>
      </c>
      <c r="C73" s="428"/>
      <c r="D73" s="428">
        <v>1</v>
      </c>
      <c r="E73" s="428"/>
      <c r="F73" s="428"/>
      <c r="G73" s="395" t="str">
        <f>$G$356</f>
        <v>Avg Performing  Title / Print</v>
      </c>
      <c r="H73" s="422"/>
      <c r="I73" s="423"/>
      <c r="J73" s="423"/>
      <c r="K73" s="423"/>
      <c r="L73" s="423"/>
      <c r="M73" s="423"/>
      <c r="N73" s="423"/>
      <c r="O73" s="423"/>
      <c r="P73" s="423"/>
      <c r="Q73" s="423"/>
      <c r="R73" s="423"/>
      <c r="S73" s="425"/>
      <c r="T73" s="423"/>
      <c r="U73" s="423"/>
      <c r="V73" s="423"/>
      <c r="W73" s="423"/>
      <c r="X73" s="423"/>
      <c r="Y73" s="423"/>
      <c r="Z73" s="423"/>
      <c r="AA73" s="423"/>
      <c r="AB73" s="423"/>
      <c r="AC73" s="423"/>
      <c r="AD73" s="423"/>
      <c r="AE73" s="425"/>
      <c r="AF73" s="423"/>
      <c r="AG73" s="423"/>
      <c r="AH73" s="423"/>
      <c r="AI73" s="423"/>
      <c r="AJ73" s="423"/>
      <c r="AK73" s="423"/>
      <c r="AL73" s="423"/>
      <c r="AM73" s="423"/>
      <c r="AN73" s="423"/>
      <c r="AO73" s="423"/>
      <c r="AP73" s="423"/>
      <c r="AQ73" s="425"/>
      <c r="AR73" s="423"/>
      <c r="AS73" s="423"/>
      <c r="AT73" s="423"/>
      <c r="AU73" s="423"/>
      <c r="AV73" s="423"/>
      <c r="AW73" s="423"/>
      <c r="AX73" s="423"/>
      <c r="AY73" s="423"/>
      <c r="AZ73" s="423"/>
      <c r="BA73" s="423"/>
      <c r="BB73" s="423"/>
      <c r="BC73" s="425"/>
      <c r="BD73" s="423"/>
      <c r="BE73" s="423"/>
      <c r="BF73" s="423"/>
      <c r="BG73" s="423"/>
      <c r="BH73" s="423"/>
      <c r="BI73" s="423"/>
      <c r="BJ73" s="423"/>
      <c r="BK73" s="423"/>
      <c r="BL73" s="423"/>
      <c r="BM73" s="423"/>
      <c r="BN73" s="423"/>
      <c r="BO73" s="425"/>
      <c r="BP73" s="423"/>
      <c r="BQ73" s="423"/>
      <c r="BR73" s="423"/>
      <c r="BS73" s="423"/>
      <c r="BT73" s="423"/>
      <c r="BU73" s="423"/>
      <c r="BV73" s="423"/>
      <c r="BW73" s="423"/>
      <c r="BX73" s="423"/>
      <c r="BY73" s="423"/>
      <c r="BZ73" s="423"/>
      <c r="CA73" s="425"/>
      <c r="CB73" s="423"/>
      <c r="CC73" s="423"/>
      <c r="CD73" s="423"/>
      <c r="CE73" s="423"/>
      <c r="CF73" s="423"/>
      <c r="CG73" s="423"/>
      <c r="CH73" s="423"/>
      <c r="CI73" s="423"/>
      <c r="CJ73" s="423"/>
      <c r="CK73" s="423"/>
      <c r="CL73" s="423"/>
      <c r="CM73" s="425"/>
      <c r="CN73" s="423"/>
      <c r="CO73" s="423"/>
      <c r="CP73" s="423"/>
      <c r="CQ73" s="423"/>
      <c r="CR73" s="423"/>
      <c r="CS73" s="423"/>
      <c r="CT73" s="423"/>
      <c r="CU73" s="423"/>
      <c r="CV73" s="423"/>
      <c r="CW73" s="423"/>
      <c r="CX73" s="426">
        <f t="shared" ref="CX73:DU73" si="99">$B$10*Q$356</f>
        <v>23344.424999999999</v>
      </c>
      <c r="CY73" s="427">
        <f t="shared" si="99"/>
        <v>75179.8125</v>
      </c>
      <c r="CZ73" s="426">
        <f t="shared" si="99"/>
        <v>213463.57499999998</v>
      </c>
      <c r="DA73" s="426">
        <f t="shared" si="99"/>
        <v>417721.6875</v>
      </c>
      <c r="DB73" s="426">
        <f t="shared" si="99"/>
        <v>510202.38749999995</v>
      </c>
      <c r="DC73" s="426">
        <f t="shared" si="99"/>
        <v>496444.64999999997</v>
      </c>
      <c r="DD73" s="426">
        <f t="shared" si="99"/>
        <v>505224.03749999998</v>
      </c>
      <c r="DE73" s="426">
        <f t="shared" si="99"/>
        <v>495940.08749999997</v>
      </c>
      <c r="DF73" s="426">
        <f t="shared" si="99"/>
        <v>335455.57500000001</v>
      </c>
      <c r="DG73" s="426">
        <f t="shared" si="99"/>
        <v>364069.875</v>
      </c>
      <c r="DH73" s="426">
        <f t="shared" si="99"/>
        <v>279841.57500000001</v>
      </c>
      <c r="DI73" s="426">
        <f t="shared" si="99"/>
        <v>238590.78749999998</v>
      </c>
      <c r="DJ73" s="426">
        <f t="shared" si="99"/>
        <v>308814.67499999999</v>
      </c>
      <c r="DK73" s="427">
        <f t="shared" si="99"/>
        <v>273585</v>
      </c>
      <c r="DL73" s="426">
        <f t="shared" si="99"/>
        <v>237267.71249999999</v>
      </c>
      <c r="DM73" s="426">
        <f t="shared" si="99"/>
        <v>178615.125</v>
      </c>
      <c r="DN73" s="426">
        <f t="shared" si="99"/>
        <v>165844.08749999999</v>
      </c>
      <c r="DO73" s="426">
        <f t="shared" si="99"/>
        <v>185342.625</v>
      </c>
      <c r="DP73" s="426">
        <f t="shared" si="99"/>
        <v>165877.72500000001</v>
      </c>
      <c r="DQ73" s="426">
        <f t="shared" si="99"/>
        <v>128921.325</v>
      </c>
      <c r="DR73" s="426">
        <f t="shared" si="99"/>
        <v>95799.599999999991</v>
      </c>
      <c r="DS73" s="426">
        <f t="shared" si="99"/>
        <v>55995.224999999999</v>
      </c>
      <c r="DT73" s="426">
        <f t="shared" si="99"/>
        <v>49009.837499999994</v>
      </c>
      <c r="DU73" s="426">
        <f t="shared" si="99"/>
        <v>27055.762499999997</v>
      </c>
      <c r="DV73" s="397">
        <f t="shared" si="73"/>
        <v>21644.61</v>
      </c>
      <c r="DW73" s="402">
        <f t="shared" si="73"/>
        <v>17315.688000000002</v>
      </c>
      <c r="DX73" s="397">
        <f t="shared" si="68"/>
        <v>13852.550400000002</v>
      </c>
      <c r="DY73" s="397">
        <f t="shared" si="68"/>
        <v>11082.040320000002</v>
      </c>
      <c r="DZ73" s="397">
        <f t="shared" si="68"/>
        <v>8865.6322560000026</v>
      </c>
      <c r="EA73" s="397">
        <f t="shared" si="68"/>
        <v>7092.5058048000028</v>
      </c>
      <c r="EB73" s="397">
        <f t="shared" si="68"/>
        <v>5674.0046438400022</v>
      </c>
      <c r="EC73" s="397">
        <f t="shared" si="68"/>
        <v>4539.2037150720016</v>
      </c>
      <c r="ED73" s="397">
        <f t="shared" si="68"/>
        <v>3631.3629720576014</v>
      </c>
      <c r="EE73" s="397">
        <f t="shared" si="68"/>
        <v>2905.0903776460814</v>
      </c>
      <c r="EF73" s="397">
        <f t="shared" si="65"/>
        <v>2324.0723021168651</v>
      </c>
      <c r="EG73" s="397">
        <f t="shared" si="65"/>
        <v>1859.2578416934921</v>
      </c>
      <c r="EH73" s="397">
        <f t="shared" si="65"/>
        <v>1487.4062733547937</v>
      </c>
      <c r="EI73" s="402">
        <f t="shared" si="65"/>
        <v>1189.9250186838351</v>
      </c>
      <c r="EJ73" s="397">
        <f t="shared" si="93"/>
        <v>951.94001494706811</v>
      </c>
      <c r="EK73" s="397">
        <f t="shared" si="93"/>
        <v>761.55201195765449</v>
      </c>
      <c r="EL73" s="397">
        <f t="shared" si="93"/>
        <v>609.24160956612366</v>
      </c>
      <c r="EM73" s="397">
        <f t="shared" si="93"/>
        <v>487.39328765289895</v>
      </c>
      <c r="EN73" s="397">
        <f t="shared" si="93"/>
        <v>389.91463012231918</v>
      </c>
      <c r="EO73" s="397">
        <f t="shared" si="93"/>
        <v>311.93170409785535</v>
      </c>
      <c r="EP73" s="397">
        <f t="shared" si="93"/>
        <v>249.5453632782843</v>
      </c>
      <c r="EQ73" s="397">
        <f t="shared" si="93"/>
        <v>199.63629062262746</v>
      </c>
      <c r="ER73" s="397">
        <f t="shared" si="93"/>
        <v>159.70903249810198</v>
      </c>
      <c r="ES73" s="397">
        <f t="shared" si="93"/>
        <v>127.76722599848159</v>
      </c>
      <c r="ET73" s="397">
        <f t="shared" si="93"/>
        <v>102.21378079878528</v>
      </c>
      <c r="EU73" s="402">
        <f t="shared" si="93"/>
        <v>81.771024639028226</v>
      </c>
      <c r="EV73" s="397">
        <f t="shared" si="93"/>
        <v>65.416819711222587</v>
      </c>
      <c r="EW73" s="397">
        <f t="shared" si="93"/>
        <v>52.33345576897807</v>
      </c>
      <c r="EX73" s="397">
        <f t="shared" si="93"/>
        <v>41.866764615182461</v>
      </c>
      <c r="EY73" s="397">
        <f t="shared" si="93"/>
        <v>33.493411692145969</v>
      </c>
      <c r="EZ73" s="397">
        <f t="shared" si="95"/>
        <v>26.794729353716775</v>
      </c>
      <c r="FA73" s="397">
        <f t="shared" si="95"/>
        <v>21.43578348297342</v>
      </c>
      <c r="FB73" s="397">
        <f t="shared" si="95"/>
        <v>17.148626786378738</v>
      </c>
      <c r="FC73" s="397">
        <f t="shared" si="95"/>
        <v>13.718901429102992</v>
      </c>
      <c r="FD73" s="397">
        <f t="shared" si="95"/>
        <v>10.975121143282394</v>
      </c>
      <c r="FE73" s="397">
        <f t="shared" si="95"/>
        <v>8.7800969146259149</v>
      </c>
      <c r="FF73" s="397">
        <f t="shared" si="95"/>
        <v>7.0240775317007325</v>
      </c>
      <c r="FG73" s="402">
        <f t="shared" si="95"/>
        <v>5.6192620253605865</v>
      </c>
      <c r="FH73" s="397">
        <f t="shared" si="87"/>
        <v>4.495409620288469</v>
      </c>
      <c r="FI73" s="397">
        <f t="shared" si="87"/>
        <v>3.5963276962307753</v>
      </c>
      <c r="FJ73" s="397">
        <f t="shared" si="87"/>
        <v>2.8770621569846204</v>
      </c>
      <c r="FK73" s="397">
        <f t="shared" si="87"/>
        <v>2.3016497255876964</v>
      </c>
      <c r="FL73" s="397">
        <f t="shared" si="87"/>
        <v>1.8413197804701573</v>
      </c>
      <c r="FM73" s="397">
        <f t="shared" si="87"/>
        <v>1.473055824376126</v>
      </c>
      <c r="FN73" s="397">
        <f t="shared" si="87"/>
        <v>1.1784446595009008</v>
      </c>
      <c r="FO73" s="397">
        <f t="shared" si="77"/>
        <v>0.94275572760072068</v>
      </c>
      <c r="FP73" s="397">
        <f t="shared" si="77"/>
        <v>0.75420458208057661</v>
      </c>
      <c r="FQ73" s="397">
        <f t="shared" si="77"/>
        <v>0.60336366566446131</v>
      </c>
      <c r="FR73" s="397">
        <f t="shared" si="77"/>
        <v>0.48269093253156908</v>
      </c>
      <c r="FS73" s="402">
        <f t="shared" si="77"/>
        <v>0.38615274602525529</v>
      </c>
      <c r="FT73" s="397">
        <f t="shared" si="77"/>
        <v>0.30892219682020428</v>
      </c>
      <c r="FU73" s="397">
        <f t="shared" si="77"/>
        <v>0.24713775745616343</v>
      </c>
      <c r="FV73" s="397">
        <f t="shared" si="77"/>
        <v>0.19771020596493075</v>
      </c>
      <c r="FW73" s="397">
        <f t="shared" si="77"/>
        <v>0.15816816477194462</v>
      </c>
      <c r="FX73" s="397">
        <f t="shared" si="77"/>
        <v>0.1265345318175557</v>
      </c>
      <c r="FY73" s="397">
        <f t="shared" si="77"/>
        <v>0.10122762545404457</v>
      </c>
      <c r="FZ73" s="397">
        <f t="shared" si="77"/>
        <v>8.0982100363235665E-2</v>
      </c>
      <c r="GA73" s="397">
        <f t="shared" si="77"/>
        <v>6.4785680290588538E-2</v>
      </c>
      <c r="GB73" s="397">
        <f t="shared" si="96"/>
        <v>5.1828544232470831E-2</v>
      </c>
      <c r="GC73" s="397">
        <f t="shared" si="96"/>
        <v>4.1462835385976671E-2</v>
      </c>
      <c r="GD73" s="397">
        <f t="shared" si="96"/>
        <v>3.3170268308781337E-2</v>
      </c>
      <c r="GE73" s="402">
        <f t="shared" si="96"/>
        <v>2.6536214647025071E-2</v>
      </c>
      <c r="GF73" s="403">
        <f t="shared" si="45"/>
        <v>5935830.1188551448</v>
      </c>
    </row>
    <row r="74" spans="1:189" ht="22" hidden="1" customHeight="1" thickBot="1">
      <c r="B74" s="394">
        <f t="shared" si="19"/>
        <v>58</v>
      </c>
      <c r="C74" s="428"/>
      <c r="D74" s="428"/>
      <c r="E74" s="428">
        <v>1</v>
      </c>
      <c r="F74" s="428"/>
      <c r="G74" s="419" t="str">
        <f>$G$357</f>
        <v>Low Performing  Title / Print</v>
      </c>
      <c r="H74" s="422"/>
      <c r="I74" s="423"/>
      <c r="J74" s="423"/>
      <c r="K74" s="423"/>
      <c r="L74" s="423"/>
      <c r="M74" s="423"/>
      <c r="N74" s="423"/>
      <c r="O74" s="423"/>
      <c r="P74" s="423"/>
      <c r="Q74" s="423"/>
      <c r="R74" s="423"/>
      <c r="S74" s="425"/>
      <c r="T74" s="423"/>
      <c r="U74" s="423"/>
      <c r="V74" s="423"/>
      <c r="W74" s="423"/>
      <c r="X74" s="423"/>
      <c r="Y74" s="423"/>
      <c r="Z74" s="423"/>
      <c r="AA74" s="423"/>
      <c r="AB74" s="423"/>
      <c r="AC74" s="423"/>
      <c r="AD74" s="423"/>
      <c r="AE74" s="425"/>
      <c r="AF74" s="423"/>
      <c r="AG74" s="423"/>
      <c r="AH74" s="423"/>
      <c r="AI74" s="423"/>
      <c r="AJ74" s="423"/>
      <c r="AK74" s="423"/>
      <c r="AL74" s="423"/>
      <c r="AM74" s="423"/>
      <c r="AN74" s="423"/>
      <c r="AO74" s="423"/>
      <c r="AP74" s="423"/>
      <c r="AQ74" s="425"/>
      <c r="AR74" s="423"/>
      <c r="AS74" s="423"/>
      <c r="AT74" s="423"/>
      <c r="AU74" s="423"/>
      <c r="AV74" s="423"/>
      <c r="AW74" s="423"/>
      <c r="AX74" s="423"/>
      <c r="AY74" s="423"/>
      <c r="AZ74" s="423"/>
      <c r="BA74" s="423"/>
      <c r="BB74" s="423"/>
      <c r="BC74" s="425"/>
      <c r="BD74" s="423"/>
      <c r="BE74" s="423"/>
      <c r="BF74" s="423"/>
      <c r="BG74" s="423"/>
      <c r="BH74" s="423"/>
      <c r="BI74" s="423"/>
      <c r="BJ74" s="423"/>
      <c r="BK74" s="423"/>
      <c r="BL74" s="423"/>
      <c r="BM74" s="423"/>
      <c r="BN74" s="423"/>
      <c r="BO74" s="425"/>
      <c r="BP74" s="423"/>
      <c r="BQ74" s="423"/>
      <c r="BR74" s="423"/>
      <c r="BS74" s="423"/>
      <c r="BT74" s="423"/>
      <c r="BU74" s="423"/>
      <c r="BV74" s="423"/>
      <c r="BW74" s="423"/>
      <c r="BX74" s="423"/>
      <c r="BY74" s="423"/>
      <c r="BZ74" s="423"/>
      <c r="CA74" s="425"/>
      <c r="CB74" s="423"/>
      <c r="CC74" s="423"/>
      <c r="CD74" s="423"/>
      <c r="CE74" s="423"/>
      <c r="CF74" s="423"/>
      <c r="CG74" s="423"/>
      <c r="CH74" s="423"/>
      <c r="CI74" s="423"/>
      <c r="CJ74" s="423"/>
      <c r="CK74" s="423"/>
      <c r="CL74" s="423"/>
      <c r="CM74" s="425"/>
      <c r="CN74" s="423"/>
      <c r="CO74" s="423"/>
      <c r="CP74" s="423"/>
      <c r="CQ74" s="423"/>
      <c r="CR74" s="423"/>
      <c r="CS74" s="423"/>
      <c r="CT74" s="423"/>
      <c r="CU74" s="423"/>
      <c r="CV74" s="423"/>
      <c r="CW74" s="423"/>
      <c r="CX74" s="423"/>
      <c r="CY74" s="430">
        <f t="shared" ref="CY74:DV74" si="100">$B$10*Q$357</f>
        <v>10965.824999999999</v>
      </c>
      <c r="CZ74" s="429">
        <f t="shared" si="100"/>
        <v>40421.0625</v>
      </c>
      <c r="DA74" s="429">
        <f t="shared" si="100"/>
        <v>74204.324999999997</v>
      </c>
      <c r="DB74" s="429">
        <f t="shared" si="100"/>
        <v>136792.5</v>
      </c>
      <c r="DC74" s="429">
        <f t="shared" si="100"/>
        <v>224799.41249999998</v>
      </c>
      <c r="DD74" s="429">
        <f t="shared" si="100"/>
        <v>153499.125</v>
      </c>
      <c r="DE74" s="429">
        <f t="shared" si="100"/>
        <v>131500.19999999998</v>
      </c>
      <c r="DF74" s="429">
        <f t="shared" si="100"/>
        <v>145650.375</v>
      </c>
      <c r="DG74" s="429">
        <f t="shared" si="100"/>
        <v>117574.27499999999</v>
      </c>
      <c r="DH74" s="429">
        <f t="shared" si="100"/>
        <v>116755.7625</v>
      </c>
      <c r="DI74" s="429">
        <f t="shared" si="100"/>
        <v>111205.575</v>
      </c>
      <c r="DJ74" s="429">
        <f t="shared" si="100"/>
        <v>102796.2</v>
      </c>
      <c r="DK74" s="430">
        <f t="shared" si="100"/>
        <v>90664.274999999994</v>
      </c>
      <c r="DL74" s="429">
        <f t="shared" si="100"/>
        <v>106429.04999999999</v>
      </c>
      <c r="DM74" s="429">
        <f t="shared" si="100"/>
        <v>83634.037499999991</v>
      </c>
      <c r="DN74" s="429">
        <f t="shared" si="100"/>
        <v>71558.175000000003</v>
      </c>
      <c r="DO74" s="429">
        <f t="shared" si="100"/>
        <v>70762.087499999994</v>
      </c>
      <c r="DP74" s="429">
        <f t="shared" si="100"/>
        <v>76144.087499999994</v>
      </c>
      <c r="DQ74" s="429">
        <f t="shared" si="100"/>
        <v>55199.137499999997</v>
      </c>
      <c r="DR74" s="429">
        <f t="shared" si="100"/>
        <v>55457.024999999994</v>
      </c>
      <c r="DS74" s="429">
        <f t="shared" si="100"/>
        <v>39681.037499999999</v>
      </c>
      <c r="DT74" s="429">
        <f t="shared" si="100"/>
        <v>27223.949999999997</v>
      </c>
      <c r="DU74" s="429">
        <f t="shared" si="100"/>
        <v>17704.537499999999</v>
      </c>
      <c r="DV74" s="429">
        <f t="shared" si="100"/>
        <v>7781.4749999999995</v>
      </c>
      <c r="DW74" s="402">
        <f t="shared" si="73"/>
        <v>6225.18</v>
      </c>
      <c r="DX74" s="397">
        <f t="shared" si="68"/>
        <v>4980.1440000000002</v>
      </c>
      <c r="DY74" s="397">
        <f t="shared" si="68"/>
        <v>3984.1152000000002</v>
      </c>
      <c r="DZ74" s="397">
        <f t="shared" si="68"/>
        <v>3187.2921600000004</v>
      </c>
      <c r="EA74" s="397">
        <f t="shared" si="68"/>
        <v>2549.8337280000005</v>
      </c>
      <c r="EB74" s="397">
        <f t="shared" si="68"/>
        <v>2039.8669824000006</v>
      </c>
      <c r="EC74" s="397">
        <f t="shared" si="68"/>
        <v>1631.8935859200005</v>
      </c>
      <c r="ED74" s="397">
        <f t="shared" si="68"/>
        <v>1305.5148687360006</v>
      </c>
      <c r="EE74" s="397">
        <f t="shared" si="68"/>
        <v>1044.4118949888004</v>
      </c>
      <c r="EF74" s="397">
        <f t="shared" si="65"/>
        <v>835.5295159910404</v>
      </c>
      <c r="EG74" s="397">
        <f t="shared" si="65"/>
        <v>668.42361279283239</v>
      </c>
      <c r="EH74" s="397">
        <f t="shared" si="65"/>
        <v>534.73889023426591</v>
      </c>
      <c r="EI74" s="402">
        <f t="shared" si="65"/>
        <v>427.79111218741275</v>
      </c>
      <c r="EJ74" s="397">
        <f t="shared" si="93"/>
        <v>342.23288974993022</v>
      </c>
      <c r="EK74" s="397">
        <f t="shared" si="93"/>
        <v>273.7863117999442</v>
      </c>
      <c r="EL74" s="397">
        <f t="shared" si="93"/>
        <v>219.02904943995537</v>
      </c>
      <c r="EM74" s="397">
        <f t="shared" si="93"/>
        <v>175.2232395519643</v>
      </c>
      <c r="EN74" s="397">
        <f t="shared" si="93"/>
        <v>140.17859164157144</v>
      </c>
      <c r="EO74" s="397">
        <f t="shared" si="93"/>
        <v>112.14287331325716</v>
      </c>
      <c r="EP74" s="397">
        <f t="shared" si="93"/>
        <v>89.714298650605727</v>
      </c>
      <c r="EQ74" s="397">
        <f t="shared" si="93"/>
        <v>71.771438920484584</v>
      </c>
      <c r="ER74" s="397">
        <f t="shared" si="93"/>
        <v>57.417151136387673</v>
      </c>
      <c r="ES74" s="397">
        <f t="shared" si="93"/>
        <v>45.933720909110143</v>
      </c>
      <c r="ET74" s="397">
        <f t="shared" si="93"/>
        <v>36.746976727288114</v>
      </c>
      <c r="EU74" s="402">
        <f t="shared" si="93"/>
        <v>29.397581381830491</v>
      </c>
      <c r="EV74" s="397">
        <f t="shared" si="93"/>
        <v>23.518065105464395</v>
      </c>
      <c r="EW74" s="397">
        <f t="shared" si="93"/>
        <v>18.814452084371517</v>
      </c>
      <c r="EX74" s="397">
        <f t="shared" si="93"/>
        <v>15.051561667497214</v>
      </c>
      <c r="EY74" s="397">
        <f t="shared" si="93"/>
        <v>12.041249333997772</v>
      </c>
      <c r="EZ74" s="397">
        <f t="shared" si="95"/>
        <v>9.6329994671982178</v>
      </c>
      <c r="FA74" s="397">
        <f t="shared" si="95"/>
        <v>7.7063995737585742</v>
      </c>
      <c r="FB74" s="397">
        <f t="shared" si="95"/>
        <v>6.1651196590068595</v>
      </c>
      <c r="FC74" s="397">
        <f t="shared" si="95"/>
        <v>4.9320957272054882</v>
      </c>
      <c r="FD74" s="397">
        <f t="shared" si="95"/>
        <v>3.9456765817643906</v>
      </c>
      <c r="FE74" s="397">
        <f t="shared" si="95"/>
        <v>3.1565412654115126</v>
      </c>
      <c r="FF74" s="397">
        <f t="shared" si="95"/>
        <v>2.5252330123292102</v>
      </c>
      <c r="FG74" s="402">
        <f t="shared" si="95"/>
        <v>2.0201864098633684</v>
      </c>
      <c r="FH74" s="397">
        <f t="shared" si="87"/>
        <v>1.6161491278906948</v>
      </c>
      <c r="FI74" s="397">
        <f t="shared" si="87"/>
        <v>1.2929193023125558</v>
      </c>
      <c r="FJ74" s="397">
        <f t="shared" si="87"/>
        <v>1.0343354418500448</v>
      </c>
      <c r="FK74" s="397">
        <f t="shared" si="87"/>
        <v>0.82746835348003589</v>
      </c>
      <c r="FL74" s="397">
        <f t="shared" si="87"/>
        <v>0.66197468278402871</v>
      </c>
      <c r="FM74" s="397">
        <f t="shared" si="87"/>
        <v>0.52957974622722304</v>
      </c>
      <c r="FN74" s="397">
        <f t="shared" si="87"/>
        <v>0.42366379698177847</v>
      </c>
      <c r="FO74" s="397">
        <f t="shared" si="77"/>
        <v>0.33893103758542281</v>
      </c>
      <c r="FP74" s="397">
        <f t="shared" si="77"/>
        <v>0.27114483006833828</v>
      </c>
      <c r="FQ74" s="397">
        <f t="shared" si="77"/>
        <v>0.21691586405467064</v>
      </c>
      <c r="FR74" s="397">
        <f t="shared" si="77"/>
        <v>0.17353269124373652</v>
      </c>
      <c r="FS74" s="402">
        <f t="shared" si="77"/>
        <v>0.13882615299498921</v>
      </c>
      <c r="FT74" s="397">
        <f t="shared" si="77"/>
        <v>0.11106092239599137</v>
      </c>
      <c r="FU74" s="397">
        <f t="shared" si="77"/>
        <v>8.8848737916793097E-2</v>
      </c>
      <c r="FV74" s="397">
        <f t="shared" si="77"/>
        <v>7.1078990333434483E-2</v>
      </c>
      <c r="FW74" s="397">
        <f t="shared" si="77"/>
        <v>5.6863192266747589E-2</v>
      </c>
      <c r="FX74" s="397">
        <f t="shared" si="77"/>
        <v>4.5490553813398074E-2</v>
      </c>
      <c r="FY74" s="397">
        <f t="shared" si="77"/>
        <v>3.6392443050718461E-2</v>
      </c>
      <c r="FZ74" s="397">
        <f t="shared" si="77"/>
        <v>2.9113954440574769E-2</v>
      </c>
      <c r="GA74" s="397">
        <f t="shared" si="77"/>
        <v>2.3291163552459818E-2</v>
      </c>
      <c r="GB74" s="397">
        <f t="shared" si="96"/>
        <v>1.8632930841967855E-2</v>
      </c>
      <c r="GC74" s="397">
        <f t="shared" si="96"/>
        <v>1.4906344673574285E-2</v>
      </c>
      <c r="GD74" s="397">
        <f t="shared" si="96"/>
        <v>1.1925075738859429E-2</v>
      </c>
      <c r="GE74" s="402">
        <f t="shared" si="96"/>
        <v>9.540060591087543E-3</v>
      </c>
      <c r="GF74" s="392">
        <f t="shared" si="45"/>
        <v>2099529.374339757</v>
      </c>
    </row>
    <row r="75" spans="1:189" ht="22" hidden="1" customHeight="1" thickTop="1">
      <c r="A75" s="433" t="s">
        <v>388</v>
      </c>
      <c r="B75" s="383">
        <f t="shared" si="19"/>
        <v>59</v>
      </c>
      <c r="C75" s="421"/>
      <c r="D75" s="421">
        <v>1</v>
      </c>
      <c r="E75" s="421"/>
      <c r="F75" s="421"/>
      <c r="G75" s="417" t="str">
        <f>$G$356</f>
        <v>Avg Performing  Title / Print</v>
      </c>
      <c r="H75" s="422"/>
      <c r="I75" s="423"/>
      <c r="J75" s="423"/>
      <c r="K75" s="423"/>
      <c r="L75" s="423"/>
      <c r="M75" s="423"/>
      <c r="N75" s="423"/>
      <c r="O75" s="423"/>
      <c r="P75" s="423"/>
      <c r="Q75" s="423"/>
      <c r="R75" s="423"/>
      <c r="S75" s="425"/>
      <c r="T75" s="423"/>
      <c r="U75" s="423"/>
      <c r="V75" s="423"/>
      <c r="W75" s="423"/>
      <c r="X75" s="423"/>
      <c r="Y75" s="423"/>
      <c r="Z75" s="423"/>
      <c r="AA75" s="423"/>
      <c r="AB75" s="423"/>
      <c r="AC75" s="423"/>
      <c r="AD75" s="423"/>
      <c r="AE75" s="425"/>
      <c r="AF75" s="423"/>
      <c r="AG75" s="423"/>
      <c r="AH75" s="423"/>
      <c r="AI75" s="423"/>
      <c r="AJ75" s="423"/>
      <c r="AK75" s="423"/>
      <c r="AL75" s="423"/>
      <c r="AM75" s="423"/>
      <c r="AN75" s="423"/>
      <c r="AO75" s="423"/>
      <c r="AP75" s="423"/>
      <c r="AQ75" s="425"/>
      <c r="AR75" s="423"/>
      <c r="AS75" s="423"/>
      <c r="AT75" s="423"/>
      <c r="AU75" s="423"/>
      <c r="AV75" s="423"/>
      <c r="AW75" s="423"/>
      <c r="AX75" s="423"/>
      <c r="AY75" s="423"/>
      <c r="AZ75" s="423"/>
      <c r="BA75" s="423"/>
      <c r="BB75" s="423"/>
      <c r="BC75" s="425"/>
      <c r="BD75" s="423"/>
      <c r="BE75" s="423"/>
      <c r="BF75" s="423"/>
      <c r="BG75" s="423"/>
      <c r="BH75" s="423"/>
      <c r="BI75" s="423"/>
      <c r="BJ75" s="423"/>
      <c r="BK75" s="423"/>
      <c r="BL75" s="423"/>
      <c r="BM75" s="423"/>
      <c r="BN75" s="423"/>
      <c r="BO75" s="425"/>
      <c r="BP75" s="423"/>
      <c r="BQ75" s="423"/>
      <c r="BR75" s="423"/>
      <c r="BS75" s="423"/>
      <c r="BT75" s="423"/>
      <c r="BU75" s="423"/>
      <c r="BV75" s="423"/>
      <c r="BW75" s="423"/>
      <c r="BX75" s="423"/>
      <c r="BY75" s="423"/>
      <c r="BZ75" s="423"/>
      <c r="CA75" s="425"/>
      <c r="CB75" s="423"/>
      <c r="CC75" s="423"/>
      <c r="CD75" s="423"/>
      <c r="CE75" s="423"/>
      <c r="CF75" s="423"/>
      <c r="CG75" s="423"/>
      <c r="CH75" s="423"/>
      <c r="CI75" s="423"/>
      <c r="CJ75" s="423"/>
      <c r="CK75" s="423"/>
      <c r="CL75" s="423"/>
      <c r="CM75" s="425"/>
      <c r="CN75" s="423"/>
      <c r="CO75" s="423"/>
      <c r="CP75" s="423"/>
      <c r="CQ75" s="423"/>
      <c r="CR75" s="423"/>
      <c r="CS75" s="423"/>
      <c r="CT75" s="423"/>
      <c r="CU75" s="423"/>
      <c r="CV75" s="423"/>
      <c r="CW75" s="423"/>
      <c r="CX75" s="423"/>
      <c r="CY75" s="425"/>
      <c r="CZ75" s="426">
        <f t="shared" ref="CZ75:DW75" si="101">$B$10*Q$356</f>
        <v>23344.424999999999</v>
      </c>
      <c r="DA75" s="426">
        <f t="shared" si="101"/>
        <v>75179.8125</v>
      </c>
      <c r="DB75" s="426">
        <f t="shared" si="101"/>
        <v>213463.57499999998</v>
      </c>
      <c r="DC75" s="426">
        <f t="shared" si="101"/>
        <v>417721.6875</v>
      </c>
      <c r="DD75" s="426">
        <f t="shared" si="101"/>
        <v>510202.38749999995</v>
      </c>
      <c r="DE75" s="426">
        <f t="shared" si="101"/>
        <v>496444.64999999997</v>
      </c>
      <c r="DF75" s="426">
        <f t="shared" si="101"/>
        <v>505224.03749999998</v>
      </c>
      <c r="DG75" s="426">
        <f t="shared" si="101"/>
        <v>495940.08749999997</v>
      </c>
      <c r="DH75" s="426">
        <f t="shared" si="101"/>
        <v>335455.57500000001</v>
      </c>
      <c r="DI75" s="426">
        <f t="shared" si="101"/>
        <v>364069.875</v>
      </c>
      <c r="DJ75" s="426">
        <f t="shared" si="101"/>
        <v>279841.57500000001</v>
      </c>
      <c r="DK75" s="427">
        <f t="shared" si="101"/>
        <v>238590.78749999998</v>
      </c>
      <c r="DL75" s="426">
        <f t="shared" si="101"/>
        <v>308814.67499999999</v>
      </c>
      <c r="DM75" s="426">
        <f t="shared" si="101"/>
        <v>273585</v>
      </c>
      <c r="DN75" s="426">
        <f t="shared" si="101"/>
        <v>237267.71249999999</v>
      </c>
      <c r="DO75" s="426">
        <f t="shared" si="101"/>
        <v>178615.125</v>
      </c>
      <c r="DP75" s="426">
        <f t="shared" si="101"/>
        <v>165844.08749999999</v>
      </c>
      <c r="DQ75" s="426">
        <f t="shared" si="101"/>
        <v>185342.625</v>
      </c>
      <c r="DR75" s="426">
        <f t="shared" si="101"/>
        <v>165877.72500000001</v>
      </c>
      <c r="DS75" s="426">
        <f t="shared" si="101"/>
        <v>128921.325</v>
      </c>
      <c r="DT75" s="426">
        <f t="shared" si="101"/>
        <v>95799.599999999991</v>
      </c>
      <c r="DU75" s="426">
        <f t="shared" si="101"/>
        <v>55995.224999999999</v>
      </c>
      <c r="DV75" s="426">
        <f t="shared" si="101"/>
        <v>49009.837499999994</v>
      </c>
      <c r="DW75" s="427">
        <f t="shared" si="101"/>
        <v>27055.762499999997</v>
      </c>
      <c r="DX75" s="397">
        <f t="shared" si="68"/>
        <v>21644.61</v>
      </c>
      <c r="DY75" s="397">
        <f t="shared" si="68"/>
        <v>17315.688000000002</v>
      </c>
      <c r="DZ75" s="397">
        <f t="shared" si="68"/>
        <v>13852.550400000002</v>
      </c>
      <c r="EA75" s="397">
        <f t="shared" si="68"/>
        <v>11082.040320000002</v>
      </c>
      <c r="EB75" s="397">
        <f t="shared" si="68"/>
        <v>8865.6322560000026</v>
      </c>
      <c r="EC75" s="397">
        <f t="shared" si="68"/>
        <v>7092.5058048000028</v>
      </c>
      <c r="ED75" s="397">
        <f t="shared" si="68"/>
        <v>5674.0046438400022</v>
      </c>
      <c r="EE75" s="397">
        <f t="shared" si="68"/>
        <v>4539.2037150720016</v>
      </c>
      <c r="EF75" s="397">
        <f t="shared" si="65"/>
        <v>3631.3629720576014</v>
      </c>
      <c r="EG75" s="397">
        <f t="shared" si="65"/>
        <v>2905.0903776460814</v>
      </c>
      <c r="EH75" s="397">
        <f t="shared" si="65"/>
        <v>2324.0723021168651</v>
      </c>
      <c r="EI75" s="402">
        <f t="shared" si="65"/>
        <v>1859.2578416934921</v>
      </c>
      <c r="EJ75" s="397">
        <f t="shared" si="93"/>
        <v>1487.4062733547937</v>
      </c>
      <c r="EK75" s="397">
        <f t="shared" si="93"/>
        <v>1189.9250186838351</v>
      </c>
      <c r="EL75" s="397">
        <f t="shared" si="93"/>
        <v>951.94001494706811</v>
      </c>
      <c r="EM75" s="397">
        <f t="shared" si="93"/>
        <v>761.55201195765449</v>
      </c>
      <c r="EN75" s="397">
        <f t="shared" si="93"/>
        <v>609.24160956612366</v>
      </c>
      <c r="EO75" s="397">
        <f t="shared" si="93"/>
        <v>487.39328765289895</v>
      </c>
      <c r="EP75" s="397">
        <f t="shared" si="93"/>
        <v>389.91463012231918</v>
      </c>
      <c r="EQ75" s="397">
        <f t="shared" si="93"/>
        <v>311.93170409785535</v>
      </c>
      <c r="ER75" s="397">
        <f t="shared" si="93"/>
        <v>249.5453632782843</v>
      </c>
      <c r="ES75" s="397">
        <f t="shared" si="93"/>
        <v>199.63629062262746</v>
      </c>
      <c r="ET75" s="397">
        <f t="shared" si="93"/>
        <v>159.70903249810198</v>
      </c>
      <c r="EU75" s="402">
        <f t="shared" si="93"/>
        <v>127.76722599848159</v>
      </c>
      <c r="EV75" s="397">
        <f t="shared" si="93"/>
        <v>102.21378079878528</v>
      </c>
      <c r="EW75" s="397">
        <f t="shared" si="93"/>
        <v>81.771024639028226</v>
      </c>
      <c r="EX75" s="397">
        <f t="shared" si="93"/>
        <v>65.416819711222587</v>
      </c>
      <c r="EY75" s="397">
        <f t="shared" si="93"/>
        <v>52.33345576897807</v>
      </c>
      <c r="EZ75" s="397">
        <f t="shared" si="95"/>
        <v>41.866764615182461</v>
      </c>
      <c r="FA75" s="397">
        <f t="shared" si="95"/>
        <v>33.493411692145969</v>
      </c>
      <c r="FB75" s="397">
        <f t="shared" si="95"/>
        <v>26.794729353716775</v>
      </c>
      <c r="FC75" s="397">
        <f t="shared" si="95"/>
        <v>21.43578348297342</v>
      </c>
      <c r="FD75" s="397">
        <f t="shared" si="95"/>
        <v>17.148626786378738</v>
      </c>
      <c r="FE75" s="397">
        <f t="shared" si="95"/>
        <v>13.718901429102992</v>
      </c>
      <c r="FF75" s="397">
        <f t="shared" si="95"/>
        <v>10.975121143282394</v>
      </c>
      <c r="FG75" s="402">
        <f t="shared" si="95"/>
        <v>8.7800969146259149</v>
      </c>
      <c r="FH75" s="397">
        <f t="shared" si="87"/>
        <v>7.0240775317007325</v>
      </c>
      <c r="FI75" s="397">
        <f t="shared" si="87"/>
        <v>5.6192620253605865</v>
      </c>
      <c r="FJ75" s="397">
        <f t="shared" si="87"/>
        <v>4.495409620288469</v>
      </c>
      <c r="FK75" s="397">
        <f t="shared" si="87"/>
        <v>3.5963276962307753</v>
      </c>
      <c r="FL75" s="397">
        <f t="shared" si="87"/>
        <v>2.8770621569846204</v>
      </c>
      <c r="FM75" s="397">
        <f t="shared" si="87"/>
        <v>2.3016497255876964</v>
      </c>
      <c r="FN75" s="397">
        <f t="shared" si="87"/>
        <v>1.8413197804701573</v>
      </c>
      <c r="FO75" s="397">
        <f t="shared" si="77"/>
        <v>1.473055824376126</v>
      </c>
      <c r="FP75" s="397">
        <f t="shared" si="77"/>
        <v>1.1784446595009008</v>
      </c>
      <c r="FQ75" s="397">
        <f t="shared" si="77"/>
        <v>0.94275572760072068</v>
      </c>
      <c r="FR75" s="397">
        <f t="shared" si="77"/>
        <v>0.75420458208057661</v>
      </c>
      <c r="FS75" s="402">
        <f t="shared" si="77"/>
        <v>0.60336366566446131</v>
      </c>
      <c r="FT75" s="397">
        <f t="shared" si="77"/>
        <v>0.48269093253156908</v>
      </c>
      <c r="FU75" s="397">
        <f t="shared" si="77"/>
        <v>0.38615274602525529</v>
      </c>
      <c r="FV75" s="397">
        <f t="shared" si="77"/>
        <v>0.30892219682020428</v>
      </c>
      <c r="FW75" s="397">
        <f t="shared" si="77"/>
        <v>0.24713775745616343</v>
      </c>
      <c r="FX75" s="397">
        <f t="shared" si="77"/>
        <v>0.19771020596493075</v>
      </c>
      <c r="FY75" s="397">
        <f t="shared" si="77"/>
        <v>0.15816816477194462</v>
      </c>
      <c r="FZ75" s="397">
        <f t="shared" si="77"/>
        <v>0.1265345318175557</v>
      </c>
      <c r="GA75" s="397">
        <f t="shared" si="77"/>
        <v>0.10122762545404457</v>
      </c>
      <c r="GB75" s="397">
        <f t="shared" si="96"/>
        <v>8.0982100363235665E-2</v>
      </c>
      <c r="GC75" s="397">
        <f t="shared" si="96"/>
        <v>6.4785680290588538E-2</v>
      </c>
      <c r="GD75" s="397">
        <f t="shared" si="96"/>
        <v>5.1828544232470831E-2</v>
      </c>
      <c r="GE75" s="402">
        <f t="shared" si="96"/>
        <v>4.1462835385976671E-2</v>
      </c>
      <c r="GF75" s="403">
        <f t="shared" si="45"/>
        <v>5935830.0591486618</v>
      </c>
    </row>
    <row r="76" spans="1:189" ht="22" hidden="1" customHeight="1">
      <c r="B76" s="394">
        <f t="shared" si="19"/>
        <v>60</v>
      </c>
      <c r="C76" s="428"/>
      <c r="D76" s="428"/>
      <c r="E76" s="428">
        <v>1</v>
      </c>
      <c r="F76" s="428"/>
      <c r="G76" s="409" t="str">
        <f>$G$357</f>
        <v>Low Performing  Title / Print</v>
      </c>
      <c r="H76" s="422"/>
      <c r="I76" s="423"/>
      <c r="J76" s="423"/>
      <c r="K76" s="423"/>
      <c r="L76" s="423"/>
      <c r="M76" s="423"/>
      <c r="N76" s="423"/>
      <c r="O76" s="423"/>
      <c r="P76" s="423"/>
      <c r="Q76" s="423"/>
      <c r="R76" s="423"/>
      <c r="S76" s="425"/>
      <c r="T76" s="423"/>
      <c r="U76" s="423"/>
      <c r="V76" s="423"/>
      <c r="W76" s="423"/>
      <c r="X76" s="423"/>
      <c r="Y76" s="423"/>
      <c r="Z76" s="423"/>
      <c r="AA76" s="423"/>
      <c r="AB76" s="423"/>
      <c r="AC76" s="423"/>
      <c r="AD76" s="423"/>
      <c r="AE76" s="425"/>
      <c r="AF76" s="423"/>
      <c r="AG76" s="423"/>
      <c r="AH76" s="423"/>
      <c r="AI76" s="423"/>
      <c r="AJ76" s="423"/>
      <c r="AK76" s="423"/>
      <c r="AL76" s="423"/>
      <c r="AM76" s="423"/>
      <c r="AN76" s="423"/>
      <c r="AO76" s="423"/>
      <c r="AP76" s="423"/>
      <c r="AQ76" s="425"/>
      <c r="AR76" s="423"/>
      <c r="AS76" s="423"/>
      <c r="AT76" s="423"/>
      <c r="AU76" s="423"/>
      <c r="AV76" s="423"/>
      <c r="AW76" s="423"/>
      <c r="AX76" s="423"/>
      <c r="AY76" s="423"/>
      <c r="AZ76" s="423"/>
      <c r="BA76" s="423"/>
      <c r="BB76" s="423"/>
      <c r="BC76" s="425"/>
      <c r="BD76" s="423"/>
      <c r="BE76" s="423"/>
      <c r="BF76" s="423"/>
      <c r="BG76" s="423"/>
      <c r="BH76" s="423"/>
      <c r="BI76" s="423"/>
      <c r="BJ76" s="423"/>
      <c r="BK76" s="423"/>
      <c r="BL76" s="423"/>
      <c r="BM76" s="423"/>
      <c r="BN76" s="423"/>
      <c r="BO76" s="425"/>
      <c r="BP76" s="423"/>
      <c r="BQ76" s="423"/>
      <c r="BR76" s="423"/>
      <c r="BS76" s="423"/>
      <c r="BT76" s="423"/>
      <c r="BU76" s="423"/>
      <c r="BV76" s="423"/>
      <c r="BW76" s="423"/>
      <c r="BX76" s="423"/>
      <c r="BY76" s="423"/>
      <c r="BZ76" s="423"/>
      <c r="CA76" s="425"/>
      <c r="CB76" s="423"/>
      <c r="CC76" s="423"/>
      <c r="CD76" s="423"/>
      <c r="CE76" s="423"/>
      <c r="CF76" s="423"/>
      <c r="CG76" s="423"/>
      <c r="CH76" s="423"/>
      <c r="CI76" s="423"/>
      <c r="CJ76" s="423"/>
      <c r="CK76" s="423"/>
      <c r="CL76" s="423"/>
      <c r="CM76" s="425"/>
      <c r="CN76" s="423"/>
      <c r="CO76" s="423"/>
      <c r="CP76" s="423"/>
      <c r="CQ76" s="423"/>
      <c r="CR76" s="423"/>
      <c r="CS76" s="423"/>
      <c r="CT76" s="423"/>
      <c r="CU76" s="423"/>
      <c r="CV76" s="423"/>
      <c r="CW76" s="423"/>
      <c r="CX76" s="423"/>
      <c r="CY76" s="425"/>
      <c r="CZ76" s="429">
        <f t="shared" ref="CZ76:DW76" si="102">$B$10*Q$357</f>
        <v>10965.824999999999</v>
      </c>
      <c r="DA76" s="429">
        <f t="shared" si="102"/>
        <v>40421.0625</v>
      </c>
      <c r="DB76" s="429">
        <f t="shared" si="102"/>
        <v>74204.324999999997</v>
      </c>
      <c r="DC76" s="429">
        <f t="shared" si="102"/>
        <v>136792.5</v>
      </c>
      <c r="DD76" s="429">
        <f t="shared" si="102"/>
        <v>224799.41249999998</v>
      </c>
      <c r="DE76" s="429">
        <f t="shared" si="102"/>
        <v>153499.125</v>
      </c>
      <c r="DF76" s="429">
        <f t="shared" si="102"/>
        <v>131500.19999999998</v>
      </c>
      <c r="DG76" s="429">
        <f t="shared" si="102"/>
        <v>145650.375</v>
      </c>
      <c r="DH76" s="429">
        <f t="shared" si="102"/>
        <v>117574.27499999999</v>
      </c>
      <c r="DI76" s="429">
        <f t="shared" si="102"/>
        <v>116755.7625</v>
      </c>
      <c r="DJ76" s="429">
        <f t="shared" si="102"/>
        <v>111205.575</v>
      </c>
      <c r="DK76" s="430">
        <f t="shared" si="102"/>
        <v>102796.2</v>
      </c>
      <c r="DL76" s="429">
        <f t="shared" si="102"/>
        <v>90664.274999999994</v>
      </c>
      <c r="DM76" s="429">
        <f t="shared" si="102"/>
        <v>106429.04999999999</v>
      </c>
      <c r="DN76" s="429">
        <f t="shared" si="102"/>
        <v>83634.037499999991</v>
      </c>
      <c r="DO76" s="429">
        <f t="shared" si="102"/>
        <v>71558.175000000003</v>
      </c>
      <c r="DP76" s="429">
        <f t="shared" si="102"/>
        <v>70762.087499999994</v>
      </c>
      <c r="DQ76" s="429">
        <f t="shared" si="102"/>
        <v>76144.087499999994</v>
      </c>
      <c r="DR76" s="429">
        <f t="shared" si="102"/>
        <v>55199.137499999997</v>
      </c>
      <c r="DS76" s="429">
        <f t="shared" si="102"/>
        <v>55457.024999999994</v>
      </c>
      <c r="DT76" s="429">
        <f t="shared" si="102"/>
        <v>39681.037499999999</v>
      </c>
      <c r="DU76" s="429">
        <f t="shared" si="102"/>
        <v>27223.949999999997</v>
      </c>
      <c r="DV76" s="429">
        <f t="shared" si="102"/>
        <v>17704.537499999999</v>
      </c>
      <c r="DW76" s="430">
        <f t="shared" si="102"/>
        <v>7781.4749999999995</v>
      </c>
      <c r="DX76" s="397">
        <f t="shared" si="68"/>
        <v>6225.18</v>
      </c>
      <c r="DY76" s="397">
        <f t="shared" si="68"/>
        <v>4980.1440000000002</v>
      </c>
      <c r="DZ76" s="397">
        <f t="shared" si="68"/>
        <v>3984.1152000000002</v>
      </c>
      <c r="EA76" s="397">
        <f t="shared" si="68"/>
        <v>3187.2921600000004</v>
      </c>
      <c r="EB76" s="397">
        <f t="shared" si="68"/>
        <v>2549.8337280000005</v>
      </c>
      <c r="EC76" s="397">
        <f t="shared" si="68"/>
        <v>2039.8669824000006</v>
      </c>
      <c r="ED76" s="397">
        <f t="shared" si="68"/>
        <v>1631.8935859200005</v>
      </c>
      <c r="EE76" s="397">
        <f t="shared" si="68"/>
        <v>1305.5148687360006</v>
      </c>
      <c r="EF76" s="397">
        <f t="shared" si="65"/>
        <v>1044.4118949888004</v>
      </c>
      <c r="EG76" s="397">
        <f t="shared" si="65"/>
        <v>835.5295159910404</v>
      </c>
      <c r="EH76" s="397">
        <f t="shared" si="65"/>
        <v>668.42361279283239</v>
      </c>
      <c r="EI76" s="402">
        <f t="shared" si="65"/>
        <v>534.73889023426591</v>
      </c>
      <c r="EJ76" s="397">
        <f t="shared" si="93"/>
        <v>427.79111218741275</v>
      </c>
      <c r="EK76" s="397">
        <f t="shared" si="93"/>
        <v>342.23288974993022</v>
      </c>
      <c r="EL76" s="397">
        <f t="shared" si="93"/>
        <v>273.7863117999442</v>
      </c>
      <c r="EM76" s="397">
        <f t="shared" si="93"/>
        <v>219.02904943995537</v>
      </c>
      <c r="EN76" s="397">
        <f t="shared" si="93"/>
        <v>175.2232395519643</v>
      </c>
      <c r="EO76" s="397">
        <f t="shared" si="93"/>
        <v>140.17859164157144</v>
      </c>
      <c r="EP76" s="397">
        <f t="shared" si="93"/>
        <v>112.14287331325716</v>
      </c>
      <c r="EQ76" s="397">
        <f t="shared" si="93"/>
        <v>89.714298650605727</v>
      </c>
      <c r="ER76" s="397">
        <f t="shared" si="93"/>
        <v>71.771438920484584</v>
      </c>
      <c r="ES76" s="397">
        <f t="shared" si="93"/>
        <v>57.417151136387673</v>
      </c>
      <c r="ET76" s="397">
        <f t="shared" si="93"/>
        <v>45.933720909110143</v>
      </c>
      <c r="EU76" s="402">
        <f t="shared" si="93"/>
        <v>36.746976727288114</v>
      </c>
      <c r="EV76" s="397">
        <f t="shared" si="93"/>
        <v>29.397581381830491</v>
      </c>
      <c r="EW76" s="397">
        <f t="shared" si="93"/>
        <v>23.518065105464395</v>
      </c>
      <c r="EX76" s="397">
        <f t="shared" si="93"/>
        <v>18.814452084371517</v>
      </c>
      <c r="EY76" s="397">
        <f t="shared" si="93"/>
        <v>15.051561667497214</v>
      </c>
      <c r="EZ76" s="397">
        <f t="shared" si="95"/>
        <v>12.041249333997772</v>
      </c>
      <c r="FA76" s="397">
        <f t="shared" si="95"/>
        <v>9.6329994671982178</v>
      </c>
      <c r="FB76" s="397">
        <f t="shared" si="95"/>
        <v>7.7063995737585742</v>
      </c>
      <c r="FC76" s="397">
        <f t="shared" si="95"/>
        <v>6.1651196590068595</v>
      </c>
      <c r="FD76" s="397">
        <f t="shared" si="95"/>
        <v>4.9320957272054882</v>
      </c>
      <c r="FE76" s="397">
        <f t="shared" si="95"/>
        <v>3.9456765817643906</v>
      </c>
      <c r="FF76" s="397">
        <f t="shared" si="95"/>
        <v>3.1565412654115126</v>
      </c>
      <c r="FG76" s="402">
        <f t="shared" si="95"/>
        <v>2.5252330123292102</v>
      </c>
      <c r="FH76" s="397">
        <f t="shared" si="87"/>
        <v>2.0201864098633684</v>
      </c>
      <c r="FI76" s="397">
        <f t="shared" si="87"/>
        <v>1.6161491278906948</v>
      </c>
      <c r="FJ76" s="397">
        <f t="shared" si="87"/>
        <v>1.2929193023125558</v>
      </c>
      <c r="FK76" s="397">
        <f t="shared" si="87"/>
        <v>1.0343354418500448</v>
      </c>
      <c r="FL76" s="397">
        <f t="shared" si="87"/>
        <v>0.82746835348003589</v>
      </c>
      <c r="FM76" s="397">
        <f t="shared" si="87"/>
        <v>0.66197468278402871</v>
      </c>
      <c r="FN76" s="397">
        <f t="shared" si="87"/>
        <v>0.52957974622722304</v>
      </c>
      <c r="FO76" s="397">
        <f t="shared" si="77"/>
        <v>0.42366379698177847</v>
      </c>
      <c r="FP76" s="397">
        <f t="shared" si="77"/>
        <v>0.33893103758542281</v>
      </c>
      <c r="FQ76" s="397">
        <f t="shared" si="77"/>
        <v>0.27114483006833828</v>
      </c>
      <c r="FR76" s="397">
        <f t="shared" si="77"/>
        <v>0.21691586405467064</v>
      </c>
      <c r="FS76" s="402">
        <f t="shared" si="77"/>
        <v>0.17353269124373652</v>
      </c>
      <c r="FT76" s="397">
        <f t="shared" si="77"/>
        <v>0.13882615299498921</v>
      </c>
      <c r="FU76" s="397">
        <f t="shared" si="77"/>
        <v>0.11106092239599137</v>
      </c>
      <c r="FV76" s="397">
        <f t="shared" si="77"/>
        <v>8.8848737916793097E-2</v>
      </c>
      <c r="FW76" s="397">
        <f t="shared" si="77"/>
        <v>7.1078990333434483E-2</v>
      </c>
      <c r="FX76" s="397">
        <f t="shared" si="77"/>
        <v>5.6863192266747589E-2</v>
      </c>
      <c r="FY76" s="397">
        <f t="shared" si="77"/>
        <v>4.5490553813398074E-2</v>
      </c>
      <c r="FZ76" s="397">
        <f t="shared" si="77"/>
        <v>3.6392443050718461E-2</v>
      </c>
      <c r="GA76" s="397">
        <f t="shared" si="77"/>
        <v>2.9113954440574769E-2</v>
      </c>
      <c r="GB76" s="397">
        <f t="shared" si="96"/>
        <v>2.3291163552459818E-2</v>
      </c>
      <c r="GC76" s="397">
        <f t="shared" si="96"/>
        <v>1.8632930841967855E-2</v>
      </c>
      <c r="GD76" s="397">
        <f t="shared" si="96"/>
        <v>1.4906344673574285E-2</v>
      </c>
      <c r="GE76" s="402">
        <f t="shared" si="96"/>
        <v>1.1925075738859429E-2</v>
      </c>
      <c r="GF76" s="392">
        <f t="shared" si="45"/>
        <v>2099529.3647996965</v>
      </c>
    </row>
    <row r="77" spans="1:189" ht="22" hidden="1" customHeight="1">
      <c r="B77" s="394">
        <f t="shared" si="19"/>
        <v>61</v>
      </c>
      <c r="C77" s="428">
        <v>1</v>
      </c>
      <c r="D77" s="428"/>
      <c r="E77" s="428"/>
      <c r="F77" s="428"/>
      <c r="G77" s="404" t="str">
        <f>$G$355</f>
        <v>High Performing Title / Print</v>
      </c>
      <c r="H77" s="422"/>
      <c r="I77" s="423"/>
      <c r="J77" s="423"/>
      <c r="K77" s="423"/>
      <c r="L77" s="423"/>
      <c r="M77" s="423"/>
      <c r="N77" s="423"/>
      <c r="O77" s="423"/>
      <c r="P77" s="423"/>
      <c r="Q77" s="423"/>
      <c r="R77" s="423"/>
      <c r="S77" s="425"/>
      <c r="T77" s="423"/>
      <c r="U77" s="423"/>
      <c r="V77" s="423"/>
      <c r="W77" s="423"/>
      <c r="X77" s="423"/>
      <c r="Y77" s="423"/>
      <c r="Z77" s="423"/>
      <c r="AA77" s="423"/>
      <c r="AB77" s="423"/>
      <c r="AC77" s="423"/>
      <c r="AD77" s="423"/>
      <c r="AE77" s="425"/>
      <c r="AF77" s="423"/>
      <c r="AG77" s="423"/>
      <c r="AH77" s="423"/>
      <c r="AI77" s="423"/>
      <c r="AJ77" s="423"/>
      <c r="AK77" s="423"/>
      <c r="AL77" s="423"/>
      <c r="AM77" s="423"/>
      <c r="AN77" s="423"/>
      <c r="AO77" s="423"/>
      <c r="AP77" s="423"/>
      <c r="AQ77" s="425"/>
      <c r="AR77" s="423"/>
      <c r="AS77" s="423"/>
      <c r="AT77" s="423"/>
      <c r="AU77" s="423"/>
      <c r="AV77" s="423"/>
      <c r="AW77" s="423"/>
      <c r="AX77" s="423"/>
      <c r="AY77" s="423"/>
      <c r="AZ77" s="423"/>
      <c r="BA77" s="423"/>
      <c r="BB77" s="423"/>
      <c r="BC77" s="425"/>
      <c r="BD77" s="423"/>
      <c r="BE77" s="423"/>
      <c r="BF77" s="423"/>
      <c r="BG77" s="423"/>
      <c r="BH77" s="423"/>
      <c r="BI77" s="423"/>
      <c r="BJ77" s="423"/>
      <c r="BK77" s="423"/>
      <c r="BL77" s="423"/>
      <c r="BM77" s="423"/>
      <c r="BN77" s="423"/>
      <c r="BO77" s="425"/>
      <c r="BP77" s="423"/>
      <c r="BQ77" s="423"/>
      <c r="BR77" s="423"/>
      <c r="BS77" s="423"/>
      <c r="BT77" s="423"/>
      <c r="BU77" s="423"/>
      <c r="BV77" s="423"/>
      <c r="BW77" s="423"/>
      <c r="BX77" s="423"/>
      <c r="BY77" s="423"/>
      <c r="BZ77" s="423"/>
      <c r="CA77" s="425"/>
      <c r="CB77" s="423"/>
      <c r="CC77" s="423"/>
      <c r="CD77" s="423"/>
      <c r="CE77" s="423"/>
      <c r="CF77" s="423"/>
      <c r="CG77" s="423"/>
      <c r="CH77" s="423"/>
      <c r="CI77" s="423"/>
      <c r="CJ77" s="423"/>
      <c r="CK77" s="423"/>
      <c r="CL77" s="423"/>
      <c r="CM77" s="425"/>
      <c r="CN77" s="423"/>
      <c r="CO77" s="423"/>
      <c r="CP77" s="423"/>
      <c r="CQ77" s="423"/>
      <c r="CR77" s="423"/>
      <c r="CS77" s="423"/>
      <c r="CT77" s="423"/>
      <c r="CU77" s="423"/>
      <c r="CV77" s="423"/>
      <c r="CW77" s="423"/>
      <c r="CX77" s="423"/>
      <c r="CY77" s="425"/>
      <c r="CZ77" s="423"/>
      <c r="DA77" s="435">
        <f t="shared" ref="DA77:DX77" si="103">$B$10*Q$355</f>
        <v>216978.69374999998</v>
      </c>
      <c r="DB77" s="435">
        <f t="shared" si="103"/>
        <v>724467.65625</v>
      </c>
      <c r="DC77" s="435">
        <f t="shared" si="103"/>
        <v>1376160.58125</v>
      </c>
      <c r="DD77" s="435">
        <f t="shared" si="103"/>
        <v>2329951.8937499998</v>
      </c>
      <c r="DE77" s="435">
        <f t="shared" si="103"/>
        <v>2894254.59375</v>
      </c>
      <c r="DF77" s="435">
        <f t="shared" si="103"/>
        <v>3393771.46875</v>
      </c>
      <c r="DG77" s="435">
        <f t="shared" si="103"/>
        <v>2796016.2749999999</v>
      </c>
      <c r="DH77" s="435">
        <f t="shared" si="103"/>
        <v>2389978.0124999997</v>
      </c>
      <c r="DI77" s="435">
        <f t="shared" si="103"/>
        <v>3074736.5999999996</v>
      </c>
      <c r="DJ77" s="435">
        <f t="shared" si="103"/>
        <v>2535998.4</v>
      </c>
      <c r="DK77" s="436">
        <f t="shared" si="103"/>
        <v>2199253.3874999997</v>
      </c>
      <c r="DL77" s="435">
        <f t="shared" si="103"/>
        <v>2769980.85</v>
      </c>
      <c r="DM77" s="435">
        <f t="shared" si="103"/>
        <v>2434968.1687499997</v>
      </c>
      <c r="DN77" s="435">
        <f t="shared" si="103"/>
        <v>2279546.1</v>
      </c>
      <c r="DO77" s="435">
        <f t="shared" si="103"/>
        <v>1459329.3</v>
      </c>
      <c r="DP77" s="435">
        <f t="shared" si="103"/>
        <v>1644554.1937499999</v>
      </c>
      <c r="DQ77" s="435">
        <f t="shared" si="103"/>
        <v>1368625.78125</v>
      </c>
      <c r="DR77" s="435">
        <f t="shared" si="103"/>
        <v>1435026.20625</v>
      </c>
      <c r="DS77" s="435">
        <f t="shared" si="103"/>
        <v>791086.72499999998</v>
      </c>
      <c r="DT77" s="435">
        <f t="shared" si="103"/>
        <v>705176.54999999993</v>
      </c>
      <c r="DU77" s="435">
        <f t="shared" si="103"/>
        <v>550393.59375</v>
      </c>
      <c r="DV77" s="435">
        <f t="shared" si="103"/>
        <v>603389.47499999998</v>
      </c>
      <c r="DW77" s="436">
        <f t="shared" si="103"/>
        <v>382004.26874999999</v>
      </c>
      <c r="DX77" s="435">
        <f t="shared" si="103"/>
        <v>213648.58124999999</v>
      </c>
      <c r="DY77" s="397">
        <f t="shared" si="68"/>
        <v>170918.86499999999</v>
      </c>
      <c r="DZ77" s="397">
        <f t="shared" si="68"/>
        <v>136735.092</v>
      </c>
      <c r="EA77" s="397">
        <f t="shared" si="68"/>
        <v>109388.0736</v>
      </c>
      <c r="EB77" s="397">
        <f t="shared" si="68"/>
        <v>87510.458880000006</v>
      </c>
      <c r="EC77" s="397">
        <f t="shared" si="68"/>
        <v>70008.367104000004</v>
      </c>
      <c r="ED77" s="397">
        <f t="shared" si="68"/>
        <v>56006.693683200006</v>
      </c>
      <c r="EE77" s="397">
        <f t="shared" si="68"/>
        <v>44805.354946560008</v>
      </c>
      <c r="EF77" s="397">
        <f t="shared" si="65"/>
        <v>35844.283957248008</v>
      </c>
      <c r="EG77" s="397">
        <f t="shared" si="65"/>
        <v>28675.427165798406</v>
      </c>
      <c r="EH77" s="397">
        <f t="shared" si="65"/>
        <v>22940.341732638728</v>
      </c>
      <c r="EI77" s="402">
        <f t="shared" si="65"/>
        <v>18352.273386110985</v>
      </c>
      <c r="EJ77" s="397">
        <f t="shared" si="93"/>
        <v>14681.818708888788</v>
      </c>
      <c r="EK77" s="397">
        <f t="shared" si="93"/>
        <v>11745.454967111031</v>
      </c>
      <c r="EL77" s="397">
        <f t="shared" si="93"/>
        <v>9396.3639736888254</v>
      </c>
      <c r="EM77" s="397">
        <f t="shared" si="93"/>
        <v>7517.091178951061</v>
      </c>
      <c r="EN77" s="397">
        <f t="shared" si="93"/>
        <v>6013.6729431608492</v>
      </c>
      <c r="EO77" s="397">
        <f t="shared" si="93"/>
        <v>4810.9383545286792</v>
      </c>
      <c r="EP77" s="397">
        <f t="shared" si="93"/>
        <v>3848.7506836229436</v>
      </c>
      <c r="EQ77" s="397">
        <f t="shared" si="93"/>
        <v>3079.000546898355</v>
      </c>
      <c r="ER77" s="397">
        <f t="shared" si="93"/>
        <v>2463.2004375186843</v>
      </c>
      <c r="ES77" s="397">
        <f t="shared" si="93"/>
        <v>1970.5603500149475</v>
      </c>
      <c r="ET77" s="397">
        <f t="shared" si="93"/>
        <v>1576.4482800119581</v>
      </c>
      <c r="EU77" s="402">
        <f t="shared" si="93"/>
        <v>1261.1586240095667</v>
      </c>
      <c r="EV77" s="397">
        <f t="shared" si="93"/>
        <v>1008.9268992076534</v>
      </c>
      <c r="EW77" s="397">
        <f t="shared" si="93"/>
        <v>807.14151936612279</v>
      </c>
      <c r="EX77" s="397">
        <f t="shared" si="93"/>
        <v>645.71321549289826</v>
      </c>
      <c r="EY77" s="397">
        <f t="shared" si="93"/>
        <v>516.57057239431867</v>
      </c>
      <c r="EZ77" s="397">
        <f t="shared" si="95"/>
        <v>413.25645791545497</v>
      </c>
      <c r="FA77" s="397">
        <f t="shared" si="95"/>
        <v>330.60516633236398</v>
      </c>
      <c r="FB77" s="397">
        <f t="shared" si="95"/>
        <v>264.48413306589117</v>
      </c>
      <c r="FC77" s="397">
        <f t="shared" si="95"/>
        <v>211.58730645271294</v>
      </c>
      <c r="FD77" s="397">
        <f t="shared" si="95"/>
        <v>169.26984516217036</v>
      </c>
      <c r="FE77" s="397">
        <f t="shared" si="95"/>
        <v>135.41587612973629</v>
      </c>
      <c r="FF77" s="397">
        <f t="shared" si="95"/>
        <v>108.33270090378903</v>
      </c>
      <c r="FG77" s="402">
        <f t="shared" si="95"/>
        <v>86.666160723031226</v>
      </c>
      <c r="FH77" s="397">
        <f t="shared" si="87"/>
        <v>69.332928578424983</v>
      </c>
      <c r="FI77" s="397">
        <f t="shared" si="87"/>
        <v>55.466342862739992</v>
      </c>
      <c r="FJ77" s="397">
        <f t="shared" si="87"/>
        <v>44.373074290191994</v>
      </c>
      <c r="FK77" s="397">
        <f t="shared" si="87"/>
        <v>35.498459432153595</v>
      </c>
      <c r="FL77" s="397">
        <f t="shared" si="87"/>
        <v>28.398767545722876</v>
      </c>
      <c r="FM77" s="397">
        <f t="shared" si="87"/>
        <v>22.719014036578301</v>
      </c>
      <c r="FN77" s="397">
        <f t="shared" si="87"/>
        <v>18.17521122926264</v>
      </c>
      <c r="FO77" s="397">
        <f t="shared" si="77"/>
        <v>14.540168983410112</v>
      </c>
      <c r="FP77" s="397">
        <f t="shared" si="77"/>
        <v>11.632135186728091</v>
      </c>
      <c r="FQ77" s="397">
        <f t="shared" si="77"/>
        <v>9.3057081493824736</v>
      </c>
      <c r="FR77" s="397">
        <f t="shared" si="77"/>
        <v>7.4445665195059796</v>
      </c>
      <c r="FS77" s="402">
        <f t="shared" si="77"/>
        <v>5.9556532156047837</v>
      </c>
      <c r="FT77" s="397">
        <f t="shared" si="77"/>
        <v>4.7645225724838269</v>
      </c>
      <c r="FU77" s="397">
        <f t="shared" si="77"/>
        <v>3.8116180579870615</v>
      </c>
      <c r="FV77" s="397">
        <f t="shared" si="77"/>
        <v>3.0492944463896494</v>
      </c>
      <c r="FW77" s="397">
        <f t="shared" si="77"/>
        <v>2.4394355571117199</v>
      </c>
      <c r="FX77" s="397">
        <f t="shared" si="77"/>
        <v>1.9515484456893759</v>
      </c>
      <c r="FY77" s="397">
        <f t="shared" si="77"/>
        <v>1.5612387565515009</v>
      </c>
      <c r="FZ77" s="397">
        <f t="shared" si="77"/>
        <v>1.2489910052412008</v>
      </c>
      <c r="GA77" s="397">
        <f t="shared" si="77"/>
        <v>0.99919280419296064</v>
      </c>
      <c r="GB77" s="397">
        <f t="shared" si="96"/>
        <v>0.79935424335436855</v>
      </c>
      <c r="GC77" s="397">
        <f t="shared" si="96"/>
        <v>0.63948339468349491</v>
      </c>
      <c r="GD77" s="397">
        <f t="shared" si="96"/>
        <v>0.51158671574679593</v>
      </c>
      <c r="GE77" s="402">
        <f t="shared" si="96"/>
        <v>0.40926937259743679</v>
      </c>
      <c r="GF77" s="407">
        <f t="shared" si="45"/>
        <v>41423890.044172503</v>
      </c>
      <c r="GG77" s="408">
        <f>(GF77*$B$14)*$B$13</f>
        <v>186407505.19877627</v>
      </c>
    </row>
    <row r="78" spans="1:189" ht="22" hidden="1" customHeight="1">
      <c r="B78" s="394">
        <f t="shared" si="19"/>
        <v>62</v>
      </c>
      <c r="C78" s="428"/>
      <c r="D78" s="428"/>
      <c r="E78" s="428"/>
      <c r="F78" s="428">
        <v>1</v>
      </c>
      <c r="G78" s="412" t="str">
        <f>$G$358</f>
        <v>Even Performing Title / Print</v>
      </c>
      <c r="H78" s="422"/>
      <c r="I78" s="423"/>
      <c r="J78" s="423"/>
      <c r="K78" s="423"/>
      <c r="L78" s="423"/>
      <c r="M78" s="423"/>
      <c r="N78" s="423"/>
      <c r="O78" s="423"/>
      <c r="P78" s="423"/>
      <c r="Q78" s="423"/>
      <c r="R78" s="423"/>
      <c r="S78" s="425"/>
      <c r="T78" s="423"/>
      <c r="U78" s="423"/>
      <c r="V78" s="423"/>
      <c r="W78" s="423"/>
      <c r="X78" s="423"/>
      <c r="Y78" s="423"/>
      <c r="Z78" s="423"/>
      <c r="AA78" s="423"/>
      <c r="AB78" s="423"/>
      <c r="AC78" s="423"/>
      <c r="AD78" s="423"/>
      <c r="AE78" s="425"/>
      <c r="AF78" s="423"/>
      <c r="AG78" s="423"/>
      <c r="AH78" s="423"/>
      <c r="AI78" s="423"/>
      <c r="AJ78" s="423"/>
      <c r="AK78" s="423"/>
      <c r="AL78" s="423"/>
      <c r="AM78" s="423"/>
      <c r="AN78" s="423"/>
      <c r="AO78" s="423"/>
      <c r="AP78" s="423"/>
      <c r="AQ78" s="425"/>
      <c r="AR78" s="423"/>
      <c r="AS78" s="423"/>
      <c r="AT78" s="423"/>
      <c r="AU78" s="423"/>
      <c r="AV78" s="423"/>
      <c r="AW78" s="423"/>
      <c r="AX78" s="423"/>
      <c r="AY78" s="423"/>
      <c r="AZ78" s="423"/>
      <c r="BA78" s="423"/>
      <c r="BB78" s="423"/>
      <c r="BC78" s="425"/>
      <c r="BD78" s="423"/>
      <c r="BE78" s="423"/>
      <c r="BF78" s="423"/>
      <c r="BG78" s="423"/>
      <c r="BH78" s="423"/>
      <c r="BI78" s="423"/>
      <c r="BJ78" s="423"/>
      <c r="BK78" s="423"/>
      <c r="BL78" s="423"/>
      <c r="BM78" s="423"/>
      <c r="BN78" s="423"/>
      <c r="BO78" s="425"/>
      <c r="BP78" s="423"/>
      <c r="BQ78" s="423"/>
      <c r="BR78" s="423"/>
      <c r="BS78" s="423"/>
      <c r="BT78" s="423"/>
      <c r="BU78" s="423"/>
      <c r="BV78" s="423"/>
      <c r="BW78" s="423"/>
      <c r="BX78" s="423"/>
      <c r="BY78" s="423"/>
      <c r="BZ78" s="423"/>
      <c r="CA78" s="425"/>
      <c r="CB78" s="423"/>
      <c r="CC78" s="423"/>
      <c r="CD78" s="423"/>
      <c r="CE78" s="423"/>
      <c r="CF78" s="423"/>
      <c r="CG78" s="423"/>
      <c r="CH78" s="423"/>
      <c r="CI78" s="423"/>
      <c r="CJ78" s="423"/>
      <c r="CK78" s="423"/>
      <c r="CL78" s="423"/>
      <c r="CM78" s="425"/>
      <c r="CN78" s="423"/>
      <c r="CO78" s="423"/>
      <c r="CP78" s="423"/>
      <c r="CQ78" s="423"/>
      <c r="CR78" s="423"/>
      <c r="CS78" s="423"/>
      <c r="CT78" s="423"/>
      <c r="CU78" s="423"/>
      <c r="CV78" s="423"/>
      <c r="CW78" s="423"/>
      <c r="CX78" s="423"/>
      <c r="CY78" s="425"/>
      <c r="CZ78" s="423"/>
      <c r="DA78" s="431">
        <f t="shared" ref="DA78:DX78" si="104">$B$10*Q$358</f>
        <v>2335.9375000000005</v>
      </c>
      <c r="DB78" s="431">
        <f t="shared" si="104"/>
        <v>9343.7500000000018</v>
      </c>
      <c r="DC78" s="431">
        <f t="shared" si="104"/>
        <v>23359.375</v>
      </c>
      <c r="DD78" s="431">
        <f t="shared" si="104"/>
        <v>35039.0625</v>
      </c>
      <c r="DE78" s="431">
        <f t="shared" si="104"/>
        <v>46718.75</v>
      </c>
      <c r="DF78" s="431">
        <f t="shared" si="104"/>
        <v>44382.8125</v>
      </c>
      <c r="DG78" s="431">
        <f t="shared" si="104"/>
        <v>42046.875</v>
      </c>
      <c r="DH78" s="431">
        <f t="shared" si="104"/>
        <v>39710.9375</v>
      </c>
      <c r="DI78" s="431">
        <f t="shared" si="104"/>
        <v>37375.000000000007</v>
      </c>
      <c r="DJ78" s="431">
        <f t="shared" si="104"/>
        <v>35039.0625</v>
      </c>
      <c r="DK78" s="432">
        <f t="shared" si="104"/>
        <v>32703.125</v>
      </c>
      <c r="DL78" s="431">
        <f t="shared" si="104"/>
        <v>30367.1875</v>
      </c>
      <c r="DM78" s="431">
        <f t="shared" si="104"/>
        <v>28031.25</v>
      </c>
      <c r="DN78" s="431">
        <f t="shared" si="104"/>
        <v>25695.312500000004</v>
      </c>
      <c r="DO78" s="431">
        <f t="shared" si="104"/>
        <v>23359.374999999975</v>
      </c>
      <c r="DP78" s="431">
        <f t="shared" si="104"/>
        <v>21023.437499999975</v>
      </c>
      <c r="DQ78" s="431">
        <f t="shared" si="104"/>
        <v>18687.500000000004</v>
      </c>
      <c r="DR78" s="431">
        <f t="shared" si="104"/>
        <v>16351.5625</v>
      </c>
      <c r="DS78" s="431">
        <f t="shared" si="104"/>
        <v>14015.625</v>
      </c>
      <c r="DT78" s="431">
        <f t="shared" si="104"/>
        <v>11679.6875</v>
      </c>
      <c r="DU78" s="431">
        <f t="shared" si="104"/>
        <v>9343.7500000000018</v>
      </c>
      <c r="DV78" s="431">
        <f t="shared" si="104"/>
        <v>7007.8125</v>
      </c>
      <c r="DW78" s="432">
        <f t="shared" si="104"/>
        <v>4671.8750000000009</v>
      </c>
      <c r="DX78" s="431">
        <f t="shared" si="104"/>
        <v>2335.9375000000005</v>
      </c>
      <c r="DY78" s="397">
        <f t="shared" si="68"/>
        <v>1868.7500000000005</v>
      </c>
      <c r="DZ78" s="397">
        <f t="shared" ref="DY78:EE82" si="105">DY78*0.8</f>
        <v>1495.0000000000005</v>
      </c>
      <c r="EA78" s="397">
        <f t="shared" si="105"/>
        <v>1196.0000000000005</v>
      </c>
      <c r="EB78" s="397">
        <f t="shared" si="105"/>
        <v>956.80000000000041</v>
      </c>
      <c r="EC78" s="397">
        <f t="shared" si="105"/>
        <v>765.4400000000004</v>
      </c>
      <c r="ED78" s="397">
        <f t="shared" si="105"/>
        <v>612.35200000000032</v>
      </c>
      <c r="EE78" s="397">
        <f t="shared" si="105"/>
        <v>489.88160000000028</v>
      </c>
      <c r="EF78" s="397">
        <f t="shared" si="65"/>
        <v>391.90528000000023</v>
      </c>
      <c r="EG78" s="397">
        <f t="shared" si="65"/>
        <v>313.52422400000023</v>
      </c>
      <c r="EH78" s="397">
        <f t="shared" si="65"/>
        <v>250.81937920000018</v>
      </c>
      <c r="EI78" s="402">
        <f t="shared" si="65"/>
        <v>200.65550336000015</v>
      </c>
      <c r="EJ78" s="397">
        <f t="shared" si="93"/>
        <v>160.52440268800012</v>
      </c>
      <c r="EK78" s="397">
        <f t="shared" si="93"/>
        <v>128.4195221504001</v>
      </c>
      <c r="EL78" s="397">
        <f t="shared" si="93"/>
        <v>102.73561772032008</v>
      </c>
      <c r="EM78" s="397">
        <f t="shared" si="93"/>
        <v>82.188494176256071</v>
      </c>
      <c r="EN78" s="397">
        <f t="shared" si="93"/>
        <v>65.75079534100486</v>
      </c>
      <c r="EO78" s="397">
        <f t="shared" si="93"/>
        <v>52.600636272803889</v>
      </c>
      <c r="EP78" s="397">
        <f t="shared" si="93"/>
        <v>42.080509018243113</v>
      </c>
      <c r="EQ78" s="397">
        <f t="shared" si="93"/>
        <v>33.66440721459449</v>
      </c>
      <c r="ER78" s="397">
        <f t="shared" si="93"/>
        <v>26.931525771675595</v>
      </c>
      <c r="ES78" s="397">
        <f t="shared" si="93"/>
        <v>21.545220617340476</v>
      </c>
      <c r="ET78" s="397">
        <f t="shared" si="93"/>
        <v>17.236176493872382</v>
      </c>
      <c r="EU78" s="402">
        <f t="shared" si="93"/>
        <v>13.788941195097905</v>
      </c>
      <c r="EV78" s="397">
        <f t="shared" si="93"/>
        <v>11.031152956078325</v>
      </c>
      <c r="EW78" s="397">
        <f t="shared" si="93"/>
        <v>8.82492236486266</v>
      </c>
      <c r="EX78" s="397">
        <f t="shared" si="93"/>
        <v>7.0599378918901285</v>
      </c>
      <c r="EY78" s="397">
        <f t="shared" si="93"/>
        <v>5.6479503135121032</v>
      </c>
      <c r="EZ78" s="397">
        <f t="shared" si="95"/>
        <v>4.5183602508096827</v>
      </c>
      <c r="FA78" s="397">
        <f t="shared" si="95"/>
        <v>3.6146882006477465</v>
      </c>
      <c r="FB78" s="397">
        <f t="shared" si="95"/>
        <v>2.8917505605181972</v>
      </c>
      <c r="FC78" s="397">
        <f t="shared" si="95"/>
        <v>2.3134004484145581</v>
      </c>
      <c r="FD78" s="397">
        <f t="shared" si="95"/>
        <v>1.8507203587316465</v>
      </c>
      <c r="FE78" s="397">
        <f t="shared" si="95"/>
        <v>1.4805762869853174</v>
      </c>
      <c r="FF78" s="397">
        <f t="shared" si="95"/>
        <v>1.1844610295882541</v>
      </c>
      <c r="FG78" s="402">
        <f t="shared" si="95"/>
        <v>0.94756882367060324</v>
      </c>
      <c r="FH78" s="397">
        <f t="shared" si="87"/>
        <v>0.75805505893648262</v>
      </c>
      <c r="FI78" s="397">
        <f t="shared" si="87"/>
        <v>0.60644404714918609</v>
      </c>
      <c r="FJ78" s="397">
        <f t="shared" si="87"/>
        <v>0.48515523771934888</v>
      </c>
      <c r="FK78" s="397">
        <f t="shared" si="87"/>
        <v>0.38812419017547911</v>
      </c>
      <c r="FL78" s="397">
        <f t="shared" si="87"/>
        <v>0.31049935214038332</v>
      </c>
      <c r="FM78" s="397">
        <f t="shared" si="87"/>
        <v>0.24839948171230666</v>
      </c>
      <c r="FN78" s="397">
        <f t="shared" si="87"/>
        <v>0.19871958536984535</v>
      </c>
      <c r="FO78" s="397">
        <f t="shared" si="77"/>
        <v>0.15897566829587628</v>
      </c>
      <c r="FP78" s="397">
        <f t="shared" si="77"/>
        <v>0.12718053463670104</v>
      </c>
      <c r="FQ78" s="397">
        <f t="shared" si="77"/>
        <v>0.10174442770936083</v>
      </c>
      <c r="FR78" s="397">
        <f t="shared" si="77"/>
        <v>8.1395542167488677E-2</v>
      </c>
      <c r="FS78" s="402">
        <f t="shared" si="77"/>
        <v>6.5116433733990939E-2</v>
      </c>
      <c r="FT78" s="397">
        <f t="shared" si="77"/>
        <v>5.2093146987192751E-2</v>
      </c>
      <c r="FU78" s="397">
        <f t="shared" si="77"/>
        <v>4.1674517589754205E-2</v>
      </c>
      <c r="FV78" s="397">
        <f t="shared" si="77"/>
        <v>3.3339614071803365E-2</v>
      </c>
      <c r="FW78" s="397">
        <f t="shared" si="77"/>
        <v>2.6671691257442693E-2</v>
      </c>
      <c r="FX78" s="397">
        <f t="shared" si="77"/>
        <v>2.1337353005954157E-2</v>
      </c>
      <c r="FY78" s="397">
        <f t="shared" si="77"/>
        <v>1.7069882404763325E-2</v>
      </c>
      <c r="FZ78" s="397">
        <f t="shared" si="77"/>
        <v>1.3655905923810661E-2</v>
      </c>
      <c r="GA78" s="397">
        <f t="shared" si="77"/>
        <v>1.0924724739048529E-2</v>
      </c>
      <c r="GB78" s="397">
        <f t="shared" si="96"/>
        <v>8.7397797912388241E-3</v>
      </c>
      <c r="GC78" s="397">
        <f t="shared" si="96"/>
        <v>6.9918238329910593E-3</v>
      </c>
      <c r="GD78" s="397">
        <f t="shared" si="96"/>
        <v>5.5934590663928481E-3</v>
      </c>
      <c r="GE78" s="402">
        <f t="shared" si="96"/>
        <v>4.4747672531142788E-3</v>
      </c>
      <c r="GF78" s="416">
        <f t="shared" si="45"/>
        <v>569968.732100931</v>
      </c>
    </row>
    <row r="79" spans="1:189" ht="22" hidden="1" customHeight="1">
      <c r="B79" s="394">
        <f t="shared" si="19"/>
        <v>63</v>
      </c>
      <c r="C79" s="428"/>
      <c r="D79" s="428"/>
      <c r="E79" s="428">
        <v>1</v>
      </c>
      <c r="F79" s="428"/>
      <c r="G79" s="409" t="str">
        <f>$G$357</f>
        <v>Low Performing  Title / Print</v>
      </c>
      <c r="H79" s="422"/>
      <c r="I79" s="423"/>
      <c r="J79" s="423"/>
      <c r="K79" s="423"/>
      <c r="L79" s="423"/>
      <c r="M79" s="423"/>
      <c r="N79" s="423"/>
      <c r="O79" s="423"/>
      <c r="P79" s="423"/>
      <c r="Q79" s="423"/>
      <c r="R79" s="423"/>
      <c r="S79" s="425"/>
      <c r="T79" s="423"/>
      <c r="U79" s="423"/>
      <c r="V79" s="423"/>
      <c r="W79" s="423"/>
      <c r="X79" s="423"/>
      <c r="Y79" s="423"/>
      <c r="Z79" s="423"/>
      <c r="AA79" s="423"/>
      <c r="AB79" s="423"/>
      <c r="AC79" s="423"/>
      <c r="AD79" s="423"/>
      <c r="AE79" s="425"/>
      <c r="AF79" s="423"/>
      <c r="AG79" s="423"/>
      <c r="AH79" s="423"/>
      <c r="AI79" s="423"/>
      <c r="AJ79" s="423"/>
      <c r="AK79" s="423"/>
      <c r="AL79" s="423"/>
      <c r="AM79" s="423"/>
      <c r="AN79" s="423"/>
      <c r="AO79" s="423"/>
      <c r="AP79" s="423"/>
      <c r="AQ79" s="425"/>
      <c r="AR79" s="423"/>
      <c r="AS79" s="423"/>
      <c r="AT79" s="423"/>
      <c r="AU79" s="423"/>
      <c r="AV79" s="423"/>
      <c r="AW79" s="423"/>
      <c r="AX79" s="423"/>
      <c r="AY79" s="423"/>
      <c r="AZ79" s="423"/>
      <c r="BA79" s="423"/>
      <c r="BB79" s="423"/>
      <c r="BC79" s="425"/>
      <c r="BD79" s="423"/>
      <c r="BE79" s="423"/>
      <c r="BF79" s="423"/>
      <c r="BG79" s="423"/>
      <c r="BH79" s="423"/>
      <c r="BI79" s="423"/>
      <c r="BJ79" s="423"/>
      <c r="BK79" s="423"/>
      <c r="BL79" s="423"/>
      <c r="BM79" s="423"/>
      <c r="BN79" s="423"/>
      <c r="BO79" s="425"/>
      <c r="BP79" s="423"/>
      <c r="BQ79" s="423"/>
      <c r="BR79" s="423"/>
      <c r="BS79" s="423"/>
      <c r="BT79" s="423"/>
      <c r="BU79" s="423"/>
      <c r="BV79" s="423"/>
      <c r="BW79" s="423"/>
      <c r="BX79" s="423"/>
      <c r="BY79" s="423"/>
      <c r="BZ79" s="423"/>
      <c r="CA79" s="425"/>
      <c r="CB79" s="423"/>
      <c r="CC79" s="423"/>
      <c r="CD79" s="423"/>
      <c r="CE79" s="423"/>
      <c r="CF79" s="423"/>
      <c r="CG79" s="423"/>
      <c r="CH79" s="423"/>
      <c r="CI79" s="423"/>
      <c r="CJ79" s="423"/>
      <c r="CK79" s="423"/>
      <c r="CL79" s="423"/>
      <c r="CM79" s="425"/>
      <c r="CN79" s="423"/>
      <c r="CO79" s="423"/>
      <c r="CP79" s="423"/>
      <c r="CQ79" s="423"/>
      <c r="CR79" s="423"/>
      <c r="CS79" s="423"/>
      <c r="CT79" s="423"/>
      <c r="CU79" s="423"/>
      <c r="CV79" s="423"/>
      <c r="CW79" s="423"/>
      <c r="CX79" s="423"/>
      <c r="CY79" s="425"/>
      <c r="CZ79" s="423"/>
      <c r="DA79" s="429">
        <f t="shared" ref="DA79:DX79" si="106">$B$10*Q$357</f>
        <v>10965.824999999999</v>
      </c>
      <c r="DB79" s="429">
        <f t="shared" si="106"/>
        <v>40421.0625</v>
      </c>
      <c r="DC79" s="429">
        <f t="shared" si="106"/>
        <v>74204.324999999997</v>
      </c>
      <c r="DD79" s="429">
        <f t="shared" si="106"/>
        <v>136792.5</v>
      </c>
      <c r="DE79" s="429">
        <f t="shared" si="106"/>
        <v>224799.41249999998</v>
      </c>
      <c r="DF79" s="429">
        <f t="shared" si="106"/>
        <v>153499.125</v>
      </c>
      <c r="DG79" s="429">
        <f t="shared" si="106"/>
        <v>131500.19999999998</v>
      </c>
      <c r="DH79" s="429">
        <f t="shared" si="106"/>
        <v>145650.375</v>
      </c>
      <c r="DI79" s="429">
        <f t="shared" si="106"/>
        <v>117574.27499999999</v>
      </c>
      <c r="DJ79" s="429">
        <f t="shared" si="106"/>
        <v>116755.7625</v>
      </c>
      <c r="DK79" s="430">
        <f t="shared" si="106"/>
        <v>111205.575</v>
      </c>
      <c r="DL79" s="429">
        <f t="shared" si="106"/>
        <v>102796.2</v>
      </c>
      <c r="DM79" s="429">
        <f t="shared" si="106"/>
        <v>90664.274999999994</v>
      </c>
      <c r="DN79" s="429">
        <f t="shared" si="106"/>
        <v>106429.04999999999</v>
      </c>
      <c r="DO79" s="429">
        <f t="shared" si="106"/>
        <v>83634.037499999991</v>
      </c>
      <c r="DP79" s="429">
        <f t="shared" si="106"/>
        <v>71558.175000000003</v>
      </c>
      <c r="DQ79" s="429">
        <f t="shared" si="106"/>
        <v>70762.087499999994</v>
      </c>
      <c r="DR79" s="429">
        <f t="shared" si="106"/>
        <v>76144.087499999994</v>
      </c>
      <c r="DS79" s="429">
        <f t="shared" si="106"/>
        <v>55199.137499999997</v>
      </c>
      <c r="DT79" s="429">
        <f t="shared" si="106"/>
        <v>55457.024999999994</v>
      </c>
      <c r="DU79" s="429">
        <f t="shared" si="106"/>
        <v>39681.037499999999</v>
      </c>
      <c r="DV79" s="429">
        <f t="shared" si="106"/>
        <v>27223.949999999997</v>
      </c>
      <c r="DW79" s="430">
        <f t="shared" si="106"/>
        <v>17704.537499999999</v>
      </c>
      <c r="DX79" s="429">
        <f t="shared" si="106"/>
        <v>7781.4749999999995</v>
      </c>
      <c r="DY79" s="397">
        <f t="shared" si="105"/>
        <v>6225.18</v>
      </c>
      <c r="DZ79" s="397">
        <f t="shared" si="105"/>
        <v>4980.1440000000002</v>
      </c>
      <c r="EA79" s="397">
        <f t="shared" si="105"/>
        <v>3984.1152000000002</v>
      </c>
      <c r="EB79" s="397">
        <f t="shared" si="105"/>
        <v>3187.2921600000004</v>
      </c>
      <c r="EC79" s="397">
        <f t="shared" si="105"/>
        <v>2549.8337280000005</v>
      </c>
      <c r="ED79" s="397">
        <f t="shared" si="105"/>
        <v>2039.8669824000006</v>
      </c>
      <c r="EE79" s="397">
        <f t="shared" si="105"/>
        <v>1631.8935859200005</v>
      </c>
      <c r="EF79" s="397">
        <f t="shared" si="65"/>
        <v>1305.5148687360006</v>
      </c>
      <c r="EG79" s="397">
        <f t="shared" si="65"/>
        <v>1044.4118949888004</v>
      </c>
      <c r="EH79" s="397">
        <f t="shared" si="65"/>
        <v>835.5295159910404</v>
      </c>
      <c r="EI79" s="402">
        <f t="shared" si="65"/>
        <v>668.42361279283239</v>
      </c>
      <c r="EJ79" s="397">
        <f t="shared" si="93"/>
        <v>534.73889023426591</v>
      </c>
      <c r="EK79" s="397">
        <f t="shared" si="93"/>
        <v>427.79111218741275</v>
      </c>
      <c r="EL79" s="397">
        <f t="shared" si="93"/>
        <v>342.23288974993022</v>
      </c>
      <c r="EM79" s="397">
        <f t="shared" si="93"/>
        <v>273.7863117999442</v>
      </c>
      <c r="EN79" s="397">
        <f t="shared" si="93"/>
        <v>219.02904943995537</v>
      </c>
      <c r="EO79" s="397">
        <f t="shared" si="93"/>
        <v>175.2232395519643</v>
      </c>
      <c r="EP79" s="397">
        <f t="shared" si="93"/>
        <v>140.17859164157144</v>
      </c>
      <c r="EQ79" s="397">
        <f t="shared" si="93"/>
        <v>112.14287331325716</v>
      </c>
      <c r="ER79" s="397">
        <f t="shared" si="93"/>
        <v>89.714298650605727</v>
      </c>
      <c r="ES79" s="397">
        <f t="shared" si="93"/>
        <v>71.771438920484584</v>
      </c>
      <c r="ET79" s="397">
        <f t="shared" si="93"/>
        <v>57.417151136387673</v>
      </c>
      <c r="EU79" s="402">
        <f t="shared" si="93"/>
        <v>45.933720909110143</v>
      </c>
      <c r="EV79" s="397">
        <f t="shared" si="93"/>
        <v>36.746976727288114</v>
      </c>
      <c r="EW79" s="397">
        <f t="shared" si="93"/>
        <v>29.397581381830491</v>
      </c>
      <c r="EX79" s="397">
        <f t="shared" si="93"/>
        <v>23.518065105464395</v>
      </c>
      <c r="EY79" s="397">
        <f t="shared" si="93"/>
        <v>18.814452084371517</v>
      </c>
      <c r="EZ79" s="397">
        <f t="shared" si="95"/>
        <v>15.051561667497214</v>
      </c>
      <c r="FA79" s="397">
        <f t="shared" si="95"/>
        <v>12.041249333997772</v>
      </c>
      <c r="FB79" s="397">
        <f t="shared" si="95"/>
        <v>9.6329994671982178</v>
      </c>
      <c r="FC79" s="397">
        <f t="shared" si="95"/>
        <v>7.7063995737585742</v>
      </c>
      <c r="FD79" s="397">
        <f t="shared" si="95"/>
        <v>6.1651196590068595</v>
      </c>
      <c r="FE79" s="397">
        <f t="shared" si="95"/>
        <v>4.9320957272054882</v>
      </c>
      <c r="FF79" s="397">
        <f t="shared" si="95"/>
        <v>3.9456765817643906</v>
      </c>
      <c r="FG79" s="402">
        <f t="shared" si="95"/>
        <v>3.1565412654115126</v>
      </c>
      <c r="FH79" s="397">
        <f t="shared" si="87"/>
        <v>2.5252330123292102</v>
      </c>
      <c r="FI79" s="397">
        <f t="shared" si="87"/>
        <v>2.0201864098633684</v>
      </c>
      <c r="FJ79" s="397">
        <f t="shared" si="87"/>
        <v>1.6161491278906948</v>
      </c>
      <c r="FK79" s="397">
        <f t="shared" si="87"/>
        <v>1.2929193023125558</v>
      </c>
      <c r="FL79" s="397">
        <f t="shared" si="87"/>
        <v>1.0343354418500448</v>
      </c>
      <c r="FM79" s="397">
        <f t="shared" si="87"/>
        <v>0.82746835348003589</v>
      </c>
      <c r="FN79" s="397">
        <f t="shared" si="87"/>
        <v>0.66197468278402871</v>
      </c>
      <c r="FO79" s="397">
        <f t="shared" si="77"/>
        <v>0.52957974622722304</v>
      </c>
      <c r="FP79" s="397">
        <f t="shared" si="77"/>
        <v>0.42366379698177847</v>
      </c>
      <c r="FQ79" s="397">
        <f t="shared" si="77"/>
        <v>0.33893103758542281</v>
      </c>
      <c r="FR79" s="397">
        <f t="shared" si="77"/>
        <v>0.27114483006833828</v>
      </c>
      <c r="FS79" s="402">
        <f t="shared" si="77"/>
        <v>0.21691586405467064</v>
      </c>
      <c r="FT79" s="397">
        <f t="shared" si="77"/>
        <v>0.17353269124373652</v>
      </c>
      <c r="FU79" s="397">
        <f t="shared" si="77"/>
        <v>0.13882615299498921</v>
      </c>
      <c r="FV79" s="397">
        <f t="shared" ref="FV79:GA116" si="107">FU79*0.8</f>
        <v>0.11106092239599137</v>
      </c>
      <c r="FW79" s="397">
        <f t="shared" si="107"/>
        <v>8.8848737916793097E-2</v>
      </c>
      <c r="FX79" s="397">
        <f t="shared" si="107"/>
        <v>7.1078990333434483E-2</v>
      </c>
      <c r="FY79" s="397">
        <f t="shared" si="107"/>
        <v>5.6863192266747589E-2</v>
      </c>
      <c r="FZ79" s="397">
        <f t="shared" si="107"/>
        <v>4.5490553813398074E-2</v>
      </c>
      <c r="GA79" s="397">
        <f t="shared" si="107"/>
        <v>3.6392443050718461E-2</v>
      </c>
      <c r="GB79" s="397">
        <f t="shared" si="96"/>
        <v>2.9113954440574769E-2</v>
      </c>
      <c r="GC79" s="397">
        <f t="shared" si="96"/>
        <v>2.3291163552459818E-2</v>
      </c>
      <c r="GD79" s="397">
        <f t="shared" si="96"/>
        <v>1.8632930841967855E-2</v>
      </c>
      <c r="GE79" s="402">
        <f t="shared" si="96"/>
        <v>1.4906344673574285E-2</v>
      </c>
      <c r="GF79" s="392">
        <f t="shared" si="45"/>
        <v>2099529.3528746208</v>
      </c>
    </row>
    <row r="80" spans="1:189" ht="22" hidden="1" customHeight="1">
      <c r="B80" s="394">
        <f t="shared" si="19"/>
        <v>64</v>
      </c>
      <c r="C80" s="428"/>
      <c r="D80" s="428">
        <v>1</v>
      </c>
      <c r="E80" s="428"/>
      <c r="F80" s="428"/>
      <c r="G80" s="418" t="str">
        <f>$G$356</f>
        <v>Avg Performing  Title / Print</v>
      </c>
      <c r="H80" s="422"/>
      <c r="I80" s="423"/>
      <c r="J80" s="423"/>
      <c r="K80" s="423"/>
      <c r="L80" s="423"/>
      <c r="M80" s="423"/>
      <c r="N80" s="423"/>
      <c r="O80" s="423"/>
      <c r="P80" s="423"/>
      <c r="Q80" s="423"/>
      <c r="R80" s="423"/>
      <c r="S80" s="425"/>
      <c r="T80" s="423"/>
      <c r="U80" s="423"/>
      <c r="V80" s="423"/>
      <c r="W80" s="423"/>
      <c r="X80" s="423"/>
      <c r="Y80" s="423"/>
      <c r="Z80" s="423"/>
      <c r="AA80" s="423"/>
      <c r="AB80" s="423"/>
      <c r="AC80" s="423"/>
      <c r="AD80" s="423"/>
      <c r="AE80" s="425"/>
      <c r="AF80" s="423"/>
      <c r="AG80" s="423"/>
      <c r="AH80" s="423"/>
      <c r="AI80" s="423"/>
      <c r="AJ80" s="423"/>
      <c r="AK80" s="423"/>
      <c r="AL80" s="423"/>
      <c r="AM80" s="423"/>
      <c r="AN80" s="423"/>
      <c r="AO80" s="423"/>
      <c r="AP80" s="423"/>
      <c r="AQ80" s="425"/>
      <c r="AR80" s="423"/>
      <c r="AS80" s="423"/>
      <c r="AT80" s="423"/>
      <c r="AU80" s="423"/>
      <c r="AV80" s="423"/>
      <c r="AW80" s="423"/>
      <c r="AX80" s="423"/>
      <c r="AY80" s="423"/>
      <c r="AZ80" s="423"/>
      <c r="BA80" s="423"/>
      <c r="BB80" s="423"/>
      <c r="BC80" s="425"/>
      <c r="BD80" s="423"/>
      <c r="BE80" s="423"/>
      <c r="BF80" s="423"/>
      <c r="BG80" s="423"/>
      <c r="BH80" s="423"/>
      <c r="BI80" s="423"/>
      <c r="BJ80" s="423"/>
      <c r="BK80" s="423"/>
      <c r="BL80" s="423"/>
      <c r="BM80" s="423"/>
      <c r="BN80" s="423"/>
      <c r="BO80" s="425"/>
      <c r="BP80" s="423"/>
      <c r="BQ80" s="423"/>
      <c r="BR80" s="423"/>
      <c r="BS80" s="423"/>
      <c r="BT80" s="423"/>
      <c r="BU80" s="423"/>
      <c r="BV80" s="423"/>
      <c r="BW80" s="423"/>
      <c r="BX80" s="423"/>
      <c r="BY80" s="423"/>
      <c r="BZ80" s="423"/>
      <c r="CA80" s="425"/>
      <c r="CB80" s="423"/>
      <c r="CC80" s="423"/>
      <c r="CD80" s="423"/>
      <c r="CE80" s="423"/>
      <c r="CF80" s="423"/>
      <c r="CG80" s="423"/>
      <c r="CH80" s="423"/>
      <c r="CI80" s="423"/>
      <c r="CJ80" s="423"/>
      <c r="CK80" s="423"/>
      <c r="CL80" s="423"/>
      <c r="CM80" s="425"/>
      <c r="CN80" s="423"/>
      <c r="CO80" s="423"/>
      <c r="CP80" s="423"/>
      <c r="CQ80" s="423"/>
      <c r="CR80" s="423"/>
      <c r="CS80" s="423"/>
      <c r="CT80" s="423"/>
      <c r="CU80" s="423"/>
      <c r="CV80" s="423"/>
      <c r="CW80" s="423"/>
      <c r="CX80" s="423"/>
      <c r="CY80" s="425"/>
      <c r="CZ80" s="423"/>
      <c r="DA80" s="423"/>
      <c r="DB80" s="423"/>
      <c r="DC80" s="426">
        <f t="shared" ref="DC80:DZ80" si="108">$B$10*Q$356</f>
        <v>23344.424999999999</v>
      </c>
      <c r="DD80" s="426">
        <f t="shared" si="108"/>
        <v>75179.8125</v>
      </c>
      <c r="DE80" s="426">
        <f t="shared" si="108"/>
        <v>213463.57499999998</v>
      </c>
      <c r="DF80" s="426">
        <f t="shared" si="108"/>
        <v>417721.6875</v>
      </c>
      <c r="DG80" s="426">
        <f t="shared" si="108"/>
        <v>510202.38749999995</v>
      </c>
      <c r="DH80" s="426">
        <f t="shared" si="108"/>
        <v>496444.64999999997</v>
      </c>
      <c r="DI80" s="426">
        <f t="shared" si="108"/>
        <v>505224.03749999998</v>
      </c>
      <c r="DJ80" s="426">
        <f t="shared" si="108"/>
        <v>495940.08749999997</v>
      </c>
      <c r="DK80" s="427">
        <f t="shared" si="108"/>
        <v>335455.57500000001</v>
      </c>
      <c r="DL80" s="426">
        <f t="shared" si="108"/>
        <v>364069.875</v>
      </c>
      <c r="DM80" s="426">
        <f t="shared" si="108"/>
        <v>279841.57500000001</v>
      </c>
      <c r="DN80" s="426">
        <f t="shared" si="108"/>
        <v>238590.78749999998</v>
      </c>
      <c r="DO80" s="426">
        <f t="shared" si="108"/>
        <v>308814.67499999999</v>
      </c>
      <c r="DP80" s="426">
        <f t="shared" si="108"/>
        <v>273585</v>
      </c>
      <c r="DQ80" s="426">
        <f t="shared" si="108"/>
        <v>237267.71249999999</v>
      </c>
      <c r="DR80" s="426">
        <f t="shared" si="108"/>
        <v>178615.125</v>
      </c>
      <c r="DS80" s="426">
        <f t="shared" si="108"/>
        <v>165844.08749999999</v>
      </c>
      <c r="DT80" s="426">
        <f t="shared" si="108"/>
        <v>185342.625</v>
      </c>
      <c r="DU80" s="426">
        <f t="shared" si="108"/>
        <v>165877.72500000001</v>
      </c>
      <c r="DV80" s="426">
        <f t="shared" si="108"/>
        <v>128921.325</v>
      </c>
      <c r="DW80" s="427">
        <f t="shared" si="108"/>
        <v>95799.599999999991</v>
      </c>
      <c r="DX80" s="426">
        <f t="shared" si="108"/>
        <v>55995.224999999999</v>
      </c>
      <c r="DY80" s="426">
        <f t="shared" si="108"/>
        <v>49009.837499999994</v>
      </c>
      <c r="DZ80" s="426">
        <f t="shared" si="108"/>
        <v>27055.762499999997</v>
      </c>
      <c r="EA80" s="397">
        <f t="shared" si="105"/>
        <v>21644.61</v>
      </c>
      <c r="EB80" s="397">
        <f t="shared" si="105"/>
        <v>17315.688000000002</v>
      </c>
      <c r="EC80" s="397">
        <f t="shared" si="105"/>
        <v>13852.550400000002</v>
      </c>
      <c r="ED80" s="397">
        <f t="shared" si="105"/>
        <v>11082.040320000002</v>
      </c>
      <c r="EE80" s="397">
        <f t="shared" si="105"/>
        <v>8865.6322560000026</v>
      </c>
      <c r="EF80" s="397">
        <f t="shared" si="65"/>
        <v>7092.5058048000028</v>
      </c>
      <c r="EG80" s="397">
        <f t="shared" si="65"/>
        <v>5674.0046438400022</v>
      </c>
      <c r="EH80" s="397">
        <f t="shared" si="65"/>
        <v>4539.2037150720016</v>
      </c>
      <c r="EI80" s="402">
        <f t="shared" si="65"/>
        <v>3631.3629720576014</v>
      </c>
      <c r="EJ80" s="397">
        <f t="shared" si="93"/>
        <v>2905.0903776460814</v>
      </c>
      <c r="EK80" s="397">
        <f t="shared" si="93"/>
        <v>2324.0723021168651</v>
      </c>
      <c r="EL80" s="397">
        <f t="shared" si="93"/>
        <v>1859.2578416934921</v>
      </c>
      <c r="EM80" s="397">
        <f t="shared" si="93"/>
        <v>1487.4062733547937</v>
      </c>
      <c r="EN80" s="397">
        <f t="shared" si="93"/>
        <v>1189.9250186838351</v>
      </c>
      <c r="EO80" s="397">
        <f t="shared" si="93"/>
        <v>951.94001494706811</v>
      </c>
      <c r="EP80" s="397">
        <f t="shared" si="93"/>
        <v>761.55201195765449</v>
      </c>
      <c r="EQ80" s="397">
        <f t="shared" si="93"/>
        <v>609.24160956612366</v>
      </c>
      <c r="ER80" s="397">
        <f t="shared" si="93"/>
        <v>487.39328765289895</v>
      </c>
      <c r="ES80" s="397">
        <f t="shared" si="93"/>
        <v>389.91463012231918</v>
      </c>
      <c r="ET80" s="397">
        <f t="shared" si="93"/>
        <v>311.93170409785535</v>
      </c>
      <c r="EU80" s="402">
        <f t="shared" si="93"/>
        <v>249.5453632782843</v>
      </c>
      <c r="EV80" s="397">
        <f t="shared" si="93"/>
        <v>199.63629062262746</v>
      </c>
      <c r="EW80" s="397">
        <f t="shared" si="93"/>
        <v>159.70903249810198</v>
      </c>
      <c r="EX80" s="397">
        <f t="shared" si="93"/>
        <v>127.76722599848159</v>
      </c>
      <c r="EY80" s="397">
        <f t="shared" si="93"/>
        <v>102.21378079878528</v>
      </c>
      <c r="EZ80" s="397">
        <f t="shared" si="95"/>
        <v>81.771024639028226</v>
      </c>
      <c r="FA80" s="397">
        <f t="shared" si="95"/>
        <v>65.416819711222587</v>
      </c>
      <c r="FB80" s="397">
        <f t="shared" si="95"/>
        <v>52.33345576897807</v>
      </c>
      <c r="FC80" s="397">
        <f t="shared" si="95"/>
        <v>41.866764615182461</v>
      </c>
      <c r="FD80" s="397">
        <f t="shared" si="95"/>
        <v>33.493411692145969</v>
      </c>
      <c r="FE80" s="397">
        <f t="shared" si="95"/>
        <v>26.794729353716775</v>
      </c>
      <c r="FF80" s="397">
        <f t="shared" si="95"/>
        <v>21.43578348297342</v>
      </c>
      <c r="FG80" s="402">
        <f t="shared" si="95"/>
        <v>17.148626786378738</v>
      </c>
      <c r="FH80" s="397">
        <f t="shared" si="87"/>
        <v>13.718901429102992</v>
      </c>
      <c r="FI80" s="397">
        <f t="shared" si="87"/>
        <v>10.975121143282394</v>
      </c>
      <c r="FJ80" s="397">
        <f t="shared" si="87"/>
        <v>8.7800969146259149</v>
      </c>
      <c r="FK80" s="397">
        <f t="shared" si="87"/>
        <v>7.0240775317007325</v>
      </c>
      <c r="FL80" s="397">
        <f t="shared" si="87"/>
        <v>5.6192620253605865</v>
      </c>
      <c r="FM80" s="397">
        <f t="shared" si="87"/>
        <v>4.495409620288469</v>
      </c>
      <c r="FN80" s="397">
        <f t="shared" si="87"/>
        <v>3.5963276962307753</v>
      </c>
      <c r="FO80" s="397">
        <f t="shared" si="87"/>
        <v>2.8770621569846204</v>
      </c>
      <c r="FP80" s="397">
        <f t="shared" si="87"/>
        <v>2.3016497255876964</v>
      </c>
      <c r="FQ80" s="397">
        <f t="shared" si="87"/>
        <v>1.8413197804701573</v>
      </c>
      <c r="FR80" s="397">
        <f t="shared" si="87"/>
        <v>1.473055824376126</v>
      </c>
      <c r="FS80" s="402">
        <f t="shared" si="87"/>
        <v>1.1784446595009008</v>
      </c>
      <c r="FT80" s="397">
        <f t="shared" si="87"/>
        <v>0.94275572760072068</v>
      </c>
      <c r="FU80" s="397">
        <f t="shared" si="87"/>
        <v>0.75420458208057661</v>
      </c>
      <c r="FV80" s="397">
        <f t="shared" si="107"/>
        <v>0.60336366566446131</v>
      </c>
      <c r="FW80" s="397">
        <f t="shared" si="107"/>
        <v>0.48269093253156908</v>
      </c>
      <c r="FX80" s="397">
        <f t="shared" si="107"/>
        <v>0.38615274602525529</v>
      </c>
      <c r="FY80" s="397">
        <f t="shared" si="107"/>
        <v>0.30892219682020428</v>
      </c>
      <c r="FZ80" s="397">
        <f t="shared" si="107"/>
        <v>0.24713775745616343</v>
      </c>
      <c r="GA80" s="397">
        <f t="shared" si="107"/>
        <v>0.19771020596493075</v>
      </c>
      <c r="GB80" s="397">
        <f t="shared" si="96"/>
        <v>0.15816816477194462</v>
      </c>
      <c r="GC80" s="397">
        <f t="shared" si="96"/>
        <v>0.1265345318175557</v>
      </c>
      <c r="GD80" s="397">
        <f t="shared" si="96"/>
        <v>0.10122762545404457</v>
      </c>
      <c r="GE80" s="402">
        <f t="shared" si="96"/>
        <v>8.0982100363235665E-2</v>
      </c>
      <c r="GF80" s="403">
        <f t="shared" si="45"/>
        <v>5935829.9010716015</v>
      </c>
    </row>
    <row r="81" spans="1:189" ht="22" hidden="1" customHeight="1">
      <c r="B81" s="394">
        <f t="shared" si="19"/>
        <v>65</v>
      </c>
      <c r="C81" s="428"/>
      <c r="D81" s="428"/>
      <c r="E81" s="428">
        <v>1</v>
      </c>
      <c r="F81" s="428"/>
      <c r="G81" s="409" t="str">
        <f>$G$357</f>
        <v>Low Performing  Title / Print</v>
      </c>
      <c r="H81" s="422"/>
      <c r="I81" s="423"/>
      <c r="J81" s="423"/>
      <c r="K81" s="423"/>
      <c r="L81" s="423"/>
      <c r="M81" s="423"/>
      <c r="N81" s="423"/>
      <c r="O81" s="423"/>
      <c r="P81" s="423"/>
      <c r="Q81" s="423"/>
      <c r="R81" s="423"/>
      <c r="S81" s="425"/>
      <c r="T81" s="423"/>
      <c r="U81" s="423"/>
      <c r="V81" s="423"/>
      <c r="W81" s="423"/>
      <c r="X81" s="423"/>
      <c r="Y81" s="423"/>
      <c r="Z81" s="423"/>
      <c r="AA81" s="423"/>
      <c r="AB81" s="423"/>
      <c r="AC81" s="423"/>
      <c r="AD81" s="423"/>
      <c r="AE81" s="425"/>
      <c r="AF81" s="423"/>
      <c r="AG81" s="423"/>
      <c r="AH81" s="423"/>
      <c r="AI81" s="423"/>
      <c r="AJ81" s="423"/>
      <c r="AK81" s="423"/>
      <c r="AL81" s="423"/>
      <c r="AM81" s="423"/>
      <c r="AN81" s="423"/>
      <c r="AO81" s="423"/>
      <c r="AP81" s="423"/>
      <c r="AQ81" s="425"/>
      <c r="AR81" s="423"/>
      <c r="AS81" s="423"/>
      <c r="AT81" s="423"/>
      <c r="AU81" s="423"/>
      <c r="AV81" s="423"/>
      <c r="AW81" s="423"/>
      <c r="AX81" s="423"/>
      <c r="AY81" s="423"/>
      <c r="AZ81" s="423"/>
      <c r="BA81" s="423"/>
      <c r="BB81" s="423"/>
      <c r="BC81" s="425"/>
      <c r="BD81" s="423"/>
      <c r="BE81" s="423"/>
      <c r="BF81" s="423"/>
      <c r="BG81" s="423"/>
      <c r="BH81" s="423"/>
      <c r="BI81" s="423"/>
      <c r="BJ81" s="423"/>
      <c r="BK81" s="423"/>
      <c r="BL81" s="423"/>
      <c r="BM81" s="423"/>
      <c r="BN81" s="423"/>
      <c r="BO81" s="425"/>
      <c r="BP81" s="423"/>
      <c r="BQ81" s="423"/>
      <c r="BR81" s="423"/>
      <c r="BS81" s="423"/>
      <c r="BT81" s="423"/>
      <c r="BU81" s="423"/>
      <c r="BV81" s="423"/>
      <c r="BW81" s="423"/>
      <c r="BX81" s="423"/>
      <c r="BY81" s="423"/>
      <c r="BZ81" s="423"/>
      <c r="CA81" s="425"/>
      <c r="CB81" s="423"/>
      <c r="CC81" s="423"/>
      <c r="CD81" s="423"/>
      <c r="CE81" s="423"/>
      <c r="CF81" s="423"/>
      <c r="CG81" s="423"/>
      <c r="CH81" s="423"/>
      <c r="CI81" s="423"/>
      <c r="CJ81" s="423"/>
      <c r="CK81" s="423"/>
      <c r="CL81" s="423"/>
      <c r="CM81" s="425"/>
      <c r="CN81" s="423"/>
      <c r="CO81" s="423"/>
      <c r="CP81" s="423"/>
      <c r="CQ81" s="423"/>
      <c r="CR81" s="423"/>
      <c r="CS81" s="423"/>
      <c r="CT81" s="423"/>
      <c r="CU81" s="423"/>
      <c r="CV81" s="423"/>
      <c r="CW81" s="423"/>
      <c r="CX81" s="423"/>
      <c r="CY81" s="425"/>
      <c r="CZ81" s="423"/>
      <c r="DA81" s="423"/>
      <c r="DB81" s="423"/>
      <c r="DC81" s="423"/>
      <c r="DD81" s="429">
        <f t="shared" ref="DD81:EA81" si="109">$B$10*Q$357</f>
        <v>10965.824999999999</v>
      </c>
      <c r="DE81" s="429">
        <f t="shared" si="109"/>
        <v>40421.0625</v>
      </c>
      <c r="DF81" s="429">
        <f t="shared" si="109"/>
        <v>74204.324999999997</v>
      </c>
      <c r="DG81" s="429">
        <f t="shared" si="109"/>
        <v>136792.5</v>
      </c>
      <c r="DH81" s="429">
        <f t="shared" si="109"/>
        <v>224799.41249999998</v>
      </c>
      <c r="DI81" s="429">
        <f t="shared" si="109"/>
        <v>153499.125</v>
      </c>
      <c r="DJ81" s="429">
        <f t="shared" si="109"/>
        <v>131500.19999999998</v>
      </c>
      <c r="DK81" s="430">
        <f t="shared" si="109"/>
        <v>145650.375</v>
      </c>
      <c r="DL81" s="429">
        <f t="shared" si="109"/>
        <v>117574.27499999999</v>
      </c>
      <c r="DM81" s="429">
        <f t="shared" si="109"/>
        <v>116755.7625</v>
      </c>
      <c r="DN81" s="429">
        <f t="shared" si="109"/>
        <v>111205.575</v>
      </c>
      <c r="DO81" s="429">
        <f t="shared" si="109"/>
        <v>102796.2</v>
      </c>
      <c r="DP81" s="429">
        <f t="shared" si="109"/>
        <v>90664.274999999994</v>
      </c>
      <c r="DQ81" s="429">
        <f t="shared" si="109"/>
        <v>106429.04999999999</v>
      </c>
      <c r="DR81" s="429">
        <f t="shared" si="109"/>
        <v>83634.037499999991</v>
      </c>
      <c r="DS81" s="429">
        <f t="shared" si="109"/>
        <v>71558.175000000003</v>
      </c>
      <c r="DT81" s="429">
        <f t="shared" si="109"/>
        <v>70762.087499999994</v>
      </c>
      <c r="DU81" s="429">
        <f t="shared" si="109"/>
        <v>76144.087499999994</v>
      </c>
      <c r="DV81" s="429">
        <f t="shared" si="109"/>
        <v>55199.137499999997</v>
      </c>
      <c r="DW81" s="430">
        <f t="shared" si="109"/>
        <v>55457.024999999994</v>
      </c>
      <c r="DX81" s="429">
        <f t="shared" si="109"/>
        <v>39681.037499999999</v>
      </c>
      <c r="DY81" s="429">
        <f t="shared" si="109"/>
        <v>27223.949999999997</v>
      </c>
      <c r="DZ81" s="429">
        <f t="shared" si="109"/>
        <v>17704.537499999999</v>
      </c>
      <c r="EA81" s="429">
        <f t="shared" si="109"/>
        <v>7781.4749999999995</v>
      </c>
      <c r="EB81" s="397">
        <f t="shared" si="105"/>
        <v>6225.18</v>
      </c>
      <c r="EC81" s="397">
        <f t="shared" si="105"/>
        <v>4980.1440000000002</v>
      </c>
      <c r="ED81" s="397">
        <f t="shared" si="105"/>
        <v>3984.1152000000002</v>
      </c>
      <c r="EE81" s="397">
        <f t="shared" si="105"/>
        <v>3187.2921600000004</v>
      </c>
      <c r="EF81" s="397">
        <f t="shared" si="65"/>
        <v>2549.8337280000005</v>
      </c>
      <c r="EG81" s="397">
        <f t="shared" si="65"/>
        <v>2039.8669824000006</v>
      </c>
      <c r="EH81" s="397">
        <f t="shared" si="65"/>
        <v>1631.8935859200005</v>
      </c>
      <c r="EI81" s="402">
        <f t="shared" si="65"/>
        <v>1305.5148687360006</v>
      </c>
      <c r="EJ81" s="397">
        <f t="shared" si="93"/>
        <v>1044.4118949888004</v>
      </c>
      <c r="EK81" s="397">
        <f t="shared" si="93"/>
        <v>835.5295159910404</v>
      </c>
      <c r="EL81" s="397">
        <f t="shared" si="93"/>
        <v>668.42361279283239</v>
      </c>
      <c r="EM81" s="397">
        <f t="shared" si="93"/>
        <v>534.73889023426591</v>
      </c>
      <c r="EN81" s="397">
        <f t="shared" si="93"/>
        <v>427.79111218741275</v>
      </c>
      <c r="EO81" s="397">
        <f t="shared" si="93"/>
        <v>342.23288974993022</v>
      </c>
      <c r="EP81" s="397">
        <f t="shared" si="93"/>
        <v>273.7863117999442</v>
      </c>
      <c r="EQ81" s="397">
        <f t="shared" si="93"/>
        <v>219.02904943995537</v>
      </c>
      <c r="ER81" s="397">
        <f t="shared" si="93"/>
        <v>175.2232395519643</v>
      </c>
      <c r="ES81" s="397">
        <f t="shared" si="93"/>
        <v>140.17859164157144</v>
      </c>
      <c r="ET81" s="397">
        <f t="shared" si="93"/>
        <v>112.14287331325716</v>
      </c>
      <c r="EU81" s="402">
        <f t="shared" si="93"/>
        <v>89.714298650605727</v>
      </c>
      <c r="EV81" s="397">
        <f t="shared" si="93"/>
        <v>71.771438920484584</v>
      </c>
      <c r="EW81" s="397">
        <f t="shared" si="93"/>
        <v>57.417151136387673</v>
      </c>
      <c r="EX81" s="397">
        <f t="shared" si="93"/>
        <v>45.933720909110143</v>
      </c>
      <c r="EY81" s="397">
        <f t="shared" si="93"/>
        <v>36.746976727288114</v>
      </c>
      <c r="EZ81" s="397">
        <f t="shared" si="95"/>
        <v>29.397581381830491</v>
      </c>
      <c r="FA81" s="397">
        <f t="shared" si="95"/>
        <v>23.518065105464395</v>
      </c>
      <c r="FB81" s="397">
        <f t="shared" si="95"/>
        <v>18.814452084371517</v>
      </c>
      <c r="FC81" s="397">
        <f t="shared" si="95"/>
        <v>15.051561667497214</v>
      </c>
      <c r="FD81" s="397">
        <f t="shared" si="95"/>
        <v>12.041249333997772</v>
      </c>
      <c r="FE81" s="397">
        <f t="shared" si="95"/>
        <v>9.6329994671982178</v>
      </c>
      <c r="FF81" s="397">
        <f t="shared" si="95"/>
        <v>7.7063995737585742</v>
      </c>
      <c r="FG81" s="402">
        <f t="shared" si="95"/>
        <v>6.1651196590068595</v>
      </c>
      <c r="FH81" s="397">
        <f t="shared" si="87"/>
        <v>4.9320957272054882</v>
      </c>
      <c r="FI81" s="397">
        <f t="shared" si="87"/>
        <v>3.9456765817643906</v>
      </c>
      <c r="FJ81" s="397">
        <f t="shared" si="87"/>
        <v>3.1565412654115126</v>
      </c>
      <c r="FK81" s="397">
        <f t="shared" si="87"/>
        <v>2.5252330123292102</v>
      </c>
      <c r="FL81" s="397">
        <f t="shared" si="87"/>
        <v>2.0201864098633684</v>
      </c>
      <c r="FM81" s="397">
        <f t="shared" si="87"/>
        <v>1.6161491278906948</v>
      </c>
      <c r="FN81" s="397">
        <f t="shared" si="87"/>
        <v>1.2929193023125558</v>
      </c>
      <c r="FO81" s="397">
        <f t="shared" si="87"/>
        <v>1.0343354418500448</v>
      </c>
      <c r="FP81" s="397">
        <f t="shared" si="87"/>
        <v>0.82746835348003589</v>
      </c>
      <c r="FQ81" s="397">
        <f t="shared" si="87"/>
        <v>0.66197468278402871</v>
      </c>
      <c r="FR81" s="397">
        <f t="shared" si="87"/>
        <v>0.52957974622722304</v>
      </c>
      <c r="FS81" s="402">
        <f t="shared" si="87"/>
        <v>0.42366379698177847</v>
      </c>
      <c r="FT81" s="397">
        <f t="shared" si="87"/>
        <v>0.33893103758542281</v>
      </c>
      <c r="FU81" s="397">
        <f t="shared" si="87"/>
        <v>0.27114483006833828</v>
      </c>
      <c r="FV81" s="397">
        <f t="shared" si="107"/>
        <v>0.21691586405467064</v>
      </c>
      <c r="FW81" s="397">
        <f t="shared" si="107"/>
        <v>0.17353269124373652</v>
      </c>
      <c r="FX81" s="397">
        <f t="shared" si="107"/>
        <v>0.13882615299498921</v>
      </c>
      <c r="FY81" s="397">
        <f t="shared" si="107"/>
        <v>0.11106092239599137</v>
      </c>
      <c r="FZ81" s="397">
        <f t="shared" si="107"/>
        <v>8.8848737916793097E-2</v>
      </c>
      <c r="GA81" s="397">
        <f t="shared" si="107"/>
        <v>7.1078990333434483E-2</v>
      </c>
      <c r="GB81" s="397">
        <f t="shared" si="96"/>
        <v>5.6863192266747589E-2</v>
      </c>
      <c r="GC81" s="397">
        <f t="shared" si="96"/>
        <v>4.5490553813398074E-2</v>
      </c>
      <c r="GD81" s="397">
        <f t="shared" si="96"/>
        <v>3.6392443050718461E-2</v>
      </c>
      <c r="GE81" s="402">
        <f t="shared" si="96"/>
        <v>2.9113954440574769E-2</v>
      </c>
      <c r="GF81" s="392">
        <f t="shared" si="45"/>
        <v>2099529.296044182</v>
      </c>
    </row>
    <row r="82" spans="1:189" ht="22" hidden="1" customHeight="1">
      <c r="B82" s="394">
        <f t="shared" si="19"/>
        <v>66</v>
      </c>
      <c r="C82" s="428"/>
      <c r="D82" s="428"/>
      <c r="E82" s="428"/>
      <c r="F82" s="428">
        <v>1</v>
      </c>
      <c r="G82" s="412" t="str">
        <f>$G$358</f>
        <v>Even Performing Title / Print</v>
      </c>
      <c r="H82" s="422"/>
      <c r="I82" s="423"/>
      <c r="J82" s="423"/>
      <c r="K82" s="423"/>
      <c r="L82" s="423"/>
      <c r="M82" s="423"/>
      <c r="N82" s="423"/>
      <c r="O82" s="423"/>
      <c r="P82" s="423"/>
      <c r="Q82" s="423"/>
      <c r="R82" s="423"/>
      <c r="S82" s="425"/>
      <c r="T82" s="423"/>
      <c r="U82" s="423"/>
      <c r="V82" s="423"/>
      <c r="W82" s="423"/>
      <c r="X82" s="423"/>
      <c r="Y82" s="423"/>
      <c r="Z82" s="423"/>
      <c r="AA82" s="423"/>
      <c r="AB82" s="423"/>
      <c r="AC82" s="423"/>
      <c r="AD82" s="423"/>
      <c r="AE82" s="425"/>
      <c r="AF82" s="423"/>
      <c r="AG82" s="423"/>
      <c r="AH82" s="423"/>
      <c r="AI82" s="423"/>
      <c r="AJ82" s="423"/>
      <c r="AK82" s="423"/>
      <c r="AL82" s="423"/>
      <c r="AM82" s="423"/>
      <c r="AN82" s="423"/>
      <c r="AO82" s="423"/>
      <c r="AP82" s="423"/>
      <c r="AQ82" s="425"/>
      <c r="AR82" s="423"/>
      <c r="AS82" s="423"/>
      <c r="AT82" s="423"/>
      <c r="AU82" s="423"/>
      <c r="AV82" s="423"/>
      <c r="AW82" s="423"/>
      <c r="AX82" s="423"/>
      <c r="AY82" s="423"/>
      <c r="AZ82" s="423"/>
      <c r="BA82" s="423"/>
      <c r="BB82" s="423"/>
      <c r="BC82" s="425"/>
      <c r="BD82" s="423"/>
      <c r="BE82" s="423"/>
      <c r="BF82" s="423"/>
      <c r="BG82" s="423"/>
      <c r="BH82" s="423"/>
      <c r="BI82" s="423"/>
      <c r="BJ82" s="423"/>
      <c r="BK82" s="423"/>
      <c r="BL82" s="423"/>
      <c r="BM82" s="423"/>
      <c r="BN82" s="423"/>
      <c r="BO82" s="425"/>
      <c r="BP82" s="423"/>
      <c r="BQ82" s="423"/>
      <c r="BR82" s="423"/>
      <c r="BS82" s="423"/>
      <c r="BT82" s="423"/>
      <c r="BU82" s="423"/>
      <c r="BV82" s="423"/>
      <c r="BW82" s="423"/>
      <c r="BX82" s="423"/>
      <c r="BY82" s="423"/>
      <c r="BZ82" s="423"/>
      <c r="CA82" s="425"/>
      <c r="CB82" s="423"/>
      <c r="CC82" s="423"/>
      <c r="CD82" s="423"/>
      <c r="CE82" s="423"/>
      <c r="CF82" s="423"/>
      <c r="CG82" s="423"/>
      <c r="CH82" s="423"/>
      <c r="CI82" s="423"/>
      <c r="CJ82" s="423"/>
      <c r="CK82" s="423"/>
      <c r="CL82" s="423"/>
      <c r="CM82" s="425"/>
      <c r="CN82" s="423"/>
      <c r="CO82" s="423"/>
      <c r="CP82" s="423"/>
      <c r="CQ82" s="423"/>
      <c r="CR82" s="423"/>
      <c r="CS82" s="423"/>
      <c r="CT82" s="423"/>
      <c r="CU82" s="423"/>
      <c r="CV82" s="423"/>
      <c r="CW82" s="423"/>
      <c r="CX82" s="423"/>
      <c r="CY82" s="425"/>
      <c r="CZ82" s="423"/>
      <c r="DA82" s="423"/>
      <c r="DB82" s="423"/>
      <c r="DC82" s="423"/>
      <c r="DD82" s="423"/>
      <c r="DE82" s="423"/>
      <c r="DF82" s="431">
        <f t="shared" ref="DF82:EC82" si="110">$B$10*Q$358</f>
        <v>2335.9375000000005</v>
      </c>
      <c r="DG82" s="431">
        <f t="shared" si="110"/>
        <v>9343.7500000000018</v>
      </c>
      <c r="DH82" s="431">
        <f t="shared" si="110"/>
        <v>23359.375</v>
      </c>
      <c r="DI82" s="431">
        <f t="shared" si="110"/>
        <v>35039.0625</v>
      </c>
      <c r="DJ82" s="431">
        <f t="shared" si="110"/>
        <v>46718.75</v>
      </c>
      <c r="DK82" s="432">
        <f t="shared" si="110"/>
        <v>44382.8125</v>
      </c>
      <c r="DL82" s="431">
        <f t="shared" si="110"/>
        <v>42046.875</v>
      </c>
      <c r="DM82" s="431">
        <f t="shared" si="110"/>
        <v>39710.9375</v>
      </c>
      <c r="DN82" s="431">
        <f t="shared" si="110"/>
        <v>37375.000000000007</v>
      </c>
      <c r="DO82" s="431">
        <f t="shared" si="110"/>
        <v>35039.0625</v>
      </c>
      <c r="DP82" s="431">
        <f t="shared" si="110"/>
        <v>32703.125</v>
      </c>
      <c r="DQ82" s="431">
        <f t="shared" si="110"/>
        <v>30367.1875</v>
      </c>
      <c r="DR82" s="431">
        <f t="shared" si="110"/>
        <v>28031.25</v>
      </c>
      <c r="DS82" s="431">
        <f t="shared" si="110"/>
        <v>25695.312500000004</v>
      </c>
      <c r="DT82" s="431">
        <f t="shared" si="110"/>
        <v>23359.374999999975</v>
      </c>
      <c r="DU82" s="431">
        <f t="shared" si="110"/>
        <v>21023.437499999975</v>
      </c>
      <c r="DV82" s="431">
        <f t="shared" si="110"/>
        <v>18687.500000000004</v>
      </c>
      <c r="DW82" s="432">
        <f t="shared" si="110"/>
        <v>16351.5625</v>
      </c>
      <c r="DX82" s="431">
        <f t="shared" si="110"/>
        <v>14015.625</v>
      </c>
      <c r="DY82" s="431">
        <f t="shared" si="110"/>
        <v>11679.6875</v>
      </c>
      <c r="DZ82" s="431">
        <f t="shared" si="110"/>
        <v>9343.7500000000018</v>
      </c>
      <c r="EA82" s="431">
        <f t="shared" si="110"/>
        <v>7007.8125</v>
      </c>
      <c r="EB82" s="431">
        <f t="shared" si="110"/>
        <v>4671.8750000000009</v>
      </c>
      <c r="EC82" s="431">
        <f t="shared" si="110"/>
        <v>2335.9375000000005</v>
      </c>
      <c r="ED82" s="397">
        <f t="shared" si="105"/>
        <v>1868.7500000000005</v>
      </c>
      <c r="EE82" s="397">
        <f t="shared" si="105"/>
        <v>1495.0000000000005</v>
      </c>
      <c r="EF82" s="397">
        <f t="shared" si="65"/>
        <v>1196.0000000000005</v>
      </c>
      <c r="EG82" s="397">
        <f t="shared" si="65"/>
        <v>956.80000000000041</v>
      </c>
      <c r="EH82" s="397">
        <f t="shared" si="65"/>
        <v>765.4400000000004</v>
      </c>
      <c r="EI82" s="402">
        <f t="shared" si="65"/>
        <v>612.35200000000032</v>
      </c>
      <c r="EJ82" s="397">
        <f t="shared" si="93"/>
        <v>489.88160000000028</v>
      </c>
      <c r="EK82" s="397">
        <f t="shared" si="93"/>
        <v>391.90528000000023</v>
      </c>
      <c r="EL82" s="397">
        <f t="shared" si="93"/>
        <v>313.52422400000023</v>
      </c>
      <c r="EM82" s="397">
        <f t="shared" si="93"/>
        <v>250.81937920000018</v>
      </c>
      <c r="EN82" s="397">
        <f t="shared" si="93"/>
        <v>200.65550336000015</v>
      </c>
      <c r="EO82" s="397">
        <f t="shared" si="93"/>
        <v>160.52440268800012</v>
      </c>
      <c r="EP82" s="397">
        <f t="shared" si="93"/>
        <v>128.4195221504001</v>
      </c>
      <c r="EQ82" s="397">
        <f t="shared" si="93"/>
        <v>102.73561772032008</v>
      </c>
      <c r="ER82" s="397">
        <f t="shared" si="93"/>
        <v>82.188494176256071</v>
      </c>
      <c r="ES82" s="397">
        <f t="shared" si="93"/>
        <v>65.75079534100486</v>
      </c>
      <c r="ET82" s="397">
        <f t="shared" si="93"/>
        <v>52.600636272803889</v>
      </c>
      <c r="EU82" s="402">
        <f t="shared" si="93"/>
        <v>42.080509018243113</v>
      </c>
      <c r="EV82" s="397">
        <f t="shared" si="93"/>
        <v>33.66440721459449</v>
      </c>
      <c r="EW82" s="397">
        <f t="shared" si="93"/>
        <v>26.931525771675595</v>
      </c>
      <c r="EX82" s="397">
        <f t="shared" si="93"/>
        <v>21.545220617340476</v>
      </c>
      <c r="EY82" s="397">
        <f t="shared" si="93"/>
        <v>17.236176493872382</v>
      </c>
      <c r="EZ82" s="397">
        <f t="shared" si="95"/>
        <v>13.788941195097905</v>
      </c>
      <c r="FA82" s="397">
        <f t="shared" si="95"/>
        <v>11.031152956078325</v>
      </c>
      <c r="FB82" s="397">
        <f t="shared" si="95"/>
        <v>8.82492236486266</v>
      </c>
      <c r="FC82" s="397">
        <f t="shared" si="95"/>
        <v>7.0599378918901285</v>
      </c>
      <c r="FD82" s="397">
        <f t="shared" si="95"/>
        <v>5.6479503135121032</v>
      </c>
      <c r="FE82" s="397">
        <f t="shared" si="95"/>
        <v>4.5183602508096827</v>
      </c>
      <c r="FF82" s="397">
        <f t="shared" si="95"/>
        <v>3.6146882006477465</v>
      </c>
      <c r="FG82" s="402">
        <f t="shared" si="95"/>
        <v>2.8917505605181972</v>
      </c>
      <c r="FH82" s="397">
        <f t="shared" si="87"/>
        <v>2.3134004484145581</v>
      </c>
      <c r="FI82" s="397">
        <f t="shared" si="87"/>
        <v>1.8507203587316465</v>
      </c>
      <c r="FJ82" s="397">
        <f t="shared" si="87"/>
        <v>1.4805762869853174</v>
      </c>
      <c r="FK82" s="397">
        <f t="shared" si="87"/>
        <v>1.1844610295882541</v>
      </c>
      <c r="FL82" s="397">
        <f t="shared" si="87"/>
        <v>0.94756882367060324</v>
      </c>
      <c r="FM82" s="397">
        <f t="shared" si="87"/>
        <v>0.75805505893648262</v>
      </c>
      <c r="FN82" s="397">
        <f t="shared" si="87"/>
        <v>0.60644404714918609</v>
      </c>
      <c r="FO82" s="397">
        <f t="shared" si="87"/>
        <v>0.48515523771934888</v>
      </c>
      <c r="FP82" s="397">
        <f t="shared" si="87"/>
        <v>0.38812419017547911</v>
      </c>
      <c r="FQ82" s="397">
        <f t="shared" si="87"/>
        <v>0.31049935214038332</v>
      </c>
      <c r="FR82" s="397">
        <f t="shared" si="87"/>
        <v>0.24839948171230666</v>
      </c>
      <c r="FS82" s="402">
        <f t="shared" si="87"/>
        <v>0.19871958536984535</v>
      </c>
      <c r="FT82" s="397">
        <f t="shared" si="87"/>
        <v>0.15897566829587628</v>
      </c>
      <c r="FU82" s="397">
        <f t="shared" si="87"/>
        <v>0.12718053463670104</v>
      </c>
      <c r="FV82" s="397">
        <f t="shared" si="107"/>
        <v>0.10174442770936083</v>
      </c>
      <c r="FW82" s="397">
        <f t="shared" si="107"/>
        <v>8.1395542167488677E-2</v>
      </c>
      <c r="FX82" s="397">
        <f t="shared" si="107"/>
        <v>6.5116433733990939E-2</v>
      </c>
      <c r="FY82" s="397">
        <f t="shared" si="107"/>
        <v>5.2093146987192751E-2</v>
      </c>
      <c r="FZ82" s="397">
        <f t="shared" si="107"/>
        <v>4.1674517589754205E-2</v>
      </c>
      <c r="GA82" s="397">
        <f t="shared" si="107"/>
        <v>3.3339614071803365E-2</v>
      </c>
      <c r="GB82" s="397">
        <f t="shared" si="96"/>
        <v>2.6671691257442693E-2</v>
      </c>
      <c r="GC82" s="397">
        <f t="shared" si="96"/>
        <v>2.1337353005954157E-2</v>
      </c>
      <c r="GD82" s="397">
        <f t="shared" si="96"/>
        <v>1.7069882404763325E-2</v>
      </c>
      <c r="GE82" s="402">
        <f t="shared" si="96"/>
        <v>1.3655905923810661E-2</v>
      </c>
      <c r="GF82" s="416">
        <f t="shared" si="45"/>
        <v>569968.69537637627</v>
      </c>
    </row>
    <row r="83" spans="1:189" ht="22" hidden="1" customHeight="1">
      <c r="B83" s="394">
        <f t="shared" ref="B83:B146" si="111">B82+1</f>
        <v>67</v>
      </c>
      <c r="C83" s="428"/>
      <c r="D83" s="428"/>
      <c r="E83" s="428"/>
      <c r="F83" s="428">
        <v>1</v>
      </c>
      <c r="G83" s="412" t="str">
        <f>$G$358</f>
        <v>Even Performing Title / Print</v>
      </c>
      <c r="H83" s="422"/>
      <c r="I83" s="423"/>
      <c r="J83" s="423"/>
      <c r="K83" s="423"/>
      <c r="L83" s="423"/>
      <c r="M83" s="423"/>
      <c r="N83" s="423"/>
      <c r="O83" s="423"/>
      <c r="P83" s="423"/>
      <c r="Q83" s="423"/>
      <c r="R83" s="423"/>
      <c r="S83" s="425"/>
      <c r="T83" s="423"/>
      <c r="U83" s="423"/>
      <c r="V83" s="423"/>
      <c r="W83" s="423"/>
      <c r="X83" s="423"/>
      <c r="Y83" s="423"/>
      <c r="Z83" s="423"/>
      <c r="AA83" s="423"/>
      <c r="AB83" s="423"/>
      <c r="AC83" s="423"/>
      <c r="AD83" s="423"/>
      <c r="AE83" s="425"/>
      <c r="AF83" s="423"/>
      <c r="AG83" s="423"/>
      <c r="AH83" s="423"/>
      <c r="AI83" s="423"/>
      <c r="AJ83" s="423"/>
      <c r="AK83" s="423"/>
      <c r="AL83" s="423"/>
      <c r="AM83" s="423"/>
      <c r="AN83" s="423"/>
      <c r="AO83" s="423"/>
      <c r="AP83" s="423"/>
      <c r="AQ83" s="425"/>
      <c r="AR83" s="423"/>
      <c r="AS83" s="423"/>
      <c r="AT83" s="423"/>
      <c r="AU83" s="423"/>
      <c r="AV83" s="423"/>
      <c r="AW83" s="423"/>
      <c r="AX83" s="423"/>
      <c r="AY83" s="423"/>
      <c r="AZ83" s="423"/>
      <c r="BA83" s="423"/>
      <c r="BB83" s="423"/>
      <c r="BC83" s="425"/>
      <c r="BD83" s="423"/>
      <c r="BE83" s="423"/>
      <c r="BF83" s="423"/>
      <c r="BG83" s="423"/>
      <c r="BH83" s="423"/>
      <c r="BI83" s="423"/>
      <c r="BJ83" s="423"/>
      <c r="BK83" s="423"/>
      <c r="BL83" s="423"/>
      <c r="BM83" s="423"/>
      <c r="BN83" s="423"/>
      <c r="BO83" s="425"/>
      <c r="BP83" s="423"/>
      <c r="BQ83" s="423"/>
      <c r="BR83" s="423"/>
      <c r="BS83" s="423"/>
      <c r="BT83" s="423"/>
      <c r="BU83" s="423"/>
      <c r="BV83" s="423"/>
      <c r="BW83" s="423"/>
      <c r="BX83" s="423"/>
      <c r="BY83" s="423"/>
      <c r="BZ83" s="423"/>
      <c r="CA83" s="425"/>
      <c r="CB83" s="423"/>
      <c r="CC83" s="423"/>
      <c r="CD83" s="423"/>
      <c r="CE83" s="423"/>
      <c r="CF83" s="423"/>
      <c r="CG83" s="423"/>
      <c r="CH83" s="423"/>
      <c r="CI83" s="423"/>
      <c r="CJ83" s="423"/>
      <c r="CK83" s="423"/>
      <c r="CL83" s="423"/>
      <c r="CM83" s="425"/>
      <c r="CN83" s="423"/>
      <c r="CO83" s="423"/>
      <c r="CP83" s="423"/>
      <c r="CQ83" s="423"/>
      <c r="CR83" s="423"/>
      <c r="CS83" s="423"/>
      <c r="CT83" s="423"/>
      <c r="CU83" s="423"/>
      <c r="CV83" s="423"/>
      <c r="CW83" s="423"/>
      <c r="CX83" s="423"/>
      <c r="CY83" s="425"/>
      <c r="CZ83" s="423"/>
      <c r="DA83" s="423"/>
      <c r="DB83" s="423"/>
      <c r="DC83" s="423"/>
      <c r="DD83" s="423"/>
      <c r="DE83" s="423"/>
      <c r="DF83" s="423"/>
      <c r="DG83" s="431">
        <f t="shared" ref="DG83:ED83" si="112">$B$10*Q$358</f>
        <v>2335.9375000000005</v>
      </c>
      <c r="DH83" s="431">
        <f t="shared" si="112"/>
        <v>9343.7500000000018</v>
      </c>
      <c r="DI83" s="431">
        <f t="shared" si="112"/>
        <v>23359.375</v>
      </c>
      <c r="DJ83" s="431">
        <f t="shared" si="112"/>
        <v>35039.0625</v>
      </c>
      <c r="DK83" s="432">
        <f t="shared" si="112"/>
        <v>46718.75</v>
      </c>
      <c r="DL83" s="431">
        <f t="shared" si="112"/>
        <v>44382.8125</v>
      </c>
      <c r="DM83" s="431">
        <f t="shared" si="112"/>
        <v>42046.875</v>
      </c>
      <c r="DN83" s="431">
        <f t="shared" si="112"/>
        <v>39710.9375</v>
      </c>
      <c r="DO83" s="431">
        <f t="shared" si="112"/>
        <v>37375.000000000007</v>
      </c>
      <c r="DP83" s="431">
        <f t="shared" si="112"/>
        <v>35039.0625</v>
      </c>
      <c r="DQ83" s="431">
        <f t="shared" si="112"/>
        <v>32703.125</v>
      </c>
      <c r="DR83" s="431">
        <f t="shared" si="112"/>
        <v>30367.1875</v>
      </c>
      <c r="DS83" s="431">
        <f t="shared" si="112"/>
        <v>28031.25</v>
      </c>
      <c r="DT83" s="431">
        <f t="shared" si="112"/>
        <v>25695.312500000004</v>
      </c>
      <c r="DU83" s="431">
        <f t="shared" si="112"/>
        <v>23359.374999999975</v>
      </c>
      <c r="DV83" s="431">
        <f t="shared" si="112"/>
        <v>21023.437499999975</v>
      </c>
      <c r="DW83" s="432">
        <f t="shared" si="112"/>
        <v>18687.500000000004</v>
      </c>
      <c r="DX83" s="431">
        <f t="shared" si="112"/>
        <v>16351.5625</v>
      </c>
      <c r="DY83" s="431">
        <f t="shared" si="112"/>
        <v>14015.625</v>
      </c>
      <c r="DZ83" s="431">
        <f t="shared" si="112"/>
        <v>11679.6875</v>
      </c>
      <c r="EA83" s="431">
        <f t="shared" si="112"/>
        <v>9343.7500000000018</v>
      </c>
      <c r="EB83" s="431">
        <f t="shared" si="112"/>
        <v>7007.8125</v>
      </c>
      <c r="EC83" s="431">
        <f t="shared" si="112"/>
        <v>4671.8750000000009</v>
      </c>
      <c r="ED83" s="431">
        <f t="shared" si="112"/>
        <v>2335.9375000000005</v>
      </c>
      <c r="EE83" s="397">
        <f t="shared" si="65"/>
        <v>1868.7500000000005</v>
      </c>
      <c r="EF83" s="397">
        <f t="shared" si="65"/>
        <v>1495.0000000000005</v>
      </c>
      <c r="EG83" s="397">
        <f t="shared" si="65"/>
        <v>1196.0000000000005</v>
      </c>
      <c r="EH83" s="397">
        <f t="shared" si="65"/>
        <v>956.80000000000041</v>
      </c>
      <c r="EI83" s="402">
        <f t="shared" si="65"/>
        <v>765.4400000000004</v>
      </c>
      <c r="EJ83" s="397">
        <f t="shared" si="93"/>
        <v>612.35200000000032</v>
      </c>
      <c r="EK83" s="397">
        <f t="shared" si="93"/>
        <v>489.88160000000028</v>
      </c>
      <c r="EL83" s="397">
        <f t="shared" si="93"/>
        <v>391.90528000000023</v>
      </c>
      <c r="EM83" s="397">
        <f t="shared" si="93"/>
        <v>313.52422400000023</v>
      </c>
      <c r="EN83" s="397">
        <f t="shared" si="93"/>
        <v>250.81937920000018</v>
      </c>
      <c r="EO83" s="397">
        <f t="shared" si="93"/>
        <v>200.65550336000015</v>
      </c>
      <c r="EP83" s="397">
        <f t="shared" si="93"/>
        <v>160.52440268800012</v>
      </c>
      <c r="EQ83" s="397">
        <f t="shared" si="93"/>
        <v>128.4195221504001</v>
      </c>
      <c r="ER83" s="397">
        <f t="shared" si="93"/>
        <v>102.73561772032008</v>
      </c>
      <c r="ES83" s="397">
        <f t="shared" si="93"/>
        <v>82.188494176256071</v>
      </c>
      <c r="ET83" s="397">
        <f t="shared" si="93"/>
        <v>65.75079534100486</v>
      </c>
      <c r="EU83" s="402">
        <f t="shared" si="93"/>
        <v>52.600636272803889</v>
      </c>
      <c r="EV83" s="397">
        <f t="shared" si="93"/>
        <v>42.080509018243113</v>
      </c>
      <c r="EW83" s="397">
        <f t="shared" si="93"/>
        <v>33.66440721459449</v>
      </c>
      <c r="EX83" s="397">
        <f t="shared" si="93"/>
        <v>26.931525771675595</v>
      </c>
      <c r="EY83" s="397">
        <f t="shared" si="93"/>
        <v>21.545220617340476</v>
      </c>
      <c r="EZ83" s="397">
        <f t="shared" si="95"/>
        <v>17.236176493872382</v>
      </c>
      <c r="FA83" s="397">
        <f t="shared" si="95"/>
        <v>13.788941195097905</v>
      </c>
      <c r="FB83" s="397">
        <f t="shared" si="95"/>
        <v>11.031152956078325</v>
      </c>
      <c r="FC83" s="397">
        <f t="shared" si="95"/>
        <v>8.82492236486266</v>
      </c>
      <c r="FD83" s="397">
        <f t="shared" si="95"/>
        <v>7.0599378918901285</v>
      </c>
      <c r="FE83" s="397">
        <f t="shared" si="95"/>
        <v>5.6479503135121032</v>
      </c>
      <c r="FF83" s="397">
        <f t="shared" si="95"/>
        <v>4.5183602508096827</v>
      </c>
      <c r="FG83" s="402">
        <f t="shared" si="95"/>
        <v>3.6146882006477465</v>
      </c>
      <c r="FH83" s="397">
        <f t="shared" si="87"/>
        <v>2.8917505605181972</v>
      </c>
      <c r="FI83" s="397">
        <f t="shared" si="87"/>
        <v>2.3134004484145581</v>
      </c>
      <c r="FJ83" s="397">
        <f t="shared" si="87"/>
        <v>1.8507203587316465</v>
      </c>
      <c r="FK83" s="397">
        <f t="shared" si="87"/>
        <v>1.4805762869853174</v>
      </c>
      <c r="FL83" s="397">
        <f t="shared" si="87"/>
        <v>1.1844610295882541</v>
      </c>
      <c r="FM83" s="397">
        <f t="shared" si="87"/>
        <v>0.94756882367060324</v>
      </c>
      <c r="FN83" s="397">
        <f t="shared" si="87"/>
        <v>0.75805505893648262</v>
      </c>
      <c r="FO83" s="397">
        <f t="shared" si="87"/>
        <v>0.60644404714918609</v>
      </c>
      <c r="FP83" s="397">
        <f t="shared" si="87"/>
        <v>0.48515523771934888</v>
      </c>
      <c r="FQ83" s="397">
        <f t="shared" si="87"/>
        <v>0.38812419017547911</v>
      </c>
      <c r="FR83" s="397">
        <f t="shared" si="87"/>
        <v>0.31049935214038332</v>
      </c>
      <c r="FS83" s="402">
        <f t="shared" si="87"/>
        <v>0.24839948171230666</v>
      </c>
      <c r="FT83" s="397">
        <f t="shared" si="87"/>
        <v>0.19871958536984535</v>
      </c>
      <c r="FU83" s="397">
        <f t="shared" si="87"/>
        <v>0.15897566829587628</v>
      </c>
      <c r="FV83" s="397">
        <f t="shared" si="107"/>
        <v>0.12718053463670104</v>
      </c>
      <c r="FW83" s="397">
        <f t="shared" si="107"/>
        <v>0.10174442770936083</v>
      </c>
      <c r="FX83" s="397">
        <f t="shared" si="107"/>
        <v>8.1395542167488677E-2</v>
      </c>
      <c r="FY83" s="397">
        <f t="shared" si="107"/>
        <v>6.5116433733990939E-2</v>
      </c>
      <c r="FZ83" s="397">
        <f t="shared" si="107"/>
        <v>5.2093146987192751E-2</v>
      </c>
      <c r="GA83" s="397">
        <f t="shared" si="107"/>
        <v>4.1674517589754205E-2</v>
      </c>
      <c r="GB83" s="397">
        <f t="shared" si="96"/>
        <v>3.3339614071803365E-2</v>
      </c>
      <c r="GC83" s="397">
        <f t="shared" si="96"/>
        <v>2.6671691257442693E-2</v>
      </c>
      <c r="GD83" s="397">
        <f t="shared" si="96"/>
        <v>2.1337353005954157E-2</v>
      </c>
      <c r="GE83" s="402">
        <f t="shared" si="96"/>
        <v>1.7069882404763325E-2</v>
      </c>
      <c r="GF83" s="416">
        <f t="shared" si="45"/>
        <v>569968.68172047031</v>
      </c>
    </row>
    <row r="84" spans="1:189" ht="22" hidden="1" customHeight="1">
      <c r="B84" s="394">
        <f t="shared" si="111"/>
        <v>68</v>
      </c>
      <c r="C84" s="428"/>
      <c r="D84" s="428">
        <v>1</v>
      </c>
      <c r="E84" s="428"/>
      <c r="F84" s="428"/>
      <c r="G84" s="418" t="str">
        <f>$G$356</f>
        <v>Avg Performing  Title / Print</v>
      </c>
      <c r="H84" s="422"/>
      <c r="I84" s="423"/>
      <c r="J84" s="423"/>
      <c r="K84" s="423"/>
      <c r="L84" s="423"/>
      <c r="M84" s="423"/>
      <c r="N84" s="423"/>
      <c r="O84" s="423"/>
      <c r="P84" s="423"/>
      <c r="Q84" s="423"/>
      <c r="R84" s="423"/>
      <c r="S84" s="425"/>
      <c r="T84" s="423"/>
      <c r="U84" s="423"/>
      <c r="V84" s="423"/>
      <c r="W84" s="423"/>
      <c r="X84" s="423"/>
      <c r="Y84" s="423"/>
      <c r="Z84" s="423"/>
      <c r="AA84" s="423"/>
      <c r="AB84" s="423"/>
      <c r="AC84" s="423"/>
      <c r="AD84" s="423"/>
      <c r="AE84" s="425"/>
      <c r="AF84" s="423"/>
      <c r="AG84" s="423"/>
      <c r="AH84" s="423"/>
      <c r="AI84" s="423"/>
      <c r="AJ84" s="423"/>
      <c r="AK84" s="423"/>
      <c r="AL84" s="423"/>
      <c r="AM84" s="423"/>
      <c r="AN84" s="423"/>
      <c r="AO84" s="423"/>
      <c r="AP84" s="423"/>
      <c r="AQ84" s="425"/>
      <c r="AR84" s="423"/>
      <c r="AS84" s="423"/>
      <c r="AT84" s="423"/>
      <c r="AU84" s="423"/>
      <c r="AV84" s="423"/>
      <c r="AW84" s="423"/>
      <c r="AX84" s="423"/>
      <c r="AY84" s="423"/>
      <c r="AZ84" s="423"/>
      <c r="BA84" s="423"/>
      <c r="BB84" s="423"/>
      <c r="BC84" s="425"/>
      <c r="BD84" s="423"/>
      <c r="BE84" s="423"/>
      <c r="BF84" s="423"/>
      <c r="BG84" s="423"/>
      <c r="BH84" s="423"/>
      <c r="BI84" s="423"/>
      <c r="BJ84" s="423"/>
      <c r="BK84" s="423"/>
      <c r="BL84" s="423"/>
      <c r="BM84" s="423"/>
      <c r="BN84" s="423"/>
      <c r="BO84" s="425"/>
      <c r="BP84" s="423"/>
      <c r="BQ84" s="423"/>
      <c r="BR84" s="423"/>
      <c r="BS84" s="423"/>
      <c r="BT84" s="423"/>
      <c r="BU84" s="423"/>
      <c r="BV84" s="423"/>
      <c r="BW84" s="423"/>
      <c r="BX84" s="423"/>
      <c r="BY84" s="423"/>
      <c r="BZ84" s="423"/>
      <c r="CA84" s="425"/>
      <c r="CB84" s="423"/>
      <c r="CC84" s="423"/>
      <c r="CD84" s="423"/>
      <c r="CE84" s="423"/>
      <c r="CF84" s="423"/>
      <c r="CG84" s="423"/>
      <c r="CH84" s="423"/>
      <c r="CI84" s="423"/>
      <c r="CJ84" s="423"/>
      <c r="CK84" s="423"/>
      <c r="CL84" s="423"/>
      <c r="CM84" s="425"/>
      <c r="CN84" s="423"/>
      <c r="CO84" s="423"/>
      <c r="CP84" s="423"/>
      <c r="CQ84" s="423"/>
      <c r="CR84" s="423"/>
      <c r="CS84" s="437"/>
      <c r="CT84" s="437"/>
      <c r="CU84" s="437"/>
      <c r="CV84" s="437"/>
      <c r="CW84" s="437"/>
      <c r="CX84" s="437"/>
      <c r="CY84" s="438"/>
      <c r="CZ84" s="437"/>
      <c r="DA84" s="437"/>
      <c r="DB84" s="437"/>
      <c r="DC84" s="437"/>
      <c r="DD84" s="437"/>
      <c r="DE84" s="437"/>
      <c r="DF84" s="437"/>
      <c r="DG84" s="437"/>
      <c r="DH84" s="437"/>
      <c r="DI84" s="426">
        <f t="shared" ref="DI84:EF84" si="113">$B$10*Q$356</f>
        <v>23344.424999999999</v>
      </c>
      <c r="DJ84" s="426">
        <f t="shared" si="113"/>
        <v>75179.8125</v>
      </c>
      <c r="DK84" s="427">
        <f t="shared" si="113"/>
        <v>213463.57499999998</v>
      </c>
      <c r="DL84" s="426">
        <f t="shared" si="113"/>
        <v>417721.6875</v>
      </c>
      <c r="DM84" s="426">
        <f t="shared" si="113"/>
        <v>510202.38749999995</v>
      </c>
      <c r="DN84" s="426">
        <f t="shared" si="113"/>
        <v>496444.64999999997</v>
      </c>
      <c r="DO84" s="426">
        <f t="shared" si="113"/>
        <v>505224.03749999998</v>
      </c>
      <c r="DP84" s="426">
        <f t="shared" si="113"/>
        <v>495940.08749999997</v>
      </c>
      <c r="DQ84" s="426">
        <f t="shared" si="113"/>
        <v>335455.57500000001</v>
      </c>
      <c r="DR84" s="426">
        <f t="shared" si="113"/>
        <v>364069.875</v>
      </c>
      <c r="DS84" s="426">
        <f t="shared" si="113"/>
        <v>279841.57500000001</v>
      </c>
      <c r="DT84" s="426">
        <f t="shared" si="113"/>
        <v>238590.78749999998</v>
      </c>
      <c r="DU84" s="426">
        <f t="shared" si="113"/>
        <v>308814.67499999999</v>
      </c>
      <c r="DV84" s="426">
        <f t="shared" si="113"/>
        <v>273585</v>
      </c>
      <c r="DW84" s="427">
        <f t="shared" si="113"/>
        <v>237267.71249999999</v>
      </c>
      <c r="DX84" s="426">
        <f t="shared" si="113"/>
        <v>178615.125</v>
      </c>
      <c r="DY84" s="426">
        <f t="shared" si="113"/>
        <v>165844.08749999999</v>
      </c>
      <c r="DZ84" s="426">
        <f t="shared" si="113"/>
        <v>185342.625</v>
      </c>
      <c r="EA84" s="426">
        <f t="shared" si="113"/>
        <v>165877.72500000001</v>
      </c>
      <c r="EB84" s="426">
        <f t="shared" si="113"/>
        <v>128921.325</v>
      </c>
      <c r="EC84" s="426">
        <f t="shared" si="113"/>
        <v>95799.599999999991</v>
      </c>
      <c r="ED84" s="426">
        <f t="shared" si="113"/>
        <v>55995.224999999999</v>
      </c>
      <c r="EE84" s="426">
        <f t="shared" si="113"/>
        <v>49009.837499999994</v>
      </c>
      <c r="EF84" s="426">
        <f t="shared" si="113"/>
        <v>27055.762499999997</v>
      </c>
      <c r="EG84" s="397">
        <f t="shared" si="65"/>
        <v>21644.61</v>
      </c>
      <c r="EH84" s="397">
        <f t="shared" si="65"/>
        <v>17315.688000000002</v>
      </c>
      <c r="EI84" s="402">
        <f t="shared" si="65"/>
        <v>13852.550400000002</v>
      </c>
      <c r="EJ84" s="397">
        <f t="shared" si="93"/>
        <v>11082.040320000002</v>
      </c>
      <c r="EK84" s="397">
        <f t="shared" si="93"/>
        <v>8865.6322560000026</v>
      </c>
      <c r="EL84" s="397">
        <f t="shared" si="93"/>
        <v>7092.5058048000028</v>
      </c>
      <c r="EM84" s="397">
        <f t="shared" si="93"/>
        <v>5674.0046438400022</v>
      </c>
      <c r="EN84" s="397">
        <f t="shared" si="93"/>
        <v>4539.2037150720016</v>
      </c>
      <c r="EO84" s="397">
        <f t="shared" si="93"/>
        <v>3631.3629720576014</v>
      </c>
      <c r="EP84" s="397">
        <f t="shared" si="93"/>
        <v>2905.0903776460814</v>
      </c>
      <c r="EQ84" s="397">
        <f t="shared" si="93"/>
        <v>2324.0723021168651</v>
      </c>
      <c r="ER84" s="397">
        <f t="shared" si="93"/>
        <v>1859.2578416934921</v>
      </c>
      <c r="ES84" s="397">
        <f t="shared" si="93"/>
        <v>1487.4062733547937</v>
      </c>
      <c r="ET84" s="397">
        <f t="shared" si="93"/>
        <v>1189.9250186838351</v>
      </c>
      <c r="EU84" s="402">
        <f t="shared" si="93"/>
        <v>951.94001494706811</v>
      </c>
      <c r="EV84" s="397">
        <f t="shared" si="93"/>
        <v>761.55201195765449</v>
      </c>
      <c r="EW84" s="397">
        <f t="shared" si="93"/>
        <v>609.24160956612366</v>
      </c>
      <c r="EX84" s="397">
        <f t="shared" si="93"/>
        <v>487.39328765289895</v>
      </c>
      <c r="EY84" s="397">
        <f t="shared" si="93"/>
        <v>389.91463012231918</v>
      </c>
      <c r="EZ84" s="397">
        <f t="shared" si="95"/>
        <v>311.93170409785535</v>
      </c>
      <c r="FA84" s="397">
        <f t="shared" si="95"/>
        <v>249.5453632782843</v>
      </c>
      <c r="FB84" s="397">
        <f t="shared" si="95"/>
        <v>199.63629062262746</v>
      </c>
      <c r="FC84" s="397">
        <f t="shared" si="95"/>
        <v>159.70903249810198</v>
      </c>
      <c r="FD84" s="397">
        <f t="shared" si="95"/>
        <v>127.76722599848159</v>
      </c>
      <c r="FE84" s="397">
        <f t="shared" si="95"/>
        <v>102.21378079878528</v>
      </c>
      <c r="FF84" s="397">
        <f t="shared" si="95"/>
        <v>81.771024639028226</v>
      </c>
      <c r="FG84" s="402">
        <f t="shared" si="95"/>
        <v>65.416819711222587</v>
      </c>
      <c r="FH84" s="397">
        <f t="shared" si="87"/>
        <v>52.33345576897807</v>
      </c>
      <c r="FI84" s="397">
        <f t="shared" si="87"/>
        <v>41.866764615182461</v>
      </c>
      <c r="FJ84" s="397">
        <f t="shared" si="87"/>
        <v>33.493411692145969</v>
      </c>
      <c r="FK84" s="397">
        <f t="shared" si="87"/>
        <v>26.794729353716775</v>
      </c>
      <c r="FL84" s="397">
        <f t="shared" si="87"/>
        <v>21.43578348297342</v>
      </c>
      <c r="FM84" s="397">
        <f t="shared" si="87"/>
        <v>17.148626786378738</v>
      </c>
      <c r="FN84" s="397">
        <f t="shared" si="87"/>
        <v>13.718901429102992</v>
      </c>
      <c r="FO84" s="397">
        <f t="shared" si="87"/>
        <v>10.975121143282394</v>
      </c>
      <c r="FP84" s="397">
        <f t="shared" si="87"/>
        <v>8.7800969146259149</v>
      </c>
      <c r="FQ84" s="397">
        <f t="shared" si="87"/>
        <v>7.0240775317007325</v>
      </c>
      <c r="FR84" s="397">
        <f t="shared" si="87"/>
        <v>5.6192620253605865</v>
      </c>
      <c r="FS84" s="402">
        <f t="shared" si="87"/>
        <v>4.495409620288469</v>
      </c>
      <c r="FT84" s="397">
        <f t="shared" si="87"/>
        <v>3.5963276962307753</v>
      </c>
      <c r="FU84" s="397">
        <f t="shared" si="87"/>
        <v>2.8770621569846204</v>
      </c>
      <c r="FV84" s="397">
        <f t="shared" si="107"/>
        <v>2.3016497255876964</v>
      </c>
      <c r="FW84" s="397">
        <f t="shared" si="107"/>
        <v>1.8413197804701573</v>
      </c>
      <c r="FX84" s="397">
        <f t="shared" si="107"/>
        <v>1.473055824376126</v>
      </c>
      <c r="FY84" s="397">
        <f t="shared" si="107"/>
        <v>1.1784446595009008</v>
      </c>
      <c r="FZ84" s="397">
        <f t="shared" si="107"/>
        <v>0.94275572760072068</v>
      </c>
      <c r="GA84" s="397">
        <f t="shared" si="107"/>
        <v>0.75420458208057661</v>
      </c>
      <c r="GB84" s="397">
        <f t="shared" si="96"/>
        <v>0.60336366566446131</v>
      </c>
      <c r="GC84" s="397">
        <f t="shared" si="96"/>
        <v>0.48269093253156908</v>
      </c>
      <c r="GD84" s="397">
        <f t="shared" si="96"/>
        <v>0.38615274602525529</v>
      </c>
      <c r="GE84" s="402">
        <f t="shared" si="96"/>
        <v>0.30892219682020428</v>
      </c>
      <c r="GF84" s="403">
        <f t="shared" si="45"/>
        <v>5935828.9893112164</v>
      </c>
    </row>
    <row r="85" spans="1:189" ht="22" hidden="1" customHeight="1">
      <c r="B85" s="394">
        <f t="shared" si="111"/>
        <v>69</v>
      </c>
      <c r="C85" s="428"/>
      <c r="D85" s="428"/>
      <c r="E85" s="428">
        <v>1</v>
      </c>
      <c r="F85" s="428"/>
      <c r="G85" s="409" t="str">
        <f>$G$357</f>
        <v>Low Performing  Title / Print</v>
      </c>
      <c r="H85" s="422"/>
      <c r="I85" s="423"/>
      <c r="J85" s="423"/>
      <c r="K85" s="423"/>
      <c r="L85" s="423"/>
      <c r="M85" s="423"/>
      <c r="N85" s="423"/>
      <c r="O85" s="423"/>
      <c r="P85" s="423"/>
      <c r="Q85" s="423"/>
      <c r="R85" s="423"/>
      <c r="S85" s="425"/>
      <c r="T85" s="423"/>
      <c r="U85" s="423"/>
      <c r="V85" s="423"/>
      <c r="W85" s="423"/>
      <c r="X85" s="423"/>
      <c r="Y85" s="423"/>
      <c r="Z85" s="423"/>
      <c r="AA85" s="423"/>
      <c r="AB85" s="423"/>
      <c r="AC85" s="423"/>
      <c r="AD85" s="423"/>
      <c r="AE85" s="425"/>
      <c r="AF85" s="423"/>
      <c r="AG85" s="423"/>
      <c r="AH85" s="423"/>
      <c r="AI85" s="423"/>
      <c r="AJ85" s="423"/>
      <c r="AK85" s="423"/>
      <c r="AL85" s="423"/>
      <c r="AM85" s="423"/>
      <c r="AN85" s="423"/>
      <c r="AO85" s="423"/>
      <c r="AP85" s="423"/>
      <c r="AQ85" s="425"/>
      <c r="AR85" s="423"/>
      <c r="AS85" s="423"/>
      <c r="AT85" s="423"/>
      <c r="AU85" s="423"/>
      <c r="AV85" s="423"/>
      <c r="AW85" s="423"/>
      <c r="AX85" s="423"/>
      <c r="AY85" s="423"/>
      <c r="AZ85" s="423"/>
      <c r="BA85" s="423"/>
      <c r="BB85" s="423"/>
      <c r="BC85" s="425"/>
      <c r="BD85" s="423"/>
      <c r="BE85" s="423"/>
      <c r="BF85" s="423"/>
      <c r="BG85" s="423"/>
      <c r="BH85" s="423"/>
      <c r="BI85" s="423"/>
      <c r="BJ85" s="423"/>
      <c r="BK85" s="423"/>
      <c r="BL85" s="423"/>
      <c r="BM85" s="423"/>
      <c r="BN85" s="423"/>
      <c r="BO85" s="425"/>
      <c r="BP85" s="423"/>
      <c r="BQ85" s="423"/>
      <c r="BR85" s="423"/>
      <c r="BS85" s="423"/>
      <c r="BT85" s="423"/>
      <c r="BU85" s="423"/>
      <c r="BV85" s="423"/>
      <c r="BW85" s="423"/>
      <c r="BX85" s="423"/>
      <c r="BY85" s="423"/>
      <c r="BZ85" s="423"/>
      <c r="CA85" s="425"/>
      <c r="CB85" s="423"/>
      <c r="CC85" s="423"/>
      <c r="CD85" s="423"/>
      <c r="CE85" s="423"/>
      <c r="CF85" s="423"/>
      <c r="CG85" s="423"/>
      <c r="CH85" s="423"/>
      <c r="CI85" s="423"/>
      <c r="CJ85" s="423"/>
      <c r="CK85" s="423"/>
      <c r="CL85" s="423"/>
      <c r="CM85" s="425"/>
      <c r="CN85" s="423"/>
      <c r="CO85" s="423"/>
      <c r="CP85" s="423"/>
      <c r="CQ85" s="423"/>
      <c r="CR85" s="423"/>
      <c r="CS85" s="423"/>
      <c r="CT85" s="423"/>
      <c r="CU85" s="423"/>
      <c r="CV85" s="423"/>
      <c r="CW85" s="437"/>
      <c r="CX85" s="437"/>
      <c r="CY85" s="438"/>
      <c r="CZ85" s="437"/>
      <c r="DA85" s="437"/>
      <c r="DB85" s="437"/>
      <c r="DC85" s="437"/>
      <c r="DD85" s="437"/>
      <c r="DE85" s="437"/>
      <c r="DF85" s="437"/>
      <c r="DG85" s="437"/>
      <c r="DH85" s="300"/>
      <c r="DI85" s="423"/>
      <c r="DJ85" s="429">
        <f t="shared" ref="DJ85:EG85" si="114">$B$10*Q$357</f>
        <v>10965.824999999999</v>
      </c>
      <c r="DK85" s="430">
        <f t="shared" si="114"/>
        <v>40421.0625</v>
      </c>
      <c r="DL85" s="429">
        <f t="shared" si="114"/>
        <v>74204.324999999997</v>
      </c>
      <c r="DM85" s="429">
        <f t="shared" si="114"/>
        <v>136792.5</v>
      </c>
      <c r="DN85" s="429">
        <f t="shared" si="114"/>
        <v>224799.41249999998</v>
      </c>
      <c r="DO85" s="429">
        <f t="shared" si="114"/>
        <v>153499.125</v>
      </c>
      <c r="DP85" s="429">
        <f t="shared" si="114"/>
        <v>131500.19999999998</v>
      </c>
      <c r="DQ85" s="429">
        <f t="shared" si="114"/>
        <v>145650.375</v>
      </c>
      <c r="DR85" s="429">
        <f t="shared" si="114"/>
        <v>117574.27499999999</v>
      </c>
      <c r="DS85" s="429">
        <f t="shared" si="114"/>
        <v>116755.7625</v>
      </c>
      <c r="DT85" s="429">
        <f t="shared" si="114"/>
        <v>111205.575</v>
      </c>
      <c r="DU85" s="429">
        <f t="shared" si="114"/>
        <v>102796.2</v>
      </c>
      <c r="DV85" s="429">
        <f t="shared" si="114"/>
        <v>90664.274999999994</v>
      </c>
      <c r="DW85" s="430">
        <f t="shared" si="114"/>
        <v>106429.04999999999</v>
      </c>
      <c r="DX85" s="429">
        <f t="shared" si="114"/>
        <v>83634.037499999991</v>
      </c>
      <c r="DY85" s="429">
        <f t="shared" si="114"/>
        <v>71558.175000000003</v>
      </c>
      <c r="DZ85" s="429">
        <f t="shared" si="114"/>
        <v>70762.087499999994</v>
      </c>
      <c r="EA85" s="429">
        <f t="shared" si="114"/>
        <v>76144.087499999994</v>
      </c>
      <c r="EB85" s="429">
        <f t="shared" si="114"/>
        <v>55199.137499999997</v>
      </c>
      <c r="EC85" s="429">
        <f t="shared" si="114"/>
        <v>55457.024999999994</v>
      </c>
      <c r="ED85" s="429">
        <f t="shared" si="114"/>
        <v>39681.037499999999</v>
      </c>
      <c r="EE85" s="429">
        <f t="shared" si="114"/>
        <v>27223.949999999997</v>
      </c>
      <c r="EF85" s="429">
        <f t="shared" si="114"/>
        <v>17704.537499999999</v>
      </c>
      <c r="EG85" s="429">
        <f t="shared" si="114"/>
        <v>7781.4749999999995</v>
      </c>
      <c r="EH85" s="397">
        <f t="shared" si="65"/>
        <v>6225.18</v>
      </c>
      <c r="EI85" s="402">
        <f t="shared" si="65"/>
        <v>4980.1440000000002</v>
      </c>
      <c r="EJ85" s="397">
        <f t="shared" si="93"/>
        <v>3984.1152000000002</v>
      </c>
      <c r="EK85" s="397">
        <f t="shared" si="93"/>
        <v>3187.2921600000004</v>
      </c>
      <c r="EL85" s="397">
        <f t="shared" si="93"/>
        <v>2549.8337280000005</v>
      </c>
      <c r="EM85" s="397">
        <f t="shared" si="93"/>
        <v>2039.8669824000006</v>
      </c>
      <c r="EN85" s="397">
        <f t="shared" si="93"/>
        <v>1631.8935859200005</v>
      </c>
      <c r="EO85" s="397">
        <f t="shared" si="93"/>
        <v>1305.5148687360006</v>
      </c>
      <c r="EP85" s="397">
        <f t="shared" si="93"/>
        <v>1044.4118949888004</v>
      </c>
      <c r="EQ85" s="397">
        <f t="shared" ref="EQ85:EY100" si="115">EP85*0.8</f>
        <v>835.5295159910404</v>
      </c>
      <c r="ER85" s="397">
        <f t="shared" si="115"/>
        <v>668.42361279283239</v>
      </c>
      <c r="ES85" s="397">
        <f t="shared" si="115"/>
        <v>534.73889023426591</v>
      </c>
      <c r="ET85" s="397">
        <f t="shared" si="115"/>
        <v>427.79111218741275</v>
      </c>
      <c r="EU85" s="402">
        <f t="shared" si="115"/>
        <v>342.23288974993022</v>
      </c>
      <c r="EV85" s="397">
        <f t="shared" si="115"/>
        <v>273.7863117999442</v>
      </c>
      <c r="EW85" s="397">
        <f t="shared" si="115"/>
        <v>219.02904943995537</v>
      </c>
      <c r="EX85" s="397">
        <f t="shared" si="115"/>
        <v>175.2232395519643</v>
      </c>
      <c r="EY85" s="397">
        <f t="shared" si="115"/>
        <v>140.17859164157144</v>
      </c>
      <c r="EZ85" s="397">
        <f t="shared" si="95"/>
        <v>112.14287331325716</v>
      </c>
      <c r="FA85" s="397">
        <f t="shared" si="95"/>
        <v>89.714298650605727</v>
      </c>
      <c r="FB85" s="397">
        <f t="shared" si="95"/>
        <v>71.771438920484584</v>
      </c>
      <c r="FC85" s="397">
        <f t="shared" si="95"/>
        <v>57.417151136387673</v>
      </c>
      <c r="FD85" s="397">
        <f t="shared" si="95"/>
        <v>45.933720909110143</v>
      </c>
      <c r="FE85" s="397">
        <f t="shared" si="95"/>
        <v>36.746976727288114</v>
      </c>
      <c r="FF85" s="397">
        <f t="shared" si="95"/>
        <v>29.397581381830491</v>
      </c>
      <c r="FG85" s="402">
        <f t="shared" si="95"/>
        <v>23.518065105464395</v>
      </c>
      <c r="FH85" s="397">
        <f t="shared" si="87"/>
        <v>18.814452084371517</v>
      </c>
      <c r="FI85" s="397">
        <f t="shared" si="87"/>
        <v>15.051561667497214</v>
      </c>
      <c r="FJ85" s="397">
        <f t="shared" si="87"/>
        <v>12.041249333997772</v>
      </c>
      <c r="FK85" s="397">
        <f t="shared" si="87"/>
        <v>9.6329994671982178</v>
      </c>
      <c r="FL85" s="397">
        <f t="shared" si="87"/>
        <v>7.7063995737585742</v>
      </c>
      <c r="FM85" s="397">
        <f t="shared" si="87"/>
        <v>6.1651196590068595</v>
      </c>
      <c r="FN85" s="397">
        <f t="shared" si="87"/>
        <v>4.9320957272054882</v>
      </c>
      <c r="FO85" s="397">
        <f t="shared" si="87"/>
        <v>3.9456765817643906</v>
      </c>
      <c r="FP85" s="397">
        <f t="shared" si="87"/>
        <v>3.1565412654115126</v>
      </c>
      <c r="FQ85" s="397">
        <f t="shared" si="87"/>
        <v>2.5252330123292102</v>
      </c>
      <c r="FR85" s="397">
        <f t="shared" si="87"/>
        <v>2.0201864098633684</v>
      </c>
      <c r="FS85" s="402">
        <f t="shared" si="87"/>
        <v>1.6161491278906948</v>
      </c>
      <c r="FT85" s="397">
        <f t="shared" si="87"/>
        <v>1.2929193023125558</v>
      </c>
      <c r="FU85" s="397">
        <f t="shared" si="87"/>
        <v>1.0343354418500448</v>
      </c>
      <c r="FV85" s="397">
        <f t="shared" si="107"/>
        <v>0.82746835348003589</v>
      </c>
      <c r="FW85" s="397">
        <f t="shared" si="107"/>
        <v>0.66197468278402871</v>
      </c>
      <c r="FX85" s="397">
        <f t="shared" si="107"/>
        <v>0.52957974622722304</v>
      </c>
      <c r="FY85" s="397">
        <f t="shared" si="107"/>
        <v>0.42366379698177847</v>
      </c>
      <c r="FZ85" s="397">
        <f t="shared" si="107"/>
        <v>0.33893103758542281</v>
      </c>
      <c r="GA85" s="397">
        <f t="shared" si="107"/>
        <v>0.27114483006833828</v>
      </c>
      <c r="GB85" s="397">
        <f t="shared" si="96"/>
        <v>0.21691586405467064</v>
      </c>
      <c r="GC85" s="397">
        <f t="shared" si="96"/>
        <v>0.17353269124373652</v>
      </c>
      <c r="GD85" s="397">
        <f t="shared" si="96"/>
        <v>0.13882615299498921</v>
      </c>
      <c r="GE85" s="402">
        <f t="shared" si="96"/>
        <v>0.11106092239599137</v>
      </c>
      <c r="GF85" s="392">
        <f t="shared" si="45"/>
        <v>2099528.9682563106</v>
      </c>
    </row>
    <row r="86" spans="1:189" ht="22" hidden="1" customHeight="1" thickBot="1">
      <c r="B86" s="394">
        <f t="shared" si="111"/>
        <v>70</v>
      </c>
      <c r="C86" s="428"/>
      <c r="D86" s="428">
        <v>1</v>
      </c>
      <c r="E86" s="428"/>
      <c r="F86" s="428"/>
      <c r="G86" s="395" t="str">
        <f>$G$356</f>
        <v>Avg Performing  Title / Print</v>
      </c>
      <c r="H86" s="422"/>
      <c r="I86" s="423"/>
      <c r="J86" s="423"/>
      <c r="K86" s="423"/>
      <c r="L86" s="423"/>
      <c r="M86" s="423"/>
      <c r="N86" s="423"/>
      <c r="O86" s="423"/>
      <c r="P86" s="423"/>
      <c r="Q86" s="423"/>
      <c r="R86" s="423"/>
      <c r="S86" s="425"/>
      <c r="T86" s="423"/>
      <c r="U86" s="423"/>
      <c r="V86" s="423"/>
      <c r="W86" s="423"/>
      <c r="X86" s="423"/>
      <c r="Y86" s="423"/>
      <c r="Z86" s="423"/>
      <c r="AA86" s="423"/>
      <c r="AB86" s="423"/>
      <c r="AC86" s="423"/>
      <c r="AD86" s="423"/>
      <c r="AE86" s="425"/>
      <c r="AF86" s="423"/>
      <c r="AG86" s="423"/>
      <c r="AH86" s="423"/>
      <c r="AI86" s="423"/>
      <c r="AJ86" s="423"/>
      <c r="AK86" s="423"/>
      <c r="AL86" s="423"/>
      <c r="AM86" s="423"/>
      <c r="AN86" s="423"/>
      <c r="AO86" s="423"/>
      <c r="AP86" s="423"/>
      <c r="AQ86" s="425"/>
      <c r="AR86" s="423"/>
      <c r="AS86" s="423"/>
      <c r="AT86" s="423"/>
      <c r="AU86" s="423"/>
      <c r="AV86" s="423"/>
      <c r="AW86" s="423"/>
      <c r="AX86" s="423"/>
      <c r="AY86" s="423"/>
      <c r="AZ86" s="423"/>
      <c r="BA86" s="423"/>
      <c r="BB86" s="423"/>
      <c r="BC86" s="425"/>
      <c r="BD86" s="423"/>
      <c r="BE86" s="423"/>
      <c r="BF86" s="423"/>
      <c r="BG86" s="423"/>
      <c r="BH86" s="423"/>
      <c r="BI86" s="423"/>
      <c r="BJ86" s="423"/>
      <c r="BK86" s="423"/>
      <c r="BL86" s="423"/>
      <c r="BM86" s="423"/>
      <c r="BN86" s="423"/>
      <c r="BO86" s="425"/>
      <c r="BP86" s="423"/>
      <c r="BQ86" s="423"/>
      <c r="BR86" s="423"/>
      <c r="BS86" s="423"/>
      <c r="BT86" s="423"/>
      <c r="BU86" s="423"/>
      <c r="BV86" s="423"/>
      <c r="BW86" s="423"/>
      <c r="BX86" s="423"/>
      <c r="BY86" s="423"/>
      <c r="BZ86" s="423"/>
      <c r="CA86" s="425"/>
      <c r="CB86" s="423"/>
      <c r="CC86" s="423"/>
      <c r="CD86" s="423"/>
      <c r="CE86" s="423"/>
      <c r="CF86" s="423"/>
      <c r="CG86" s="423"/>
      <c r="CH86" s="423"/>
      <c r="CI86" s="423"/>
      <c r="CJ86" s="423"/>
      <c r="CK86" s="423"/>
      <c r="CL86" s="423"/>
      <c r="CM86" s="425"/>
      <c r="CN86" s="423"/>
      <c r="CO86" s="423"/>
      <c r="CP86" s="423"/>
      <c r="CQ86" s="423"/>
      <c r="CR86" s="423"/>
      <c r="CS86" s="423"/>
      <c r="CT86" s="423"/>
      <c r="CU86" s="423"/>
      <c r="CV86" s="423"/>
      <c r="CW86" s="423"/>
      <c r="CX86" s="423"/>
      <c r="CY86" s="425"/>
      <c r="CZ86" s="423"/>
      <c r="DA86" s="423"/>
      <c r="DB86" s="423"/>
      <c r="DC86" s="423"/>
      <c r="DD86" s="423"/>
      <c r="DE86" s="423"/>
      <c r="DF86" s="423"/>
      <c r="DG86" s="423"/>
      <c r="DH86" s="437"/>
      <c r="DI86" s="423"/>
      <c r="DJ86" s="423"/>
      <c r="DK86" s="427">
        <f t="shared" ref="DK86:EH86" si="116">$B$10*Q$356</f>
        <v>23344.424999999999</v>
      </c>
      <c r="DL86" s="426">
        <f t="shared" si="116"/>
        <v>75179.8125</v>
      </c>
      <c r="DM86" s="426">
        <f t="shared" si="116"/>
        <v>213463.57499999998</v>
      </c>
      <c r="DN86" s="426">
        <f t="shared" si="116"/>
        <v>417721.6875</v>
      </c>
      <c r="DO86" s="426">
        <f t="shared" si="116"/>
        <v>510202.38749999995</v>
      </c>
      <c r="DP86" s="426">
        <f t="shared" si="116"/>
        <v>496444.64999999997</v>
      </c>
      <c r="DQ86" s="426">
        <f t="shared" si="116"/>
        <v>505224.03749999998</v>
      </c>
      <c r="DR86" s="426">
        <f t="shared" si="116"/>
        <v>495940.08749999997</v>
      </c>
      <c r="DS86" s="426">
        <f t="shared" si="116"/>
        <v>335455.57500000001</v>
      </c>
      <c r="DT86" s="426">
        <f t="shared" si="116"/>
        <v>364069.875</v>
      </c>
      <c r="DU86" s="426">
        <f t="shared" si="116"/>
        <v>279841.57500000001</v>
      </c>
      <c r="DV86" s="426">
        <f t="shared" si="116"/>
        <v>238590.78749999998</v>
      </c>
      <c r="DW86" s="427">
        <f t="shared" si="116"/>
        <v>308814.67499999999</v>
      </c>
      <c r="DX86" s="426">
        <f t="shared" si="116"/>
        <v>273585</v>
      </c>
      <c r="DY86" s="426">
        <f t="shared" si="116"/>
        <v>237267.71249999999</v>
      </c>
      <c r="DZ86" s="426">
        <f t="shared" si="116"/>
        <v>178615.125</v>
      </c>
      <c r="EA86" s="426">
        <f t="shared" si="116"/>
        <v>165844.08749999999</v>
      </c>
      <c r="EB86" s="426">
        <f t="shared" si="116"/>
        <v>185342.625</v>
      </c>
      <c r="EC86" s="426">
        <f t="shared" si="116"/>
        <v>165877.72500000001</v>
      </c>
      <c r="ED86" s="426">
        <f t="shared" si="116"/>
        <v>128921.325</v>
      </c>
      <c r="EE86" s="426">
        <f t="shared" si="116"/>
        <v>95799.599999999991</v>
      </c>
      <c r="EF86" s="426">
        <f t="shared" si="116"/>
        <v>55995.224999999999</v>
      </c>
      <c r="EG86" s="426">
        <f t="shared" si="116"/>
        <v>49009.837499999994</v>
      </c>
      <c r="EH86" s="426">
        <f t="shared" si="116"/>
        <v>27055.762499999997</v>
      </c>
      <c r="EI86" s="402">
        <f t="shared" si="65"/>
        <v>21644.61</v>
      </c>
      <c r="EJ86" s="397">
        <f t="shared" si="65"/>
        <v>17315.688000000002</v>
      </c>
      <c r="EK86" s="397">
        <f t="shared" si="65"/>
        <v>13852.550400000002</v>
      </c>
      <c r="EL86" s="397">
        <f t="shared" si="65"/>
        <v>11082.040320000002</v>
      </c>
      <c r="EM86" s="397">
        <f t="shared" si="65"/>
        <v>8865.6322560000026</v>
      </c>
      <c r="EN86" s="397">
        <f t="shared" si="65"/>
        <v>7092.5058048000028</v>
      </c>
      <c r="EO86" s="397">
        <f t="shared" si="65"/>
        <v>5674.0046438400022</v>
      </c>
      <c r="EP86" s="397">
        <f t="shared" si="65"/>
        <v>4539.2037150720016</v>
      </c>
      <c r="EQ86" s="397">
        <f t="shared" si="115"/>
        <v>3631.3629720576014</v>
      </c>
      <c r="ER86" s="397">
        <f t="shared" si="115"/>
        <v>2905.0903776460814</v>
      </c>
      <c r="ES86" s="397">
        <f t="shared" si="115"/>
        <v>2324.0723021168651</v>
      </c>
      <c r="ET86" s="397">
        <f t="shared" si="115"/>
        <v>1859.2578416934921</v>
      </c>
      <c r="EU86" s="402">
        <f t="shared" si="115"/>
        <v>1487.4062733547937</v>
      </c>
      <c r="EV86" s="397">
        <f t="shared" si="115"/>
        <v>1189.9250186838351</v>
      </c>
      <c r="EW86" s="397">
        <f t="shared" si="115"/>
        <v>951.94001494706811</v>
      </c>
      <c r="EX86" s="397">
        <f t="shared" si="115"/>
        <v>761.55201195765449</v>
      </c>
      <c r="EY86" s="397">
        <f t="shared" si="115"/>
        <v>609.24160956612366</v>
      </c>
      <c r="EZ86" s="397">
        <f t="shared" si="95"/>
        <v>487.39328765289895</v>
      </c>
      <c r="FA86" s="397">
        <f t="shared" si="95"/>
        <v>389.91463012231918</v>
      </c>
      <c r="FB86" s="397">
        <f t="shared" si="95"/>
        <v>311.93170409785535</v>
      </c>
      <c r="FC86" s="397">
        <f t="shared" si="95"/>
        <v>249.5453632782843</v>
      </c>
      <c r="FD86" s="397">
        <f t="shared" si="95"/>
        <v>199.63629062262746</v>
      </c>
      <c r="FE86" s="397">
        <f t="shared" si="95"/>
        <v>159.70903249810198</v>
      </c>
      <c r="FF86" s="397">
        <f t="shared" si="95"/>
        <v>127.76722599848159</v>
      </c>
      <c r="FG86" s="402">
        <f t="shared" si="95"/>
        <v>102.21378079878528</v>
      </c>
      <c r="FH86" s="397">
        <f t="shared" si="87"/>
        <v>81.771024639028226</v>
      </c>
      <c r="FI86" s="397">
        <f t="shared" si="87"/>
        <v>65.416819711222587</v>
      </c>
      <c r="FJ86" s="397">
        <f t="shared" si="87"/>
        <v>52.33345576897807</v>
      </c>
      <c r="FK86" s="397">
        <f t="shared" si="87"/>
        <v>41.866764615182461</v>
      </c>
      <c r="FL86" s="397">
        <f t="shared" si="87"/>
        <v>33.493411692145969</v>
      </c>
      <c r="FM86" s="397">
        <f t="shared" si="87"/>
        <v>26.794729353716775</v>
      </c>
      <c r="FN86" s="397">
        <f t="shared" si="87"/>
        <v>21.43578348297342</v>
      </c>
      <c r="FO86" s="397">
        <f t="shared" si="87"/>
        <v>17.148626786378738</v>
      </c>
      <c r="FP86" s="397">
        <f t="shared" si="87"/>
        <v>13.718901429102992</v>
      </c>
      <c r="FQ86" s="397">
        <f t="shared" si="87"/>
        <v>10.975121143282394</v>
      </c>
      <c r="FR86" s="397">
        <f t="shared" si="87"/>
        <v>8.7800969146259149</v>
      </c>
      <c r="FS86" s="402">
        <f t="shared" si="87"/>
        <v>7.0240775317007325</v>
      </c>
      <c r="FT86" s="397">
        <f t="shared" si="87"/>
        <v>5.6192620253605865</v>
      </c>
      <c r="FU86" s="397">
        <f t="shared" si="87"/>
        <v>4.495409620288469</v>
      </c>
      <c r="FV86" s="397">
        <f t="shared" si="107"/>
        <v>3.5963276962307753</v>
      </c>
      <c r="FW86" s="397">
        <f t="shared" si="107"/>
        <v>2.8770621569846204</v>
      </c>
      <c r="FX86" s="397">
        <f t="shared" si="107"/>
        <v>2.3016497255876964</v>
      </c>
      <c r="FY86" s="397">
        <f t="shared" si="107"/>
        <v>1.8413197804701573</v>
      </c>
      <c r="FZ86" s="397">
        <f t="shared" si="107"/>
        <v>1.473055824376126</v>
      </c>
      <c r="GA86" s="397">
        <f t="shared" si="107"/>
        <v>1.1784446595009008</v>
      </c>
      <c r="GB86" s="397">
        <f t="shared" si="96"/>
        <v>0.94275572760072068</v>
      </c>
      <c r="GC86" s="397">
        <f t="shared" si="96"/>
        <v>0.75420458208057661</v>
      </c>
      <c r="GD86" s="397">
        <f t="shared" si="96"/>
        <v>0.60336366566446131</v>
      </c>
      <c r="GE86" s="402">
        <f t="shared" si="96"/>
        <v>0.48269093253156908</v>
      </c>
      <c r="GF86" s="403">
        <f t="shared" si="45"/>
        <v>5935828.2942362735</v>
      </c>
    </row>
    <row r="87" spans="1:189" ht="22" hidden="1" customHeight="1" thickTop="1">
      <c r="A87" s="433" t="s">
        <v>387</v>
      </c>
      <c r="B87" s="383">
        <f t="shared" si="111"/>
        <v>71</v>
      </c>
      <c r="C87" s="421"/>
      <c r="D87" s="421">
        <v>1</v>
      </c>
      <c r="E87" s="421"/>
      <c r="F87" s="421"/>
      <c r="G87" s="441" t="str">
        <f>$G$356</f>
        <v>Avg Performing  Title / Print</v>
      </c>
      <c r="H87" s="422"/>
      <c r="I87" s="423"/>
      <c r="J87" s="423"/>
      <c r="K87" s="423"/>
      <c r="L87" s="423"/>
      <c r="M87" s="423"/>
      <c r="N87" s="423"/>
      <c r="O87" s="423"/>
      <c r="P87" s="423"/>
      <c r="Q87" s="423"/>
      <c r="R87" s="423"/>
      <c r="S87" s="425"/>
      <c r="T87" s="423"/>
      <c r="U87" s="423"/>
      <c r="V87" s="423"/>
      <c r="W87" s="423"/>
      <c r="X87" s="423"/>
      <c r="Y87" s="423"/>
      <c r="Z87" s="423"/>
      <c r="AA87" s="423"/>
      <c r="AB87" s="423"/>
      <c r="AC87" s="423"/>
      <c r="AD87" s="423"/>
      <c r="AE87" s="425"/>
      <c r="AF87" s="423"/>
      <c r="AG87" s="423"/>
      <c r="AH87" s="423"/>
      <c r="AI87" s="423"/>
      <c r="AJ87" s="423"/>
      <c r="AK87" s="423"/>
      <c r="AL87" s="423"/>
      <c r="AM87" s="423"/>
      <c r="AN87" s="423"/>
      <c r="AO87" s="423"/>
      <c r="AP87" s="423"/>
      <c r="AQ87" s="425"/>
      <c r="AR87" s="423"/>
      <c r="AS87" s="423"/>
      <c r="AT87" s="423"/>
      <c r="AU87" s="423"/>
      <c r="AV87" s="423"/>
      <c r="AW87" s="423"/>
      <c r="AX87" s="423"/>
      <c r="AY87" s="423"/>
      <c r="AZ87" s="423"/>
      <c r="BA87" s="423"/>
      <c r="BB87" s="423"/>
      <c r="BC87" s="425"/>
      <c r="BD87" s="423"/>
      <c r="BE87" s="423"/>
      <c r="BF87" s="423"/>
      <c r="BG87" s="423"/>
      <c r="BH87" s="423"/>
      <c r="BI87" s="423"/>
      <c r="BJ87" s="423"/>
      <c r="BK87" s="423"/>
      <c r="BL87" s="423"/>
      <c r="BM87" s="423"/>
      <c r="BN87" s="423"/>
      <c r="BO87" s="425"/>
      <c r="BP87" s="423"/>
      <c r="BQ87" s="423"/>
      <c r="BR87" s="423"/>
      <c r="BS87" s="423"/>
      <c r="BT87" s="423"/>
      <c r="BU87" s="423"/>
      <c r="BV87" s="423"/>
      <c r="BW87" s="423"/>
      <c r="BX87" s="423"/>
      <c r="BY87" s="423"/>
      <c r="BZ87" s="423"/>
      <c r="CA87" s="425"/>
      <c r="CB87" s="423"/>
      <c r="CC87" s="423"/>
      <c r="CD87" s="423"/>
      <c r="CE87" s="423"/>
      <c r="CF87" s="423"/>
      <c r="CG87" s="423"/>
      <c r="CH87" s="423"/>
      <c r="CI87" s="423"/>
      <c r="CJ87" s="423"/>
      <c r="CK87" s="423"/>
      <c r="CL87" s="423"/>
      <c r="CM87" s="425"/>
      <c r="CN87" s="423"/>
      <c r="CO87" s="423"/>
      <c r="CP87" s="423"/>
      <c r="CQ87" s="423"/>
      <c r="CR87" s="423"/>
      <c r="CS87" s="423"/>
      <c r="CT87" s="423"/>
      <c r="CU87" s="423"/>
      <c r="CV87" s="423"/>
      <c r="CW87" s="423"/>
      <c r="CX87" s="423"/>
      <c r="CY87" s="425"/>
      <c r="CZ87" s="423"/>
      <c r="DA87" s="423"/>
      <c r="DB87" s="423"/>
      <c r="DC87" s="423"/>
      <c r="DD87" s="423"/>
      <c r="DE87" s="423"/>
      <c r="DF87" s="423"/>
      <c r="DG87" s="423"/>
      <c r="DH87" s="437"/>
      <c r="DI87" s="423"/>
      <c r="DJ87" s="423"/>
      <c r="DK87" s="425"/>
      <c r="DL87" s="426">
        <f t="shared" ref="DL87:DU88" si="117">$B$10*Q$356</f>
        <v>23344.424999999999</v>
      </c>
      <c r="DM87" s="426">
        <f t="shared" si="117"/>
        <v>75179.8125</v>
      </c>
      <c r="DN87" s="426">
        <f t="shared" si="117"/>
        <v>213463.57499999998</v>
      </c>
      <c r="DO87" s="426">
        <f t="shared" si="117"/>
        <v>417721.6875</v>
      </c>
      <c r="DP87" s="426">
        <f t="shared" si="117"/>
        <v>510202.38749999995</v>
      </c>
      <c r="DQ87" s="426">
        <f t="shared" si="117"/>
        <v>496444.64999999997</v>
      </c>
      <c r="DR87" s="426">
        <f t="shared" si="117"/>
        <v>505224.03749999998</v>
      </c>
      <c r="DS87" s="426">
        <f t="shared" si="117"/>
        <v>495940.08749999997</v>
      </c>
      <c r="DT87" s="426">
        <f t="shared" si="117"/>
        <v>335455.57500000001</v>
      </c>
      <c r="DU87" s="426">
        <f t="shared" si="117"/>
        <v>364069.875</v>
      </c>
      <c r="DV87" s="426">
        <f t="shared" ref="DV87:EE88" si="118">$B$10*AA$356</f>
        <v>279841.57500000001</v>
      </c>
      <c r="DW87" s="427">
        <f t="shared" si="118"/>
        <v>238590.78749999998</v>
      </c>
      <c r="DX87" s="426">
        <f t="shared" si="118"/>
        <v>308814.67499999999</v>
      </c>
      <c r="DY87" s="426">
        <f t="shared" si="118"/>
        <v>273585</v>
      </c>
      <c r="DZ87" s="426">
        <f t="shared" si="118"/>
        <v>237267.71249999999</v>
      </c>
      <c r="EA87" s="426">
        <f t="shared" si="118"/>
        <v>178615.125</v>
      </c>
      <c r="EB87" s="426">
        <f t="shared" si="118"/>
        <v>165844.08749999999</v>
      </c>
      <c r="EC87" s="426">
        <f t="shared" si="118"/>
        <v>185342.625</v>
      </c>
      <c r="ED87" s="426">
        <f t="shared" si="118"/>
        <v>165877.72500000001</v>
      </c>
      <c r="EE87" s="426">
        <f t="shared" si="118"/>
        <v>128921.325</v>
      </c>
      <c r="EF87" s="426">
        <f t="shared" ref="EF87:EI88" si="119">$B$10*AK$356</f>
        <v>95799.599999999991</v>
      </c>
      <c r="EG87" s="426">
        <f t="shared" si="119"/>
        <v>55995.224999999999</v>
      </c>
      <c r="EH87" s="426">
        <f t="shared" si="119"/>
        <v>49009.837499999994</v>
      </c>
      <c r="EI87" s="427">
        <f t="shared" si="119"/>
        <v>27055.762499999997</v>
      </c>
      <c r="EJ87" s="397">
        <f t="shared" si="65"/>
        <v>21644.61</v>
      </c>
      <c r="EK87" s="397">
        <f t="shared" si="65"/>
        <v>17315.688000000002</v>
      </c>
      <c r="EL87" s="397">
        <f t="shared" si="65"/>
        <v>13852.550400000002</v>
      </c>
      <c r="EM87" s="397">
        <f t="shared" si="65"/>
        <v>11082.040320000002</v>
      </c>
      <c r="EN87" s="397">
        <f t="shared" si="65"/>
        <v>8865.6322560000026</v>
      </c>
      <c r="EO87" s="397">
        <f t="shared" si="65"/>
        <v>7092.5058048000028</v>
      </c>
      <c r="EP87" s="397">
        <f t="shared" si="65"/>
        <v>5674.0046438400022</v>
      </c>
      <c r="EQ87" s="397">
        <f t="shared" si="115"/>
        <v>4539.2037150720016</v>
      </c>
      <c r="ER87" s="397">
        <f t="shared" si="115"/>
        <v>3631.3629720576014</v>
      </c>
      <c r="ES87" s="397">
        <f t="shared" si="115"/>
        <v>2905.0903776460814</v>
      </c>
      <c r="ET87" s="397">
        <f t="shared" si="115"/>
        <v>2324.0723021168651</v>
      </c>
      <c r="EU87" s="402">
        <f t="shared" si="115"/>
        <v>1859.2578416934921</v>
      </c>
      <c r="EV87" s="397">
        <f t="shared" si="115"/>
        <v>1487.4062733547937</v>
      </c>
      <c r="EW87" s="397">
        <f t="shared" si="115"/>
        <v>1189.9250186838351</v>
      </c>
      <c r="EX87" s="397">
        <f t="shared" si="115"/>
        <v>951.94001494706811</v>
      </c>
      <c r="EY87" s="397">
        <f t="shared" si="115"/>
        <v>761.55201195765449</v>
      </c>
      <c r="EZ87" s="397">
        <f t="shared" si="95"/>
        <v>609.24160956612366</v>
      </c>
      <c r="FA87" s="397">
        <f t="shared" si="95"/>
        <v>487.39328765289895</v>
      </c>
      <c r="FB87" s="397">
        <f t="shared" si="95"/>
        <v>389.91463012231918</v>
      </c>
      <c r="FC87" s="397">
        <f t="shared" si="95"/>
        <v>311.93170409785535</v>
      </c>
      <c r="FD87" s="397">
        <f t="shared" si="95"/>
        <v>249.5453632782843</v>
      </c>
      <c r="FE87" s="397">
        <f t="shared" si="95"/>
        <v>199.63629062262746</v>
      </c>
      <c r="FF87" s="397">
        <f t="shared" si="95"/>
        <v>159.70903249810198</v>
      </c>
      <c r="FG87" s="402">
        <f t="shared" si="95"/>
        <v>127.76722599848159</v>
      </c>
      <c r="FH87" s="397">
        <f t="shared" si="87"/>
        <v>102.21378079878528</v>
      </c>
      <c r="FI87" s="397">
        <f t="shared" si="87"/>
        <v>81.771024639028226</v>
      </c>
      <c r="FJ87" s="397">
        <f t="shared" si="87"/>
        <v>65.416819711222587</v>
      </c>
      <c r="FK87" s="397">
        <f t="shared" si="87"/>
        <v>52.33345576897807</v>
      </c>
      <c r="FL87" s="397">
        <f t="shared" si="87"/>
        <v>41.866764615182461</v>
      </c>
      <c r="FM87" s="397">
        <f t="shared" si="87"/>
        <v>33.493411692145969</v>
      </c>
      <c r="FN87" s="397">
        <f t="shared" si="87"/>
        <v>26.794729353716775</v>
      </c>
      <c r="FO87" s="397">
        <f t="shared" si="87"/>
        <v>21.43578348297342</v>
      </c>
      <c r="FP87" s="397">
        <f t="shared" si="87"/>
        <v>17.148626786378738</v>
      </c>
      <c r="FQ87" s="397">
        <f t="shared" si="87"/>
        <v>13.718901429102992</v>
      </c>
      <c r="FR87" s="397">
        <f t="shared" si="87"/>
        <v>10.975121143282394</v>
      </c>
      <c r="FS87" s="402">
        <f t="shared" si="87"/>
        <v>8.7800969146259149</v>
      </c>
      <c r="FT87" s="397">
        <f t="shared" si="87"/>
        <v>7.0240775317007325</v>
      </c>
      <c r="FU87" s="397">
        <f t="shared" si="87"/>
        <v>5.6192620253605865</v>
      </c>
      <c r="FV87" s="397">
        <f t="shared" si="107"/>
        <v>4.495409620288469</v>
      </c>
      <c r="FW87" s="397">
        <f t="shared" si="107"/>
        <v>3.5963276962307753</v>
      </c>
      <c r="FX87" s="397">
        <f t="shared" si="107"/>
        <v>2.8770621569846204</v>
      </c>
      <c r="FY87" s="397">
        <f t="shared" si="107"/>
        <v>2.3016497255876964</v>
      </c>
      <c r="FZ87" s="397">
        <f t="shared" si="107"/>
        <v>1.8413197804701573</v>
      </c>
      <c r="GA87" s="397">
        <f t="shared" si="107"/>
        <v>1.473055824376126</v>
      </c>
      <c r="GB87" s="397">
        <f t="shared" si="96"/>
        <v>1.1784446595009008</v>
      </c>
      <c r="GC87" s="397">
        <f t="shared" si="96"/>
        <v>0.94275572760072068</v>
      </c>
      <c r="GD87" s="397">
        <f t="shared" si="96"/>
        <v>0.75420458208057661</v>
      </c>
      <c r="GE87" s="402">
        <f t="shared" si="96"/>
        <v>0.60336366566446131</v>
      </c>
      <c r="GF87" s="403">
        <f t="shared" si="45"/>
        <v>5935827.8115453413</v>
      </c>
    </row>
    <row r="88" spans="1:189" ht="22" hidden="1" customHeight="1">
      <c r="B88" s="394">
        <f t="shared" si="111"/>
        <v>72</v>
      </c>
      <c r="C88" s="442"/>
      <c r="D88" s="442">
        <v>1</v>
      </c>
      <c r="E88" s="428"/>
      <c r="F88" s="428"/>
      <c r="G88" s="418" t="str">
        <f>$G$356</f>
        <v>Avg Performing  Title / Print</v>
      </c>
      <c r="H88" s="422"/>
      <c r="I88" s="423"/>
      <c r="J88" s="423"/>
      <c r="K88" s="423"/>
      <c r="L88" s="423"/>
      <c r="M88" s="423"/>
      <c r="N88" s="423"/>
      <c r="O88" s="423"/>
      <c r="P88" s="423"/>
      <c r="Q88" s="423"/>
      <c r="R88" s="423"/>
      <c r="S88" s="425"/>
      <c r="T88" s="423"/>
      <c r="U88" s="423"/>
      <c r="V88" s="423"/>
      <c r="W88" s="423"/>
      <c r="X88" s="423"/>
      <c r="Y88" s="423"/>
      <c r="Z88" s="423"/>
      <c r="AA88" s="423"/>
      <c r="AB88" s="423"/>
      <c r="AC88" s="423"/>
      <c r="AD88" s="423"/>
      <c r="AE88" s="425"/>
      <c r="AF88" s="423"/>
      <c r="AG88" s="423"/>
      <c r="AH88" s="423"/>
      <c r="AI88" s="423"/>
      <c r="AJ88" s="423"/>
      <c r="AK88" s="423"/>
      <c r="AL88" s="423"/>
      <c r="AM88" s="423"/>
      <c r="AN88" s="423"/>
      <c r="AO88" s="423"/>
      <c r="AP88" s="423"/>
      <c r="AQ88" s="425"/>
      <c r="AR88" s="423"/>
      <c r="AS88" s="423"/>
      <c r="AT88" s="423"/>
      <c r="AU88" s="423"/>
      <c r="AV88" s="423"/>
      <c r="AW88" s="423"/>
      <c r="AX88" s="423"/>
      <c r="AY88" s="423"/>
      <c r="AZ88" s="423"/>
      <c r="BA88" s="423"/>
      <c r="BB88" s="423"/>
      <c r="BC88" s="425"/>
      <c r="BD88" s="423"/>
      <c r="BE88" s="423"/>
      <c r="BF88" s="423"/>
      <c r="BG88" s="423"/>
      <c r="BH88" s="423"/>
      <c r="BI88" s="423"/>
      <c r="BJ88" s="423"/>
      <c r="BK88" s="423"/>
      <c r="BL88" s="423"/>
      <c r="BM88" s="423"/>
      <c r="BN88" s="423"/>
      <c r="BO88" s="425"/>
      <c r="BP88" s="423"/>
      <c r="BQ88" s="423"/>
      <c r="BR88" s="423"/>
      <c r="BS88" s="423"/>
      <c r="BT88" s="423"/>
      <c r="BU88" s="423"/>
      <c r="BV88" s="423"/>
      <c r="BW88" s="423"/>
      <c r="BX88" s="423"/>
      <c r="BY88" s="423"/>
      <c r="BZ88" s="423"/>
      <c r="CA88" s="425"/>
      <c r="CB88" s="423"/>
      <c r="CC88" s="423"/>
      <c r="CD88" s="423"/>
      <c r="CE88" s="423"/>
      <c r="CF88" s="423"/>
      <c r="CG88" s="423"/>
      <c r="CH88" s="423"/>
      <c r="CI88" s="423"/>
      <c r="CJ88" s="423"/>
      <c r="CK88" s="423"/>
      <c r="CL88" s="423"/>
      <c r="CM88" s="425"/>
      <c r="CN88" s="423"/>
      <c r="CO88" s="423"/>
      <c r="CP88" s="423"/>
      <c r="CQ88" s="423"/>
      <c r="CR88" s="423"/>
      <c r="CS88" s="423"/>
      <c r="CT88" s="423"/>
      <c r="CU88" s="423"/>
      <c r="CV88" s="423"/>
      <c r="CW88" s="423"/>
      <c r="CX88" s="423"/>
      <c r="CY88" s="425"/>
      <c r="CZ88" s="423"/>
      <c r="DA88" s="423"/>
      <c r="DB88" s="423"/>
      <c r="DC88" s="423"/>
      <c r="DD88" s="423"/>
      <c r="DE88" s="423"/>
      <c r="DF88" s="423"/>
      <c r="DG88" s="423"/>
      <c r="DH88" s="423"/>
      <c r="DI88" s="423"/>
      <c r="DJ88" s="423"/>
      <c r="DK88" s="425"/>
      <c r="DL88" s="426">
        <f t="shared" si="117"/>
        <v>23344.424999999999</v>
      </c>
      <c r="DM88" s="426">
        <f t="shared" si="117"/>
        <v>75179.8125</v>
      </c>
      <c r="DN88" s="426">
        <f t="shared" si="117"/>
        <v>213463.57499999998</v>
      </c>
      <c r="DO88" s="426">
        <f t="shared" si="117"/>
        <v>417721.6875</v>
      </c>
      <c r="DP88" s="426">
        <f t="shared" si="117"/>
        <v>510202.38749999995</v>
      </c>
      <c r="DQ88" s="426">
        <f t="shared" si="117"/>
        <v>496444.64999999997</v>
      </c>
      <c r="DR88" s="426">
        <f t="shared" si="117"/>
        <v>505224.03749999998</v>
      </c>
      <c r="DS88" s="426">
        <f t="shared" si="117"/>
        <v>495940.08749999997</v>
      </c>
      <c r="DT88" s="426">
        <f t="shared" si="117"/>
        <v>335455.57500000001</v>
      </c>
      <c r="DU88" s="426">
        <f t="shared" si="117"/>
        <v>364069.875</v>
      </c>
      <c r="DV88" s="426">
        <f t="shared" si="118"/>
        <v>279841.57500000001</v>
      </c>
      <c r="DW88" s="427">
        <f t="shared" si="118"/>
        <v>238590.78749999998</v>
      </c>
      <c r="DX88" s="426">
        <f t="shared" si="118"/>
        <v>308814.67499999999</v>
      </c>
      <c r="DY88" s="426">
        <f t="shared" si="118"/>
        <v>273585</v>
      </c>
      <c r="DZ88" s="426">
        <f t="shared" si="118"/>
        <v>237267.71249999999</v>
      </c>
      <c r="EA88" s="426">
        <f t="shared" si="118"/>
        <v>178615.125</v>
      </c>
      <c r="EB88" s="426">
        <f t="shared" si="118"/>
        <v>165844.08749999999</v>
      </c>
      <c r="EC88" s="426">
        <f t="shared" si="118"/>
        <v>185342.625</v>
      </c>
      <c r="ED88" s="426">
        <f t="shared" si="118"/>
        <v>165877.72500000001</v>
      </c>
      <c r="EE88" s="426">
        <f t="shared" si="118"/>
        <v>128921.325</v>
      </c>
      <c r="EF88" s="426">
        <f t="shared" si="119"/>
        <v>95799.599999999991</v>
      </c>
      <c r="EG88" s="426">
        <f t="shared" si="119"/>
        <v>55995.224999999999</v>
      </c>
      <c r="EH88" s="426">
        <f t="shared" si="119"/>
        <v>49009.837499999994</v>
      </c>
      <c r="EI88" s="427">
        <f t="shared" si="119"/>
        <v>27055.762499999997</v>
      </c>
      <c r="EJ88" s="397">
        <f t="shared" si="65"/>
        <v>21644.61</v>
      </c>
      <c r="EK88" s="397">
        <f t="shared" si="65"/>
        <v>17315.688000000002</v>
      </c>
      <c r="EL88" s="397">
        <f t="shared" si="65"/>
        <v>13852.550400000002</v>
      </c>
      <c r="EM88" s="397">
        <f t="shared" si="65"/>
        <v>11082.040320000002</v>
      </c>
      <c r="EN88" s="397">
        <f t="shared" si="65"/>
        <v>8865.6322560000026</v>
      </c>
      <c r="EO88" s="397">
        <f t="shared" si="65"/>
        <v>7092.5058048000028</v>
      </c>
      <c r="EP88" s="397">
        <f t="shared" si="65"/>
        <v>5674.0046438400022</v>
      </c>
      <c r="EQ88" s="397">
        <f t="shared" si="115"/>
        <v>4539.2037150720016</v>
      </c>
      <c r="ER88" s="397">
        <f t="shared" si="115"/>
        <v>3631.3629720576014</v>
      </c>
      <c r="ES88" s="397">
        <f t="shared" si="115"/>
        <v>2905.0903776460814</v>
      </c>
      <c r="ET88" s="397">
        <f t="shared" si="115"/>
        <v>2324.0723021168651</v>
      </c>
      <c r="EU88" s="402">
        <f t="shared" si="115"/>
        <v>1859.2578416934921</v>
      </c>
      <c r="EV88" s="397">
        <f t="shared" si="115"/>
        <v>1487.4062733547937</v>
      </c>
      <c r="EW88" s="397">
        <f t="shared" si="115"/>
        <v>1189.9250186838351</v>
      </c>
      <c r="EX88" s="397">
        <f t="shared" si="115"/>
        <v>951.94001494706811</v>
      </c>
      <c r="EY88" s="397">
        <f t="shared" si="115"/>
        <v>761.55201195765449</v>
      </c>
      <c r="EZ88" s="397">
        <f t="shared" si="95"/>
        <v>609.24160956612366</v>
      </c>
      <c r="FA88" s="397">
        <f t="shared" si="95"/>
        <v>487.39328765289895</v>
      </c>
      <c r="FB88" s="397">
        <f t="shared" si="95"/>
        <v>389.91463012231918</v>
      </c>
      <c r="FC88" s="397">
        <f t="shared" si="95"/>
        <v>311.93170409785535</v>
      </c>
      <c r="FD88" s="397">
        <f t="shared" si="95"/>
        <v>249.5453632782843</v>
      </c>
      <c r="FE88" s="397">
        <f t="shared" si="95"/>
        <v>199.63629062262746</v>
      </c>
      <c r="FF88" s="397">
        <f t="shared" si="95"/>
        <v>159.70903249810198</v>
      </c>
      <c r="FG88" s="402">
        <f t="shared" si="95"/>
        <v>127.76722599848159</v>
      </c>
      <c r="FH88" s="397">
        <f t="shared" si="87"/>
        <v>102.21378079878528</v>
      </c>
      <c r="FI88" s="397">
        <f t="shared" si="87"/>
        <v>81.771024639028226</v>
      </c>
      <c r="FJ88" s="397">
        <f t="shared" si="87"/>
        <v>65.416819711222587</v>
      </c>
      <c r="FK88" s="397">
        <f t="shared" si="87"/>
        <v>52.33345576897807</v>
      </c>
      <c r="FL88" s="397">
        <f t="shared" si="87"/>
        <v>41.866764615182461</v>
      </c>
      <c r="FM88" s="397">
        <f t="shared" si="87"/>
        <v>33.493411692145969</v>
      </c>
      <c r="FN88" s="397">
        <f t="shared" si="87"/>
        <v>26.794729353716775</v>
      </c>
      <c r="FO88" s="397">
        <f t="shared" si="87"/>
        <v>21.43578348297342</v>
      </c>
      <c r="FP88" s="397">
        <f t="shared" si="87"/>
        <v>17.148626786378738</v>
      </c>
      <c r="FQ88" s="397">
        <f t="shared" si="87"/>
        <v>13.718901429102992</v>
      </c>
      <c r="FR88" s="397">
        <f t="shared" si="87"/>
        <v>10.975121143282394</v>
      </c>
      <c r="FS88" s="402">
        <f t="shared" si="87"/>
        <v>8.7800969146259149</v>
      </c>
      <c r="FT88" s="397">
        <f t="shared" si="87"/>
        <v>7.0240775317007325</v>
      </c>
      <c r="FU88" s="397">
        <f t="shared" si="87"/>
        <v>5.6192620253605865</v>
      </c>
      <c r="FV88" s="397">
        <f t="shared" si="107"/>
        <v>4.495409620288469</v>
      </c>
      <c r="FW88" s="397">
        <f t="shared" si="107"/>
        <v>3.5963276962307753</v>
      </c>
      <c r="FX88" s="397">
        <f t="shared" si="107"/>
        <v>2.8770621569846204</v>
      </c>
      <c r="FY88" s="397">
        <f t="shared" si="107"/>
        <v>2.3016497255876964</v>
      </c>
      <c r="FZ88" s="397">
        <f t="shared" si="107"/>
        <v>1.8413197804701573</v>
      </c>
      <c r="GA88" s="397">
        <f t="shared" si="107"/>
        <v>1.473055824376126</v>
      </c>
      <c r="GB88" s="397">
        <f t="shared" si="96"/>
        <v>1.1784446595009008</v>
      </c>
      <c r="GC88" s="397">
        <f t="shared" si="96"/>
        <v>0.94275572760072068</v>
      </c>
      <c r="GD88" s="397">
        <f t="shared" si="96"/>
        <v>0.75420458208057661</v>
      </c>
      <c r="GE88" s="402">
        <f t="shared" si="96"/>
        <v>0.60336366566446131</v>
      </c>
      <c r="GF88" s="403">
        <f t="shared" si="45"/>
        <v>5935827.8115453413</v>
      </c>
    </row>
    <row r="89" spans="1:189" ht="22" hidden="1" customHeight="1">
      <c r="B89" s="394">
        <f t="shared" si="111"/>
        <v>73</v>
      </c>
      <c r="C89" s="428"/>
      <c r="D89" s="428"/>
      <c r="E89" s="428">
        <v>1</v>
      </c>
      <c r="F89" s="428"/>
      <c r="G89" s="409" t="str">
        <f>$G$357</f>
        <v>Low Performing  Title / Print</v>
      </c>
      <c r="H89" s="422"/>
      <c r="I89" s="423"/>
      <c r="J89" s="423"/>
      <c r="K89" s="423"/>
      <c r="L89" s="423"/>
      <c r="M89" s="423"/>
      <c r="N89" s="423"/>
      <c r="O89" s="423"/>
      <c r="P89" s="423"/>
      <c r="Q89" s="423"/>
      <c r="R89" s="423"/>
      <c r="S89" s="425"/>
      <c r="T89" s="423"/>
      <c r="U89" s="423"/>
      <c r="V89" s="423"/>
      <c r="W89" s="423"/>
      <c r="X89" s="423"/>
      <c r="Y89" s="423"/>
      <c r="Z89" s="423"/>
      <c r="AA89" s="423"/>
      <c r="AB89" s="423"/>
      <c r="AC89" s="423"/>
      <c r="AD89" s="423"/>
      <c r="AE89" s="425"/>
      <c r="AF89" s="423"/>
      <c r="AG89" s="423"/>
      <c r="AH89" s="423"/>
      <c r="AI89" s="423"/>
      <c r="AJ89" s="423"/>
      <c r="AK89" s="423"/>
      <c r="AL89" s="423"/>
      <c r="AM89" s="423"/>
      <c r="AN89" s="423"/>
      <c r="AO89" s="423"/>
      <c r="AP89" s="423"/>
      <c r="AQ89" s="425"/>
      <c r="AR89" s="423"/>
      <c r="AS89" s="423"/>
      <c r="AT89" s="423"/>
      <c r="AU89" s="423"/>
      <c r="AV89" s="423"/>
      <c r="AW89" s="423"/>
      <c r="AX89" s="423"/>
      <c r="AY89" s="423"/>
      <c r="AZ89" s="423"/>
      <c r="BA89" s="423"/>
      <c r="BB89" s="423"/>
      <c r="BC89" s="425"/>
      <c r="BD89" s="423"/>
      <c r="BE89" s="423"/>
      <c r="BF89" s="423"/>
      <c r="BG89" s="423"/>
      <c r="BH89" s="423"/>
      <c r="BI89" s="423"/>
      <c r="BJ89" s="423"/>
      <c r="BK89" s="423"/>
      <c r="BL89" s="423"/>
      <c r="BM89" s="423"/>
      <c r="BN89" s="423"/>
      <c r="BO89" s="425"/>
      <c r="BP89" s="423"/>
      <c r="BQ89" s="423"/>
      <c r="BR89" s="423"/>
      <c r="BS89" s="423"/>
      <c r="BT89" s="423"/>
      <c r="BU89" s="423"/>
      <c r="BV89" s="423"/>
      <c r="BW89" s="423"/>
      <c r="BX89" s="423"/>
      <c r="BY89" s="423"/>
      <c r="BZ89" s="423"/>
      <c r="CA89" s="425"/>
      <c r="CB89" s="423"/>
      <c r="CC89" s="423"/>
      <c r="CD89" s="423"/>
      <c r="CE89" s="423"/>
      <c r="CF89" s="423"/>
      <c r="CG89" s="423"/>
      <c r="CH89" s="423"/>
      <c r="CI89" s="423"/>
      <c r="CJ89" s="423"/>
      <c r="CK89" s="423"/>
      <c r="CL89" s="423"/>
      <c r="CM89" s="425"/>
      <c r="CN89" s="423"/>
      <c r="CO89" s="423"/>
      <c r="CP89" s="423"/>
      <c r="CQ89" s="423"/>
      <c r="CR89" s="423"/>
      <c r="CS89" s="423"/>
      <c r="CT89" s="423"/>
      <c r="CU89" s="423"/>
      <c r="CV89" s="423"/>
      <c r="CW89" s="423"/>
      <c r="CX89" s="423"/>
      <c r="CY89" s="425"/>
      <c r="CZ89" s="423"/>
      <c r="DA89" s="423"/>
      <c r="DB89" s="423"/>
      <c r="DC89" s="423"/>
      <c r="DD89" s="423"/>
      <c r="DE89" s="423"/>
      <c r="DF89" s="423"/>
      <c r="DG89" s="423"/>
      <c r="DH89" s="423"/>
      <c r="DI89" s="423"/>
      <c r="DJ89" s="423"/>
      <c r="DK89" s="425"/>
      <c r="DL89" s="423"/>
      <c r="DM89" s="429">
        <f t="shared" ref="DM89:EJ89" si="120">$B$10*Q$357</f>
        <v>10965.824999999999</v>
      </c>
      <c r="DN89" s="429">
        <f t="shared" si="120"/>
        <v>40421.0625</v>
      </c>
      <c r="DO89" s="429">
        <f t="shared" si="120"/>
        <v>74204.324999999997</v>
      </c>
      <c r="DP89" s="429">
        <f t="shared" si="120"/>
        <v>136792.5</v>
      </c>
      <c r="DQ89" s="429">
        <f t="shared" si="120"/>
        <v>224799.41249999998</v>
      </c>
      <c r="DR89" s="429">
        <f t="shared" si="120"/>
        <v>153499.125</v>
      </c>
      <c r="DS89" s="429">
        <f t="shared" si="120"/>
        <v>131500.19999999998</v>
      </c>
      <c r="DT89" s="429">
        <f t="shared" si="120"/>
        <v>145650.375</v>
      </c>
      <c r="DU89" s="429">
        <f t="shared" si="120"/>
        <v>117574.27499999999</v>
      </c>
      <c r="DV89" s="429">
        <f t="shared" si="120"/>
        <v>116755.7625</v>
      </c>
      <c r="DW89" s="430">
        <f t="shared" si="120"/>
        <v>111205.575</v>
      </c>
      <c r="DX89" s="429">
        <f t="shared" si="120"/>
        <v>102796.2</v>
      </c>
      <c r="DY89" s="429">
        <f t="shared" si="120"/>
        <v>90664.274999999994</v>
      </c>
      <c r="DZ89" s="429">
        <f t="shared" si="120"/>
        <v>106429.04999999999</v>
      </c>
      <c r="EA89" s="429">
        <f t="shared" si="120"/>
        <v>83634.037499999991</v>
      </c>
      <c r="EB89" s="429">
        <f t="shared" si="120"/>
        <v>71558.175000000003</v>
      </c>
      <c r="EC89" s="429">
        <f t="shared" si="120"/>
        <v>70762.087499999994</v>
      </c>
      <c r="ED89" s="429">
        <f t="shared" si="120"/>
        <v>76144.087499999994</v>
      </c>
      <c r="EE89" s="429">
        <f t="shared" si="120"/>
        <v>55199.137499999997</v>
      </c>
      <c r="EF89" s="429">
        <f t="shared" si="120"/>
        <v>55457.024999999994</v>
      </c>
      <c r="EG89" s="429">
        <f t="shared" si="120"/>
        <v>39681.037499999999</v>
      </c>
      <c r="EH89" s="429">
        <f t="shared" si="120"/>
        <v>27223.949999999997</v>
      </c>
      <c r="EI89" s="430">
        <f t="shared" si="120"/>
        <v>17704.537499999999</v>
      </c>
      <c r="EJ89" s="429">
        <f t="shared" si="120"/>
        <v>7781.4749999999995</v>
      </c>
      <c r="EK89" s="397">
        <f t="shared" si="65"/>
        <v>6225.18</v>
      </c>
      <c r="EL89" s="397">
        <f t="shared" si="65"/>
        <v>4980.1440000000002</v>
      </c>
      <c r="EM89" s="397">
        <f t="shared" si="65"/>
        <v>3984.1152000000002</v>
      </c>
      <c r="EN89" s="397">
        <f t="shared" si="65"/>
        <v>3187.2921600000004</v>
      </c>
      <c r="EO89" s="397">
        <f t="shared" si="65"/>
        <v>2549.8337280000005</v>
      </c>
      <c r="EP89" s="397">
        <f t="shared" si="65"/>
        <v>2039.8669824000006</v>
      </c>
      <c r="EQ89" s="397">
        <f t="shared" si="115"/>
        <v>1631.8935859200005</v>
      </c>
      <c r="ER89" s="397">
        <f t="shared" si="115"/>
        <v>1305.5148687360006</v>
      </c>
      <c r="ES89" s="397">
        <f t="shared" si="115"/>
        <v>1044.4118949888004</v>
      </c>
      <c r="ET89" s="397">
        <f t="shared" si="115"/>
        <v>835.5295159910404</v>
      </c>
      <c r="EU89" s="402">
        <f t="shared" si="115"/>
        <v>668.42361279283239</v>
      </c>
      <c r="EV89" s="397">
        <f t="shared" si="115"/>
        <v>534.73889023426591</v>
      </c>
      <c r="EW89" s="397">
        <f t="shared" si="115"/>
        <v>427.79111218741275</v>
      </c>
      <c r="EX89" s="397">
        <f t="shared" si="115"/>
        <v>342.23288974993022</v>
      </c>
      <c r="EY89" s="397">
        <f t="shared" si="115"/>
        <v>273.7863117999442</v>
      </c>
      <c r="EZ89" s="397">
        <f t="shared" si="95"/>
        <v>219.02904943995537</v>
      </c>
      <c r="FA89" s="397">
        <f t="shared" si="95"/>
        <v>175.2232395519643</v>
      </c>
      <c r="FB89" s="397">
        <f t="shared" si="95"/>
        <v>140.17859164157144</v>
      </c>
      <c r="FC89" s="397">
        <f t="shared" si="95"/>
        <v>112.14287331325716</v>
      </c>
      <c r="FD89" s="397">
        <f t="shared" si="95"/>
        <v>89.714298650605727</v>
      </c>
      <c r="FE89" s="397">
        <f t="shared" si="95"/>
        <v>71.771438920484584</v>
      </c>
      <c r="FF89" s="397">
        <f t="shared" si="95"/>
        <v>57.417151136387673</v>
      </c>
      <c r="FG89" s="402">
        <f t="shared" si="95"/>
        <v>45.933720909110143</v>
      </c>
      <c r="FH89" s="397">
        <f t="shared" si="87"/>
        <v>36.746976727288114</v>
      </c>
      <c r="FI89" s="397">
        <f t="shared" si="87"/>
        <v>29.397581381830491</v>
      </c>
      <c r="FJ89" s="397">
        <f t="shared" si="87"/>
        <v>23.518065105464395</v>
      </c>
      <c r="FK89" s="397">
        <f t="shared" si="87"/>
        <v>18.814452084371517</v>
      </c>
      <c r="FL89" s="397">
        <f t="shared" si="87"/>
        <v>15.051561667497214</v>
      </c>
      <c r="FM89" s="397">
        <f t="shared" si="87"/>
        <v>12.041249333997772</v>
      </c>
      <c r="FN89" s="397">
        <f t="shared" si="87"/>
        <v>9.6329994671982178</v>
      </c>
      <c r="FO89" s="397">
        <f t="shared" si="87"/>
        <v>7.7063995737585742</v>
      </c>
      <c r="FP89" s="397">
        <f t="shared" si="87"/>
        <v>6.1651196590068595</v>
      </c>
      <c r="FQ89" s="397">
        <f t="shared" si="87"/>
        <v>4.9320957272054882</v>
      </c>
      <c r="FR89" s="397">
        <f t="shared" si="87"/>
        <v>3.9456765817643906</v>
      </c>
      <c r="FS89" s="402">
        <f t="shared" si="87"/>
        <v>3.1565412654115126</v>
      </c>
      <c r="FT89" s="397">
        <f t="shared" si="87"/>
        <v>2.5252330123292102</v>
      </c>
      <c r="FU89" s="397">
        <f t="shared" si="87"/>
        <v>2.0201864098633684</v>
      </c>
      <c r="FV89" s="397">
        <f t="shared" si="107"/>
        <v>1.6161491278906948</v>
      </c>
      <c r="FW89" s="397">
        <f t="shared" si="107"/>
        <v>1.2929193023125558</v>
      </c>
      <c r="FX89" s="397">
        <f t="shared" si="107"/>
        <v>1.0343354418500448</v>
      </c>
      <c r="FY89" s="397">
        <f t="shared" si="107"/>
        <v>0.82746835348003589</v>
      </c>
      <c r="FZ89" s="397">
        <f t="shared" si="107"/>
        <v>0.66197468278402871</v>
      </c>
      <c r="GA89" s="397">
        <f t="shared" si="107"/>
        <v>0.52957974622722304</v>
      </c>
      <c r="GB89" s="397">
        <f t="shared" si="96"/>
        <v>0.42366379698177847</v>
      </c>
      <c r="GC89" s="397">
        <f t="shared" si="96"/>
        <v>0.33893103758542281</v>
      </c>
      <c r="GD89" s="397">
        <f t="shared" si="96"/>
        <v>0.27114483006833828</v>
      </c>
      <c r="GE89" s="402">
        <f t="shared" si="96"/>
        <v>0.21691586405467064</v>
      </c>
      <c r="GF89" s="392">
        <f t="shared" si="45"/>
        <v>2099528.544836544</v>
      </c>
    </row>
    <row r="90" spans="1:189" ht="22" hidden="1" customHeight="1">
      <c r="B90" s="394">
        <f t="shared" si="111"/>
        <v>74</v>
      </c>
      <c r="C90" s="428"/>
      <c r="D90" s="428"/>
      <c r="E90" s="428"/>
      <c r="F90" s="428">
        <v>1</v>
      </c>
      <c r="G90" s="412" t="str">
        <f>$G$358</f>
        <v>Even Performing Title / Print</v>
      </c>
      <c r="H90" s="422"/>
      <c r="I90" s="423"/>
      <c r="J90" s="423"/>
      <c r="K90" s="423"/>
      <c r="L90" s="423"/>
      <c r="M90" s="423"/>
      <c r="N90" s="423"/>
      <c r="O90" s="423"/>
      <c r="P90" s="423"/>
      <c r="Q90" s="423"/>
      <c r="R90" s="423"/>
      <c r="S90" s="425"/>
      <c r="T90" s="423"/>
      <c r="U90" s="423"/>
      <c r="V90" s="423"/>
      <c r="W90" s="423"/>
      <c r="X90" s="423"/>
      <c r="Y90" s="423"/>
      <c r="Z90" s="423"/>
      <c r="AA90" s="423"/>
      <c r="AB90" s="423"/>
      <c r="AC90" s="423"/>
      <c r="AD90" s="423"/>
      <c r="AE90" s="425"/>
      <c r="AF90" s="423"/>
      <c r="AG90" s="423"/>
      <c r="AH90" s="423"/>
      <c r="AI90" s="423"/>
      <c r="AJ90" s="423"/>
      <c r="AK90" s="423"/>
      <c r="AL90" s="423"/>
      <c r="AM90" s="423"/>
      <c r="AN90" s="423"/>
      <c r="AO90" s="423"/>
      <c r="AP90" s="423"/>
      <c r="AQ90" s="425"/>
      <c r="AR90" s="423"/>
      <c r="AS90" s="423"/>
      <c r="AT90" s="423"/>
      <c r="AU90" s="423"/>
      <c r="AV90" s="423"/>
      <c r="AW90" s="423"/>
      <c r="AX90" s="423"/>
      <c r="AY90" s="423"/>
      <c r="AZ90" s="423"/>
      <c r="BA90" s="423"/>
      <c r="BB90" s="423"/>
      <c r="BC90" s="425"/>
      <c r="BD90" s="423"/>
      <c r="BE90" s="423"/>
      <c r="BF90" s="423"/>
      <c r="BG90" s="423"/>
      <c r="BH90" s="423"/>
      <c r="BI90" s="423"/>
      <c r="BJ90" s="423"/>
      <c r="BK90" s="423"/>
      <c r="BL90" s="423"/>
      <c r="BM90" s="423"/>
      <c r="BN90" s="423"/>
      <c r="BO90" s="425"/>
      <c r="BP90" s="423"/>
      <c r="BQ90" s="423"/>
      <c r="BR90" s="423"/>
      <c r="BS90" s="423"/>
      <c r="BT90" s="423"/>
      <c r="BU90" s="423"/>
      <c r="BV90" s="423"/>
      <c r="BW90" s="423"/>
      <c r="BX90" s="423"/>
      <c r="BY90" s="423"/>
      <c r="BZ90" s="423"/>
      <c r="CA90" s="425"/>
      <c r="CB90" s="423"/>
      <c r="CC90" s="423"/>
      <c r="CD90" s="423"/>
      <c r="CE90" s="423"/>
      <c r="CF90" s="423"/>
      <c r="CG90" s="423"/>
      <c r="CH90" s="423"/>
      <c r="CI90" s="423"/>
      <c r="CJ90" s="423"/>
      <c r="CK90" s="423"/>
      <c r="CL90" s="423"/>
      <c r="CM90" s="425"/>
      <c r="CN90" s="423"/>
      <c r="CO90" s="423"/>
      <c r="CP90" s="423"/>
      <c r="CQ90" s="423"/>
      <c r="CR90" s="423"/>
      <c r="CS90" s="423"/>
      <c r="CT90" s="423"/>
      <c r="CU90" s="423"/>
      <c r="CV90" s="423"/>
      <c r="CW90" s="423"/>
      <c r="CX90" s="423"/>
      <c r="CY90" s="425"/>
      <c r="CZ90" s="423"/>
      <c r="DA90" s="423"/>
      <c r="DB90" s="423"/>
      <c r="DC90" s="423"/>
      <c r="DD90" s="423"/>
      <c r="DE90" s="423"/>
      <c r="DF90" s="423"/>
      <c r="DG90" s="423"/>
      <c r="DH90" s="423"/>
      <c r="DI90" s="423"/>
      <c r="DJ90" s="423"/>
      <c r="DK90" s="425"/>
      <c r="DL90" s="423"/>
      <c r="DM90" s="423"/>
      <c r="DN90" s="423"/>
      <c r="DO90" s="431">
        <f t="shared" ref="DO90:EL90" si="121">$B$10*Q$358</f>
        <v>2335.9375000000005</v>
      </c>
      <c r="DP90" s="431">
        <f t="shared" si="121"/>
        <v>9343.7500000000018</v>
      </c>
      <c r="DQ90" s="431">
        <f t="shared" si="121"/>
        <v>23359.375</v>
      </c>
      <c r="DR90" s="431">
        <f t="shared" si="121"/>
        <v>35039.0625</v>
      </c>
      <c r="DS90" s="431">
        <f t="shared" si="121"/>
        <v>46718.75</v>
      </c>
      <c r="DT90" s="431">
        <f t="shared" si="121"/>
        <v>44382.8125</v>
      </c>
      <c r="DU90" s="431">
        <f t="shared" si="121"/>
        <v>42046.875</v>
      </c>
      <c r="DV90" s="431">
        <f t="shared" si="121"/>
        <v>39710.9375</v>
      </c>
      <c r="DW90" s="432">
        <f t="shared" si="121"/>
        <v>37375.000000000007</v>
      </c>
      <c r="DX90" s="431">
        <f t="shared" si="121"/>
        <v>35039.0625</v>
      </c>
      <c r="DY90" s="431">
        <f t="shared" si="121"/>
        <v>32703.125</v>
      </c>
      <c r="DZ90" s="431">
        <f t="shared" si="121"/>
        <v>30367.1875</v>
      </c>
      <c r="EA90" s="431">
        <f t="shared" si="121"/>
        <v>28031.25</v>
      </c>
      <c r="EB90" s="431">
        <f t="shared" si="121"/>
        <v>25695.312500000004</v>
      </c>
      <c r="EC90" s="431">
        <f t="shared" si="121"/>
        <v>23359.374999999975</v>
      </c>
      <c r="ED90" s="431">
        <f t="shared" si="121"/>
        <v>21023.437499999975</v>
      </c>
      <c r="EE90" s="431">
        <f t="shared" si="121"/>
        <v>18687.500000000004</v>
      </c>
      <c r="EF90" s="431">
        <f t="shared" si="121"/>
        <v>16351.5625</v>
      </c>
      <c r="EG90" s="431">
        <f t="shared" si="121"/>
        <v>14015.625</v>
      </c>
      <c r="EH90" s="431">
        <f t="shared" si="121"/>
        <v>11679.6875</v>
      </c>
      <c r="EI90" s="432">
        <f t="shared" si="121"/>
        <v>9343.7500000000018</v>
      </c>
      <c r="EJ90" s="431">
        <f t="shared" si="121"/>
        <v>7007.8125</v>
      </c>
      <c r="EK90" s="431">
        <f t="shared" si="121"/>
        <v>4671.8750000000009</v>
      </c>
      <c r="EL90" s="431">
        <f t="shared" si="121"/>
        <v>2335.9375000000005</v>
      </c>
      <c r="EM90" s="397">
        <f t="shared" si="65"/>
        <v>1868.7500000000005</v>
      </c>
      <c r="EN90" s="397">
        <f t="shared" si="65"/>
        <v>1495.0000000000005</v>
      </c>
      <c r="EO90" s="397">
        <f t="shared" si="65"/>
        <v>1196.0000000000005</v>
      </c>
      <c r="EP90" s="397">
        <f t="shared" si="65"/>
        <v>956.80000000000041</v>
      </c>
      <c r="EQ90" s="397">
        <f t="shared" si="115"/>
        <v>765.4400000000004</v>
      </c>
      <c r="ER90" s="397">
        <f t="shared" si="115"/>
        <v>612.35200000000032</v>
      </c>
      <c r="ES90" s="397">
        <f t="shared" si="115"/>
        <v>489.88160000000028</v>
      </c>
      <c r="ET90" s="397">
        <f t="shared" si="115"/>
        <v>391.90528000000023</v>
      </c>
      <c r="EU90" s="402">
        <f t="shared" si="115"/>
        <v>313.52422400000023</v>
      </c>
      <c r="EV90" s="397">
        <f t="shared" si="115"/>
        <v>250.81937920000018</v>
      </c>
      <c r="EW90" s="397">
        <f t="shared" si="115"/>
        <v>200.65550336000015</v>
      </c>
      <c r="EX90" s="397">
        <f t="shared" si="115"/>
        <v>160.52440268800012</v>
      </c>
      <c r="EY90" s="397">
        <f t="shared" si="115"/>
        <v>128.4195221504001</v>
      </c>
      <c r="EZ90" s="397">
        <f t="shared" si="95"/>
        <v>102.73561772032008</v>
      </c>
      <c r="FA90" s="397">
        <f t="shared" si="95"/>
        <v>82.188494176256071</v>
      </c>
      <c r="FB90" s="397">
        <f t="shared" si="95"/>
        <v>65.75079534100486</v>
      </c>
      <c r="FC90" s="397">
        <f t="shared" si="95"/>
        <v>52.600636272803889</v>
      </c>
      <c r="FD90" s="397">
        <f t="shared" si="95"/>
        <v>42.080509018243113</v>
      </c>
      <c r="FE90" s="397">
        <f t="shared" si="95"/>
        <v>33.66440721459449</v>
      </c>
      <c r="FF90" s="397">
        <f t="shared" si="95"/>
        <v>26.931525771675595</v>
      </c>
      <c r="FG90" s="402">
        <f t="shared" si="95"/>
        <v>21.545220617340476</v>
      </c>
      <c r="FH90" s="397">
        <f t="shared" si="87"/>
        <v>17.236176493872382</v>
      </c>
      <c r="FI90" s="397">
        <f t="shared" si="87"/>
        <v>13.788941195097905</v>
      </c>
      <c r="FJ90" s="397">
        <f t="shared" si="87"/>
        <v>11.031152956078325</v>
      </c>
      <c r="FK90" s="397">
        <f t="shared" ref="FH90:FU111" si="122">FJ90*0.8</f>
        <v>8.82492236486266</v>
      </c>
      <c r="FL90" s="397">
        <f t="shared" si="122"/>
        <v>7.0599378918901285</v>
      </c>
      <c r="FM90" s="397">
        <f t="shared" si="122"/>
        <v>5.6479503135121032</v>
      </c>
      <c r="FN90" s="397">
        <f t="shared" si="122"/>
        <v>4.5183602508096827</v>
      </c>
      <c r="FO90" s="397">
        <f t="shared" si="122"/>
        <v>3.6146882006477465</v>
      </c>
      <c r="FP90" s="397">
        <f t="shared" si="122"/>
        <v>2.8917505605181972</v>
      </c>
      <c r="FQ90" s="397">
        <f t="shared" si="122"/>
        <v>2.3134004484145581</v>
      </c>
      <c r="FR90" s="397">
        <f t="shared" si="122"/>
        <v>1.8507203587316465</v>
      </c>
      <c r="FS90" s="402">
        <f t="shared" si="122"/>
        <v>1.4805762869853174</v>
      </c>
      <c r="FT90" s="397">
        <f t="shared" si="122"/>
        <v>1.1844610295882541</v>
      </c>
      <c r="FU90" s="397">
        <f t="shared" si="122"/>
        <v>0.94756882367060324</v>
      </c>
      <c r="FV90" s="397">
        <f t="shared" si="107"/>
        <v>0.75805505893648262</v>
      </c>
      <c r="FW90" s="397">
        <f t="shared" si="107"/>
        <v>0.60644404714918609</v>
      </c>
      <c r="FX90" s="397">
        <f t="shared" si="107"/>
        <v>0.48515523771934888</v>
      </c>
      <c r="FY90" s="397">
        <f t="shared" si="107"/>
        <v>0.38812419017547911</v>
      </c>
      <c r="FZ90" s="397">
        <f t="shared" si="107"/>
        <v>0.31049935214038332</v>
      </c>
      <c r="GA90" s="397">
        <f t="shared" si="107"/>
        <v>0.24839948171230666</v>
      </c>
      <c r="GB90" s="397">
        <f t="shared" si="96"/>
        <v>0.19871958536984535</v>
      </c>
      <c r="GC90" s="397">
        <f t="shared" si="96"/>
        <v>0.15897566829587628</v>
      </c>
      <c r="GD90" s="397">
        <f t="shared" si="96"/>
        <v>0.12718053463670104</v>
      </c>
      <c r="GE90" s="402">
        <f t="shared" si="96"/>
        <v>0.10174442770936083</v>
      </c>
      <c r="GF90" s="416">
        <f t="shared" si="45"/>
        <v>569968.34302228922</v>
      </c>
    </row>
    <row r="91" spans="1:189" ht="22" hidden="1" customHeight="1">
      <c r="B91" s="394">
        <f t="shared" si="111"/>
        <v>75</v>
      </c>
      <c r="C91" s="428"/>
      <c r="D91" s="428"/>
      <c r="E91" s="428">
        <v>1</v>
      </c>
      <c r="F91" s="428"/>
      <c r="G91" s="409" t="str">
        <f>$G$357</f>
        <v>Low Performing  Title / Print</v>
      </c>
      <c r="H91" s="422"/>
      <c r="I91" s="423"/>
      <c r="J91" s="423"/>
      <c r="K91" s="423"/>
      <c r="L91" s="423"/>
      <c r="M91" s="423"/>
      <c r="N91" s="423"/>
      <c r="O91" s="423"/>
      <c r="P91" s="423"/>
      <c r="Q91" s="423"/>
      <c r="R91" s="423"/>
      <c r="S91" s="425"/>
      <c r="T91" s="423"/>
      <c r="U91" s="423"/>
      <c r="V91" s="423"/>
      <c r="W91" s="423"/>
      <c r="X91" s="423"/>
      <c r="Y91" s="423"/>
      <c r="Z91" s="423"/>
      <c r="AA91" s="423"/>
      <c r="AB91" s="423"/>
      <c r="AC91" s="423"/>
      <c r="AD91" s="423"/>
      <c r="AE91" s="425"/>
      <c r="AF91" s="423"/>
      <c r="AG91" s="423"/>
      <c r="AH91" s="423"/>
      <c r="AI91" s="423"/>
      <c r="AJ91" s="423"/>
      <c r="AK91" s="423"/>
      <c r="AL91" s="423"/>
      <c r="AM91" s="423"/>
      <c r="AN91" s="423"/>
      <c r="AO91" s="423"/>
      <c r="AP91" s="423"/>
      <c r="AQ91" s="425"/>
      <c r="AR91" s="423"/>
      <c r="AS91" s="423"/>
      <c r="AT91" s="423"/>
      <c r="AU91" s="423"/>
      <c r="AV91" s="423"/>
      <c r="AW91" s="423"/>
      <c r="AX91" s="423"/>
      <c r="AY91" s="423"/>
      <c r="AZ91" s="423"/>
      <c r="BA91" s="423"/>
      <c r="BB91" s="423"/>
      <c r="BC91" s="425"/>
      <c r="BD91" s="423"/>
      <c r="BE91" s="423"/>
      <c r="BF91" s="423"/>
      <c r="BG91" s="423"/>
      <c r="BH91" s="423"/>
      <c r="BI91" s="423"/>
      <c r="BJ91" s="423"/>
      <c r="BK91" s="423"/>
      <c r="BL91" s="423"/>
      <c r="BM91" s="423"/>
      <c r="BN91" s="423"/>
      <c r="BO91" s="425"/>
      <c r="BP91" s="423"/>
      <c r="BQ91" s="423"/>
      <c r="BR91" s="423"/>
      <c r="BS91" s="423"/>
      <c r="BT91" s="423"/>
      <c r="BU91" s="423"/>
      <c r="BV91" s="423"/>
      <c r="BW91" s="423"/>
      <c r="BX91" s="423"/>
      <c r="BY91" s="423"/>
      <c r="BZ91" s="423"/>
      <c r="CA91" s="425"/>
      <c r="CB91" s="423"/>
      <c r="CC91" s="423"/>
      <c r="CD91" s="423"/>
      <c r="CE91" s="423"/>
      <c r="CF91" s="423"/>
      <c r="CG91" s="423"/>
      <c r="CH91" s="423"/>
      <c r="CI91" s="423"/>
      <c r="CJ91" s="423"/>
      <c r="CK91" s="423"/>
      <c r="CL91" s="423"/>
      <c r="CM91" s="425"/>
      <c r="CN91" s="423"/>
      <c r="CO91" s="423"/>
      <c r="CP91" s="423"/>
      <c r="CQ91" s="423"/>
      <c r="CR91" s="423"/>
      <c r="CS91" s="423"/>
      <c r="CT91" s="423"/>
      <c r="CU91" s="423"/>
      <c r="CV91" s="423"/>
      <c r="CW91" s="423"/>
      <c r="CX91" s="423"/>
      <c r="CY91" s="425"/>
      <c r="CZ91" s="423"/>
      <c r="DA91" s="423"/>
      <c r="DB91" s="423"/>
      <c r="DC91" s="423"/>
      <c r="DD91" s="423"/>
      <c r="DE91" s="423"/>
      <c r="DF91" s="423"/>
      <c r="DG91" s="423"/>
      <c r="DH91" s="423"/>
      <c r="DI91" s="423"/>
      <c r="DJ91" s="423"/>
      <c r="DK91" s="425"/>
      <c r="DL91" s="423"/>
      <c r="DM91" s="423"/>
      <c r="DN91" s="423"/>
      <c r="DO91" s="423"/>
      <c r="DP91" s="423"/>
      <c r="DQ91" s="429">
        <f t="shared" ref="DQ91:EN91" si="123">$B$10*Q$357</f>
        <v>10965.824999999999</v>
      </c>
      <c r="DR91" s="429">
        <f t="shared" si="123"/>
        <v>40421.0625</v>
      </c>
      <c r="DS91" s="429">
        <f t="shared" si="123"/>
        <v>74204.324999999997</v>
      </c>
      <c r="DT91" s="429">
        <f t="shared" si="123"/>
        <v>136792.5</v>
      </c>
      <c r="DU91" s="429">
        <f t="shared" si="123"/>
        <v>224799.41249999998</v>
      </c>
      <c r="DV91" s="429">
        <f t="shared" si="123"/>
        <v>153499.125</v>
      </c>
      <c r="DW91" s="430">
        <f t="shared" si="123"/>
        <v>131500.19999999998</v>
      </c>
      <c r="DX91" s="429">
        <f t="shared" si="123"/>
        <v>145650.375</v>
      </c>
      <c r="DY91" s="429">
        <f t="shared" si="123"/>
        <v>117574.27499999999</v>
      </c>
      <c r="DZ91" s="429">
        <f t="shared" si="123"/>
        <v>116755.7625</v>
      </c>
      <c r="EA91" s="429">
        <f t="shared" si="123"/>
        <v>111205.575</v>
      </c>
      <c r="EB91" s="429">
        <f t="shared" si="123"/>
        <v>102796.2</v>
      </c>
      <c r="EC91" s="429">
        <f t="shared" si="123"/>
        <v>90664.274999999994</v>
      </c>
      <c r="ED91" s="429">
        <f t="shared" si="123"/>
        <v>106429.04999999999</v>
      </c>
      <c r="EE91" s="429">
        <f t="shared" si="123"/>
        <v>83634.037499999991</v>
      </c>
      <c r="EF91" s="429">
        <f t="shared" si="123"/>
        <v>71558.175000000003</v>
      </c>
      <c r="EG91" s="429">
        <f t="shared" si="123"/>
        <v>70762.087499999994</v>
      </c>
      <c r="EH91" s="429">
        <f t="shared" si="123"/>
        <v>76144.087499999994</v>
      </c>
      <c r="EI91" s="430">
        <f t="shared" si="123"/>
        <v>55199.137499999997</v>
      </c>
      <c r="EJ91" s="429">
        <f t="shared" si="123"/>
        <v>55457.024999999994</v>
      </c>
      <c r="EK91" s="429">
        <f t="shared" si="123"/>
        <v>39681.037499999999</v>
      </c>
      <c r="EL91" s="429">
        <f t="shared" si="123"/>
        <v>27223.949999999997</v>
      </c>
      <c r="EM91" s="429">
        <f t="shared" si="123"/>
        <v>17704.537499999999</v>
      </c>
      <c r="EN91" s="429">
        <f t="shared" si="123"/>
        <v>7781.4749999999995</v>
      </c>
      <c r="EO91" s="397">
        <f t="shared" si="65"/>
        <v>6225.18</v>
      </c>
      <c r="EP91" s="397">
        <f t="shared" si="65"/>
        <v>4980.1440000000002</v>
      </c>
      <c r="EQ91" s="397">
        <f t="shared" si="115"/>
        <v>3984.1152000000002</v>
      </c>
      <c r="ER91" s="397">
        <f t="shared" si="115"/>
        <v>3187.2921600000004</v>
      </c>
      <c r="ES91" s="397">
        <f t="shared" si="115"/>
        <v>2549.8337280000005</v>
      </c>
      <c r="ET91" s="397">
        <f t="shared" si="115"/>
        <v>2039.8669824000006</v>
      </c>
      <c r="EU91" s="402">
        <f t="shared" si="115"/>
        <v>1631.8935859200005</v>
      </c>
      <c r="EV91" s="397">
        <f t="shared" si="115"/>
        <v>1305.5148687360006</v>
      </c>
      <c r="EW91" s="397">
        <f t="shared" si="115"/>
        <v>1044.4118949888004</v>
      </c>
      <c r="EX91" s="397">
        <f t="shared" si="115"/>
        <v>835.5295159910404</v>
      </c>
      <c r="EY91" s="397">
        <f t="shared" si="115"/>
        <v>668.42361279283239</v>
      </c>
      <c r="EZ91" s="397">
        <f t="shared" si="95"/>
        <v>534.73889023426591</v>
      </c>
      <c r="FA91" s="397">
        <f t="shared" si="95"/>
        <v>427.79111218741275</v>
      </c>
      <c r="FB91" s="397">
        <f t="shared" si="95"/>
        <v>342.23288974993022</v>
      </c>
      <c r="FC91" s="397">
        <f t="shared" si="95"/>
        <v>273.7863117999442</v>
      </c>
      <c r="FD91" s="397">
        <f t="shared" si="95"/>
        <v>219.02904943995537</v>
      </c>
      <c r="FE91" s="397">
        <f t="shared" si="95"/>
        <v>175.2232395519643</v>
      </c>
      <c r="FF91" s="397">
        <f t="shared" si="95"/>
        <v>140.17859164157144</v>
      </c>
      <c r="FG91" s="402">
        <f t="shared" si="95"/>
        <v>112.14287331325716</v>
      </c>
      <c r="FH91" s="397">
        <f t="shared" si="122"/>
        <v>89.714298650605727</v>
      </c>
      <c r="FI91" s="397">
        <f t="shared" si="122"/>
        <v>71.771438920484584</v>
      </c>
      <c r="FJ91" s="397">
        <f t="shared" si="122"/>
        <v>57.417151136387673</v>
      </c>
      <c r="FK91" s="397">
        <f t="shared" si="122"/>
        <v>45.933720909110143</v>
      </c>
      <c r="FL91" s="397">
        <f t="shared" si="122"/>
        <v>36.746976727288114</v>
      </c>
      <c r="FM91" s="397">
        <f t="shared" si="122"/>
        <v>29.397581381830491</v>
      </c>
      <c r="FN91" s="397">
        <f t="shared" si="122"/>
        <v>23.518065105464395</v>
      </c>
      <c r="FO91" s="397">
        <f t="shared" si="122"/>
        <v>18.814452084371517</v>
      </c>
      <c r="FP91" s="397">
        <f t="shared" si="122"/>
        <v>15.051561667497214</v>
      </c>
      <c r="FQ91" s="397">
        <f t="shared" si="122"/>
        <v>12.041249333997772</v>
      </c>
      <c r="FR91" s="397">
        <f t="shared" si="122"/>
        <v>9.6329994671982178</v>
      </c>
      <c r="FS91" s="402">
        <f t="shared" si="122"/>
        <v>7.7063995737585742</v>
      </c>
      <c r="FT91" s="397">
        <f t="shared" si="122"/>
        <v>6.1651196590068595</v>
      </c>
      <c r="FU91" s="397">
        <f t="shared" si="122"/>
        <v>4.9320957272054882</v>
      </c>
      <c r="FV91" s="397">
        <f t="shared" si="107"/>
        <v>3.9456765817643906</v>
      </c>
      <c r="FW91" s="397">
        <f t="shared" si="107"/>
        <v>3.1565412654115126</v>
      </c>
      <c r="FX91" s="397">
        <f t="shared" si="107"/>
        <v>2.5252330123292102</v>
      </c>
      <c r="FY91" s="397">
        <f t="shared" si="107"/>
        <v>2.0201864098633684</v>
      </c>
      <c r="FZ91" s="397">
        <f t="shared" si="107"/>
        <v>1.6161491278906948</v>
      </c>
      <c r="GA91" s="397">
        <f t="shared" si="107"/>
        <v>1.2929193023125558</v>
      </c>
      <c r="GB91" s="397">
        <f t="shared" si="96"/>
        <v>1.0343354418500448</v>
      </c>
      <c r="GC91" s="397">
        <f t="shared" si="96"/>
        <v>0.82746835348003589</v>
      </c>
      <c r="GD91" s="397">
        <f t="shared" si="96"/>
        <v>0.66197468278402871</v>
      </c>
      <c r="GE91" s="402">
        <f t="shared" si="96"/>
        <v>0.52957974622722304</v>
      </c>
      <c r="GF91" s="392">
        <f t="shared" si="45"/>
        <v>2099527.2941810153</v>
      </c>
    </row>
    <row r="92" spans="1:189" ht="22" hidden="1" customHeight="1">
      <c r="B92" s="394">
        <f t="shared" si="111"/>
        <v>76</v>
      </c>
      <c r="C92" s="428">
        <v>1</v>
      </c>
      <c r="D92" s="428"/>
      <c r="E92" s="428"/>
      <c r="F92" s="428"/>
      <c r="G92" s="404" t="str">
        <f>$G$355</f>
        <v>High Performing Title / Print</v>
      </c>
      <c r="H92" s="422"/>
      <c r="I92" s="423"/>
      <c r="J92" s="423"/>
      <c r="K92" s="423"/>
      <c r="L92" s="423"/>
      <c r="M92" s="423"/>
      <c r="N92" s="423"/>
      <c r="O92" s="423"/>
      <c r="P92" s="423"/>
      <c r="Q92" s="423"/>
      <c r="R92" s="423"/>
      <c r="S92" s="425"/>
      <c r="T92" s="423"/>
      <c r="U92" s="423"/>
      <c r="V92" s="423"/>
      <c r="W92" s="423"/>
      <c r="X92" s="423"/>
      <c r="Y92" s="423"/>
      <c r="Z92" s="423"/>
      <c r="AA92" s="423"/>
      <c r="AB92" s="423"/>
      <c r="AC92" s="423"/>
      <c r="AD92" s="423"/>
      <c r="AE92" s="425"/>
      <c r="AF92" s="423"/>
      <c r="AG92" s="423"/>
      <c r="AH92" s="423"/>
      <c r="AI92" s="423"/>
      <c r="AJ92" s="423"/>
      <c r="AK92" s="423"/>
      <c r="AL92" s="423"/>
      <c r="AM92" s="423"/>
      <c r="AN92" s="423"/>
      <c r="AO92" s="423"/>
      <c r="AP92" s="423"/>
      <c r="AQ92" s="425"/>
      <c r="AR92" s="423"/>
      <c r="AS92" s="423"/>
      <c r="AT92" s="423"/>
      <c r="AU92" s="423"/>
      <c r="AV92" s="423"/>
      <c r="AW92" s="423"/>
      <c r="AX92" s="423"/>
      <c r="AY92" s="423"/>
      <c r="AZ92" s="423"/>
      <c r="BA92" s="423"/>
      <c r="BB92" s="423"/>
      <c r="BC92" s="425"/>
      <c r="BD92" s="423"/>
      <c r="BE92" s="423"/>
      <c r="BF92" s="423"/>
      <c r="BG92" s="423"/>
      <c r="BH92" s="423"/>
      <c r="BI92" s="423"/>
      <c r="BJ92" s="423"/>
      <c r="BK92" s="423"/>
      <c r="BL92" s="423"/>
      <c r="BM92" s="423"/>
      <c r="BN92" s="423"/>
      <c r="BO92" s="425"/>
      <c r="BP92" s="423"/>
      <c r="BQ92" s="423"/>
      <c r="BR92" s="423"/>
      <c r="BS92" s="423"/>
      <c r="BT92" s="423"/>
      <c r="BU92" s="423"/>
      <c r="BV92" s="423"/>
      <c r="BW92" s="423"/>
      <c r="BX92" s="423"/>
      <c r="BY92" s="423"/>
      <c r="BZ92" s="423"/>
      <c r="CA92" s="425"/>
      <c r="CB92" s="423"/>
      <c r="CC92" s="423"/>
      <c r="CD92" s="423"/>
      <c r="CE92" s="423"/>
      <c r="CF92" s="423"/>
      <c r="CG92" s="423"/>
      <c r="CH92" s="423"/>
      <c r="CI92" s="423"/>
      <c r="CJ92" s="423"/>
      <c r="CK92" s="423"/>
      <c r="CL92" s="423"/>
      <c r="CM92" s="425"/>
      <c r="CN92" s="423"/>
      <c r="CO92" s="423"/>
      <c r="CP92" s="423"/>
      <c r="CQ92" s="423"/>
      <c r="CR92" s="423"/>
      <c r="CS92" s="423"/>
      <c r="CT92" s="423"/>
      <c r="CU92" s="423"/>
      <c r="CV92" s="423"/>
      <c r="CW92" s="423"/>
      <c r="CX92" s="423"/>
      <c r="CY92" s="425"/>
      <c r="CZ92" s="423"/>
      <c r="DA92" s="423"/>
      <c r="DB92" s="423"/>
      <c r="DC92" s="423"/>
      <c r="DD92" s="423"/>
      <c r="DE92" s="423"/>
      <c r="DF92" s="423"/>
      <c r="DG92" s="423"/>
      <c r="DH92" s="423"/>
      <c r="DI92" s="423"/>
      <c r="DJ92" s="423"/>
      <c r="DK92" s="425"/>
      <c r="DL92" s="423"/>
      <c r="DM92" s="423"/>
      <c r="DN92" s="423"/>
      <c r="DO92" s="423"/>
      <c r="DP92" s="423"/>
      <c r="DQ92" s="423"/>
      <c r="DR92" s="435">
        <f t="shared" ref="DR92:EO92" si="124">$B$10*Q$355</f>
        <v>216978.69374999998</v>
      </c>
      <c r="DS92" s="435">
        <f t="shared" si="124"/>
        <v>724467.65625</v>
      </c>
      <c r="DT92" s="435">
        <f t="shared" si="124"/>
        <v>1376160.58125</v>
      </c>
      <c r="DU92" s="435">
        <f t="shared" si="124"/>
        <v>2329951.8937499998</v>
      </c>
      <c r="DV92" s="435">
        <f t="shared" si="124"/>
        <v>2894254.59375</v>
      </c>
      <c r="DW92" s="436">
        <f t="shared" si="124"/>
        <v>3393771.46875</v>
      </c>
      <c r="DX92" s="435">
        <f t="shared" si="124"/>
        <v>2796016.2749999999</v>
      </c>
      <c r="DY92" s="435">
        <f t="shared" si="124"/>
        <v>2389978.0124999997</v>
      </c>
      <c r="DZ92" s="435">
        <f t="shared" si="124"/>
        <v>3074736.5999999996</v>
      </c>
      <c r="EA92" s="435">
        <f t="shared" si="124"/>
        <v>2535998.4</v>
      </c>
      <c r="EB92" s="435">
        <f t="shared" si="124"/>
        <v>2199253.3874999997</v>
      </c>
      <c r="EC92" s="435">
        <f t="shared" si="124"/>
        <v>2769980.85</v>
      </c>
      <c r="ED92" s="435">
        <f t="shared" si="124"/>
        <v>2434968.1687499997</v>
      </c>
      <c r="EE92" s="435">
        <f t="shared" si="124"/>
        <v>2279546.1</v>
      </c>
      <c r="EF92" s="435">
        <f t="shared" si="124"/>
        <v>1459329.3</v>
      </c>
      <c r="EG92" s="435">
        <f t="shared" si="124"/>
        <v>1644554.1937499999</v>
      </c>
      <c r="EH92" s="435">
        <f t="shared" si="124"/>
        <v>1368625.78125</v>
      </c>
      <c r="EI92" s="436">
        <f t="shared" si="124"/>
        <v>1435026.20625</v>
      </c>
      <c r="EJ92" s="435">
        <f t="shared" si="124"/>
        <v>791086.72499999998</v>
      </c>
      <c r="EK92" s="435">
        <f t="shared" si="124"/>
        <v>705176.54999999993</v>
      </c>
      <c r="EL92" s="435">
        <f t="shared" si="124"/>
        <v>550393.59375</v>
      </c>
      <c r="EM92" s="435">
        <f t="shared" si="124"/>
        <v>603389.47499999998</v>
      </c>
      <c r="EN92" s="435">
        <f t="shared" si="124"/>
        <v>382004.26874999999</v>
      </c>
      <c r="EO92" s="435">
        <f t="shared" si="124"/>
        <v>213648.58124999999</v>
      </c>
      <c r="EP92" s="397">
        <f t="shared" si="65"/>
        <v>170918.86499999999</v>
      </c>
      <c r="EQ92" s="397">
        <f t="shared" si="65"/>
        <v>136735.092</v>
      </c>
      <c r="ER92" s="397">
        <f t="shared" si="115"/>
        <v>109388.0736</v>
      </c>
      <c r="ES92" s="397">
        <f t="shared" si="115"/>
        <v>87510.458880000006</v>
      </c>
      <c r="ET92" s="397">
        <f t="shared" si="115"/>
        <v>70008.367104000004</v>
      </c>
      <c r="EU92" s="402">
        <f t="shared" si="115"/>
        <v>56006.693683200006</v>
      </c>
      <c r="EV92" s="397">
        <f t="shared" si="115"/>
        <v>44805.354946560008</v>
      </c>
      <c r="EW92" s="397">
        <f t="shared" si="115"/>
        <v>35844.283957248008</v>
      </c>
      <c r="EX92" s="397">
        <f t="shared" si="115"/>
        <v>28675.427165798406</v>
      </c>
      <c r="EY92" s="397">
        <f t="shared" si="115"/>
        <v>22940.341732638728</v>
      </c>
      <c r="EZ92" s="397">
        <f t="shared" si="95"/>
        <v>18352.273386110985</v>
      </c>
      <c r="FA92" s="397">
        <f t="shared" si="95"/>
        <v>14681.818708888788</v>
      </c>
      <c r="FB92" s="397">
        <f t="shared" si="95"/>
        <v>11745.454967111031</v>
      </c>
      <c r="FC92" s="397">
        <f t="shared" si="95"/>
        <v>9396.3639736888254</v>
      </c>
      <c r="FD92" s="397">
        <f t="shared" si="95"/>
        <v>7517.091178951061</v>
      </c>
      <c r="FE92" s="397">
        <f t="shared" si="95"/>
        <v>6013.6729431608492</v>
      </c>
      <c r="FF92" s="397">
        <f t="shared" si="95"/>
        <v>4810.9383545286792</v>
      </c>
      <c r="FG92" s="402">
        <f t="shared" si="95"/>
        <v>3848.7506836229436</v>
      </c>
      <c r="FH92" s="397">
        <f t="shared" si="122"/>
        <v>3079.000546898355</v>
      </c>
      <c r="FI92" s="397">
        <f t="shared" si="122"/>
        <v>2463.2004375186843</v>
      </c>
      <c r="FJ92" s="397">
        <f t="shared" si="122"/>
        <v>1970.5603500149475</v>
      </c>
      <c r="FK92" s="397">
        <f t="shared" si="122"/>
        <v>1576.4482800119581</v>
      </c>
      <c r="FL92" s="397">
        <f t="shared" si="122"/>
        <v>1261.1586240095667</v>
      </c>
      <c r="FM92" s="397">
        <f t="shared" si="122"/>
        <v>1008.9268992076534</v>
      </c>
      <c r="FN92" s="397">
        <f t="shared" si="122"/>
        <v>807.14151936612279</v>
      </c>
      <c r="FO92" s="397">
        <f t="shared" si="122"/>
        <v>645.71321549289826</v>
      </c>
      <c r="FP92" s="397">
        <f t="shared" si="122"/>
        <v>516.57057239431867</v>
      </c>
      <c r="FQ92" s="397">
        <f t="shared" si="122"/>
        <v>413.25645791545497</v>
      </c>
      <c r="FR92" s="397">
        <f t="shared" si="122"/>
        <v>330.60516633236398</v>
      </c>
      <c r="FS92" s="402">
        <f t="shared" si="122"/>
        <v>264.48413306589117</v>
      </c>
      <c r="FT92" s="397">
        <f t="shared" si="122"/>
        <v>211.58730645271294</v>
      </c>
      <c r="FU92" s="397">
        <f t="shared" si="122"/>
        <v>169.26984516217036</v>
      </c>
      <c r="FV92" s="397">
        <f t="shared" si="107"/>
        <v>135.41587612973629</v>
      </c>
      <c r="FW92" s="397">
        <f t="shared" si="107"/>
        <v>108.33270090378903</v>
      </c>
      <c r="FX92" s="397">
        <f t="shared" si="107"/>
        <v>86.666160723031226</v>
      </c>
      <c r="FY92" s="397">
        <f t="shared" si="107"/>
        <v>69.332928578424983</v>
      </c>
      <c r="FZ92" s="397">
        <f t="shared" si="107"/>
        <v>55.466342862739992</v>
      </c>
      <c r="GA92" s="397">
        <f t="shared" si="107"/>
        <v>44.373074290191994</v>
      </c>
      <c r="GB92" s="397">
        <f t="shared" si="96"/>
        <v>35.498459432153595</v>
      </c>
      <c r="GC92" s="397">
        <f t="shared" si="96"/>
        <v>28.398767545722876</v>
      </c>
      <c r="GD92" s="397">
        <f t="shared" si="96"/>
        <v>22.719014036578301</v>
      </c>
      <c r="GE92" s="402">
        <f t="shared" si="96"/>
        <v>18.17521122926264</v>
      </c>
      <c r="GF92" s="407">
        <f t="shared" si="45"/>
        <v>41423818.980405077</v>
      </c>
      <c r="GG92" s="408">
        <f>(GF92*$B$14)*$B$13</f>
        <v>186407185.41182286</v>
      </c>
    </row>
    <row r="93" spans="1:189" ht="22" hidden="1" customHeight="1">
      <c r="B93" s="394">
        <f t="shared" si="111"/>
        <v>77</v>
      </c>
      <c r="C93" s="428"/>
      <c r="D93" s="428">
        <v>1</v>
      </c>
      <c r="E93" s="428"/>
      <c r="F93" s="428"/>
      <c r="G93" s="418" t="str">
        <f>$G$356</f>
        <v>Avg Performing  Title / Print</v>
      </c>
      <c r="H93" s="422"/>
      <c r="I93" s="423"/>
      <c r="J93" s="423"/>
      <c r="K93" s="423"/>
      <c r="L93" s="423"/>
      <c r="M93" s="423"/>
      <c r="N93" s="423"/>
      <c r="O93" s="423"/>
      <c r="P93" s="423"/>
      <c r="Q93" s="423"/>
      <c r="R93" s="423"/>
      <c r="S93" s="425"/>
      <c r="T93" s="423"/>
      <c r="U93" s="423"/>
      <c r="V93" s="423"/>
      <c r="W93" s="423"/>
      <c r="X93" s="423"/>
      <c r="Y93" s="423"/>
      <c r="Z93" s="423"/>
      <c r="AA93" s="423"/>
      <c r="AB93" s="423"/>
      <c r="AC93" s="423"/>
      <c r="AD93" s="423"/>
      <c r="AE93" s="425"/>
      <c r="AF93" s="423"/>
      <c r="AG93" s="423"/>
      <c r="AH93" s="423"/>
      <c r="AI93" s="423"/>
      <c r="AJ93" s="423"/>
      <c r="AK93" s="423"/>
      <c r="AL93" s="423"/>
      <c r="AM93" s="423"/>
      <c r="AN93" s="423"/>
      <c r="AO93" s="423"/>
      <c r="AP93" s="423"/>
      <c r="AQ93" s="425"/>
      <c r="AR93" s="423"/>
      <c r="AS93" s="423"/>
      <c r="AT93" s="423"/>
      <c r="AU93" s="423"/>
      <c r="AV93" s="423"/>
      <c r="AW93" s="423"/>
      <c r="AX93" s="423"/>
      <c r="AY93" s="423"/>
      <c r="AZ93" s="423"/>
      <c r="BA93" s="423"/>
      <c r="BB93" s="423"/>
      <c r="BC93" s="425"/>
      <c r="BD93" s="423"/>
      <c r="BE93" s="423"/>
      <c r="BF93" s="423"/>
      <c r="BG93" s="423"/>
      <c r="BH93" s="423"/>
      <c r="BI93" s="423"/>
      <c r="BJ93" s="423"/>
      <c r="BK93" s="423"/>
      <c r="BL93" s="423"/>
      <c r="BM93" s="423"/>
      <c r="BN93" s="423"/>
      <c r="BO93" s="425"/>
      <c r="BP93" s="423"/>
      <c r="BQ93" s="423"/>
      <c r="BR93" s="423"/>
      <c r="BS93" s="423"/>
      <c r="BT93" s="423"/>
      <c r="BU93" s="423"/>
      <c r="BV93" s="423"/>
      <c r="BW93" s="423"/>
      <c r="BX93" s="423"/>
      <c r="BY93" s="423"/>
      <c r="BZ93" s="423"/>
      <c r="CA93" s="425"/>
      <c r="CB93" s="423"/>
      <c r="CC93" s="423"/>
      <c r="CD93" s="423"/>
      <c r="CE93" s="423"/>
      <c r="CF93" s="423"/>
      <c r="CG93" s="423"/>
      <c r="CH93" s="423"/>
      <c r="CI93" s="423"/>
      <c r="CJ93" s="423"/>
      <c r="CK93" s="423"/>
      <c r="CL93" s="423"/>
      <c r="CM93" s="425"/>
      <c r="CN93" s="423"/>
      <c r="CO93" s="423"/>
      <c r="CP93" s="423"/>
      <c r="CQ93" s="423"/>
      <c r="CR93" s="423"/>
      <c r="CS93" s="423"/>
      <c r="CT93" s="423"/>
      <c r="CU93" s="423"/>
      <c r="CV93" s="423"/>
      <c r="CW93" s="423"/>
      <c r="CX93" s="423"/>
      <c r="CY93" s="425"/>
      <c r="CZ93" s="423"/>
      <c r="DA93" s="423"/>
      <c r="DB93" s="423"/>
      <c r="DC93" s="423"/>
      <c r="DD93" s="423"/>
      <c r="DE93" s="423"/>
      <c r="DF93" s="423"/>
      <c r="DG93" s="423"/>
      <c r="DH93" s="423"/>
      <c r="DI93" s="423"/>
      <c r="DJ93" s="423"/>
      <c r="DK93" s="425"/>
      <c r="DL93" s="423"/>
      <c r="DM93" s="423"/>
      <c r="DN93" s="423"/>
      <c r="DO93" s="423"/>
      <c r="DP93" s="423"/>
      <c r="DQ93" s="423"/>
      <c r="DR93" s="423"/>
      <c r="DS93" s="426">
        <f t="shared" ref="DS93:EP93" si="125">$B$10*Q$356</f>
        <v>23344.424999999999</v>
      </c>
      <c r="DT93" s="426">
        <f t="shared" si="125"/>
        <v>75179.8125</v>
      </c>
      <c r="DU93" s="426">
        <f t="shared" si="125"/>
        <v>213463.57499999998</v>
      </c>
      <c r="DV93" s="426">
        <f t="shared" si="125"/>
        <v>417721.6875</v>
      </c>
      <c r="DW93" s="427">
        <f t="shared" si="125"/>
        <v>510202.38749999995</v>
      </c>
      <c r="DX93" s="426">
        <f t="shared" si="125"/>
        <v>496444.64999999997</v>
      </c>
      <c r="DY93" s="426">
        <f t="shared" si="125"/>
        <v>505224.03749999998</v>
      </c>
      <c r="DZ93" s="426">
        <f t="shared" si="125"/>
        <v>495940.08749999997</v>
      </c>
      <c r="EA93" s="426">
        <f t="shared" si="125"/>
        <v>335455.57500000001</v>
      </c>
      <c r="EB93" s="426">
        <f t="shared" si="125"/>
        <v>364069.875</v>
      </c>
      <c r="EC93" s="426">
        <f t="shared" si="125"/>
        <v>279841.57500000001</v>
      </c>
      <c r="ED93" s="426">
        <f t="shared" si="125"/>
        <v>238590.78749999998</v>
      </c>
      <c r="EE93" s="426">
        <f t="shared" si="125"/>
        <v>308814.67499999999</v>
      </c>
      <c r="EF93" s="426">
        <f t="shared" si="125"/>
        <v>273585</v>
      </c>
      <c r="EG93" s="426">
        <f t="shared" si="125"/>
        <v>237267.71249999999</v>
      </c>
      <c r="EH93" s="426">
        <f t="shared" si="125"/>
        <v>178615.125</v>
      </c>
      <c r="EI93" s="427">
        <f t="shared" si="125"/>
        <v>165844.08749999999</v>
      </c>
      <c r="EJ93" s="426">
        <f t="shared" si="125"/>
        <v>185342.625</v>
      </c>
      <c r="EK93" s="426">
        <f t="shared" si="125"/>
        <v>165877.72500000001</v>
      </c>
      <c r="EL93" s="426">
        <f t="shared" si="125"/>
        <v>128921.325</v>
      </c>
      <c r="EM93" s="426">
        <f t="shared" si="125"/>
        <v>95799.599999999991</v>
      </c>
      <c r="EN93" s="426">
        <f t="shared" si="125"/>
        <v>55995.224999999999</v>
      </c>
      <c r="EO93" s="426">
        <f t="shared" si="125"/>
        <v>49009.837499999994</v>
      </c>
      <c r="EP93" s="426">
        <f t="shared" si="125"/>
        <v>27055.762499999997</v>
      </c>
      <c r="EQ93" s="397">
        <f t="shared" si="65"/>
        <v>21644.61</v>
      </c>
      <c r="ER93" s="397">
        <f t="shared" si="65"/>
        <v>17315.688000000002</v>
      </c>
      <c r="ES93" s="397">
        <f t="shared" si="115"/>
        <v>13852.550400000002</v>
      </c>
      <c r="ET93" s="397">
        <f t="shared" si="115"/>
        <v>11082.040320000002</v>
      </c>
      <c r="EU93" s="402">
        <f t="shared" si="115"/>
        <v>8865.6322560000026</v>
      </c>
      <c r="EV93" s="397">
        <f t="shared" si="115"/>
        <v>7092.5058048000028</v>
      </c>
      <c r="EW93" s="397">
        <f t="shared" si="115"/>
        <v>5674.0046438400022</v>
      </c>
      <c r="EX93" s="397">
        <f t="shared" si="115"/>
        <v>4539.2037150720016</v>
      </c>
      <c r="EY93" s="397">
        <f t="shared" si="115"/>
        <v>3631.3629720576014</v>
      </c>
      <c r="EZ93" s="397">
        <f t="shared" si="95"/>
        <v>2905.0903776460814</v>
      </c>
      <c r="FA93" s="397">
        <f t="shared" si="95"/>
        <v>2324.0723021168651</v>
      </c>
      <c r="FB93" s="397">
        <f t="shared" si="95"/>
        <v>1859.2578416934921</v>
      </c>
      <c r="FC93" s="397">
        <f t="shared" si="95"/>
        <v>1487.4062733547937</v>
      </c>
      <c r="FD93" s="397">
        <f t="shared" si="95"/>
        <v>1189.9250186838351</v>
      </c>
      <c r="FE93" s="397">
        <f t="shared" si="95"/>
        <v>951.94001494706811</v>
      </c>
      <c r="FF93" s="397">
        <f t="shared" si="95"/>
        <v>761.55201195765449</v>
      </c>
      <c r="FG93" s="402">
        <f t="shared" si="95"/>
        <v>609.24160956612366</v>
      </c>
      <c r="FH93" s="397">
        <f t="shared" si="122"/>
        <v>487.39328765289895</v>
      </c>
      <c r="FI93" s="397">
        <f t="shared" si="122"/>
        <v>389.91463012231918</v>
      </c>
      <c r="FJ93" s="397">
        <f t="shared" si="122"/>
        <v>311.93170409785535</v>
      </c>
      <c r="FK93" s="397">
        <f t="shared" si="122"/>
        <v>249.5453632782843</v>
      </c>
      <c r="FL93" s="397">
        <f t="shared" si="122"/>
        <v>199.63629062262746</v>
      </c>
      <c r="FM93" s="397">
        <f t="shared" si="122"/>
        <v>159.70903249810198</v>
      </c>
      <c r="FN93" s="397">
        <f t="shared" si="122"/>
        <v>127.76722599848159</v>
      </c>
      <c r="FO93" s="397">
        <f t="shared" si="122"/>
        <v>102.21378079878528</v>
      </c>
      <c r="FP93" s="397">
        <f t="shared" si="122"/>
        <v>81.771024639028226</v>
      </c>
      <c r="FQ93" s="397">
        <f t="shared" si="122"/>
        <v>65.416819711222587</v>
      </c>
      <c r="FR93" s="397">
        <f t="shared" si="122"/>
        <v>52.33345576897807</v>
      </c>
      <c r="FS93" s="402">
        <f t="shared" si="122"/>
        <v>41.866764615182461</v>
      </c>
      <c r="FT93" s="397">
        <f t="shared" si="122"/>
        <v>33.493411692145969</v>
      </c>
      <c r="FU93" s="397">
        <f t="shared" si="122"/>
        <v>26.794729353716775</v>
      </c>
      <c r="FV93" s="397">
        <f t="shared" si="107"/>
        <v>21.43578348297342</v>
      </c>
      <c r="FW93" s="397">
        <f t="shared" si="107"/>
        <v>17.148626786378738</v>
      </c>
      <c r="FX93" s="397">
        <f t="shared" si="107"/>
        <v>13.718901429102992</v>
      </c>
      <c r="FY93" s="397">
        <f t="shared" si="107"/>
        <v>10.975121143282394</v>
      </c>
      <c r="FZ93" s="397">
        <f t="shared" si="107"/>
        <v>8.7800969146259149</v>
      </c>
      <c r="GA93" s="397">
        <f t="shared" si="107"/>
        <v>7.0240775317007325</v>
      </c>
      <c r="GB93" s="397">
        <f t="shared" si="96"/>
        <v>5.6192620253605865</v>
      </c>
      <c r="GC93" s="397">
        <f t="shared" si="96"/>
        <v>4.495409620288469</v>
      </c>
      <c r="GD93" s="397">
        <f t="shared" si="96"/>
        <v>3.5963276962307753</v>
      </c>
      <c r="GE93" s="402">
        <f t="shared" si="96"/>
        <v>2.8770621569846204</v>
      </c>
      <c r="GF93" s="403">
        <f t="shared" si="45"/>
        <v>5935818.7167513743</v>
      </c>
    </row>
    <row r="94" spans="1:189" ht="22" hidden="1" customHeight="1">
      <c r="B94" s="394">
        <f t="shared" si="111"/>
        <v>78</v>
      </c>
      <c r="C94" s="428"/>
      <c r="D94" s="428"/>
      <c r="E94" s="428">
        <v>1</v>
      </c>
      <c r="F94" s="428"/>
      <c r="G94" s="409" t="str">
        <f>$G$357</f>
        <v>Low Performing  Title / Print</v>
      </c>
      <c r="H94" s="422"/>
      <c r="I94" s="423"/>
      <c r="J94" s="423"/>
      <c r="K94" s="423"/>
      <c r="L94" s="423"/>
      <c r="M94" s="423"/>
      <c r="N94" s="423"/>
      <c r="O94" s="423"/>
      <c r="P94" s="423"/>
      <c r="Q94" s="423"/>
      <c r="R94" s="423"/>
      <c r="S94" s="425"/>
      <c r="T94" s="423"/>
      <c r="U94" s="423"/>
      <c r="V94" s="423"/>
      <c r="W94" s="423"/>
      <c r="X94" s="423"/>
      <c r="Y94" s="423"/>
      <c r="Z94" s="423"/>
      <c r="AA94" s="423"/>
      <c r="AB94" s="423"/>
      <c r="AC94" s="423"/>
      <c r="AD94" s="423"/>
      <c r="AE94" s="425"/>
      <c r="AF94" s="423"/>
      <c r="AG94" s="423"/>
      <c r="AH94" s="423"/>
      <c r="AI94" s="423"/>
      <c r="AJ94" s="423"/>
      <c r="AK94" s="423"/>
      <c r="AL94" s="423"/>
      <c r="AM94" s="423"/>
      <c r="AN94" s="423"/>
      <c r="AO94" s="423"/>
      <c r="AP94" s="423"/>
      <c r="AQ94" s="425"/>
      <c r="AR94" s="423"/>
      <c r="AS94" s="423"/>
      <c r="AT94" s="423"/>
      <c r="AU94" s="423"/>
      <c r="AV94" s="423"/>
      <c r="AW94" s="423"/>
      <c r="AX94" s="423"/>
      <c r="AY94" s="423"/>
      <c r="AZ94" s="423"/>
      <c r="BA94" s="423"/>
      <c r="BB94" s="423"/>
      <c r="BC94" s="425"/>
      <c r="BD94" s="423"/>
      <c r="BE94" s="423"/>
      <c r="BF94" s="423"/>
      <c r="BG94" s="423"/>
      <c r="BH94" s="423"/>
      <c r="BI94" s="423"/>
      <c r="BJ94" s="423"/>
      <c r="BK94" s="423"/>
      <c r="BL94" s="423"/>
      <c r="BM94" s="423"/>
      <c r="BN94" s="423"/>
      <c r="BO94" s="425"/>
      <c r="BP94" s="423"/>
      <c r="BQ94" s="423"/>
      <c r="BR94" s="423"/>
      <c r="BS94" s="423"/>
      <c r="BT94" s="423"/>
      <c r="BU94" s="423"/>
      <c r="BV94" s="423"/>
      <c r="BW94" s="423"/>
      <c r="BX94" s="423"/>
      <c r="BY94" s="423"/>
      <c r="BZ94" s="423"/>
      <c r="CA94" s="425"/>
      <c r="CB94" s="423"/>
      <c r="CC94" s="423"/>
      <c r="CD94" s="423"/>
      <c r="CE94" s="423"/>
      <c r="CF94" s="423"/>
      <c r="CG94" s="423"/>
      <c r="CH94" s="423"/>
      <c r="CI94" s="423"/>
      <c r="CJ94" s="423"/>
      <c r="CK94" s="423"/>
      <c r="CL94" s="423"/>
      <c r="CM94" s="425"/>
      <c r="CN94" s="423"/>
      <c r="CO94" s="423"/>
      <c r="CP94" s="423"/>
      <c r="CQ94" s="423"/>
      <c r="CR94" s="423"/>
      <c r="CS94" s="423"/>
      <c r="CT94" s="423"/>
      <c r="CU94" s="423"/>
      <c r="CV94" s="423"/>
      <c r="CW94" s="423"/>
      <c r="CX94" s="423"/>
      <c r="CY94" s="425"/>
      <c r="CZ94" s="423"/>
      <c r="DA94" s="423"/>
      <c r="DB94" s="423"/>
      <c r="DC94" s="423"/>
      <c r="DD94" s="423"/>
      <c r="DE94" s="423"/>
      <c r="DF94" s="423"/>
      <c r="DG94" s="423"/>
      <c r="DH94" s="423"/>
      <c r="DI94" s="423"/>
      <c r="DJ94" s="423"/>
      <c r="DK94" s="425"/>
      <c r="DL94" s="423"/>
      <c r="DM94" s="423"/>
      <c r="DN94" s="423"/>
      <c r="DO94" s="423"/>
      <c r="DP94" s="423"/>
      <c r="DQ94" s="423"/>
      <c r="DR94" s="423"/>
      <c r="DS94" s="423"/>
      <c r="DT94" s="429">
        <f t="shared" ref="DT94:EQ94" si="126">$B$10*Q$357</f>
        <v>10965.824999999999</v>
      </c>
      <c r="DU94" s="429">
        <f t="shared" si="126"/>
        <v>40421.0625</v>
      </c>
      <c r="DV94" s="429">
        <f t="shared" si="126"/>
        <v>74204.324999999997</v>
      </c>
      <c r="DW94" s="430">
        <f t="shared" si="126"/>
        <v>136792.5</v>
      </c>
      <c r="DX94" s="429">
        <f t="shared" si="126"/>
        <v>224799.41249999998</v>
      </c>
      <c r="DY94" s="429">
        <f t="shared" si="126"/>
        <v>153499.125</v>
      </c>
      <c r="DZ94" s="429">
        <f t="shared" si="126"/>
        <v>131500.19999999998</v>
      </c>
      <c r="EA94" s="429">
        <f t="shared" si="126"/>
        <v>145650.375</v>
      </c>
      <c r="EB94" s="429">
        <f t="shared" si="126"/>
        <v>117574.27499999999</v>
      </c>
      <c r="EC94" s="429">
        <f t="shared" si="126"/>
        <v>116755.7625</v>
      </c>
      <c r="ED94" s="429">
        <f t="shared" si="126"/>
        <v>111205.575</v>
      </c>
      <c r="EE94" s="429">
        <f t="shared" si="126"/>
        <v>102796.2</v>
      </c>
      <c r="EF94" s="429">
        <f t="shared" si="126"/>
        <v>90664.274999999994</v>
      </c>
      <c r="EG94" s="429">
        <f t="shared" si="126"/>
        <v>106429.04999999999</v>
      </c>
      <c r="EH94" s="429">
        <f t="shared" si="126"/>
        <v>83634.037499999991</v>
      </c>
      <c r="EI94" s="430">
        <f t="shared" si="126"/>
        <v>71558.175000000003</v>
      </c>
      <c r="EJ94" s="429">
        <f t="shared" si="126"/>
        <v>70762.087499999994</v>
      </c>
      <c r="EK94" s="429">
        <f t="shared" si="126"/>
        <v>76144.087499999994</v>
      </c>
      <c r="EL94" s="429">
        <f t="shared" si="126"/>
        <v>55199.137499999997</v>
      </c>
      <c r="EM94" s="429">
        <f t="shared" si="126"/>
        <v>55457.024999999994</v>
      </c>
      <c r="EN94" s="429">
        <f t="shared" si="126"/>
        <v>39681.037499999999</v>
      </c>
      <c r="EO94" s="429">
        <f t="shared" si="126"/>
        <v>27223.949999999997</v>
      </c>
      <c r="EP94" s="429">
        <f t="shared" si="126"/>
        <v>17704.537499999999</v>
      </c>
      <c r="EQ94" s="429">
        <f t="shared" si="126"/>
        <v>7781.4749999999995</v>
      </c>
      <c r="ER94" s="397">
        <f t="shared" si="65"/>
        <v>6225.18</v>
      </c>
      <c r="ES94" s="397">
        <f t="shared" si="65"/>
        <v>4980.1440000000002</v>
      </c>
      <c r="ET94" s="397">
        <f t="shared" si="115"/>
        <v>3984.1152000000002</v>
      </c>
      <c r="EU94" s="402">
        <f t="shared" si="115"/>
        <v>3187.2921600000004</v>
      </c>
      <c r="EV94" s="397">
        <f t="shared" si="115"/>
        <v>2549.8337280000005</v>
      </c>
      <c r="EW94" s="397">
        <f t="shared" si="115"/>
        <v>2039.8669824000006</v>
      </c>
      <c r="EX94" s="397">
        <f t="shared" si="115"/>
        <v>1631.8935859200005</v>
      </c>
      <c r="EY94" s="397">
        <f t="shared" si="115"/>
        <v>1305.5148687360006</v>
      </c>
      <c r="EZ94" s="397">
        <f t="shared" si="95"/>
        <v>1044.4118949888004</v>
      </c>
      <c r="FA94" s="397">
        <f t="shared" si="95"/>
        <v>835.5295159910404</v>
      </c>
      <c r="FB94" s="397">
        <f t="shared" si="95"/>
        <v>668.42361279283239</v>
      </c>
      <c r="FC94" s="397">
        <f t="shared" si="95"/>
        <v>534.73889023426591</v>
      </c>
      <c r="FD94" s="397">
        <f t="shared" si="95"/>
        <v>427.79111218741275</v>
      </c>
      <c r="FE94" s="397">
        <f t="shared" si="95"/>
        <v>342.23288974993022</v>
      </c>
      <c r="FF94" s="397">
        <f t="shared" si="95"/>
        <v>273.7863117999442</v>
      </c>
      <c r="FG94" s="402">
        <f t="shared" si="95"/>
        <v>219.02904943995537</v>
      </c>
      <c r="FH94" s="397">
        <f t="shared" si="122"/>
        <v>175.2232395519643</v>
      </c>
      <c r="FI94" s="397">
        <f t="shared" si="122"/>
        <v>140.17859164157144</v>
      </c>
      <c r="FJ94" s="397">
        <f t="shared" si="122"/>
        <v>112.14287331325716</v>
      </c>
      <c r="FK94" s="397">
        <f t="shared" si="122"/>
        <v>89.714298650605727</v>
      </c>
      <c r="FL94" s="397">
        <f t="shared" si="122"/>
        <v>71.771438920484584</v>
      </c>
      <c r="FM94" s="397">
        <f t="shared" si="122"/>
        <v>57.417151136387673</v>
      </c>
      <c r="FN94" s="397">
        <f t="shared" si="122"/>
        <v>45.933720909110143</v>
      </c>
      <c r="FO94" s="397">
        <f t="shared" si="122"/>
        <v>36.746976727288114</v>
      </c>
      <c r="FP94" s="397">
        <f t="shared" si="122"/>
        <v>29.397581381830491</v>
      </c>
      <c r="FQ94" s="397">
        <f t="shared" si="122"/>
        <v>23.518065105464395</v>
      </c>
      <c r="FR94" s="397">
        <f t="shared" si="122"/>
        <v>18.814452084371517</v>
      </c>
      <c r="FS94" s="402">
        <f t="shared" si="122"/>
        <v>15.051561667497214</v>
      </c>
      <c r="FT94" s="397">
        <f t="shared" si="122"/>
        <v>12.041249333997772</v>
      </c>
      <c r="FU94" s="397">
        <f t="shared" si="122"/>
        <v>9.6329994671982178</v>
      </c>
      <c r="FV94" s="397">
        <f t="shared" si="107"/>
        <v>7.7063995737585742</v>
      </c>
      <c r="FW94" s="397">
        <f t="shared" si="107"/>
        <v>6.1651196590068595</v>
      </c>
      <c r="FX94" s="397">
        <f t="shared" si="107"/>
        <v>4.9320957272054882</v>
      </c>
      <c r="FY94" s="397">
        <f t="shared" si="107"/>
        <v>3.9456765817643906</v>
      </c>
      <c r="FZ94" s="397">
        <f t="shared" si="107"/>
        <v>3.1565412654115126</v>
      </c>
      <c r="GA94" s="397">
        <f t="shared" si="107"/>
        <v>2.5252330123292102</v>
      </c>
      <c r="GB94" s="397">
        <f t="shared" si="96"/>
        <v>2.0201864098633684</v>
      </c>
      <c r="GC94" s="397">
        <f t="shared" si="96"/>
        <v>1.6161491278906948</v>
      </c>
      <c r="GD94" s="397">
        <f t="shared" si="96"/>
        <v>1.2929193023125558</v>
      </c>
      <c r="GE94" s="402">
        <f t="shared" si="96"/>
        <v>1.0343354418500448</v>
      </c>
      <c r="GF94" s="392">
        <f t="shared" si="45"/>
        <v>2099525.275158233</v>
      </c>
    </row>
    <row r="95" spans="1:189" ht="22" hidden="1" customHeight="1">
      <c r="B95" s="394">
        <f t="shared" si="111"/>
        <v>79</v>
      </c>
      <c r="C95" s="428"/>
      <c r="D95" s="428"/>
      <c r="E95" s="428"/>
      <c r="F95" s="428">
        <v>1</v>
      </c>
      <c r="G95" s="412" t="str">
        <f>$G$358</f>
        <v>Even Performing Title / Print</v>
      </c>
      <c r="H95" s="422"/>
      <c r="I95" s="423"/>
      <c r="J95" s="423"/>
      <c r="K95" s="423"/>
      <c r="L95" s="423"/>
      <c r="M95" s="423"/>
      <c r="N95" s="423"/>
      <c r="O95" s="423"/>
      <c r="P95" s="423"/>
      <c r="Q95" s="423"/>
      <c r="R95" s="423"/>
      <c r="S95" s="425"/>
      <c r="T95" s="423"/>
      <c r="U95" s="423"/>
      <c r="V95" s="423"/>
      <c r="W95" s="423"/>
      <c r="X95" s="423"/>
      <c r="Y95" s="423"/>
      <c r="Z95" s="423"/>
      <c r="AA95" s="423"/>
      <c r="AB95" s="423"/>
      <c r="AC95" s="423"/>
      <c r="AD95" s="423"/>
      <c r="AE95" s="425"/>
      <c r="AF95" s="423"/>
      <c r="AG95" s="423"/>
      <c r="AH95" s="423"/>
      <c r="AI95" s="423"/>
      <c r="AJ95" s="423"/>
      <c r="AK95" s="423"/>
      <c r="AL95" s="423"/>
      <c r="AM95" s="423"/>
      <c r="AN95" s="423"/>
      <c r="AO95" s="423"/>
      <c r="AP95" s="423"/>
      <c r="AQ95" s="425"/>
      <c r="AR95" s="423"/>
      <c r="AS95" s="423"/>
      <c r="AT95" s="423"/>
      <c r="AU95" s="423"/>
      <c r="AV95" s="423"/>
      <c r="AW95" s="423"/>
      <c r="AX95" s="423"/>
      <c r="AY95" s="423"/>
      <c r="AZ95" s="423"/>
      <c r="BA95" s="423"/>
      <c r="BB95" s="423"/>
      <c r="BC95" s="425"/>
      <c r="BD95" s="423"/>
      <c r="BE95" s="423"/>
      <c r="BF95" s="423"/>
      <c r="BG95" s="423"/>
      <c r="BH95" s="423"/>
      <c r="BI95" s="423"/>
      <c r="BJ95" s="423"/>
      <c r="BK95" s="423"/>
      <c r="BL95" s="423"/>
      <c r="BM95" s="423"/>
      <c r="BN95" s="423"/>
      <c r="BO95" s="425"/>
      <c r="BP95" s="423"/>
      <c r="BQ95" s="423"/>
      <c r="BR95" s="423"/>
      <c r="BS95" s="423"/>
      <c r="BT95" s="423"/>
      <c r="BU95" s="423"/>
      <c r="BV95" s="423"/>
      <c r="BW95" s="423"/>
      <c r="BX95" s="423"/>
      <c r="BY95" s="423"/>
      <c r="BZ95" s="423"/>
      <c r="CA95" s="425"/>
      <c r="CB95" s="423"/>
      <c r="CC95" s="423"/>
      <c r="CD95" s="423"/>
      <c r="CE95" s="423"/>
      <c r="CF95" s="423"/>
      <c r="CG95" s="423"/>
      <c r="CH95" s="423"/>
      <c r="CI95" s="423"/>
      <c r="CJ95" s="423"/>
      <c r="CK95" s="423"/>
      <c r="CL95" s="423"/>
      <c r="CM95" s="425"/>
      <c r="CN95" s="423"/>
      <c r="CO95" s="423"/>
      <c r="CP95" s="423"/>
      <c r="CQ95" s="423"/>
      <c r="CR95" s="423"/>
      <c r="CS95" s="423"/>
      <c r="CT95" s="423"/>
      <c r="CU95" s="423"/>
      <c r="CV95" s="423"/>
      <c r="CW95" s="423"/>
      <c r="CX95" s="423"/>
      <c r="CY95" s="425"/>
      <c r="CZ95" s="423"/>
      <c r="DA95" s="423"/>
      <c r="DB95" s="423"/>
      <c r="DC95" s="423"/>
      <c r="DD95" s="423"/>
      <c r="DE95" s="423"/>
      <c r="DF95" s="423"/>
      <c r="DG95" s="423"/>
      <c r="DH95" s="423"/>
      <c r="DI95" s="423"/>
      <c r="DJ95" s="423"/>
      <c r="DK95" s="425"/>
      <c r="DL95" s="423"/>
      <c r="DM95" s="423"/>
      <c r="DN95" s="423"/>
      <c r="DO95" s="423"/>
      <c r="DP95" s="423"/>
      <c r="DQ95" s="423"/>
      <c r="DR95" s="423"/>
      <c r="DS95" s="423"/>
      <c r="DT95" s="423"/>
      <c r="DU95" s="431">
        <f t="shared" ref="DU95:ER95" si="127">$B$10*Q$358</f>
        <v>2335.9375000000005</v>
      </c>
      <c r="DV95" s="431">
        <f t="shared" si="127"/>
        <v>9343.7500000000018</v>
      </c>
      <c r="DW95" s="432">
        <f t="shared" si="127"/>
        <v>23359.375</v>
      </c>
      <c r="DX95" s="431">
        <f t="shared" si="127"/>
        <v>35039.0625</v>
      </c>
      <c r="DY95" s="431">
        <f t="shared" si="127"/>
        <v>46718.75</v>
      </c>
      <c r="DZ95" s="431">
        <f t="shared" si="127"/>
        <v>44382.8125</v>
      </c>
      <c r="EA95" s="431">
        <f t="shared" si="127"/>
        <v>42046.875</v>
      </c>
      <c r="EB95" s="431">
        <f t="shared" si="127"/>
        <v>39710.9375</v>
      </c>
      <c r="EC95" s="431">
        <f t="shared" si="127"/>
        <v>37375.000000000007</v>
      </c>
      <c r="ED95" s="431">
        <f t="shared" si="127"/>
        <v>35039.0625</v>
      </c>
      <c r="EE95" s="431">
        <f t="shared" si="127"/>
        <v>32703.125</v>
      </c>
      <c r="EF95" s="431">
        <f t="shared" si="127"/>
        <v>30367.1875</v>
      </c>
      <c r="EG95" s="431">
        <f t="shared" si="127"/>
        <v>28031.25</v>
      </c>
      <c r="EH95" s="431">
        <f t="shared" si="127"/>
        <v>25695.312500000004</v>
      </c>
      <c r="EI95" s="432">
        <f t="shared" si="127"/>
        <v>23359.374999999975</v>
      </c>
      <c r="EJ95" s="431">
        <f t="shared" si="127"/>
        <v>21023.437499999975</v>
      </c>
      <c r="EK95" s="431">
        <f t="shared" si="127"/>
        <v>18687.500000000004</v>
      </c>
      <c r="EL95" s="431">
        <f t="shared" si="127"/>
        <v>16351.5625</v>
      </c>
      <c r="EM95" s="431">
        <f t="shared" si="127"/>
        <v>14015.625</v>
      </c>
      <c r="EN95" s="431">
        <f t="shared" si="127"/>
        <v>11679.6875</v>
      </c>
      <c r="EO95" s="431">
        <f t="shared" si="127"/>
        <v>9343.7500000000018</v>
      </c>
      <c r="EP95" s="431">
        <f t="shared" si="127"/>
        <v>7007.8125</v>
      </c>
      <c r="EQ95" s="431">
        <f t="shared" si="127"/>
        <v>4671.8750000000009</v>
      </c>
      <c r="ER95" s="431">
        <f t="shared" si="127"/>
        <v>2335.9375000000005</v>
      </c>
      <c r="ES95" s="397">
        <f t="shared" si="65"/>
        <v>1868.7500000000005</v>
      </c>
      <c r="ET95" s="397">
        <f t="shared" si="65"/>
        <v>1495.0000000000005</v>
      </c>
      <c r="EU95" s="402">
        <f t="shared" si="115"/>
        <v>1196.0000000000005</v>
      </c>
      <c r="EV95" s="397">
        <f t="shared" si="115"/>
        <v>956.80000000000041</v>
      </c>
      <c r="EW95" s="397">
        <f t="shared" si="115"/>
        <v>765.4400000000004</v>
      </c>
      <c r="EX95" s="397">
        <f t="shared" si="115"/>
        <v>612.35200000000032</v>
      </c>
      <c r="EY95" s="397">
        <f t="shared" si="115"/>
        <v>489.88160000000028</v>
      </c>
      <c r="EZ95" s="397">
        <f t="shared" si="95"/>
        <v>391.90528000000023</v>
      </c>
      <c r="FA95" s="397">
        <f t="shared" si="95"/>
        <v>313.52422400000023</v>
      </c>
      <c r="FB95" s="397">
        <f t="shared" si="95"/>
        <v>250.81937920000018</v>
      </c>
      <c r="FC95" s="397">
        <f t="shared" si="95"/>
        <v>200.65550336000015</v>
      </c>
      <c r="FD95" s="397">
        <f t="shared" si="95"/>
        <v>160.52440268800012</v>
      </c>
      <c r="FE95" s="397">
        <f t="shared" si="95"/>
        <v>128.4195221504001</v>
      </c>
      <c r="FF95" s="397">
        <f t="shared" si="95"/>
        <v>102.73561772032008</v>
      </c>
      <c r="FG95" s="402">
        <f t="shared" si="95"/>
        <v>82.188494176256071</v>
      </c>
      <c r="FH95" s="397">
        <f t="shared" si="122"/>
        <v>65.75079534100486</v>
      </c>
      <c r="FI95" s="397">
        <f t="shared" si="122"/>
        <v>52.600636272803889</v>
      </c>
      <c r="FJ95" s="397">
        <f t="shared" si="122"/>
        <v>42.080509018243113</v>
      </c>
      <c r="FK95" s="397">
        <f t="shared" si="122"/>
        <v>33.66440721459449</v>
      </c>
      <c r="FL95" s="397">
        <f t="shared" si="122"/>
        <v>26.931525771675595</v>
      </c>
      <c r="FM95" s="397">
        <f t="shared" si="122"/>
        <v>21.545220617340476</v>
      </c>
      <c r="FN95" s="397">
        <f t="shared" si="122"/>
        <v>17.236176493872382</v>
      </c>
      <c r="FO95" s="397">
        <f t="shared" si="122"/>
        <v>13.788941195097905</v>
      </c>
      <c r="FP95" s="397">
        <f t="shared" si="122"/>
        <v>11.031152956078325</v>
      </c>
      <c r="FQ95" s="397">
        <f t="shared" si="122"/>
        <v>8.82492236486266</v>
      </c>
      <c r="FR95" s="397">
        <f t="shared" si="122"/>
        <v>7.0599378918901285</v>
      </c>
      <c r="FS95" s="402">
        <f t="shared" si="122"/>
        <v>5.6479503135121032</v>
      </c>
      <c r="FT95" s="397">
        <f t="shared" si="122"/>
        <v>4.5183602508096827</v>
      </c>
      <c r="FU95" s="397">
        <f t="shared" si="122"/>
        <v>3.6146882006477465</v>
      </c>
      <c r="FV95" s="397">
        <f t="shared" si="107"/>
        <v>2.8917505605181972</v>
      </c>
      <c r="FW95" s="397">
        <f t="shared" si="107"/>
        <v>2.3134004484145581</v>
      </c>
      <c r="FX95" s="397">
        <f t="shared" si="107"/>
        <v>1.8507203587316465</v>
      </c>
      <c r="FY95" s="397">
        <f t="shared" si="107"/>
        <v>1.4805762869853174</v>
      </c>
      <c r="FZ95" s="397">
        <f t="shared" si="107"/>
        <v>1.1844610295882541</v>
      </c>
      <c r="GA95" s="397">
        <f t="shared" si="107"/>
        <v>0.94756882367060324</v>
      </c>
      <c r="GB95" s="397">
        <f t="shared" si="96"/>
        <v>0.75805505893648262</v>
      </c>
      <c r="GC95" s="397">
        <f t="shared" si="96"/>
        <v>0.60644404714918609</v>
      </c>
      <c r="GD95" s="397">
        <f t="shared" si="96"/>
        <v>0.48515523771934888</v>
      </c>
      <c r="GE95" s="402">
        <f t="shared" si="96"/>
        <v>0.38812419017547911</v>
      </c>
      <c r="GF95" s="416">
        <f t="shared" si="45"/>
        <v>569967.19750323938</v>
      </c>
    </row>
    <row r="96" spans="1:189" ht="22" hidden="1" customHeight="1">
      <c r="B96" s="394">
        <f t="shared" si="111"/>
        <v>80</v>
      </c>
      <c r="C96" s="428"/>
      <c r="D96" s="428">
        <v>1</v>
      </c>
      <c r="E96" s="428"/>
      <c r="F96" s="428"/>
      <c r="G96" s="418" t="str">
        <f>$G$356</f>
        <v>Avg Performing  Title / Print</v>
      </c>
      <c r="H96" s="422"/>
      <c r="I96" s="423"/>
      <c r="J96" s="423"/>
      <c r="K96" s="423"/>
      <c r="L96" s="423"/>
      <c r="M96" s="423"/>
      <c r="N96" s="423"/>
      <c r="O96" s="423"/>
      <c r="P96" s="423"/>
      <c r="Q96" s="423"/>
      <c r="R96" s="423"/>
      <c r="S96" s="425"/>
      <c r="T96" s="423"/>
      <c r="U96" s="423"/>
      <c r="V96" s="423"/>
      <c r="W96" s="423"/>
      <c r="X96" s="423"/>
      <c r="Y96" s="423"/>
      <c r="Z96" s="423"/>
      <c r="AA96" s="423"/>
      <c r="AB96" s="423"/>
      <c r="AC96" s="423"/>
      <c r="AD96" s="423"/>
      <c r="AE96" s="425"/>
      <c r="AF96" s="423"/>
      <c r="AG96" s="423"/>
      <c r="AH96" s="423"/>
      <c r="AI96" s="423"/>
      <c r="AJ96" s="423"/>
      <c r="AK96" s="423"/>
      <c r="AL96" s="423"/>
      <c r="AM96" s="423"/>
      <c r="AN96" s="423"/>
      <c r="AO96" s="423"/>
      <c r="AP96" s="423"/>
      <c r="AQ96" s="425"/>
      <c r="AR96" s="423"/>
      <c r="AS96" s="423"/>
      <c r="AT96" s="423"/>
      <c r="AU96" s="423"/>
      <c r="AV96" s="423"/>
      <c r="AW96" s="423"/>
      <c r="AX96" s="423"/>
      <c r="AY96" s="423"/>
      <c r="AZ96" s="423"/>
      <c r="BA96" s="423"/>
      <c r="BB96" s="423"/>
      <c r="BC96" s="425"/>
      <c r="BD96" s="423"/>
      <c r="BE96" s="423"/>
      <c r="BF96" s="423"/>
      <c r="BG96" s="423"/>
      <c r="BH96" s="423"/>
      <c r="BI96" s="423"/>
      <c r="BJ96" s="423"/>
      <c r="BK96" s="423"/>
      <c r="BL96" s="423"/>
      <c r="BM96" s="423"/>
      <c r="BN96" s="423"/>
      <c r="BO96" s="425"/>
      <c r="BP96" s="423"/>
      <c r="BQ96" s="423"/>
      <c r="BR96" s="423"/>
      <c r="BS96" s="423"/>
      <c r="BT96" s="423"/>
      <c r="BU96" s="423"/>
      <c r="BV96" s="423"/>
      <c r="BW96" s="423"/>
      <c r="BX96" s="423"/>
      <c r="BY96" s="423"/>
      <c r="BZ96" s="423"/>
      <c r="CA96" s="425"/>
      <c r="CB96" s="423"/>
      <c r="CC96" s="423"/>
      <c r="CD96" s="423"/>
      <c r="CE96" s="423"/>
      <c r="CF96" s="423"/>
      <c r="CG96" s="423"/>
      <c r="CH96" s="423"/>
      <c r="CI96" s="423"/>
      <c r="CJ96" s="423"/>
      <c r="CK96" s="423"/>
      <c r="CL96" s="423"/>
      <c r="CM96" s="425"/>
      <c r="CN96" s="423"/>
      <c r="CO96" s="423"/>
      <c r="CP96" s="423"/>
      <c r="CQ96" s="423"/>
      <c r="CR96" s="423"/>
      <c r="CS96" s="423"/>
      <c r="CT96" s="423"/>
      <c r="CU96" s="423"/>
      <c r="CV96" s="423"/>
      <c r="CW96" s="423"/>
      <c r="CX96" s="423"/>
      <c r="CY96" s="425"/>
      <c r="CZ96" s="423"/>
      <c r="DA96" s="423"/>
      <c r="DB96" s="423"/>
      <c r="DC96" s="423"/>
      <c r="DD96" s="423"/>
      <c r="DE96" s="423"/>
      <c r="DF96" s="423"/>
      <c r="DG96" s="423"/>
      <c r="DH96" s="423"/>
      <c r="DI96" s="423"/>
      <c r="DJ96" s="423"/>
      <c r="DK96" s="425"/>
      <c r="DL96" s="423"/>
      <c r="DM96" s="423"/>
      <c r="DN96" s="423"/>
      <c r="DO96" s="423"/>
      <c r="DP96" s="423"/>
      <c r="DQ96" s="423"/>
      <c r="DR96" s="423"/>
      <c r="DS96" s="423"/>
      <c r="DT96" s="423"/>
      <c r="DU96" s="426">
        <f t="shared" ref="DU96:ER96" si="128">$B$10*Q$356</f>
        <v>23344.424999999999</v>
      </c>
      <c r="DV96" s="426">
        <f t="shared" si="128"/>
        <v>75179.8125</v>
      </c>
      <c r="DW96" s="427">
        <f t="shared" si="128"/>
        <v>213463.57499999998</v>
      </c>
      <c r="DX96" s="426">
        <f t="shared" si="128"/>
        <v>417721.6875</v>
      </c>
      <c r="DY96" s="426">
        <f t="shared" si="128"/>
        <v>510202.38749999995</v>
      </c>
      <c r="DZ96" s="426">
        <f t="shared" si="128"/>
        <v>496444.64999999997</v>
      </c>
      <c r="EA96" s="426">
        <f t="shared" si="128"/>
        <v>505224.03749999998</v>
      </c>
      <c r="EB96" s="426">
        <f t="shared" si="128"/>
        <v>495940.08749999997</v>
      </c>
      <c r="EC96" s="426">
        <f t="shared" si="128"/>
        <v>335455.57500000001</v>
      </c>
      <c r="ED96" s="426">
        <f t="shared" si="128"/>
        <v>364069.875</v>
      </c>
      <c r="EE96" s="426">
        <f t="shared" si="128"/>
        <v>279841.57500000001</v>
      </c>
      <c r="EF96" s="426">
        <f t="shared" si="128"/>
        <v>238590.78749999998</v>
      </c>
      <c r="EG96" s="426">
        <f t="shared" si="128"/>
        <v>308814.67499999999</v>
      </c>
      <c r="EH96" s="426">
        <f t="shared" si="128"/>
        <v>273585</v>
      </c>
      <c r="EI96" s="427">
        <f t="shared" si="128"/>
        <v>237267.71249999999</v>
      </c>
      <c r="EJ96" s="426">
        <f t="shared" si="128"/>
        <v>178615.125</v>
      </c>
      <c r="EK96" s="426">
        <f t="shared" si="128"/>
        <v>165844.08749999999</v>
      </c>
      <c r="EL96" s="426">
        <f t="shared" si="128"/>
        <v>185342.625</v>
      </c>
      <c r="EM96" s="426">
        <f t="shared" si="128"/>
        <v>165877.72500000001</v>
      </c>
      <c r="EN96" s="426">
        <f t="shared" si="128"/>
        <v>128921.325</v>
      </c>
      <c r="EO96" s="426">
        <f t="shared" si="128"/>
        <v>95799.599999999991</v>
      </c>
      <c r="EP96" s="426">
        <f t="shared" si="128"/>
        <v>55995.224999999999</v>
      </c>
      <c r="EQ96" s="426">
        <f t="shared" si="128"/>
        <v>49009.837499999994</v>
      </c>
      <c r="ER96" s="426">
        <f t="shared" si="128"/>
        <v>27055.762499999997</v>
      </c>
      <c r="ES96" s="397">
        <f t="shared" si="115"/>
        <v>21644.61</v>
      </c>
      <c r="ET96" s="397">
        <f t="shared" si="115"/>
        <v>17315.688000000002</v>
      </c>
      <c r="EU96" s="402">
        <f t="shared" si="115"/>
        <v>13852.550400000002</v>
      </c>
      <c r="EV96" s="397">
        <f t="shared" si="115"/>
        <v>11082.040320000002</v>
      </c>
      <c r="EW96" s="397">
        <f t="shared" si="115"/>
        <v>8865.6322560000026</v>
      </c>
      <c r="EX96" s="397">
        <f t="shared" si="115"/>
        <v>7092.5058048000028</v>
      </c>
      <c r="EY96" s="397">
        <f t="shared" si="115"/>
        <v>5674.0046438400022</v>
      </c>
      <c r="EZ96" s="397">
        <f t="shared" si="95"/>
        <v>4539.2037150720016</v>
      </c>
      <c r="FA96" s="397">
        <f t="shared" si="95"/>
        <v>3631.3629720576014</v>
      </c>
      <c r="FB96" s="397">
        <f t="shared" si="95"/>
        <v>2905.0903776460814</v>
      </c>
      <c r="FC96" s="397">
        <f t="shared" si="95"/>
        <v>2324.0723021168651</v>
      </c>
      <c r="FD96" s="397">
        <f t="shared" si="95"/>
        <v>1859.2578416934921</v>
      </c>
      <c r="FE96" s="397">
        <f t="shared" si="95"/>
        <v>1487.4062733547937</v>
      </c>
      <c r="FF96" s="397">
        <f t="shared" si="95"/>
        <v>1189.9250186838351</v>
      </c>
      <c r="FG96" s="402">
        <f t="shared" si="95"/>
        <v>951.94001494706811</v>
      </c>
      <c r="FH96" s="397">
        <f t="shared" si="122"/>
        <v>761.55201195765449</v>
      </c>
      <c r="FI96" s="397">
        <f t="shared" si="122"/>
        <v>609.24160956612366</v>
      </c>
      <c r="FJ96" s="397">
        <f t="shared" si="122"/>
        <v>487.39328765289895</v>
      </c>
      <c r="FK96" s="397">
        <f t="shared" si="122"/>
        <v>389.91463012231918</v>
      </c>
      <c r="FL96" s="397">
        <f t="shared" si="122"/>
        <v>311.93170409785535</v>
      </c>
      <c r="FM96" s="397">
        <f t="shared" si="122"/>
        <v>249.5453632782843</v>
      </c>
      <c r="FN96" s="397">
        <f t="shared" si="122"/>
        <v>199.63629062262746</v>
      </c>
      <c r="FO96" s="397">
        <f t="shared" si="122"/>
        <v>159.70903249810198</v>
      </c>
      <c r="FP96" s="397">
        <f t="shared" si="122"/>
        <v>127.76722599848159</v>
      </c>
      <c r="FQ96" s="397">
        <f t="shared" si="122"/>
        <v>102.21378079878528</v>
      </c>
      <c r="FR96" s="397">
        <f t="shared" si="122"/>
        <v>81.771024639028226</v>
      </c>
      <c r="FS96" s="402">
        <f t="shared" si="122"/>
        <v>65.416819711222587</v>
      </c>
      <c r="FT96" s="397">
        <f t="shared" si="122"/>
        <v>52.33345576897807</v>
      </c>
      <c r="FU96" s="397">
        <f t="shared" si="122"/>
        <v>41.866764615182461</v>
      </c>
      <c r="FV96" s="397">
        <f t="shared" si="107"/>
        <v>33.493411692145969</v>
      </c>
      <c r="FW96" s="397">
        <f t="shared" si="107"/>
        <v>26.794729353716775</v>
      </c>
      <c r="FX96" s="397">
        <f t="shared" si="107"/>
        <v>21.43578348297342</v>
      </c>
      <c r="FY96" s="397">
        <f t="shared" si="107"/>
        <v>17.148626786378738</v>
      </c>
      <c r="FZ96" s="397">
        <f t="shared" si="107"/>
        <v>13.718901429102992</v>
      </c>
      <c r="GA96" s="397">
        <f t="shared" si="107"/>
        <v>10.975121143282394</v>
      </c>
      <c r="GB96" s="397">
        <f t="shared" si="96"/>
        <v>8.7800969146259149</v>
      </c>
      <c r="GC96" s="397">
        <f t="shared" si="96"/>
        <v>7.0240775317007325</v>
      </c>
      <c r="GD96" s="397">
        <f t="shared" si="96"/>
        <v>5.6192620253605865</v>
      </c>
      <c r="GE96" s="402">
        <f t="shared" si="96"/>
        <v>4.495409620288469</v>
      </c>
      <c r="GF96" s="403">
        <f t="shared" si="45"/>
        <v>5935812.2433615215</v>
      </c>
    </row>
    <row r="97" spans="1:189" ht="22" hidden="1" customHeight="1">
      <c r="B97" s="394">
        <f t="shared" si="111"/>
        <v>81</v>
      </c>
      <c r="C97" s="428"/>
      <c r="D97" s="428"/>
      <c r="E97" s="428">
        <v>1</v>
      </c>
      <c r="F97" s="428"/>
      <c r="G97" s="409" t="str">
        <f>$G$357</f>
        <v>Low Performing  Title / Print</v>
      </c>
      <c r="H97" s="422"/>
      <c r="I97" s="423"/>
      <c r="J97" s="423"/>
      <c r="K97" s="423"/>
      <c r="L97" s="423"/>
      <c r="M97" s="423"/>
      <c r="N97" s="423"/>
      <c r="O97" s="423"/>
      <c r="P97" s="423"/>
      <c r="Q97" s="423"/>
      <c r="R97" s="423"/>
      <c r="S97" s="425"/>
      <c r="T97" s="423"/>
      <c r="U97" s="423"/>
      <c r="V97" s="423"/>
      <c r="W97" s="423"/>
      <c r="X97" s="423"/>
      <c r="Y97" s="423"/>
      <c r="Z97" s="423"/>
      <c r="AA97" s="423"/>
      <c r="AB97" s="423"/>
      <c r="AC97" s="423"/>
      <c r="AD97" s="423"/>
      <c r="AE97" s="425"/>
      <c r="AF97" s="423"/>
      <c r="AG97" s="423"/>
      <c r="AH97" s="423"/>
      <c r="AI97" s="423"/>
      <c r="AJ97" s="423"/>
      <c r="AK97" s="423"/>
      <c r="AL97" s="423"/>
      <c r="AM97" s="423"/>
      <c r="AN97" s="423"/>
      <c r="AO97" s="423"/>
      <c r="AP97" s="423"/>
      <c r="AQ97" s="425"/>
      <c r="AR97" s="423"/>
      <c r="AS97" s="423"/>
      <c r="AT97" s="423"/>
      <c r="AU97" s="423"/>
      <c r="AV97" s="423"/>
      <c r="AW97" s="423"/>
      <c r="AX97" s="423"/>
      <c r="AY97" s="423"/>
      <c r="AZ97" s="423"/>
      <c r="BA97" s="423"/>
      <c r="BB97" s="423"/>
      <c r="BC97" s="425"/>
      <c r="BD97" s="423"/>
      <c r="BE97" s="423"/>
      <c r="BF97" s="423"/>
      <c r="BG97" s="423"/>
      <c r="BH97" s="423"/>
      <c r="BI97" s="423"/>
      <c r="BJ97" s="423"/>
      <c r="BK97" s="423"/>
      <c r="BL97" s="423"/>
      <c r="BM97" s="423"/>
      <c r="BN97" s="423"/>
      <c r="BO97" s="425"/>
      <c r="BP97" s="423"/>
      <c r="BQ97" s="423"/>
      <c r="BR97" s="423"/>
      <c r="BS97" s="423"/>
      <c r="BT97" s="423"/>
      <c r="BU97" s="423"/>
      <c r="BV97" s="423"/>
      <c r="BW97" s="423"/>
      <c r="BX97" s="423"/>
      <c r="BY97" s="423"/>
      <c r="BZ97" s="423"/>
      <c r="CA97" s="425"/>
      <c r="CB97" s="423"/>
      <c r="CC97" s="423"/>
      <c r="CD97" s="423"/>
      <c r="CE97" s="423"/>
      <c r="CF97" s="423"/>
      <c r="CG97" s="423"/>
      <c r="CH97" s="423"/>
      <c r="CI97" s="423"/>
      <c r="CJ97" s="423"/>
      <c r="CK97" s="423"/>
      <c r="CL97" s="423"/>
      <c r="CM97" s="425"/>
      <c r="CN97" s="423"/>
      <c r="CO97" s="423"/>
      <c r="CP97" s="423"/>
      <c r="CQ97" s="423"/>
      <c r="CR97" s="423"/>
      <c r="CS97" s="423"/>
      <c r="CT97" s="423"/>
      <c r="CU97" s="423"/>
      <c r="CV97" s="423"/>
      <c r="CW97" s="423"/>
      <c r="CX97" s="423"/>
      <c r="CY97" s="425"/>
      <c r="CZ97" s="423"/>
      <c r="DA97" s="423"/>
      <c r="DB97" s="423"/>
      <c r="DC97" s="423"/>
      <c r="DD97" s="423"/>
      <c r="DE97" s="423"/>
      <c r="DF97" s="423"/>
      <c r="DG97" s="423"/>
      <c r="DH97" s="423"/>
      <c r="DI97" s="423"/>
      <c r="DJ97" s="423"/>
      <c r="DK97" s="425"/>
      <c r="DL97" s="423"/>
      <c r="DM97" s="423"/>
      <c r="DN97" s="423"/>
      <c r="DO97" s="423"/>
      <c r="DP97" s="423"/>
      <c r="DQ97" s="423"/>
      <c r="DR97" s="423"/>
      <c r="DS97" s="423"/>
      <c r="DT97" s="423"/>
      <c r="DU97" s="423"/>
      <c r="DV97" s="429">
        <f t="shared" ref="DV97:ES97" si="129">$B$10*Q$357</f>
        <v>10965.824999999999</v>
      </c>
      <c r="DW97" s="430">
        <f t="shared" si="129"/>
        <v>40421.0625</v>
      </c>
      <c r="DX97" s="429">
        <f t="shared" si="129"/>
        <v>74204.324999999997</v>
      </c>
      <c r="DY97" s="429">
        <f t="shared" si="129"/>
        <v>136792.5</v>
      </c>
      <c r="DZ97" s="429">
        <f t="shared" si="129"/>
        <v>224799.41249999998</v>
      </c>
      <c r="EA97" s="429">
        <f t="shared" si="129"/>
        <v>153499.125</v>
      </c>
      <c r="EB97" s="429">
        <f t="shared" si="129"/>
        <v>131500.19999999998</v>
      </c>
      <c r="EC97" s="429">
        <f t="shared" si="129"/>
        <v>145650.375</v>
      </c>
      <c r="ED97" s="429">
        <f t="shared" si="129"/>
        <v>117574.27499999999</v>
      </c>
      <c r="EE97" s="429">
        <f t="shared" si="129"/>
        <v>116755.7625</v>
      </c>
      <c r="EF97" s="429">
        <f t="shared" si="129"/>
        <v>111205.575</v>
      </c>
      <c r="EG97" s="429">
        <f t="shared" si="129"/>
        <v>102796.2</v>
      </c>
      <c r="EH97" s="429">
        <f t="shared" si="129"/>
        <v>90664.274999999994</v>
      </c>
      <c r="EI97" s="430">
        <f t="shared" si="129"/>
        <v>106429.04999999999</v>
      </c>
      <c r="EJ97" s="429">
        <f t="shared" si="129"/>
        <v>83634.037499999991</v>
      </c>
      <c r="EK97" s="429">
        <f t="shared" si="129"/>
        <v>71558.175000000003</v>
      </c>
      <c r="EL97" s="429">
        <f t="shared" si="129"/>
        <v>70762.087499999994</v>
      </c>
      <c r="EM97" s="429">
        <f t="shared" si="129"/>
        <v>76144.087499999994</v>
      </c>
      <c r="EN97" s="429">
        <f t="shared" si="129"/>
        <v>55199.137499999997</v>
      </c>
      <c r="EO97" s="429">
        <f t="shared" si="129"/>
        <v>55457.024999999994</v>
      </c>
      <c r="EP97" s="429">
        <f t="shared" si="129"/>
        <v>39681.037499999999</v>
      </c>
      <c r="EQ97" s="429">
        <f t="shared" si="129"/>
        <v>27223.949999999997</v>
      </c>
      <c r="ER97" s="429">
        <f t="shared" si="129"/>
        <v>17704.537499999999</v>
      </c>
      <c r="ES97" s="429">
        <f t="shared" si="129"/>
        <v>7781.4749999999995</v>
      </c>
      <c r="ET97" s="397">
        <f t="shared" si="115"/>
        <v>6225.18</v>
      </c>
      <c r="EU97" s="402">
        <f t="shared" si="115"/>
        <v>4980.1440000000002</v>
      </c>
      <c r="EV97" s="397">
        <f t="shared" si="115"/>
        <v>3984.1152000000002</v>
      </c>
      <c r="EW97" s="397">
        <f t="shared" si="115"/>
        <v>3187.2921600000004</v>
      </c>
      <c r="EX97" s="397">
        <f t="shared" si="115"/>
        <v>2549.8337280000005</v>
      </c>
      <c r="EY97" s="397">
        <f t="shared" si="115"/>
        <v>2039.8669824000006</v>
      </c>
      <c r="EZ97" s="397">
        <f t="shared" si="95"/>
        <v>1631.8935859200005</v>
      </c>
      <c r="FA97" s="397">
        <f t="shared" si="95"/>
        <v>1305.5148687360006</v>
      </c>
      <c r="FB97" s="397">
        <f t="shared" si="95"/>
        <v>1044.4118949888004</v>
      </c>
      <c r="FC97" s="397">
        <f t="shared" si="95"/>
        <v>835.5295159910404</v>
      </c>
      <c r="FD97" s="397">
        <f t="shared" si="95"/>
        <v>668.42361279283239</v>
      </c>
      <c r="FE97" s="397">
        <f t="shared" si="95"/>
        <v>534.73889023426591</v>
      </c>
      <c r="FF97" s="397">
        <f t="shared" si="95"/>
        <v>427.79111218741275</v>
      </c>
      <c r="FG97" s="402">
        <f t="shared" si="95"/>
        <v>342.23288974993022</v>
      </c>
      <c r="FH97" s="397">
        <f t="shared" si="122"/>
        <v>273.7863117999442</v>
      </c>
      <c r="FI97" s="397">
        <f t="shared" si="122"/>
        <v>219.02904943995537</v>
      </c>
      <c r="FJ97" s="397">
        <f t="shared" si="122"/>
        <v>175.2232395519643</v>
      </c>
      <c r="FK97" s="397">
        <f t="shared" si="122"/>
        <v>140.17859164157144</v>
      </c>
      <c r="FL97" s="397">
        <f t="shared" si="122"/>
        <v>112.14287331325716</v>
      </c>
      <c r="FM97" s="397">
        <f t="shared" si="122"/>
        <v>89.714298650605727</v>
      </c>
      <c r="FN97" s="397">
        <f t="shared" si="122"/>
        <v>71.771438920484584</v>
      </c>
      <c r="FO97" s="397">
        <f t="shared" si="122"/>
        <v>57.417151136387673</v>
      </c>
      <c r="FP97" s="397">
        <f t="shared" si="122"/>
        <v>45.933720909110143</v>
      </c>
      <c r="FQ97" s="397">
        <f t="shared" si="122"/>
        <v>36.746976727288114</v>
      </c>
      <c r="FR97" s="397">
        <f t="shared" si="122"/>
        <v>29.397581381830491</v>
      </c>
      <c r="FS97" s="402">
        <f t="shared" si="122"/>
        <v>23.518065105464395</v>
      </c>
      <c r="FT97" s="397">
        <f t="shared" si="122"/>
        <v>18.814452084371517</v>
      </c>
      <c r="FU97" s="397">
        <f t="shared" si="122"/>
        <v>15.051561667497214</v>
      </c>
      <c r="FV97" s="397">
        <f t="shared" si="107"/>
        <v>12.041249333997772</v>
      </c>
      <c r="FW97" s="397">
        <f t="shared" si="107"/>
        <v>9.6329994671982178</v>
      </c>
      <c r="FX97" s="397">
        <f t="shared" si="107"/>
        <v>7.7063995737585742</v>
      </c>
      <c r="FY97" s="397">
        <f t="shared" si="107"/>
        <v>6.1651196590068595</v>
      </c>
      <c r="FZ97" s="397">
        <f t="shared" si="107"/>
        <v>4.9320957272054882</v>
      </c>
      <c r="GA97" s="397">
        <f t="shared" si="107"/>
        <v>3.9456765817643906</v>
      </c>
      <c r="GB97" s="397">
        <f t="shared" si="96"/>
        <v>3.1565412654115126</v>
      </c>
      <c r="GC97" s="397">
        <f t="shared" si="96"/>
        <v>2.5252330123292102</v>
      </c>
      <c r="GD97" s="397">
        <f t="shared" si="96"/>
        <v>2.0201864098633684</v>
      </c>
      <c r="GE97" s="402">
        <f t="shared" si="96"/>
        <v>1.6161491278906948</v>
      </c>
      <c r="GF97" s="392">
        <f t="shared" ref="GF97:GF169" si="130">SUM(H97:GE97)</f>
        <v>2099522.9479034888</v>
      </c>
    </row>
    <row r="98" spans="1:189" ht="22" hidden="1" customHeight="1" thickBot="1">
      <c r="B98" s="394">
        <f t="shared" si="111"/>
        <v>82</v>
      </c>
      <c r="C98" s="428"/>
      <c r="D98" s="428">
        <v>1</v>
      </c>
      <c r="E98" s="428"/>
      <c r="F98" s="428"/>
      <c r="G98" s="395" t="str">
        <f>$G$356</f>
        <v>Avg Performing  Title / Print</v>
      </c>
      <c r="H98" s="422"/>
      <c r="I98" s="423"/>
      <c r="J98" s="423"/>
      <c r="K98" s="423"/>
      <c r="L98" s="423"/>
      <c r="M98" s="423"/>
      <c r="N98" s="423"/>
      <c r="O98" s="423"/>
      <c r="P98" s="423"/>
      <c r="Q98" s="423"/>
      <c r="R98" s="423"/>
      <c r="S98" s="425"/>
      <c r="T98" s="423"/>
      <c r="U98" s="423"/>
      <c r="V98" s="423"/>
      <c r="W98" s="423"/>
      <c r="X98" s="423"/>
      <c r="Y98" s="423"/>
      <c r="Z98" s="423"/>
      <c r="AA98" s="423"/>
      <c r="AB98" s="423"/>
      <c r="AC98" s="423"/>
      <c r="AD98" s="423"/>
      <c r="AE98" s="425"/>
      <c r="AF98" s="423"/>
      <c r="AG98" s="423"/>
      <c r="AH98" s="423"/>
      <c r="AI98" s="423"/>
      <c r="AJ98" s="423"/>
      <c r="AK98" s="423"/>
      <c r="AL98" s="423"/>
      <c r="AM98" s="423"/>
      <c r="AN98" s="423"/>
      <c r="AO98" s="423"/>
      <c r="AP98" s="423"/>
      <c r="AQ98" s="425"/>
      <c r="AR98" s="423"/>
      <c r="AS98" s="423"/>
      <c r="AT98" s="423"/>
      <c r="AU98" s="423"/>
      <c r="AV98" s="423"/>
      <c r="AW98" s="423"/>
      <c r="AX98" s="423"/>
      <c r="AY98" s="423"/>
      <c r="AZ98" s="423"/>
      <c r="BA98" s="423"/>
      <c r="BB98" s="423"/>
      <c r="BC98" s="425"/>
      <c r="BD98" s="423"/>
      <c r="BE98" s="423"/>
      <c r="BF98" s="423"/>
      <c r="BG98" s="423"/>
      <c r="BH98" s="423"/>
      <c r="BI98" s="423"/>
      <c r="BJ98" s="423"/>
      <c r="BK98" s="423"/>
      <c r="BL98" s="423"/>
      <c r="BM98" s="423"/>
      <c r="BN98" s="423"/>
      <c r="BO98" s="425"/>
      <c r="BP98" s="423"/>
      <c r="BQ98" s="423"/>
      <c r="BR98" s="423"/>
      <c r="BS98" s="423"/>
      <c r="BT98" s="423"/>
      <c r="BU98" s="423"/>
      <c r="BV98" s="423"/>
      <c r="BW98" s="423"/>
      <c r="BX98" s="423"/>
      <c r="BY98" s="423"/>
      <c r="BZ98" s="423"/>
      <c r="CA98" s="425"/>
      <c r="CB98" s="423"/>
      <c r="CC98" s="423"/>
      <c r="CD98" s="423"/>
      <c r="CE98" s="423"/>
      <c r="CF98" s="423"/>
      <c r="CG98" s="423"/>
      <c r="CH98" s="423"/>
      <c r="CI98" s="423"/>
      <c r="CJ98" s="423"/>
      <c r="CK98" s="423"/>
      <c r="CL98" s="423"/>
      <c r="CM98" s="425"/>
      <c r="CN98" s="423"/>
      <c r="CO98" s="423"/>
      <c r="CP98" s="423"/>
      <c r="CQ98" s="423"/>
      <c r="CR98" s="423"/>
      <c r="CS98" s="423"/>
      <c r="CT98" s="423"/>
      <c r="CU98" s="423"/>
      <c r="CV98" s="423"/>
      <c r="CW98" s="423"/>
      <c r="CX98" s="423"/>
      <c r="CY98" s="425"/>
      <c r="CZ98" s="423"/>
      <c r="DA98" s="423"/>
      <c r="DB98" s="423"/>
      <c r="DC98" s="423"/>
      <c r="DD98" s="423"/>
      <c r="DE98" s="423"/>
      <c r="DF98" s="423"/>
      <c r="DG98" s="423"/>
      <c r="DH98" s="423"/>
      <c r="DI98" s="423"/>
      <c r="DJ98" s="423"/>
      <c r="DK98" s="425"/>
      <c r="DL98" s="423"/>
      <c r="DM98" s="423"/>
      <c r="DN98" s="423"/>
      <c r="DO98" s="423"/>
      <c r="DP98" s="423"/>
      <c r="DQ98" s="423"/>
      <c r="DR98" s="423"/>
      <c r="DS98" s="423"/>
      <c r="DT98" s="423"/>
      <c r="DU98" s="423"/>
      <c r="DV98" s="423"/>
      <c r="DW98" s="427">
        <f t="shared" ref="DW98:ET98" si="131">$B$10*Q$356</f>
        <v>23344.424999999999</v>
      </c>
      <c r="DX98" s="426">
        <f t="shared" si="131"/>
        <v>75179.8125</v>
      </c>
      <c r="DY98" s="426">
        <f t="shared" si="131"/>
        <v>213463.57499999998</v>
      </c>
      <c r="DZ98" s="426">
        <f t="shared" si="131"/>
        <v>417721.6875</v>
      </c>
      <c r="EA98" s="426">
        <f t="shared" si="131"/>
        <v>510202.38749999995</v>
      </c>
      <c r="EB98" s="426">
        <f t="shared" si="131"/>
        <v>496444.64999999997</v>
      </c>
      <c r="EC98" s="426">
        <f t="shared" si="131"/>
        <v>505224.03749999998</v>
      </c>
      <c r="ED98" s="426">
        <f t="shared" si="131"/>
        <v>495940.08749999997</v>
      </c>
      <c r="EE98" s="426">
        <f t="shared" si="131"/>
        <v>335455.57500000001</v>
      </c>
      <c r="EF98" s="426">
        <f t="shared" si="131"/>
        <v>364069.875</v>
      </c>
      <c r="EG98" s="426">
        <f t="shared" si="131"/>
        <v>279841.57500000001</v>
      </c>
      <c r="EH98" s="426">
        <f t="shared" si="131"/>
        <v>238590.78749999998</v>
      </c>
      <c r="EI98" s="427">
        <f t="shared" si="131"/>
        <v>308814.67499999999</v>
      </c>
      <c r="EJ98" s="426">
        <f t="shared" si="131"/>
        <v>273585</v>
      </c>
      <c r="EK98" s="426">
        <f t="shared" si="131"/>
        <v>237267.71249999999</v>
      </c>
      <c r="EL98" s="426">
        <f t="shared" si="131"/>
        <v>178615.125</v>
      </c>
      <c r="EM98" s="426">
        <f t="shared" si="131"/>
        <v>165844.08749999999</v>
      </c>
      <c r="EN98" s="426">
        <f t="shared" si="131"/>
        <v>185342.625</v>
      </c>
      <c r="EO98" s="426">
        <f t="shared" si="131"/>
        <v>165877.72500000001</v>
      </c>
      <c r="EP98" s="426">
        <f t="shared" si="131"/>
        <v>128921.325</v>
      </c>
      <c r="EQ98" s="426">
        <f t="shared" si="131"/>
        <v>95799.599999999991</v>
      </c>
      <c r="ER98" s="426">
        <f t="shared" si="131"/>
        <v>55995.224999999999</v>
      </c>
      <c r="ES98" s="426">
        <f t="shared" si="131"/>
        <v>49009.837499999994</v>
      </c>
      <c r="ET98" s="426">
        <f t="shared" si="131"/>
        <v>27055.762499999997</v>
      </c>
      <c r="EU98" s="402">
        <f t="shared" si="115"/>
        <v>21644.61</v>
      </c>
      <c r="EV98" s="397">
        <f t="shared" si="115"/>
        <v>17315.688000000002</v>
      </c>
      <c r="EW98" s="397">
        <f t="shared" si="115"/>
        <v>13852.550400000002</v>
      </c>
      <c r="EX98" s="397">
        <f t="shared" si="115"/>
        <v>11082.040320000002</v>
      </c>
      <c r="EY98" s="397">
        <f t="shared" si="115"/>
        <v>8865.6322560000026</v>
      </c>
      <c r="EZ98" s="397">
        <f t="shared" si="95"/>
        <v>7092.5058048000028</v>
      </c>
      <c r="FA98" s="397">
        <f t="shared" si="95"/>
        <v>5674.0046438400022</v>
      </c>
      <c r="FB98" s="397">
        <f t="shared" si="95"/>
        <v>4539.2037150720016</v>
      </c>
      <c r="FC98" s="397">
        <f t="shared" si="95"/>
        <v>3631.3629720576014</v>
      </c>
      <c r="FD98" s="397">
        <f t="shared" si="95"/>
        <v>2905.0903776460814</v>
      </c>
      <c r="FE98" s="397">
        <f t="shared" si="95"/>
        <v>2324.0723021168651</v>
      </c>
      <c r="FF98" s="397">
        <f t="shared" si="95"/>
        <v>1859.2578416934921</v>
      </c>
      <c r="FG98" s="402">
        <f t="shared" si="95"/>
        <v>1487.4062733547937</v>
      </c>
      <c r="FH98" s="397">
        <f t="shared" si="122"/>
        <v>1189.9250186838351</v>
      </c>
      <c r="FI98" s="397">
        <f t="shared" si="122"/>
        <v>951.94001494706811</v>
      </c>
      <c r="FJ98" s="397">
        <f t="shared" si="122"/>
        <v>761.55201195765449</v>
      </c>
      <c r="FK98" s="397">
        <f t="shared" si="122"/>
        <v>609.24160956612366</v>
      </c>
      <c r="FL98" s="397">
        <f t="shared" si="122"/>
        <v>487.39328765289895</v>
      </c>
      <c r="FM98" s="397">
        <f t="shared" si="122"/>
        <v>389.91463012231918</v>
      </c>
      <c r="FN98" s="397">
        <f t="shared" si="122"/>
        <v>311.93170409785535</v>
      </c>
      <c r="FO98" s="397">
        <f t="shared" si="122"/>
        <v>249.5453632782843</v>
      </c>
      <c r="FP98" s="397">
        <f t="shared" si="122"/>
        <v>199.63629062262746</v>
      </c>
      <c r="FQ98" s="397">
        <f t="shared" si="122"/>
        <v>159.70903249810198</v>
      </c>
      <c r="FR98" s="397">
        <f t="shared" si="122"/>
        <v>127.76722599848159</v>
      </c>
      <c r="FS98" s="402">
        <f t="shared" si="122"/>
        <v>102.21378079878528</v>
      </c>
      <c r="FT98" s="397">
        <f t="shared" si="122"/>
        <v>81.771024639028226</v>
      </c>
      <c r="FU98" s="397">
        <f t="shared" si="122"/>
        <v>65.416819711222587</v>
      </c>
      <c r="FV98" s="397">
        <f t="shared" si="107"/>
        <v>52.33345576897807</v>
      </c>
      <c r="FW98" s="397">
        <f t="shared" si="107"/>
        <v>41.866764615182461</v>
      </c>
      <c r="FX98" s="397">
        <f t="shared" si="107"/>
        <v>33.493411692145969</v>
      </c>
      <c r="FY98" s="397">
        <f t="shared" si="107"/>
        <v>26.794729353716775</v>
      </c>
      <c r="FZ98" s="397">
        <f t="shared" si="107"/>
        <v>21.43578348297342</v>
      </c>
      <c r="GA98" s="397">
        <f t="shared" si="107"/>
        <v>17.148626786378738</v>
      </c>
      <c r="GB98" s="397">
        <f t="shared" si="96"/>
        <v>13.718901429102992</v>
      </c>
      <c r="GC98" s="397">
        <f t="shared" si="96"/>
        <v>10.975121143282394</v>
      </c>
      <c r="GD98" s="397">
        <f t="shared" si="96"/>
        <v>8.7800969146259149</v>
      </c>
      <c r="GE98" s="402">
        <f t="shared" si="96"/>
        <v>7.0240775317007325</v>
      </c>
      <c r="GF98" s="403">
        <f t="shared" si="130"/>
        <v>5935802.1286898758</v>
      </c>
    </row>
    <row r="99" spans="1:189" ht="22" hidden="1" customHeight="1" thickTop="1">
      <c r="A99" s="433" t="s">
        <v>386</v>
      </c>
      <c r="B99" s="383">
        <f t="shared" si="111"/>
        <v>83</v>
      </c>
      <c r="C99" s="421"/>
      <c r="D99" s="421"/>
      <c r="E99" s="421">
        <v>1</v>
      </c>
      <c r="F99" s="421"/>
      <c r="G99" s="384" t="str">
        <f>$G$357</f>
        <v>Low Performing  Title / Print</v>
      </c>
      <c r="H99" s="422"/>
      <c r="I99" s="423"/>
      <c r="J99" s="423"/>
      <c r="K99" s="423"/>
      <c r="L99" s="423"/>
      <c r="M99" s="423"/>
      <c r="N99" s="423"/>
      <c r="O99" s="423"/>
      <c r="P99" s="423"/>
      <c r="Q99" s="423"/>
      <c r="R99" s="423"/>
      <c r="S99" s="425"/>
      <c r="T99" s="423"/>
      <c r="U99" s="423"/>
      <c r="V99" s="423"/>
      <c r="W99" s="423"/>
      <c r="X99" s="423"/>
      <c r="Y99" s="423"/>
      <c r="Z99" s="423"/>
      <c r="AA99" s="423"/>
      <c r="AB99" s="423"/>
      <c r="AC99" s="423"/>
      <c r="AD99" s="423"/>
      <c r="AE99" s="425"/>
      <c r="AF99" s="423"/>
      <c r="AG99" s="423"/>
      <c r="AH99" s="423"/>
      <c r="AI99" s="423"/>
      <c r="AJ99" s="423"/>
      <c r="AK99" s="423"/>
      <c r="AL99" s="423"/>
      <c r="AM99" s="423"/>
      <c r="AN99" s="423"/>
      <c r="AO99" s="423"/>
      <c r="AP99" s="423"/>
      <c r="AQ99" s="425"/>
      <c r="AR99" s="423"/>
      <c r="AS99" s="423"/>
      <c r="AT99" s="423"/>
      <c r="AU99" s="423"/>
      <c r="AV99" s="423"/>
      <c r="AW99" s="423"/>
      <c r="AX99" s="423"/>
      <c r="AY99" s="423"/>
      <c r="AZ99" s="423"/>
      <c r="BA99" s="423"/>
      <c r="BB99" s="423"/>
      <c r="BC99" s="425"/>
      <c r="BD99" s="423"/>
      <c r="BE99" s="423"/>
      <c r="BF99" s="423"/>
      <c r="BG99" s="423"/>
      <c r="BH99" s="423"/>
      <c r="BI99" s="423"/>
      <c r="BJ99" s="423"/>
      <c r="BK99" s="423"/>
      <c r="BL99" s="423"/>
      <c r="BM99" s="423"/>
      <c r="BN99" s="423"/>
      <c r="BO99" s="425"/>
      <c r="BP99" s="423"/>
      <c r="BQ99" s="423"/>
      <c r="BR99" s="423"/>
      <c r="BS99" s="423"/>
      <c r="BT99" s="423"/>
      <c r="BU99" s="423"/>
      <c r="BV99" s="423"/>
      <c r="BW99" s="423"/>
      <c r="BX99" s="423"/>
      <c r="BY99" s="423"/>
      <c r="BZ99" s="423"/>
      <c r="CA99" s="425"/>
      <c r="CB99" s="423"/>
      <c r="CC99" s="423"/>
      <c r="CD99" s="423"/>
      <c r="CE99" s="423"/>
      <c r="CF99" s="423"/>
      <c r="CG99" s="423"/>
      <c r="CH99" s="423"/>
      <c r="CI99" s="423"/>
      <c r="CJ99" s="423"/>
      <c r="CK99" s="423"/>
      <c r="CL99" s="423"/>
      <c r="CM99" s="425"/>
      <c r="CN99" s="423"/>
      <c r="CO99" s="423"/>
      <c r="CP99" s="423"/>
      <c r="CQ99" s="423"/>
      <c r="CR99" s="423"/>
      <c r="CS99" s="423"/>
      <c r="CT99" s="423"/>
      <c r="CU99" s="423"/>
      <c r="CV99" s="423"/>
      <c r="CW99" s="423"/>
      <c r="CX99" s="423"/>
      <c r="CY99" s="425"/>
      <c r="CZ99" s="423"/>
      <c r="DA99" s="423"/>
      <c r="DB99" s="423"/>
      <c r="DC99" s="423"/>
      <c r="DD99" s="423"/>
      <c r="DE99" s="423"/>
      <c r="DF99" s="423"/>
      <c r="DG99" s="423"/>
      <c r="DH99" s="423"/>
      <c r="DI99" s="423"/>
      <c r="DJ99" s="423"/>
      <c r="DK99" s="425"/>
      <c r="DL99" s="300"/>
      <c r="DM99" s="300"/>
      <c r="DN99" s="300"/>
      <c r="DO99" s="300"/>
      <c r="DP99" s="300"/>
      <c r="DQ99" s="300"/>
      <c r="DR99" s="300"/>
      <c r="DS99" s="300"/>
      <c r="DT99" s="300"/>
      <c r="DU99" s="300"/>
      <c r="DV99" s="300"/>
      <c r="DW99" s="372"/>
      <c r="DX99" s="429">
        <f t="shared" ref="DX99:EU99" si="132">$B$10*Q$357</f>
        <v>10965.824999999999</v>
      </c>
      <c r="DY99" s="429">
        <f t="shared" si="132"/>
        <v>40421.0625</v>
      </c>
      <c r="DZ99" s="429">
        <f t="shared" si="132"/>
        <v>74204.324999999997</v>
      </c>
      <c r="EA99" s="429">
        <f t="shared" si="132"/>
        <v>136792.5</v>
      </c>
      <c r="EB99" s="429">
        <f t="shared" si="132"/>
        <v>224799.41249999998</v>
      </c>
      <c r="EC99" s="429">
        <f t="shared" si="132"/>
        <v>153499.125</v>
      </c>
      <c r="ED99" s="429">
        <f t="shared" si="132"/>
        <v>131500.19999999998</v>
      </c>
      <c r="EE99" s="429">
        <f t="shared" si="132"/>
        <v>145650.375</v>
      </c>
      <c r="EF99" s="429">
        <f t="shared" si="132"/>
        <v>117574.27499999999</v>
      </c>
      <c r="EG99" s="429">
        <f t="shared" si="132"/>
        <v>116755.7625</v>
      </c>
      <c r="EH99" s="429">
        <f t="shared" si="132"/>
        <v>111205.575</v>
      </c>
      <c r="EI99" s="430">
        <f t="shared" si="132"/>
        <v>102796.2</v>
      </c>
      <c r="EJ99" s="429">
        <f t="shared" si="132"/>
        <v>90664.274999999994</v>
      </c>
      <c r="EK99" s="429">
        <f t="shared" si="132"/>
        <v>106429.04999999999</v>
      </c>
      <c r="EL99" s="429">
        <f t="shared" si="132"/>
        <v>83634.037499999991</v>
      </c>
      <c r="EM99" s="429">
        <f t="shared" si="132"/>
        <v>71558.175000000003</v>
      </c>
      <c r="EN99" s="429">
        <f t="shared" si="132"/>
        <v>70762.087499999994</v>
      </c>
      <c r="EO99" s="429">
        <f t="shared" si="132"/>
        <v>76144.087499999994</v>
      </c>
      <c r="EP99" s="429">
        <f t="shared" si="132"/>
        <v>55199.137499999997</v>
      </c>
      <c r="EQ99" s="429">
        <f t="shared" si="132"/>
        <v>55457.024999999994</v>
      </c>
      <c r="ER99" s="429">
        <f t="shared" si="132"/>
        <v>39681.037499999999</v>
      </c>
      <c r="ES99" s="429">
        <f t="shared" si="132"/>
        <v>27223.949999999997</v>
      </c>
      <c r="ET99" s="429">
        <f t="shared" si="132"/>
        <v>17704.537499999999</v>
      </c>
      <c r="EU99" s="430">
        <f t="shared" si="132"/>
        <v>7781.4749999999995</v>
      </c>
      <c r="EV99" s="397">
        <f t="shared" si="115"/>
        <v>6225.18</v>
      </c>
      <c r="EW99" s="397">
        <f t="shared" si="115"/>
        <v>4980.1440000000002</v>
      </c>
      <c r="EX99" s="397">
        <f t="shared" si="115"/>
        <v>3984.1152000000002</v>
      </c>
      <c r="EY99" s="397">
        <f t="shared" si="115"/>
        <v>3187.2921600000004</v>
      </c>
      <c r="EZ99" s="397">
        <f t="shared" si="95"/>
        <v>2549.8337280000005</v>
      </c>
      <c r="FA99" s="397">
        <f t="shared" si="95"/>
        <v>2039.8669824000006</v>
      </c>
      <c r="FB99" s="397">
        <f t="shared" si="95"/>
        <v>1631.8935859200005</v>
      </c>
      <c r="FC99" s="397">
        <f t="shared" si="95"/>
        <v>1305.5148687360006</v>
      </c>
      <c r="FD99" s="397">
        <f t="shared" si="95"/>
        <v>1044.4118949888004</v>
      </c>
      <c r="FE99" s="397">
        <f t="shared" si="95"/>
        <v>835.5295159910404</v>
      </c>
      <c r="FF99" s="397">
        <f t="shared" si="95"/>
        <v>668.42361279283239</v>
      </c>
      <c r="FG99" s="402">
        <f t="shared" si="95"/>
        <v>534.73889023426591</v>
      </c>
      <c r="FH99" s="397">
        <f t="shared" si="122"/>
        <v>427.79111218741275</v>
      </c>
      <c r="FI99" s="397">
        <f t="shared" si="122"/>
        <v>342.23288974993022</v>
      </c>
      <c r="FJ99" s="397">
        <f t="shared" si="122"/>
        <v>273.7863117999442</v>
      </c>
      <c r="FK99" s="397">
        <f t="shared" si="122"/>
        <v>219.02904943995537</v>
      </c>
      <c r="FL99" s="397">
        <f t="shared" si="122"/>
        <v>175.2232395519643</v>
      </c>
      <c r="FM99" s="397">
        <f t="shared" si="122"/>
        <v>140.17859164157144</v>
      </c>
      <c r="FN99" s="397">
        <f t="shared" si="122"/>
        <v>112.14287331325716</v>
      </c>
      <c r="FO99" s="397">
        <f t="shared" si="122"/>
        <v>89.714298650605727</v>
      </c>
      <c r="FP99" s="397">
        <f t="shared" si="122"/>
        <v>71.771438920484584</v>
      </c>
      <c r="FQ99" s="397">
        <f t="shared" si="122"/>
        <v>57.417151136387673</v>
      </c>
      <c r="FR99" s="397">
        <f t="shared" si="122"/>
        <v>45.933720909110143</v>
      </c>
      <c r="FS99" s="402">
        <f t="shared" si="122"/>
        <v>36.746976727288114</v>
      </c>
      <c r="FT99" s="397">
        <f t="shared" si="122"/>
        <v>29.397581381830491</v>
      </c>
      <c r="FU99" s="397">
        <f t="shared" si="122"/>
        <v>23.518065105464395</v>
      </c>
      <c r="FV99" s="397">
        <f t="shared" si="107"/>
        <v>18.814452084371517</v>
      </c>
      <c r="FW99" s="397">
        <f t="shared" si="107"/>
        <v>15.051561667497214</v>
      </c>
      <c r="FX99" s="397">
        <f t="shared" si="107"/>
        <v>12.041249333997772</v>
      </c>
      <c r="FY99" s="397">
        <f t="shared" si="107"/>
        <v>9.6329994671982178</v>
      </c>
      <c r="FZ99" s="397">
        <f t="shared" si="107"/>
        <v>7.7063995737585742</v>
      </c>
      <c r="GA99" s="397">
        <f t="shared" si="107"/>
        <v>6.1651196590068595</v>
      </c>
      <c r="GB99" s="397">
        <f t="shared" si="96"/>
        <v>4.9320957272054882</v>
      </c>
      <c r="GC99" s="397">
        <f t="shared" si="96"/>
        <v>3.9456765817643906</v>
      </c>
      <c r="GD99" s="397">
        <f t="shared" si="96"/>
        <v>3.1565412654115126</v>
      </c>
      <c r="GE99" s="402">
        <f t="shared" si="96"/>
        <v>2.5252330123292102</v>
      </c>
      <c r="GF99" s="392">
        <f t="shared" si="130"/>
        <v>2099519.311567951</v>
      </c>
    </row>
    <row r="100" spans="1:189" ht="22" hidden="1" customHeight="1">
      <c r="B100" s="394">
        <f t="shared" si="111"/>
        <v>84</v>
      </c>
      <c r="C100" s="428"/>
      <c r="D100" s="428">
        <v>1</v>
      </c>
      <c r="E100" s="428"/>
      <c r="F100" s="428"/>
      <c r="G100" s="418" t="str">
        <f>$G$356</f>
        <v>Avg Performing  Title / Print</v>
      </c>
      <c r="H100" s="422"/>
      <c r="I100" s="423"/>
      <c r="J100" s="423"/>
      <c r="K100" s="423"/>
      <c r="L100" s="423"/>
      <c r="M100" s="423"/>
      <c r="N100" s="423"/>
      <c r="O100" s="423"/>
      <c r="P100" s="423"/>
      <c r="Q100" s="423"/>
      <c r="R100" s="423"/>
      <c r="S100" s="425"/>
      <c r="T100" s="423"/>
      <c r="U100" s="423"/>
      <c r="V100" s="423"/>
      <c r="W100" s="423"/>
      <c r="X100" s="423"/>
      <c r="Y100" s="423"/>
      <c r="Z100" s="423"/>
      <c r="AA100" s="423"/>
      <c r="AB100" s="423"/>
      <c r="AC100" s="423"/>
      <c r="AD100" s="423"/>
      <c r="AE100" s="425"/>
      <c r="AF100" s="423"/>
      <c r="AG100" s="423"/>
      <c r="AH100" s="423"/>
      <c r="AI100" s="423"/>
      <c r="AJ100" s="423"/>
      <c r="AK100" s="423"/>
      <c r="AL100" s="423"/>
      <c r="AM100" s="423"/>
      <c r="AN100" s="423"/>
      <c r="AO100" s="423"/>
      <c r="AP100" s="423"/>
      <c r="AQ100" s="425"/>
      <c r="AR100" s="423"/>
      <c r="AS100" s="423"/>
      <c r="AT100" s="423"/>
      <c r="AU100" s="423"/>
      <c r="AV100" s="423"/>
      <c r="AW100" s="423"/>
      <c r="AX100" s="423"/>
      <c r="AY100" s="423"/>
      <c r="AZ100" s="423"/>
      <c r="BA100" s="423"/>
      <c r="BB100" s="423"/>
      <c r="BC100" s="425"/>
      <c r="BD100" s="423"/>
      <c r="BE100" s="423"/>
      <c r="BF100" s="423"/>
      <c r="BG100" s="423"/>
      <c r="BH100" s="423"/>
      <c r="BI100" s="423"/>
      <c r="BJ100" s="423"/>
      <c r="BK100" s="423"/>
      <c r="BL100" s="423"/>
      <c r="BM100" s="423"/>
      <c r="BN100" s="423"/>
      <c r="BO100" s="425"/>
      <c r="BP100" s="423"/>
      <c r="BQ100" s="423"/>
      <c r="BR100" s="423"/>
      <c r="BS100" s="423"/>
      <c r="BT100" s="423"/>
      <c r="BU100" s="423"/>
      <c r="BV100" s="423"/>
      <c r="BW100" s="423"/>
      <c r="BX100" s="423"/>
      <c r="BY100" s="423"/>
      <c r="BZ100" s="423"/>
      <c r="CA100" s="425"/>
      <c r="CB100" s="423"/>
      <c r="CC100" s="423"/>
      <c r="CD100" s="423"/>
      <c r="CE100" s="423"/>
      <c r="CF100" s="423"/>
      <c r="CG100" s="423"/>
      <c r="CH100" s="423"/>
      <c r="CI100" s="423"/>
      <c r="CJ100" s="423"/>
      <c r="CK100" s="423"/>
      <c r="CL100" s="423"/>
      <c r="CM100" s="425"/>
      <c r="CN100" s="423"/>
      <c r="CO100" s="423"/>
      <c r="CP100" s="423"/>
      <c r="CQ100" s="423"/>
      <c r="CR100" s="423"/>
      <c r="CS100" s="423"/>
      <c r="CT100" s="423"/>
      <c r="CU100" s="423"/>
      <c r="CV100" s="423"/>
      <c r="CW100" s="423"/>
      <c r="CX100" s="423"/>
      <c r="CY100" s="425"/>
      <c r="CZ100" s="423"/>
      <c r="DA100" s="423"/>
      <c r="DB100" s="423"/>
      <c r="DC100" s="423"/>
      <c r="DD100" s="423"/>
      <c r="DE100" s="423"/>
      <c r="DF100" s="423"/>
      <c r="DG100" s="423"/>
      <c r="DH100" s="423"/>
      <c r="DI100" s="423"/>
      <c r="DJ100" s="423"/>
      <c r="DK100" s="425"/>
      <c r="DL100" s="300"/>
      <c r="DM100" s="300"/>
      <c r="DN100" s="300"/>
      <c r="DO100" s="300"/>
      <c r="DP100" s="300"/>
      <c r="DQ100" s="300"/>
      <c r="DR100" s="300"/>
      <c r="DS100" s="300"/>
      <c r="DT100" s="300"/>
      <c r="DU100" s="300"/>
      <c r="DV100" s="300"/>
      <c r="DW100" s="372"/>
      <c r="DX100" s="426">
        <f t="shared" ref="DX100:EU100" si="133">$B$10*Q$356</f>
        <v>23344.424999999999</v>
      </c>
      <c r="DY100" s="426">
        <f t="shared" si="133"/>
        <v>75179.8125</v>
      </c>
      <c r="DZ100" s="426">
        <f t="shared" si="133"/>
        <v>213463.57499999998</v>
      </c>
      <c r="EA100" s="426">
        <f t="shared" si="133"/>
        <v>417721.6875</v>
      </c>
      <c r="EB100" s="426">
        <f t="shared" si="133"/>
        <v>510202.38749999995</v>
      </c>
      <c r="EC100" s="426">
        <f t="shared" si="133"/>
        <v>496444.64999999997</v>
      </c>
      <c r="ED100" s="426">
        <f t="shared" si="133"/>
        <v>505224.03749999998</v>
      </c>
      <c r="EE100" s="426">
        <f t="shared" si="133"/>
        <v>495940.08749999997</v>
      </c>
      <c r="EF100" s="426">
        <f t="shared" si="133"/>
        <v>335455.57500000001</v>
      </c>
      <c r="EG100" s="426">
        <f t="shared" si="133"/>
        <v>364069.875</v>
      </c>
      <c r="EH100" s="426">
        <f t="shared" si="133"/>
        <v>279841.57500000001</v>
      </c>
      <c r="EI100" s="427">
        <f t="shared" si="133"/>
        <v>238590.78749999998</v>
      </c>
      <c r="EJ100" s="426">
        <f t="shared" si="133"/>
        <v>308814.67499999999</v>
      </c>
      <c r="EK100" s="426">
        <f t="shared" si="133"/>
        <v>273585</v>
      </c>
      <c r="EL100" s="426">
        <f t="shared" si="133"/>
        <v>237267.71249999999</v>
      </c>
      <c r="EM100" s="426">
        <f t="shared" si="133"/>
        <v>178615.125</v>
      </c>
      <c r="EN100" s="426">
        <f t="shared" si="133"/>
        <v>165844.08749999999</v>
      </c>
      <c r="EO100" s="426">
        <f t="shared" si="133"/>
        <v>185342.625</v>
      </c>
      <c r="EP100" s="426">
        <f t="shared" si="133"/>
        <v>165877.72500000001</v>
      </c>
      <c r="EQ100" s="426">
        <f t="shared" si="133"/>
        <v>128921.325</v>
      </c>
      <c r="ER100" s="426">
        <f t="shared" si="133"/>
        <v>95799.599999999991</v>
      </c>
      <c r="ES100" s="426">
        <f t="shared" si="133"/>
        <v>55995.224999999999</v>
      </c>
      <c r="ET100" s="426">
        <f t="shared" si="133"/>
        <v>49009.837499999994</v>
      </c>
      <c r="EU100" s="427">
        <f t="shared" si="133"/>
        <v>27055.762499999997</v>
      </c>
      <c r="EV100" s="397">
        <f t="shared" si="115"/>
        <v>21644.61</v>
      </c>
      <c r="EW100" s="397">
        <f t="shared" si="115"/>
        <v>17315.688000000002</v>
      </c>
      <c r="EX100" s="397">
        <f t="shared" si="115"/>
        <v>13852.550400000002</v>
      </c>
      <c r="EY100" s="397">
        <f t="shared" si="115"/>
        <v>11082.040320000002</v>
      </c>
      <c r="EZ100" s="397">
        <f t="shared" si="95"/>
        <v>8865.6322560000026</v>
      </c>
      <c r="FA100" s="397">
        <f t="shared" si="95"/>
        <v>7092.5058048000028</v>
      </c>
      <c r="FB100" s="397">
        <f t="shared" si="95"/>
        <v>5674.0046438400022</v>
      </c>
      <c r="FC100" s="397">
        <f t="shared" si="95"/>
        <v>4539.2037150720016</v>
      </c>
      <c r="FD100" s="397">
        <f t="shared" si="95"/>
        <v>3631.3629720576014</v>
      </c>
      <c r="FE100" s="397">
        <f t="shared" si="95"/>
        <v>2905.0903776460814</v>
      </c>
      <c r="FF100" s="397">
        <f t="shared" si="95"/>
        <v>2324.0723021168651</v>
      </c>
      <c r="FG100" s="402">
        <f t="shared" si="95"/>
        <v>1859.2578416934921</v>
      </c>
      <c r="FH100" s="397">
        <f t="shared" si="122"/>
        <v>1487.4062733547937</v>
      </c>
      <c r="FI100" s="397">
        <f t="shared" si="122"/>
        <v>1189.9250186838351</v>
      </c>
      <c r="FJ100" s="397">
        <f t="shared" si="122"/>
        <v>951.94001494706811</v>
      </c>
      <c r="FK100" s="397">
        <f t="shared" si="122"/>
        <v>761.55201195765449</v>
      </c>
      <c r="FL100" s="397">
        <f t="shared" si="122"/>
        <v>609.24160956612366</v>
      </c>
      <c r="FM100" s="397">
        <f t="shared" si="122"/>
        <v>487.39328765289895</v>
      </c>
      <c r="FN100" s="397">
        <f t="shared" si="122"/>
        <v>389.91463012231918</v>
      </c>
      <c r="FO100" s="397">
        <f t="shared" si="122"/>
        <v>311.93170409785535</v>
      </c>
      <c r="FP100" s="397">
        <f t="shared" si="122"/>
        <v>249.5453632782843</v>
      </c>
      <c r="FQ100" s="397">
        <f t="shared" si="122"/>
        <v>199.63629062262746</v>
      </c>
      <c r="FR100" s="397">
        <f t="shared" si="122"/>
        <v>159.70903249810198</v>
      </c>
      <c r="FS100" s="402">
        <f t="shared" si="122"/>
        <v>127.76722599848159</v>
      </c>
      <c r="FT100" s="397">
        <f t="shared" si="122"/>
        <v>102.21378079878528</v>
      </c>
      <c r="FU100" s="397">
        <f t="shared" si="122"/>
        <v>81.771024639028226</v>
      </c>
      <c r="FV100" s="397">
        <f t="shared" si="107"/>
        <v>65.416819711222587</v>
      </c>
      <c r="FW100" s="397">
        <f t="shared" si="107"/>
        <v>52.33345576897807</v>
      </c>
      <c r="FX100" s="397">
        <f t="shared" si="107"/>
        <v>41.866764615182461</v>
      </c>
      <c r="FY100" s="397">
        <f t="shared" si="107"/>
        <v>33.493411692145969</v>
      </c>
      <c r="FZ100" s="397">
        <f t="shared" si="107"/>
        <v>26.794729353716775</v>
      </c>
      <c r="GA100" s="397">
        <f t="shared" si="107"/>
        <v>21.43578348297342</v>
      </c>
      <c r="GB100" s="397">
        <f t="shared" si="96"/>
        <v>17.148626786378738</v>
      </c>
      <c r="GC100" s="397">
        <f t="shared" si="96"/>
        <v>13.718901429102992</v>
      </c>
      <c r="GD100" s="397">
        <f t="shared" si="96"/>
        <v>10.975121143282394</v>
      </c>
      <c r="GE100" s="402">
        <f t="shared" si="96"/>
        <v>8.7800969146259149</v>
      </c>
      <c r="GF100" s="403">
        <f t="shared" si="130"/>
        <v>5935795.1046123439</v>
      </c>
    </row>
    <row r="101" spans="1:189" ht="22" hidden="1" customHeight="1">
      <c r="B101" s="394">
        <f t="shared" si="111"/>
        <v>85</v>
      </c>
      <c r="C101" s="428"/>
      <c r="D101" s="428"/>
      <c r="E101" s="428">
        <v>1</v>
      </c>
      <c r="F101" s="428"/>
      <c r="G101" s="409" t="str">
        <f>$G$357</f>
        <v>Low Performing  Title / Print</v>
      </c>
      <c r="H101" s="422"/>
      <c r="I101" s="423"/>
      <c r="J101" s="423"/>
      <c r="K101" s="423"/>
      <c r="L101" s="423"/>
      <c r="M101" s="423"/>
      <c r="N101" s="423"/>
      <c r="O101" s="423"/>
      <c r="P101" s="423"/>
      <c r="Q101" s="423"/>
      <c r="R101" s="423"/>
      <c r="S101" s="425"/>
      <c r="T101" s="423"/>
      <c r="U101" s="423"/>
      <c r="V101" s="423"/>
      <c r="W101" s="423"/>
      <c r="X101" s="423"/>
      <c r="Y101" s="423"/>
      <c r="Z101" s="423"/>
      <c r="AA101" s="423"/>
      <c r="AB101" s="423"/>
      <c r="AC101" s="423"/>
      <c r="AD101" s="423"/>
      <c r="AE101" s="425"/>
      <c r="AF101" s="423"/>
      <c r="AG101" s="423"/>
      <c r="AH101" s="423"/>
      <c r="AI101" s="423"/>
      <c r="AJ101" s="423"/>
      <c r="AK101" s="423"/>
      <c r="AL101" s="423"/>
      <c r="AM101" s="423"/>
      <c r="AN101" s="423"/>
      <c r="AO101" s="423"/>
      <c r="AP101" s="423"/>
      <c r="AQ101" s="425"/>
      <c r="AR101" s="423"/>
      <c r="AS101" s="423"/>
      <c r="AT101" s="423"/>
      <c r="AU101" s="423"/>
      <c r="AV101" s="423"/>
      <c r="AW101" s="423"/>
      <c r="AX101" s="423"/>
      <c r="AY101" s="423"/>
      <c r="AZ101" s="423"/>
      <c r="BA101" s="423"/>
      <c r="BB101" s="423"/>
      <c r="BC101" s="425"/>
      <c r="BD101" s="423"/>
      <c r="BE101" s="423"/>
      <c r="BF101" s="423"/>
      <c r="BG101" s="423"/>
      <c r="BH101" s="423"/>
      <c r="BI101" s="423"/>
      <c r="BJ101" s="423"/>
      <c r="BK101" s="423"/>
      <c r="BL101" s="423"/>
      <c r="BM101" s="423"/>
      <c r="BN101" s="423"/>
      <c r="BO101" s="425"/>
      <c r="BP101" s="423"/>
      <c r="BQ101" s="423"/>
      <c r="BR101" s="423"/>
      <c r="BS101" s="423"/>
      <c r="BT101" s="423"/>
      <c r="BU101" s="423"/>
      <c r="BV101" s="423"/>
      <c r="BW101" s="423"/>
      <c r="BX101" s="423"/>
      <c r="BY101" s="423"/>
      <c r="BZ101" s="423"/>
      <c r="CA101" s="425"/>
      <c r="CB101" s="423"/>
      <c r="CC101" s="423"/>
      <c r="CD101" s="423"/>
      <c r="CE101" s="423"/>
      <c r="CF101" s="423"/>
      <c r="CG101" s="423"/>
      <c r="CH101" s="423"/>
      <c r="CI101" s="423"/>
      <c r="CJ101" s="423"/>
      <c r="CK101" s="423"/>
      <c r="CL101" s="423"/>
      <c r="CM101" s="425"/>
      <c r="CN101" s="423"/>
      <c r="CO101" s="423"/>
      <c r="CP101" s="423"/>
      <c r="CQ101" s="423"/>
      <c r="CR101" s="423"/>
      <c r="CS101" s="423"/>
      <c r="CT101" s="423"/>
      <c r="CU101" s="423"/>
      <c r="CV101" s="423"/>
      <c r="CW101" s="423"/>
      <c r="CX101" s="423"/>
      <c r="CY101" s="425"/>
      <c r="CZ101" s="423"/>
      <c r="DA101" s="423"/>
      <c r="DB101" s="423"/>
      <c r="DC101" s="423"/>
      <c r="DD101" s="423"/>
      <c r="DE101" s="423"/>
      <c r="DF101" s="423"/>
      <c r="DG101" s="423"/>
      <c r="DH101" s="423"/>
      <c r="DI101" s="423"/>
      <c r="DJ101" s="423"/>
      <c r="DK101" s="425"/>
      <c r="DL101" s="300"/>
      <c r="DM101" s="300"/>
      <c r="DN101" s="300"/>
      <c r="DO101" s="300"/>
      <c r="DP101" s="300"/>
      <c r="DQ101" s="300"/>
      <c r="DR101" s="300"/>
      <c r="DS101" s="300"/>
      <c r="DT101" s="300"/>
      <c r="DU101" s="300"/>
      <c r="DV101" s="300"/>
      <c r="DW101" s="372"/>
      <c r="DX101" s="423"/>
      <c r="DY101" s="429">
        <f t="shared" ref="DY101:EV101" si="134">$B$10*Q$357</f>
        <v>10965.824999999999</v>
      </c>
      <c r="DZ101" s="429">
        <f t="shared" si="134"/>
        <v>40421.0625</v>
      </c>
      <c r="EA101" s="429">
        <f t="shared" si="134"/>
        <v>74204.324999999997</v>
      </c>
      <c r="EB101" s="429">
        <f t="shared" si="134"/>
        <v>136792.5</v>
      </c>
      <c r="EC101" s="429">
        <f t="shared" si="134"/>
        <v>224799.41249999998</v>
      </c>
      <c r="ED101" s="429">
        <f t="shared" si="134"/>
        <v>153499.125</v>
      </c>
      <c r="EE101" s="429">
        <f t="shared" si="134"/>
        <v>131500.19999999998</v>
      </c>
      <c r="EF101" s="429">
        <f t="shared" si="134"/>
        <v>145650.375</v>
      </c>
      <c r="EG101" s="429">
        <f t="shared" si="134"/>
        <v>117574.27499999999</v>
      </c>
      <c r="EH101" s="429">
        <f t="shared" si="134"/>
        <v>116755.7625</v>
      </c>
      <c r="EI101" s="430">
        <f t="shared" si="134"/>
        <v>111205.575</v>
      </c>
      <c r="EJ101" s="429">
        <f t="shared" si="134"/>
        <v>102796.2</v>
      </c>
      <c r="EK101" s="429">
        <f t="shared" si="134"/>
        <v>90664.274999999994</v>
      </c>
      <c r="EL101" s="429">
        <f t="shared" si="134"/>
        <v>106429.04999999999</v>
      </c>
      <c r="EM101" s="429">
        <f t="shared" si="134"/>
        <v>83634.037499999991</v>
      </c>
      <c r="EN101" s="429">
        <f t="shared" si="134"/>
        <v>71558.175000000003</v>
      </c>
      <c r="EO101" s="429">
        <f t="shared" si="134"/>
        <v>70762.087499999994</v>
      </c>
      <c r="EP101" s="429">
        <f t="shared" si="134"/>
        <v>76144.087499999994</v>
      </c>
      <c r="EQ101" s="429">
        <f t="shared" si="134"/>
        <v>55199.137499999997</v>
      </c>
      <c r="ER101" s="429">
        <f t="shared" si="134"/>
        <v>55457.024999999994</v>
      </c>
      <c r="ES101" s="429">
        <f t="shared" si="134"/>
        <v>39681.037499999999</v>
      </c>
      <c r="ET101" s="429">
        <f t="shared" si="134"/>
        <v>27223.949999999997</v>
      </c>
      <c r="EU101" s="430">
        <f t="shared" si="134"/>
        <v>17704.537499999999</v>
      </c>
      <c r="EV101" s="429">
        <f t="shared" si="134"/>
        <v>7781.4749999999995</v>
      </c>
      <c r="EW101" s="397">
        <f t="shared" ref="EW101:FL117" si="135">EV101*0.8</f>
        <v>6225.18</v>
      </c>
      <c r="EX101" s="397">
        <f t="shared" si="135"/>
        <v>4980.1440000000002</v>
      </c>
      <c r="EY101" s="397">
        <f t="shared" si="135"/>
        <v>3984.1152000000002</v>
      </c>
      <c r="EZ101" s="397">
        <f t="shared" si="135"/>
        <v>3187.2921600000004</v>
      </c>
      <c r="FA101" s="397">
        <f t="shared" si="135"/>
        <v>2549.8337280000005</v>
      </c>
      <c r="FB101" s="397">
        <f t="shared" si="135"/>
        <v>2039.8669824000006</v>
      </c>
      <c r="FC101" s="397">
        <f t="shared" si="135"/>
        <v>1631.8935859200005</v>
      </c>
      <c r="FD101" s="397">
        <f t="shared" si="135"/>
        <v>1305.5148687360006</v>
      </c>
      <c r="FE101" s="397">
        <f t="shared" si="135"/>
        <v>1044.4118949888004</v>
      </c>
      <c r="FF101" s="397">
        <f t="shared" si="135"/>
        <v>835.5295159910404</v>
      </c>
      <c r="FG101" s="402">
        <f t="shared" si="135"/>
        <v>668.42361279283239</v>
      </c>
      <c r="FH101" s="397">
        <f t="shared" si="135"/>
        <v>534.73889023426591</v>
      </c>
      <c r="FI101" s="397">
        <f t="shared" si="135"/>
        <v>427.79111218741275</v>
      </c>
      <c r="FJ101" s="397">
        <f t="shared" si="122"/>
        <v>342.23288974993022</v>
      </c>
      <c r="FK101" s="397">
        <f t="shared" si="122"/>
        <v>273.7863117999442</v>
      </c>
      <c r="FL101" s="397">
        <f t="shared" si="122"/>
        <v>219.02904943995537</v>
      </c>
      <c r="FM101" s="397">
        <f t="shared" si="122"/>
        <v>175.2232395519643</v>
      </c>
      <c r="FN101" s="397">
        <f t="shared" si="122"/>
        <v>140.17859164157144</v>
      </c>
      <c r="FO101" s="397">
        <f t="shared" si="122"/>
        <v>112.14287331325716</v>
      </c>
      <c r="FP101" s="397">
        <f t="shared" si="122"/>
        <v>89.714298650605727</v>
      </c>
      <c r="FQ101" s="397">
        <f t="shared" si="122"/>
        <v>71.771438920484584</v>
      </c>
      <c r="FR101" s="397">
        <f t="shared" si="122"/>
        <v>57.417151136387673</v>
      </c>
      <c r="FS101" s="402">
        <f t="shared" si="122"/>
        <v>45.933720909110143</v>
      </c>
      <c r="FT101" s="397">
        <f t="shared" si="122"/>
        <v>36.746976727288114</v>
      </c>
      <c r="FU101" s="397">
        <f t="shared" si="122"/>
        <v>29.397581381830491</v>
      </c>
      <c r="FV101" s="397">
        <f t="shared" si="107"/>
        <v>23.518065105464395</v>
      </c>
      <c r="FW101" s="397">
        <f t="shared" si="107"/>
        <v>18.814452084371517</v>
      </c>
      <c r="FX101" s="397">
        <f t="shared" si="107"/>
        <v>15.051561667497214</v>
      </c>
      <c r="FY101" s="397">
        <f t="shared" si="107"/>
        <v>12.041249333997772</v>
      </c>
      <c r="FZ101" s="397">
        <f t="shared" si="107"/>
        <v>9.6329994671982178</v>
      </c>
      <c r="GA101" s="397">
        <f t="shared" si="107"/>
        <v>7.7063995737585742</v>
      </c>
      <c r="GB101" s="397">
        <f t="shared" si="96"/>
        <v>6.1651196590068595</v>
      </c>
      <c r="GC101" s="397">
        <f t="shared" si="96"/>
        <v>4.9320957272054882</v>
      </c>
      <c r="GD101" s="397">
        <f t="shared" si="96"/>
        <v>3.9456765817643906</v>
      </c>
      <c r="GE101" s="402">
        <f t="shared" si="96"/>
        <v>3.1565412654115126</v>
      </c>
      <c r="GF101" s="392">
        <f t="shared" si="130"/>
        <v>2099516.7863349388</v>
      </c>
    </row>
    <row r="102" spans="1:189" ht="22" hidden="1" customHeight="1">
      <c r="B102" s="394">
        <f t="shared" si="111"/>
        <v>86</v>
      </c>
      <c r="C102" s="428"/>
      <c r="D102" s="428">
        <v>1</v>
      </c>
      <c r="E102" s="428"/>
      <c r="F102" s="428"/>
      <c r="G102" s="418" t="str">
        <f>$G$356</f>
        <v>Avg Performing  Title / Print</v>
      </c>
      <c r="H102" s="422"/>
      <c r="I102" s="423"/>
      <c r="J102" s="423"/>
      <c r="K102" s="423"/>
      <c r="L102" s="423"/>
      <c r="M102" s="423"/>
      <c r="N102" s="423"/>
      <c r="O102" s="423"/>
      <c r="P102" s="423"/>
      <c r="Q102" s="423"/>
      <c r="R102" s="423"/>
      <c r="S102" s="425"/>
      <c r="T102" s="423"/>
      <c r="U102" s="423"/>
      <c r="V102" s="423"/>
      <c r="W102" s="423"/>
      <c r="X102" s="423"/>
      <c r="Y102" s="423"/>
      <c r="Z102" s="423"/>
      <c r="AA102" s="423"/>
      <c r="AB102" s="423"/>
      <c r="AC102" s="423"/>
      <c r="AD102" s="423"/>
      <c r="AE102" s="425"/>
      <c r="AF102" s="423"/>
      <c r="AG102" s="423"/>
      <c r="AH102" s="423"/>
      <c r="AI102" s="423"/>
      <c r="AJ102" s="423"/>
      <c r="AK102" s="423"/>
      <c r="AL102" s="423"/>
      <c r="AM102" s="423"/>
      <c r="AN102" s="423"/>
      <c r="AO102" s="423"/>
      <c r="AP102" s="423"/>
      <c r="AQ102" s="425"/>
      <c r="AR102" s="423"/>
      <c r="AS102" s="423"/>
      <c r="AT102" s="423"/>
      <c r="AU102" s="423"/>
      <c r="AV102" s="423"/>
      <c r="AW102" s="423"/>
      <c r="AX102" s="423"/>
      <c r="AY102" s="423"/>
      <c r="AZ102" s="423"/>
      <c r="BA102" s="423"/>
      <c r="BB102" s="423"/>
      <c r="BC102" s="425"/>
      <c r="BD102" s="423"/>
      <c r="BE102" s="423"/>
      <c r="BF102" s="423"/>
      <c r="BG102" s="423"/>
      <c r="BH102" s="423"/>
      <c r="BI102" s="423"/>
      <c r="BJ102" s="423"/>
      <c r="BK102" s="423"/>
      <c r="BL102" s="423"/>
      <c r="BM102" s="423"/>
      <c r="BN102" s="423"/>
      <c r="BO102" s="425"/>
      <c r="BP102" s="423"/>
      <c r="BQ102" s="423"/>
      <c r="BR102" s="423"/>
      <c r="BS102" s="423"/>
      <c r="BT102" s="423"/>
      <c r="BU102" s="423"/>
      <c r="BV102" s="423"/>
      <c r="BW102" s="423"/>
      <c r="BX102" s="423"/>
      <c r="BY102" s="423"/>
      <c r="BZ102" s="423"/>
      <c r="CA102" s="425"/>
      <c r="CB102" s="423"/>
      <c r="CC102" s="423"/>
      <c r="CD102" s="423"/>
      <c r="CE102" s="423"/>
      <c r="CF102" s="423"/>
      <c r="CG102" s="423"/>
      <c r="CH102" s="423"/>
      <c r="CI102" s="423"/>
      <c r="CJ102" s="423"/>
      <c r="CK102" s="423"/>
      <c r="CL102" s="423"/>
      <c r="CM102" s="425"/>
      <c r="CN102" s="423"/>
      <c r="CO102" s="423"/>
      <c r="CP102" s="423"/>
      <c r="CQ102" s="423"/>
      <c r="CR102" s="423"/>
      <c r="CS102" s="423"/>
      <c r="CT102" s="423"/>
      <c r="CU102" s="423"/>
      <c r="CV102" s="423"/>
      <c r="CW102" s="423"/>
      <c r="CX102" s="423"/>
      <c r="CY102" s="425"/>
      <c r="CZ102" s="423"/>
      <c r="DA102" s="423"/>
      <c r="DB102" s="423"/>
      <c r="DC102" s="423"/>
      <c r="DD102" s="423"/>
      <c r="DE102" s="423"/>
      <c r="DF102" s="423"/>
      <c r="DG102" s="423"/>
      <c r="DH102" s="423"/>
      <c r="DI102" s="423"/>
      <c r="DJ102" s="423"/>
      <c r="DK102" s="425"/>
      <c r="DL102" s="300"/>
      <c r="DM102" s="300"/>
      <c r="DN102" s="300"/>
      <c r="DO102" s="300"/>
      <c r="DP102" s="300"/>
      <c r="DQ102" s="300"/>
      <c r="DR102" s="300"/>
      <c r="DS102" s="300"/>
      <c r="DT102" s="300"/>
      <c r="DU102" s="300"/>
      <c r="DV102" s="300"/>
      <c r="DW102" s="372"/>
      <c r="DX102" s="423"/>
      <c r="DY102" s="423"/>
      <c r="DZ102" s="423"/>
      <c r="EA102" s="426">
        <f t="shared" ref="EA102:EX102" si="136">$B$10*Q$356</f>
        <v>23344.424999999999</v>
      </c>
      <c r="EB102" s="426">
        <f t="shared" si="136"/>
        <v>75179.8125</v>
      </c>
      <c r="EC102" s="426">
        <f t="shared" si="136"/>
        <v>213463.57499999998</v>
      </c>
      <c r="ED102" s="426">
        <f t="shared" si="136"/>
        <v>417721.6875</v>
      </c>
      <c r="EE102" s="426">
        <f t="shared" si="136"/>
        <v>510202.38749999995</v>
      </c>
      <c r="EF102" s="426">
        <f t="shared" si="136"/>
        <v>496444.64999999997</v>
      </c>
      <c r="EG102" s="426">
        <f t="shared" si="136"/>
        <v>505224.03749999998</v>
      </c>
      <c r="EH102" s="426">
        <f t="shared" si="136"/>
        <v>495940.08749999997</v>
      </c>
      <c r="EI102" s="427">
        <f t="shared" si="136"/>
        <v>335455.57500000001</v>
      </c>
      <c r="EJ102" s="426">
        <f t="shared" si="136"/>
        <v>364069.875</v>
      </c>
      <c r="EK102" s="426">
        <f t="shared" si="136"/>
        <v>279841.57500000001</v>
      </c>
      <c r="EL102" s="426">
        <f t="shared" si="136"/>
        <v>238590.78749999998</v>
      </c>
      <c r="EM102" s="426">
        <f t="shared" si="136"/>
        <v>308814.67499999999</v>
      </c>
      <c r="EN102" s="426">
        <f t="shared" si="136"/>
        <v>273585</v>
      </c>
      <c r="EO102" s="426">
        <f t="shared" si="136"/>
        <v>237267.71249999999</v>
      </c>
      <c r="EP102" s="426">
        <f t="shared" si="136"/>
        <v>178615.125</v>
      </c>
      <c r="EQ102" s="426">
        <f t="shared" si="136"/>
        <v>165844.08749999999</v>
      </c>
      <c r="ER102" s="426">
        <f t="shared" si="136"/>
        <v>185342.625</v>
      </c>
      <c r="ES102" s="426">
        <f t="shared" si="136"/>
        <v>165877.72500000001</v>
      </c>
      <c r="ET102" s="426">
        <f t="shared" si="136"/>
        <v>128921.325</v>
      </c>
      <c r="EU102" s="427">
        <f t="shared" si="136"/>
        <v>95799.599999999991</v>
      </c>
      <c r="EV102" s="426">
        <f t="shared" si="136"/>
        <v>55995.224999999999</v>
      </c>
      <c r="EW102" s="426">
        <f t="shared" si="136"/>
        <v>49009.837499999994</v>
      </c>
      <c r="EX102" s="426">
        <f t="shared" si="136"/>
        <v>27055.762499999997</v>
      </c>
      <c r="EY102" s="397">
        <f t="shared" si="135"/>
        <v>21644.61</v>
      </c>
      <c r="EZ102" s="397">
        <f t="shared" si="135"/>
        <v>17315.688000000002</v>
      </c>
      <c r="FA102" s="397">
        <f t="shared" si="135"/>
        <v>13852.550400000002</v>
      </c>
      <c r="FB102" s="397">
        <f t="shared" si="135"/>
        <v>11082.040320000002</v>
      </c>
      <c r="FC102" s="397">
        <f t="shared" si="135"/>
        <v>8865.6322560000026</v>
      </c>
      <c r="FD102" s="397">
        <f t="shared" si="135"/>
        <v>7092.5058048000028</v>
      </c>
      <c r="FE102" s="397">
        <f t="shared" si="135"/>
        <v>5674.0046438400022</v>
      </c>
      <c r="FF102" s="397">
        <f t="shared" si="135"/>
        <v>4539.2037150720016</v>
      </c>
      <c r="FG102" s="402">
        <f t="shared" si="135"/>
        <v>3631.3629720576014</v>
      </c>
      <c r="FH102" s="397">
        <f t="shared" si="135"/>
        <v>2905.0903776460814</v>
      </c>
      <c r="FI102" s="397">
        <f t="shared" si="135"/>
        <v>2324.0723021168651</v>
      </c>
      <c r="FJ102" s="397">
        <f t="shared" si="122"/>
        <v>1859.2578416934921</v>
      </c>
      <c r="FK102" s="397">
        <f t="shared" si="122"/>
        <v>1487.4062733547937</v>
      </c>
      <c r="FL102" s="397">
        <f t="shared" si="122"/>
        <v>1189.9250186838351</v>
      </c>
      <c r="FM102" s="397">
        <f t="shared" si="122"/>
        <v>951.94001494706811</v>
      </c>
      <c r="FN102" s="397">
        <f t="shared" si="122"/>
        <v>761.55201195765449</v>
      </c>
      <c r="FO102" s="397">
        <f t="shared" si="122"/>
        <v>609.24160956612366</v>
      </c>
      <c r="FP102" s="397">
        <f t="shared" si="122"/>
        <v>487.39328765289895</v>
      </c>
      <c r="FQ102" s="397">
        <f t="shared" si="122"/>
        <v>389.91463012231918</v>
      </c>
      <c r="FR102" s="397">
        <f t="shared" si="122"/>
        <v>311.93170409785535</v>
      </c>
      <c r="FS102" s="402">
        <f t="shared" si="122"/>
        <v>249.5453632782843</v>
      </c>
      <c r="FT102" s="397">
        <f t="shared" si="122"/>
        <v>199.63629062262746</v>
      </c>
      <c r="FU102" s="397">
        <f t="shared" si="122"/>
        <v>159.70903249810198</v>
      </c>
      <c r="FV102" s="397">
        <f t="shared" si="107"/>
        <v>127.76722599848159</v>
      </c>
      <c r="FW102" s="397">
        <f t="shared" si="107"/>
        <v>102.21378079878528</v>
      </c>
      <c r="FX102" s="397">
        <f t="shared" si="107"/>
        <v>81.771024639028226</v>
      </c>
      <c r="FY102" s="397">
        <f t="shared" si="107"/>
        <v>65.416819711222587</v>
      </c>
      <c r="FZ102" s="397">
        <f t="shared" si="107"/>
        <v>52.33345576897807</v>
      </c>
      <c r="GA102" s="397">
        <f t="shared" si="107"/>
        <v>41.866764615182461</v>
      </c>
      <c r="GB102" s="397">
        <f t="shared" si="96"/>
        <v>33.493411692145969</v>
      </c>
      <c r="GC102" s="397">
        <f t="shared" si="96"/>
        <v>26.794729353716775</v>
      </c>
      <c r="GD102" s="397">
        <f t="shared" si="96"/>
        <v>21.43578348297342</v>
      </c>
      <c r="GE102" s="402">
        <f t="shared" si="96"/>
        <v>17.148626786378738</v>
      </c>
      <c r="GF102" s="403">
        <f t="shared" si="130"/>
        <v>5935761.6304928567</v>
      </c>
    </row>
    <row r="103" spans="1:189" ht="22" hidden="1" customHeight="1">
      <c r="B103" s="394">
        <f t="shared" si="111"/>
        <v>87</v>
      </c>
      <c r="C103" s="428"/>
      <c r="D103" s="428"/>
      <c r="E103" s="428"/>
      <c r="F103" s="428">
        <v>1</v>
      </c>
      <c r="G103" s="412" t="str">
        <f>$G$358</f>
        <v>Even Performing Title / Print</v>
      </c>
      <c r="H103" s="422"/>
      <c r="I103" s="423"/>
      <c r="J103" s="423"/>
      <c r="K103" s="423"/>
      <c r="L103" s="423"/>
      <c r="M103" s="423"/>
      <c r="N103" s="423"/>
      <c r="O103" s="423"/>
      <c r="P103" s="423"/>
      <c r="Q103" s="423"/>
      <c r="R103" s="423"/>
      <c r="S103" s="425"/>
      <c r="T103" s="423"/>
      <c r="U103" s="423"/>
      <c r="V103" s="423"/>
      <c r="W103" s="423"/>
      <c r="X103" s="423"/>
      <c r="Y103" s="423"/>
      <c r="Z103" s="423"/>
      <c r="AA103" s="423"/>
      <c r="AB103" s="423"/>
      <c r="AC103" s="423"/>
      <c r="AD103" s="423"/>
      <c r="AE103" s="425"/>
      <c r="AF103" s="423"/>
      <c r="AG103" s="423"/>
      <c r="AH103" s="423"/>
      <c r="AI103" s="423"/>
      <c r="AJ103" s="423"/>
      <c r="AK103" s="423"/>
      <c r="AL103" s="423"/>
      <c r="AM103" s="423"/>
      <c r="AN103" s="423"/>
      <c r="AO103" s="423"/>
      <c r="AP103" s="423"/>
      <c r="AQ103" s="425"/>
      <c r="AR103" s="423"/>
      <c r="AS103" s="423"/>
      <c r="AT103" s="423"/>
      <c r="AU103" s="423"/>
      <c r="AV103" s="423"/>
      <c r="AW103" s="423"/>
      <c r="AX103" s="423"/>
      <c r="AY103" s="423"/>
      <c r="AZ103" s="423"/>
      <c r="BA103" s="423"/>
      <c r="BB103" s="423"/>
      <c r="BC103" s="425"/>
      <c r="BD103" s="423"/>
      <c r="BE103" s="423"/>
      <c r="BF103" s="423"/>
      <c r="BG103" s="423"/>
      <c r="BH103" s="423"/>
      <c r="BI103" s="423"/>
      <c r="BJ103" s="423"/>
      <c r="BK103" s="423"/>
      <c r="BL103" s="423"/>
      <c r="BM103" s="423"/>
      <c r="BN103" s="423"/>
      <c r="BO103" s="425"/>
      <c r="BP103" s="423"/>
      <c r="BQ103" s="423"/>
      <c r="BR103" s="423"/>
      <c r="BS103" s="423"/>
      <c r="BT103" s="423"/>
      <c r="BU103" s="423"/>
      <c r="BV103" s="423"/>
      <c r="BW103" s="423"/>
      <c r="BX103" s="423"/>
      <c r="BY103" s="423"/>
      <c r="BZ103" s="423"/>
      <c r="CA103" s="425"/>
      <c r="CB103" s="423"/>
      <c r="CC103" s="423"/>
      <c r="CD103" s="423"/>
      <c r="CE103" s="423"/>
      <c r="CF103" s="423"/>
      <c r="CG103" s="423"/>
      <c r="CH103" s="423"/>
      <c r="CI103" s="423"/>
      <c r="CJ103" s="423"/>
      <c r="CK103" s="423"/>
      <c r="CL103" s="423"/>
      <c r="CM103" s="425"/>
      <c r="CN103" s="423"/>
      <c r="CO103" s="423"/>
      <c r="CP103" s="423"/>
      <c r="CQ103" s="423"/>
      <c r="CR103" s="423"/>
      <c r="CS103" s="423"/>
      <c r="CT103" s="423"/>
      <c r="CU103" s="423"/>
      <c r="CV103" s="423"/>
      <c r="CW103" s="423"/>
      <c r="CX103" s="423"/>
      <c r="CY103" s="425"/>
      <c r="CZ103" s="423"/>
      <c r="DA103" s="423"/>
      <c r="DB103" s="423"/>
      <c r="DC103" s="423"/>
      <c r="DD103" s="423"/>
      <c r="DE103" s="423"/>
      <c r="DF103" s="423"/>
      <c r="DG103" s="423"/>
      <c r="DH103" s="423"/>
      <c r="DI103" s="423"/>
      <c r="DJ103" s="423"/>
      <c r="DK103" s="425"/>
      <c r="DL103" s="300"/>
      <c r="DM103" s="300"/>
      <c r="DN103" s="300"/>
      <c r="DO103" s="300"/>
      <c r="DP103" s="300"/>
      <c r="DQ103" s="300"/>
      <c r="DR103" s="300"/>
      <c r="DS103" s="300"/>
      <c r="DT103" s="300"/>
      <c r="DU103" s="300"/>
      <c r="DV103" s="300"/>
      <c r="DW103" s="372"/>
      <c r="DX103" s="423"/>
      <c r="DY103" s="423"/>
      <c r="DZ103" s="423"/>
      <c r="EA103" s="423"/>
      <c r="EB103" s="423"/>
      <c r="EC103" s="431">
        <f t="shared" ref="EC103:EZ103" si="137">$B$10*Q$358</f>
        <v>2335.9375000000005</v>
      </c>
      <c r="ED103" s="431">
        <f t="shared" si="137"/>
        <v>9343.7500000000018</v>
      </c>
      <c r="EE103" s="431">
        <f t="shared" si="137"/>
        <v>23359.375</v>
      </c>
      <c r="EF103" s="431">
        <f t="shared" si="137"/>
        <v>35039.0625</v>
      </c>
      <c r="EG103" s="431">
        <f t="shared" si="137"/>
        <v>46718.75</v>
      </c>
      <c r="EH103" s="431">
        <f t="shared" si="137"/>
        <v>44382.8125</v>
      </c>
      <c r="EI103" s="432">
        <f t="shared" si="137"/>
        <v>42046.875</v>
      </c>
      <c r="EJ103" s="431">
        <f t="shared" si="137"/>
        <v>39710.9375</v>
      </c>
      <c r="EK103" s="431">
        <f t="shared" si="137"/>
        <v>37375.000000000007</v>
      </c>
      <c r="EL103" s="431">
        <f t="shared" si="137"/>
        <v>35039.0625</v>
      </c>
      <c r="EM103" s="431">
        <f t="shared" si="137"/>
        <v>32703.125</v>
      </c>
      <c r="EN103" s="431">
        <f t="shared" si="137"/>
        <v>30367.1875</v>
      </c>
      <c r="EO103" s="431">
        <f t="shared" si="137"/>
        <v>28031.25</v>
      </c>
      <c r="EP103" s="431">
        <f t="shared" si="137"/>
        <v>25695.312500000004</v>
      </c>
      <c r="EQ103" s="431">
        <f t="shared" si="137"/>
        <v>23359.374999999975</v>
      </c>
      <c r="ER103" s="431">
        <f t="shared" si="137"/>
        <v>21023.437499999975</v>
      </c>
      <c r="ES103" s="431">
        <f t="shared" si="137"/>
        <v>18687.500000000004</v>
      </c>
      <c r="ET103" s="431">
        <f t="shared" si="137"/>
        <v>16351.5625</v>
      </c>
      <c r="EU103" s="432">
        <f t="shared" si="137"/>
        <v>14015.625</v>
      </c>
      <c r="EV103" s="431">
        <f t="shared" si="137"/>
        <v>11679.6875</v>
      </c>
      <c r="EW103" s="431">
        <f t="shared" si="137"/>
        <v>9343.7500000000018</v>
      </c>
      <c r="EX103" s="431">
        <f t="shared" si="137"/>
        <v>7007.8125</v>
      </c>
      <c r="EY103" s="431">
        <f t="shared" si="137"/>
        <v>4671.8750000000009</v>
      </c>
      <c r="EZ103" s="431">
        <f t="shared" si="137"/>
        <v>2335.9375000000005</v>
      </c>
      <c r="FA103" s="397">
        <f t="shared" si="135"/>
        <v>1868.7500000000005</v>
      </c>
      <c r="FB103" s="397">
        <f t="shared" si="135"/>
        <v>1495.0000000000005</v>
      </c>
      <c r="FC103" s="397">
        <f t="shared" si="135"/>
        <v>1196.0000000000005</v>
      </c>
      <c r="FD103" s="397">
        <f t="shared" si="135"/>
        <v>956.80000000000041</v>
      </c>
      <c r="FE103" s="397">
        <f t="shared" si="135"/>
        <v>765.4400000000004</v>
      </c>
      <c r="FF103" s="397">
        <f t="shared" si="135"/>
        <v>612.35200000000032</v>
      </c>
      <c r="FG103" s="402">
        <f t="shared" si="135"/>
        <v>489.88160000000028</v>
      </c>
      <c r="FH103" s="397">
        <f t="shared" si="135"/>
        <v>391.90528000000023</v>
      </c>
      <c r="FI103" s="397">
        <f t="shared" si="135"/>
        <v>313.52422400000023</v>
      </c>
      <c r="FJ103" s="397">
        <f t="shared" si="122"/>
        <v>250.81937920000018</v>
      </c>
      <c r="FK103" s="397">
        <f t="shared" si="122"/>
        <v>200.65550336000015</v>
      </c>
      <c r="FL103" s="397">
        <f t="shared" si="122"/>
        <v>160.52440268800012</v>
      </c>
      <c r="FM103" s="397">
        <f t="shared" si="122"/>
        <v>128.4195221504001</v>
      </c>
      <c r="FN103" s="397">
        <f t="shared" si="122"/>
        <v>102.73561772032008</v>
      </c>
      <c r="FO103" s="397">
        <f t="shared" si="122"/>
        <v>82.188494176256071</v>
      </c>
      <c r="FP103" s="397">
        <f t="shared" si="122"/>
        <v>65.75079534100486</v>
      </c>
      <c r="FQ103" s="397">
        <f t="shared" si="122"/>
        <v>52.600636272803889</v>
      </c>
      <c r="FR103" s="397">
        <f t="shared" si="122"/>
        <v>42.080509018243113</v>
      </c>
      <c r="FS103" s="402">
        <f t="shared" si="122"/>
        <v>33.66440721459449</v>
      </c>
      <c r="FT103" s="397">
        <f t="shared" si="122"/>
        <v>26.931525771675595</v>
      </c>
      <c r="FU103" s="397">
        <f t="shared" si="122"/>
        <v>21.545220617340476</v>
      </c>
      <c r="FV103" s="397">
        <f t="shared" si="107"/>
        <v>17.236176493872382</v>
      </c>
      <c r="FW103" s="397">
        <f t="shared" si="107"/>
        <v>13.788941195097905</v>
      </c>
      <c r="FX103" s="397">
        <f t="shared" si="107"/>
        <v>11.031152956078325</v>
      </c>
      <c r="FY103" s="397">
        <f t="shared" si="107"/>
        <v>8.82492236486266</v>
      </c>
      <c r="FZ103" s="397">
        <f t="shared" si="107"/>
        <v>7.0599378918901285</v>
      </c>
      <c r="GA103" s="397">
        <f t="shared" si="107"/>
        <v>5.6479503135121032</v>
      </c>
      <c r="GB103" s="397">
        <f t="shared" si="96"/>
        <v>4.5183602508096827</v>
      </c>
      <c r="GC103" s="397">
        <f t="shared" si="96"/>
        <v>3.6146882006477465</v>
      </c>
      <c r="GD103" s="397">
        <f t="shared" si="96"/>
        <v>2.8917505605181972</v>
      </c>
      <c r="GE103" s="402">
        <f t="shared" si="96"/>
        <v>2.3134004484145581</v>
      </c>
      <c r="GF103" s="416">
        <f t="shared" si="130"/>
        <v>569959.49639820633</v>
      </c>
    </row>
    <row r="104" spans="1:189" ht="22" hidden="1" customHeight="1">
      <c r="B104" s="394">
        <f t="shared" si="111"/>
        <v>88</v>
      </c>
      <c r="C104" s="428">
        <v>1</v>
      </c>
      <c r="D104" s="428"/>
      <c r="E104" s="428"/>
      <c r="F104" s="428"/>
      <c r="G104" s="404" t="str">
        <f>$G$355</f>
        <v>High Performing Title / Print</v>
      </c>
      <c r="H104" s="422"/>
      <c r="I104" s="423"/>
      <c r="J104" s="423"/>
      <c r="K104" s="423"/>
      <c r="L104" s="423"/>
      <c r="M104" s="423"/>
      <c r="N104" s="423"/>
      <c r="O104" s="423"/>
      <c r="P104" s="423"/>
      <c r="Q104" s="423"/>
      <c r="R104" s="423"/>
      <c r="S104" s="425"/>
      <c r="T104" s="423"/>
      <c r="U104" s="423"/>
      <c r="V104" s="423"/>
      <c r="W104" s="423"/>
      <c r="X104" s="423"/>
      <c r="Y104" s="423"/>
      <c r="Z104" s="423"/>
      <c r="AA104" s="423"/>
      <c r="AB104" s="423"/>
      <c r="AC104" s="423"/>
      <c r="AD104" s="423"/>
      <c r="AE104" s="425"/>
      <c r="AF104" s="423"/>
      <c r="AG104" s="423"/>
      <c r="AH104" s="423"/>
      <c r="AI104" s="423"/>
      <c r="AJ104" s="423"/>
      <c r="AK104" s="423"/>
      <c r="AL104" s="423"/>
      <c r="AM104" s="423"/>
      <c r="AN104" s="423"/>
      <c r="AO104" s="423"/>
      <c r="AP104" s="423"/>
      <c r="AQ104" s="425"/>
      <c r="AR104" s="423"/>
      <c r="AS104" s="423"/>
      <c r="AT104" s="423"/>
      <c r="AU104" s="423"/>
      <c r="AV104" s="423"/>
      <c r="AW104" s="423"/>
      <c r="AX104" s="423"/>
      <c r="AY104" s="423"/>
      <c r="AZ104" s="423"/>
      <c r="BA104" s="423"/>
      <c r="BB104" s="423"/>
      <c r="BC104" s="425"/>
      <c r="BD104" s="423"/>
      <c r="BE104" s="423"/>
      <c r="BF104" s="423"/>
      <c r="BG104" s="423"/>
      <c r="BH104" s="423"/>
      <c r="BI104" s="423"/>
      <c r="BJ104" s="423"/>
      <c r="BK104" s="423"/>
      <c r="BL104" s="423"/>
      <c r="BM104" s="423"/>
      <c r="BN104" s="423"/>
      <c r="BO104" s="425"/>
      <c r="BP104" s="423"/>
      <c r="BQ104" s="423"/>
      <c r="BR104" s="423"/>
      <c r="BS104" s="423"/>
      <c r="BT104" s="423"/>
      <c r="BU104" s="423"/>
      <c r="BV104" s="423"/>
      <c r="BW104" s="423"/>
      <c r="BX104" s="423"/>
      <c r="BY104" s="423"/>
      <c r="BZ104" s="423"/>
      <c r="CA104" s="425"/>
      <c r="CB104" s="423"/>
      <c r="CC104" s="423"/>
      <c r="CD104" s="423"/>
      <c r="CE104" s="423"/>
      <c r="CF104" s="423"/>
      <c r="CG104" s="423"/>
      <c r="CH104" s="423"/>
      <c r="CI104" s="423"/>
      <c r="CJ104" s="423"/>
      <c r="CK104" s="423"/>
      <c r="CL104" s="423"/>
      <c r="CM104" s="425"/>
      <c r="CN104" s="423"/>
      <c r="CO104" s="423"/>
      <c r="CP104" s="423"/>
      <c r="CQ104" s="423"/>
      <c r="CR104" s="423"/>
      <c r="CS104" s="423"/>
      <c r="CT104" s="423"/>
      <c r="CU104" s="423"/>
      <c r="CV104" s="423"/>
      <c r="CW104" s="423"/>
      <c r="CX104" s="423"/>
      <c r="CY104" s="425"/>
      <c r="CZ104" s="423"/>
      <c r="DA104" s="423"/>
      <c r="DB104" s="423"/>
      <c r="DC104" s="423"/>
      <c r="DD104" s="423"/>
      <c r="DE104" s="423"/>
      <c r="DF104" s="423"/>
      <c r="DG104" s="423"/>
      <c r="DH104" s="423"/>
      <c r="DI104" s="423"/>
      <c r="DJ104" s="423"/>
      <c r="DK104" s="425"/>
      <c r="DL104" s="300"/>
      <c r="DM104" s="300"/>
      <c r="DN104" s="300"/>
      <c r="DO104" s="300"/>
      <c r="DP104" s="300"/>
      <c r="DQ104" s="300"/>
      <c r="DR104" s="300"/>
      <c r="DS104" s="300"/>
      <c r="DT104" s="300"/>
      <c r="DU104" s="300"/>
      <c r="DV104" s="300"/>
      <c r="DW104" s="372"/>
      <c r="DX104" s="423"/>
      <c r="DY104" s="423"/>
      <c r="DZ104" s="423"/>
      <c r="EA104" s="423"/>
      <c r="EB104" s="423"/>
      <c r="EC104" s="423"/>
      <c r="ED104" s="435">
        <f t="shared" ref="ED104:FA104" si="138">$B$10*Q$355</f>
        <v>216978.69374999998</v>
      </c>
      <c r="EE104" s="435">
        <f t="shared" si="138"/>
        <v>724467.65625</v>
      </c>
      <c r="EF104" s="435">
        <f t="shared" si="138"/>
        <v>1376160.58125</v>
      </c>
      <c r="EG104" s="435">
        <f t="shared" si="138"/>
        <v>2329951.8937499998</v>
      </c>
      <c r="EH104" s="435">
        <f t="shared" si="138"/>
        <v>2894254.59375</v>
      </c>
      <c r="EI104" s="436">
        <f t="shared" si="138"/>
        <v>3393771.46875</v>
      </c>
      <c r="EJ104" s="435">
        <f t="shared" si="138"/>
        <v>2796016.2749999999</v>
      </c>
      <c r="EK104" s="435">
        <f t="shared" si="138"/>
        <v>2389978.0124999997</v>
      </c>
      <c r="EL104" s="435">
        <f t="shared" si="138"/>
        <v>3074736.5999999996</v>
      </c>
      <c r="EM104" s="435">
        <f t="shared" si="138"/>
        <v>2535998.4</v>
      </c>
      <c r="EN104" s="435">
        <f t="shared" si="138"/>
        <v>2199253.3874999997</v>
      </c>
      <c r="EO104" s="435">
        <f t="shared" si="138"/>
        <v>2769980.85</v>
      </c>
      <c r="EP104" s="435">
        <f t="shared" si="138"/>
        <v>2434968.1687499997</v>
      </c>
      <c r="EQ104" s="435">
        <f t="shared" si="138"/>
        <v>2279546.1</v>
      </c>
      <c r="ER104" s="435">
        <f t="shared" si="138"/>
        <v>1459329.3</v>
      </c>
      <c r="ES104" s="435">
        <f t="shared" si="138"/>
        <v>1644554.1937499999</v>
      </c>
      <c r="ET104" s="435">
        <f t="shared" si="138"/>
        <v>1368625.78125</v>
      </c>
      <c r="EU104" s="436">
        <f t="shared" si="138"/>
        <v>1435026.20625</v>
      </c>
      <c r="EV104" s="435">
        <f t="shared" si="138"/>
        <v>791086.72499999998</v>
      </c>
      <c r="EW104" s="435">
        <f t="shared" si="138"/>
        <v>705176.54999999993</v>
      </c>
      <c r="EX104" s="435">
        <f t="shared" si="138"/>
        <v>550393.59375</v>
      </c>
      <c r="EY104" s="435">
        <f t="shared" si="138"/>
        <v>603389.47499999998</v>
      </c>
      <c r="EZ104" s="435">
        <f t="shared" si="138"/>
        <v>382004.26874999999</v>
      </c>
      <c r="FA104" s="435">
        <f t="shared" si="138"/>
        <v>213648.58124999999</v>
      </c>
      <c r="FB104" s="397">
        <f t="shared" si="135"/>
        <v>170918.86499999999</v>
      </c>
      <c r="FC104" s="397">
        <f t="shared" si="135"/>
        <v>136735.092</v>
      </c>
      <c r="FD104" s="397">
        <f t="shared" si="135"/>
        <v>109388.0736</v>
      </c>
      <c r="FE104" s="397">
        <f t="shared" si="135"/>
        <v>87510.458880000006</v>
      </c>
      <c r="FF104" s="397">
        <f t="shared" si="135"/>
        <v>70008.367104000004</v>
      </c>
      <c r="FG104" s="402">
        <f t="shared" si="135"/>
        <v>56006.693683200006</v>
      </c>
      <c r="FH104" s="397">
        <f t="shared" si="135"/>
        <v>44805.354946560008</v>
      </c>
      <c r="FI104" s="397">
        <f t="shared" si="135"/>
        <v>35844.283957248008</v>
      </c>
      <c r="FJ104" s="397">
        <f t="shared" si="122"/>
        <v>28675.427165798406</v>
      </c>
      <c r="FK104" s="397">
        <f t="shared" si="122"/>
        <v>22940.341732638728</v>
      </c>
      <c r="FL104" s="397">
        <f t="shared" si="122"/>
        <v>18352.273386110985</v>
      </c>
      <c r="FM104" s="397">
        <f t="shared" si="122"/>
        <v>14681.818708888788</v>
      </c>
      <c r="FN104" s="397">
        <f t="shared" si="122"/>
        <v>11745.454967111031</v>
      </c>
      <c r="FO104" s="397">
        <f t="shared" si="122"/>
        <v>9396.3639736888254</v>
      </c>
      <c r="FP104" s="397">
        <f t="shared" si="122"/>
        <v>7517.091178951061</v>
      </c>
      <c r="FQ104" s="397">
        <f t="shared" si="122"/>
        <v>6013.6729431608492</v>
      </c>
      <c r="FR104" s="397">
        <f t="shared" si="122"/>
        <v>4810.9383545286792</v>
      </c>
      <c r="FS104" s="402">
        <f t="shared" si="122"/>
        <v>3848.7506836229436</v>
      </c>
      <c r="FT104" s="397">
        <f t="shared" si="122"/>
        <v>3079.000546898355</v>
      </c>
      <c r="FU104" s="397">
        <f t="shared" si="122"/>
        <v>2463.2004375186843</v>
      </c>
      <c r="FV104" s="397">
        <f t="shared" si="107"/>
        <v>1970.5603500149475</v>
      </c>
      <c r="FW104" s="397">
        <f t="shared" si="107"/>
        <v>1576.4482800119581</v>
      </c>
      <c r="FX104" s="397">
        <f t="shared" si="107"/>
        <v>1261.1586240095667</v>
      </c>
      <c r="FY104" s="397">
        <f t="shared" si="107"/>
        <v>1008.9268992076534</v>
      </c>
      <c r="FZ104" s="397">
        <f t="shared" si="107"/>
        <v>807.14151936612279</v>
      </c>
      <c r="GA104" s="397">
        <f t="shared" si="107"/>
        <v>645.71321549289826</v>
      </c>
      <c r="GB104" s="397">
        <f t="shared" si="96"/>
        <v>516.57057239431867</v>
      </c>
      <c r="GC104" s="397">
        <f t="shared" si="96"/>
        <v>413.25645791545497</v>
      </c>
      <c r="GD104" s="397">
        <f t="shared" si="96"/>
        <v>330.60516633236398</v>
      </c>
      <c r="GE104" s="402">
        <f t="shared" si="96"/>
        <v>264.48413306589117</v>
      </c>
      <c r="GF104" s="407">
        <f t="shared" si="130"/>
        <v>41422833.744717732</v>
      </c>
      <c r="GG104" s="408">
        <f>(GF104*$B$14)*$B$13</f>
        <v>186402751.85122982</v>
      </c>
    </row>
    <row r="105" spans="1:189" ht="22" hidden="1" customHeight="1">
      <c r="B105" s="394">
        <f t="shared" si="111"/>
        <v>89</v>
      </c>
      <c r="C105" s="428"/>
      <c r="D105" s="428">
        <v>1</v>
      </c>
      <c r="E105" s="428"/>
      <c r="F105" s="428"/>
      <c r="G105" s="418" t="str">
        <f>$G$356</f>
        <v>Avg Performing  Title / Print</v>
      </c>
      <c r="H105" s="422"/>
      <c r="I105" s="423"/>
      <c r="J105" s="423"/>
      <c r="K105" s="423"/>
      <c r="L105" s="423"/>
      <c r="M105" s="423"/>
      <c r="N105" s="423"/>
      <c r="O105" s="423"/>
      <c r="P105" s="423"/>
      <c r="Q105" s="423"/>
      <c r="R105" s="423"/>
      <c r="S105" s="425"/>
      <c r="T105" s="423"/>
      <c r="U105" s="423"/>
      <c r="V105" s="423"/>
      <c r="W105" s="423"/>
      <c r="X105" s="423"/>
      <c r="Y105" s="423"/>
      <c r="Z105" s="423"/>
      <c r="AA105" s="423"/>
      <c r="AB105" s="423"/>
      <c r="AC105" s="423"/>
      <c r="AD105" s="423"/>
      <c r="AE105" s="425"/>
      <c r="AF105" s="423"/>
      <c r="AG105" s="423"/>
      <c r="AH105" s="423"/>
      <c r="AI105" s="423"/>
      <c r="AJ105" s="423"/>
      <c r="AK105" s="423"/>
      <c r="AL105" s="423"/>
      <c r="AM105" s="423"/>
      <c r="AN105" s="423"/>
      <c r="AO105" s="423"/>
      <c r="AP105" s="423"/>
      <c r="AQ105" s="425"/>
      <c r="AR105" s="423"/>
      <c r="AS105" s="423"/>
      <c r="AT105" s="423"/>
      <c r="AU105" s="423"/>
      <c r="AV105" s="423"/>
      <c r="AW105" s="423"/>
      <c r="AX105" s="423"/>
      <c r="AY105" s="423"/>
      <c r="AZ105" s="423"/>
      <c r="BA105" s="423"/>
      <c r="BB105" s="423"/>
      <c r="BC105" s="425"/>
      <c r="BD105" s="423"/>
      <c r="BE105" s="423"/>
      <c r="BF105" s="423"/>
      <c r="BG105" s="423"/>
      <c r="BH105" s="423"/>
      <c r="BI105" s="423"/>
      <c r="BJ105" s="423"/>
      <c r="BK105" s="423"/>
      <c r="BL105" s="423"/>
      <c r="BM105" s="423"/>
      <c r="BN105" s="423"/>
      <c r="BO105" s="425"/>
      <c r="BP105" s="423"/>
      <c r="BQ105" s="423"/>
      <c r="BR105" s="423"/>
      <c r="BS105" s="423"/>
      <c r="BT105" s="423"/>
      <c r="BU105" s="423"/>
      <c r="BV105" s="423"/>
      <c r="BW105" s="423"/>
      <c r="BX105" s="423"/>
      <c r="BY105" s="423"/>
      <c r="BZ105" s="423"/>
      <c r="CA105" s="425"/>
      <c r="CB105" s="423"/>
      <c r="CC105" s="423"/>
      <c r="CD105" s="423"/>
      <c r="CE105" s="423"/>
      <c r="CF105" s="423"/>
      <c r="CG105" s="423"/>
      <c r="CH105" s="423"/>
      <c r="CI105" s="423"/>
      <c r="CJ105" s="423"/>
      <c r="CK105" s="423"/>
      <c r="CL105" s="423"/>
      <c r="CM105" s="425"/>
      <c r="CN105" s="423"/>
      <c r="CO105" s="423"/>
      <c r="CP105" s="423"/>
      <c r="CQ105" s="423"/>
      <c r="CR105" s="423"/>
      <c r="CS105" s="423"/>
      <c r="CT105" s="423"/>
      <c r="CU105" s="423"/>
      <c r="CV105" s="423"/>
      <c r="CW105" s="423"/>
      <c r="CX105" s="423"/>
      <c r="CY105" s="425"/>
      <c r="CZ105" s="423"/>
      <c r="DA105" s="423"/>
      <c r="DB105" s="423"/>
      <c r="DC105" s="423"/>
      <c r="DD105" s="423"/>
      <c r="DE105" s="423"/>
      <c r="DF105" s="423"/>
      <c r="DG105" s="423"/>
      <c r="DH105" s="423"/>
      <c r="DI105" s="423"/>
      <c r="DJ105" s="423"/>
      <c r="DK105" s="425"/>
      <c r="DL105" s="300"/>
      <c r="DM105" s="300"/>
      <c r="DN105" s="300"/>
      <c r="DO105" s="300"/>
      <c r="DP105" s="300"/>
      <c r="DQ105" s="300"/>
      <c r="DR105" s="300"/>
      <c r="DS105" s="300"/>
      <c r="DT105" s="300"/>
      <c r="DU105" s="300"/>
      <c r="DV105" s="300"/>
      <c r="DW105" s="372"/>
      <c r="DX105" s="423"/>
      <c r="DY105" s="423"/>
      <c r="DZ105" s="423"/>
      <c r="EA105" s="423"/>
      <c r="EB105" s="423"/>
      <c r="EC105" s="423"/>
      <c r="ED105" s="423"/>
      <c r="EE105" s="426">
        <f t="shared" ref="EE105:FB105" si="139">$B$10*Q$356</f>
        <v>23344.424999999999</v>
      </c>
      <c r="EF105" s="426">
        <f t="shared" si="139"/>
        <v>75179.8125</v>
      </c>
      <c r="EG105" s="426">
        <f t="shared" si="139"/>
        <v>213463.57499999998</v>
      </c>
      <c r="EH105" s="426">
        <f t="shared" si="139"/>
        <v>417721.6875</v>
      </c>
      <c r="EI105" s="427">
        <f t="shared" si="139"/>
        <v>510202.38749999995</v>
      </c>
      <c r="EJ105" s="426">
        <f t="shared" si="139"/>
        <v>496444.64999999997</v>
      </c>
      <c r="EK105" s="426">
        <f t="shared" si="139"/>
        <v>505224.03749999998</v>
      </c>
      <c r="EL105" s="426">
        <f t="shared" si="139"/>
        <v>495940.08749999997</v>
      </c>
      <c r="EM105" s="426">
        <f t="shared" si="139"/>
        <v>335455.57500000001</v>
      </c>
      <c r="EN105" s="426">
        <f t="shared" si="139"/>
        <v>364069.875</v>
      </c>
      <c r="EO105" s="426">
        <f t="shared" si="139"/>
        <v>279841.57500000001</v>
      </c>
      <c r="EP105" s="426">
        <f t="shared" si="139"/>
        <v>238590.78749999998</v>
      </c>
      <c r="EQ105" s="426">
        <f t="shared" si="139"/>
        <v>308814.67499999999</v>
      </c>
      <c r="ER105" s="426">
        <f t="shared" si="139"/>
        <v>273585</v>
      </c>
      <c r="ES105" s="426">
        <f t="shared" si="139"/>
        <v>237267.71249999999</v>
      </c>
      <c r="ET105" s="426">
        <f t="shared" si="139"/>
        <v>178615.125</v>
      </c>
      <c r="EU105" s="427">
        <f t="shared" si="139"/>
        <v>165844.08749999999</v>
      </c>
      <c r="EV105" s="426">
        <f t="shared" si="139"/>
        <v>185342.625</v>
      </c>
      <c r="EW105" s="426">
        <f t="shared" si="139"/>
        <v>165877.72500000001</v>
      </c>
      <c r="EX105" s="426">
        <f t="shared" si="139"/>
        <v>128921.325</v>
      </c>
      <c r="EY105" s="426">
        <f t="shared" si="139"/>
        <v>95799.599999999991</v>
      </c>
      <c r="EZ105" s="426">
        <f t="shared" si="139"/>
        <v>55995.224999999999</v>
      </c>
      <c r="FA105" s="426">
        <f t="shared" si="139"/>
        <v>49009.837499999994</v>
      </c>
      <c r="FB105" s="426">
        <f t="shared" si="139"/>
        <v>27055.762499999997</v>
      </c>
      <c r="FC105" s="397">
        <f t="shared" si="135"/>
        <v>21644.61</v>
      </c>
      <c r="FD105" s="397">
        <f t="shared" si="135"/>
        <v>17315.688000000002</v>
      </c>
      <c r="FE105" s="397">
        <f t="shared" si="135"/>
        <v>13852.550400000002</v>
      </c>
      <c r="FF105" s="397">
        <f t="shared" si="135"/>
        <v>11082.040320000002</v>
      </c>
      <c r="FG105" s="402">
        <f t="shared" si="135"/>
        <v>8865.6322560000026</v>
      </c>
      <c r="FH105" s="397">
        <f t="shared" si="135"/>
        <v>7092.5058048000028</v>
      </c>
      <c r="FI105" s="397">
        <f t="shared" si="135"/>
        <v>5674.0046438400022</v>
      </c>
      <c r="FJ105" s="397">
        <f t="shared" si="135"/>
        <v>4539.2037150720016</v>
      </c>
      <c r="FK105" s="397">
        <f t="shared" si="135"/>
        <v>3631.3629720576014</v>
      </c>
      <c r="FL105" s="397">
        <f t="shared" si="135"/>
        <v>2905.0903776460814</v>
      </c>
      <c r="FM105" s="397">
        <f t="shared" si="122"/>
        <v>2324.0723021168651</v>
      </c>
      <c r="FN105" s="397">
        <f t="shared" si="122"/>
        <v>1859.2578416934921</v>
      </c>
      <c r="FO105" s="397">
        <f t="shared" si="122"/>
        <v>1487.4062733547937</v>
      </c>
      <c r="FP105" s="397">
        <f t="shared" si="122"/>
        <v>1189.9250186838351</v>
      </c>
      <c r="FQ105" s="397">
        <f t="shared" si="122"/>
        <v>951.94001494706811</v>
      </c>
      <c r="FR105" s="397">
        <f t="shared" si="122"/>
        <v>761.55201195765449</v>
      </c>
      <c r="FS105" s="402">
        <f t="shared" si="122"/>
        <v>609.24160956612366</v>
      </c>
      <c r="FT105" s="397">
        <f t="shared" si="122"/>
        <v>487.39328765289895</v>
      </c>
      <c r="FU105" s="397">
        <f t="shared" si="122"/>
        <v>389.91463012231918</v>
      </c>
      <c r="FV105" s="397">
        <f t="shared" si="107"/>
        <v>311.93170409785535</v>
      </c>
      <c r="FW105" s="397">
        <f t="shared" si="107"/>
        <v>249.5453632782843</v>
      </c>
      <c r="FX105" s="397">
        <f t="shared" si="107"/>
        <v>199.63629062262746</v>
      </c>
      <c r="FY105" s="397">
        <f t="shared" si="107"/>
        <v>159.70903249810198</v>
      </c>
      <c r="FZ105" s="397">
        <f t="shared" si="107"/>
        <v>127.76722599848159</v>
      </c>
      <c r="GA105" s="397">
        <f t="shared" si="107"/>
        <v>102.21378079878528</v>
      </c>
      <c r="GB105" s="397">
        <f t="shared" si="96"/>
        <v>81.771024639028226</v>
      </c>
      <c r="GC105" s="397">
        <f t="shared" si="96"/>
        <v>65.416819711222587</v>
      </c>
      <c r="GD105" s="397">
        <f t="shared" si="96"/>
        <v>52.33345576897807</v>
      </c>
      <c r="GE105" s="402">
        <f t="shared" si="96"/>
        <v>41.866764615182461</v>
      </c>
      <c r="GF105" s="403">
        <f t="shared" si="130"/>
        <v>5935662.7579415413</v>
      </c>
    </row>
    <row r="106" spans="1:189" ht="22" hidden="1" customHeight="1">
      <c r="B106" s="394">
        <f t="shared" si="111"/>
        <v>90</v>
      </c>
      <c r="C106" s="428"/>
      <c r="D106" s="428"/>
      <c r="E106" s="428">
        <v>1</v>
      </c>
      <c r="F106" s="428"/>
      <c r="G106" s="409" t="str">
        <f>$G$357</f>
        <v>Low Performing  Title / Print</v>
      </c>
      <c r="H106" s="422"/>
      <c r="I106" s="423"/>
      <c r="J106" s="423"/>
      <c r="K106" s="423"/>
      <c r="L106" s="423"/>
      <c r="M106" s="423"/>
      <c r="N106" s="423"/>
      <c r="O106" s="423"/>
      <c r="P106" s="423"/>
      <c r="Q106" s="423"/>
      <c r="R106" s="423"/>
      <c r="S106" s="425"/>
      <c r="T106" s="423"/>
      <c r="U106" s="423"/>
      <c r="V106" s="423"/>
      <c r="W106" s="423"/>
      <c r="X106" s="423"/>
      <c r="Y106" s="423"/>
      <c r="Z106" s="423"/>
      <c r="AA106" s="423"/>
      <c r="AB106" s="423"/>
      <c r="AC106" s="423"/>
      <c r="AD106" s="423"/>
      <c r="AE106" s="425"/>
      <c r="AF106" s="423"/>
      <c r="AG106" s="423"/>
      <c r="AH106" s="423"/>
      <c r="AI106" s="423"/>
      <c r="AJ106" s="423"/>
      <c r="AK106" s="423"/>
      <c r="AL106" s="423"/>
      <c r="AM106" s="423"/>
      <c r="AN106" s="423"/>
      <c r="AO106" s="423"/>
      <c r="AP106" s="423"/>
      <c r="AQ106" s="425"/>
      <c r="AR106" s="423"/>
      <c r="AS106" s="423"/>
      <c r="AT106" s="423"/>
      <c r="AU106" s="423"/>
      <c r="AV106" s="423"/>
      <c r="AW106" s="423"/>
      <c r="AX106" s="423"/>
      <c r="AY106" s="423"/>
      <c r="AZ106" s="423"/>
      <c r="BA106" s="423"/>
      <c r="BB106" s="423"/>
      <c r="BC106" s="425"/>
      <c r="BD106" s="423"/>
      <c r="BE106" s="423"/>
      <c r="BF106" s="423"/>
      <c r="BG106" s="423"/>
      <c r="BH106" s="423"/>
      <c r="BI106" s="423"/>
      <c r="BJ106" s="423"/>
      <c r="BK106" s="423"/>
      <c r="BL106" s="423"/>
      <c r="BM106" s="423"/>
      <c r="BN106" s="423"/>
      <c r="BO106" s="425"/>
      <c r="BP106" s="423"/>
      <c r="BQ106" s="423"/>
      <c r="BR106" s="423"/>
      <c r="BS106" s="423"/>
      <c r="BT106" s="423"/>
      <c r="BU106" s="423"/>
      <c r="BV106" s="423"/>
      <c r="BW106" s="423"/>
      <c r="BX106" s="423"/>
      <c r="BY106" s="423"/>
      <c r="BZ106" s="423"/>
      <c r="CA106" s="425"/>
      <c r="CB106" s="423"/>
      <c r="CC106" s="423"/>
      <c r="CD106" s="423"/>
      <c r="CE106" s="423"/>
      <c r="CF106" s="423"/>
      <c r="CG106" s="423"/>
      <c r="CH106" s="423"/>
      <c r="CI106" s="423"/>
      <c r="CJ106" s="423"/>
      <c r="CK106" s="423"/>
      <c r="CL106" s="423"/>
      <c r="CM106" s="425"/>
      <c r="CN106" s="423"/>
      <c r="CO106" s="423"/>
      <c r="CP106" s="423"/>
      <c r="CQ106" s="423"/>
      <c r="CR106" s="423"/>
      <c r="CS106" s="423"/>
      <c r="CT106" s="423"/>
      <c r="CU106" s="423"/>
      <c r="CV106" s="423"/>
      <c r="CW106" s="423"/>
      <c r="CX106" s="423"/>
      <c r="CY106" s="425"/>
      <c r="CZ106" s="423"/>
      <c r="DA106" s="423"/>
      <c r="DB106" s="423"/>
      <c r="DC106" s="423"/>
      <c r="DD106" s="423"/>
      <c r="DE106" s="423"/>
      <c r="DF106" s="423"/>
      <c r="DG106" s="423"/>
      <c r="DH106" s="423"/>
      <c r="DI106" s="423"/>
      <c r="DJ106" s="423"/>
      <c r="DK106" s="425"/>
      <c r="DL106" s="300"/>
      <c r="DM106" s="300"/>
      <c r="DN106" s="300"/>
      <c r="DO106" s="300"/>
      <c r="DP106" s="300"/>
      <c r="DQ106" s="300"/>
      <c r="DR106" s="300"/>
      <c r="DS106" s="300"/>
      <c r="DT106" s="300"/>
      <c r="DU106" s="300"/>
      <c r="DV106" s="300"/>
      <c r="DW106" s="372"/>
      <c r="DX106" s="423"/>
      <c r="DY106" s="423"/>
      <c r="DZ106" s="423"/>
      <c r="EA106" s="423"/>
      <c r="EB106" s="423"/>
      <c r="EC106" s="423"/>
      <c r="ED106" s="423"/>
      <c r="EE106" s="423"/>
      <c r="EF106" s="429">
        <f t="shared" ref="EF106:FC106" si="140">$B$10*Q$357</f>
        <v>10965.824999999999</v>
      </c>
      <c r="EG106" s="429">
        <f t="shared" si="140"/>
        <v>40421.0625</v>
      </c>
      <c r="EH106" s="429">
        <f t="shared" si="140"/>
        <v>74204.324999999997</v>
      </c>
      <c r="EI106" s="430">
        <f t="shared" si="140"/>
        <v>136792.5</v>
      </c>
      <c r="EJ106" s="429">
        <f t="shared" si="140"/>
        <v>224799.41249999998</v>
      </c>
      <c r="EK106" s="429">
        <f t="shared" si="140"/>
        <v>153499.125</v>
      </c>
      <c r="EL106" s="429">
        <f t="shared" si="140"/>
        <v>131500.19999999998</v>
      </c>
      <c r="EM106" s="429">
        <f t="shared" si="140"/>
        <v>145650.375</v>
      </c>
      <c r="EN106" s="429">
        <f t="shared" si="140"/>
        <v>117574.27499999999</v>
      </c>
      <c r="EO106" s="429">
        <f t="shared" si="140"/>
        <v>116755.7625</v>
      </c>
      <c r="EP106" s="429">
        <f t="shared" si="140"/>
        <v>111205.575</v>
      </c>
      <c r="EQ106" s="429">
        <f t="shared" si="140"/>
        <v>102796.2</v>
      </c>
      <c r="ER106" s="429">
        <f t="shared" si="140"/>
        <v>90664.274999999994</v>
      </c>
      <c r="ES106" s="429">
        <f t="shared" si="140"/>
        <v>106429.04999999999</v>
      </c>
      <c r="ET106" s="429">
        <f t="shared" si="140"/>
        <v>83634.037499999991</v>
      </c>
      <c r="EU106" s="430">
        <f t="shared" si="140"/>
        <v>71558.175000000003</v>
      </c>
      <c r="EV106" s="429">
        <f t="shared" si="140"/>
        <v>70762.087499999994</v>
      </c>
      <c r="EW106" s="429">
        <f t="shared" si="140"/>
        <v>76144.087499999994</v>
      </c>
      <c r="EX106" s="429">
        <f t="shared" si="140"/>
        <v>55199.137499999997</v>
      </c>
      <c r="EY106" s="429">
        <f t="shared" si="140"/>
        <v>55457.024999999994</v>
      </c>
      <c r="EZ106" s="429">
        <f t="shared" si="140"/>
        <v>39681.037499999999</v>
      </c>
      <c r="FA106" s="429">
        <f t="shared" si="140"/>
        <v>27223.949999999997</v>
      </c>
      <c r="FB106" s="429">
        <f t="shared" si="140"/>
        <v>17704.537499999999</v>
      </c>
      <c r="FC106" s="429">
        <f t="shared" si="140"/>
        <v>7781.4749999999995</v>
      </c>
      <c r="FD106" s="397">
        <f t="shared" si="135"/>
        <v>6225.18</v>
      </c>
      <c r="FE106" s="397">
        <f t="shared" si="135"/>
        <v>4980.1440000000002</v>
      </c>
      <c r="FF106" s="397">
        <f t="shared" si="135"/>
        <v>3984.1152000000002</v>
      </c>
      <c r="FG106" s="402">
        <f t="shared" si="135"/>
        <v>3187.2921600000004</v>
      </c>
      <c r="FH106" s="397">
        <f t="shared" si="135"/>
        <v>2549.8337280000005</v>
      </c>
      <c r="FI106" s="397">
        <f t="shared" si="135"/>
        <v>2039.8669824000006</v>
      </c>
      <c r="FJ106" s="397">
        <f t="shared" si="135"/>
        <v>1631.8935859200005</v>
      </c>
      <c r="FK106" s="397">
        <f t="shared" si="135"/>
        <v>1305.5148687360006</v>
      </c>
      <c r="FL106" s="397">
        <f t="shared" si="135"/>
        <v>1044.4118949888004</v>
      </c>
      <c r="FM106" s="397">
        <f t="shared" si="122"/>
        <v>835.5295159910404</v>
      </c>
      <c r="FN106" s="397">
        <f t="shared" si="122"/>
        <v>668.42361279283239</v>
      </c>
      <c r="FO106" s="397">
        <f t="shared" si="122"/>
        <v>534.73889023426591</v>
      </c>
      <c r="FP106" s="397">
        <f t="shared" si="122"/>
        <v>427.79111218741275</v>
      </c>
      <c r="FQ106" s="397">
        <f t="shared" si="122"/>
        <v>342.23288974993022</v>
      </c>
      <c r="FR106" s="397">
        <f t="shared" si="122"/>
        <v>273.7863117999442</v>
      </c>
      <c r="FS106" s="402">
        <f t="shared" si="122"/>
        <v>219.02904943995537</v>
      </c>
      <c r="FT106" s="397">
        <f t="shared" si="122"/>
        <v>175.2232395519643</v>
      </c>
      <c r="FU106" s="397">
        <f t="shared" si="122"/>
        <v>140.17859164157144</v>
      </c>
      <c r="FV106" s="397">
        <f t="shared" si="107"/>
        <v>112.14287331325716</v>
      </c>
      <c r="FW106" s="397">
        <f t="shared" si="107"/>
        <v>89.714298650605727</v>
      </c>
      <c r="FX106" s="397">
        <f t="shared" si="107"/>
        <v>71.771438920484584</v>
      </c>
      <c r="FY106" s="397">
        <f t="shared" si="107"/>
        <v>57.417151136387673</v>
      </c>
      <c r="FZ106" s="397">
        <f t="shared" si="107"/>
        <v>45.933720909110143</v>
      </c>
      <c r="GA106" s="397">
        <f t="shared" si="107"/>
        <v>36.746976727288114</v>
      </c>
      <c r="GB106" s="397">
        <f t="shared" si="96"/>
        <v>29.397581381830491</v>
      </c>
      <c r="GC106" s="397">
        <f t="shared" si="96"/>
        <v>23.518065105464395</v>
      </c>
      <c r="GD106" s="397">
        <f t="shared" si="96"/>
        <v>18.814452084371517</v>
      </c>
      <c r="GE106" s="402">
        <f t="shared" si="96"/>
        <v>15.051561667497214</v>
      </c>
      <c r="GF106" s="392">
        <f t="shared" si="130"/>
        <v>2099469.2062533298</v>
      </c>
    </row>
    <row r="107" spans="1:189" ht="22" hidden="1" customHeight="1">
      <c r="B107" s="394">
        <f t="shared" si="111"/>
        <v>91</v>
      </c>
      <c r="C107" s="428"/>
      <c r="D107" s="428"/>
      <c r="E107" s="428">
        <v>1</v>
      </c>
      <c r="F107" s="428"/>
      <c r="G107" s="409" t="str">
        <f>$G$357</f>
        <v>Low Performing  Title / Print</v>
      </c>
      <c r="H107" s="422"/>
      <c r="I107" s="423"/>
      <c r="J107" s="423"/>
      <c r="K107" s="423"/>
      <c r="L107" s="423"/>
      <c r="M107" s="423"/>
      <c r="N107" s="423"/>
      <c r="O107" s="423"/>
      <c r="P107" s="423"/>
      <c r="Q107" s="423"/>
      <c r="R107" s="423"/>
      <c r="S107" s="425"/>
      <c r="T107" s="423"/>
      <c r="U107" s="423"/>
      <c r="V107" s="423"/>
      <c r="W107" s="423"/>
      <c r="X107" s="423"/>
      <c r="Y107" s="423"/>
      <c r="Z107" s="423"/>
      <c r="AA107" s="423"/>
      <c r="AB107" s="423"/>
      <c r="AC107" s="423"/>
      <c r="AD107" s="423"/>
      <c r="AE107" s="425"/>
      <c r="AF107" s="423"/>
      <c r="AG107" s="423"/>
      <c r="AH107" s="423"/>
      <c r="AI107" s="423"/>
      <c r="AJ107" s="423"/>
      <c r="AK107" s="423"/>
      <c r="AL107" s="423"/>
      <c r="AM107" s="423"/>
      <c r="AN107" s="423"/>
      <c r="AO107" s="423"/>
      <c r="AP107" s="423"/>
      <c r="AQ107" s="425"/>
      <c r="AR107" s="423"/>
      <c r="AS107" s="423"/>
      <c r="AT107" s="423"/>
      <c r="AU107" s="423"/>
      <c r="AV107" s="423"/>
      <c r="AW107" s="423"/>
      <c r="AX107" s="423"/>
      <c r="AY107" s="423"/>
      <c r="AZ107" s="423"/>
      <c r="BA107" s="423"/>
      <c r="BB107" s="423"/>
      <c r="BC107" s="425"/>
      <c r="BD107" s="423"/>
      <c r="BE107" s="423"/>
      <c r="BF107" s="423"/>
      <c r="BG107" s="423"/>
      <c r="BH107" s="423"/>
      <c r="BI107" s="423"/>
      <c r="BJ107" s="423"/>
      <c r="BK107" s="423"/>
      <c r="BL107" s="423"/>
      <c r="BM107" s="423"/>
      <c r="BN107" s="423"/>
      <c r="BO107" s="425"/>
      <c r="BP107" s="423"/>
      <c r="BQ107" s="423"/>
      <c r="BR107" s="423"/>
      <c r="BS107" s="423"/>
      <c r="BT107" s="423"/>
      <c r="BU107" s="423"/>
      <c r="BV107" s="423"/>
      <c r="BW107" s="423"/>
      <c r="BX107" s="423"/>
      <c r="BY107" s="423"/>
      <c r="BZ107" s="423"/>
      <c r="CA107" s="425"/>
      <c r="CB107" s="423"/>
      <c r="CC107" s="423"/>
      <c r="CD107" s="423"/>
      <c r="CE107" s="423"/>
      <c r="CF107" s="423"/>
      <c r="CG107" s="423"/>
      <c r="CH107" s="423"/>
      <c r="CI107" s="423"/>
      <c r="CJ107" s="423"/>
      <c r="CK107" s="423"/>
      <c r="CL107" s="423"/>
      <c r="CM107" s="425"/>
      <c r="CN107" s="423"/>
      <c r="CO107" s="423"/>
      <c r="CP107" s="423"/>
      <c r="CQ107" s="423"/>
      <c r="CR107" s="423"/>
      <c r="CS107" s="423"/>
      <c r="CT107" s="423"/>
      <c r="CU107" s="423"/>
      <c r="CV107" s="423"/>
      <c r="CW107" s="423"/>
      <c r="CX107" s="423"/>
      <c r="CY107" s="425"/>
      <c r="CZ107" s="423"/>
      <c r="DA107" s="423"/>
      <c r="DB107" s="423"/>
      <c r="DC107" s="423"/>
      <c r="DD107" s="423"/>
      <c r="DE107" s="423"/>
      <c r="DF107" s="423"/>
      <c r="DG107" s="423"/>
      <c r="DH107" s="423"/>
      <c r="DI107" s="423"/>
      <c r="DJ107" s="423"/>
      <c r="DK107" s="425"/>
      <c r="DL107" s="300"/>
      <c r="DM107" s="300"/>
      <c r="DN107" s="300"/>
      <c r="DO107" s="300"/>
      <c r="DP107" s="300"/>
      <c r="DQ107" s="300"/>
      <c r="DR107" s="300"/>
      <c r="DS107" s="300"/>
      <c r="DT107" s="300"/>
      <c r="DU107" s="300"/>
      <c r="DV107" s="300"/>
      <c r="DW107" s="372"/>
      <c r="DX107" s="423"/>
      <c r="DY107" s="423"/>
      <c r="DZ107" s="423"/>
      <c r="EA107" s="423"/>
      <c r="EB107" s="423"/>
      <c r="EC107" s="423"/>
      <c r="ED107" s="423"/>
      <c r="EE107" s="423"/>
      <c r="EF107" s="423"/>
      <c r="EG107" s="429">
        <f t="shared" ref="EG107:FD107" si="141">$B$10*Q$357</f>
        <v>10965.824999999999</v>
      </c>
      <c r="EH107" s="429">
        <f t="shared" si="141"/>
        <v>40421.0625</v>
      </c>
      <c r="EI107" s="430">
        <f t="shared" si="141"/>
        <v>74204.324999999997</v>
      </c>
      <c r="EJ107" s="429">
        <f t="shared" si="141"/>
        <v>136792.5</v>
      </c>
      <c r="EK107" s="429">
        <f t="shared" si="141"/>
        <v>224799.41249999998</v>
      </c>
      <c r="EL107" s="429">
        <f t="shared" si="141"/>
        <v>153499.125</v>
      </c>
      <c r="EM107" s="429">
        <f t="shared" si="141"/>
        <v>131500.19999999998</v>
      </c>
      <c r="EN107" s="429">
        <f t="shared" si="141"/>
        <v>145650.375</v>
      </c>
      <c r="EO107" s="429">
        <f t="shared" si="141"/>
        <v>117574.27499999999</v>
      </c>
      <c r="EP107" s="429">
        <f t="shared" si="141"/>
        <v>116755.7625</v>
      </c>
      <c r="EQ107" s="429">
        <f t="shared" si="141"/>
        <v>111205.575</v>
      </c>
      <c r="ER107" s="429">
        <f t="shared" si="141"/>
        <v>102796.2</v>
      </c>
      <c r="ES107" s="429">
        <f t="shared" si="141"/>
        <v>90664.274999999994</v>
      </c>
      <c r="ET107" s="429">
        <f t="shared" si="141"/>
        <v>106429.04999999999</v>
      </c>
      <c r="EU107" s="430">
        <f t="shared" si="141"/>
        <v>83634.037499999991</v>
      </c>
      <c r="EV107" s="429">
        <f t="shared" si="141"/>
        <v>71558.175000000003</v>
      </c>
      <c r="EW107" s="429">
        <f t="shared" si="141"/>
        <v>70762.087499999994</v>
      </c>
      <c r="EX107" s="429">
        <f t="shared" si="141"/>
        <v>76144.087499999994</v>
      </c>
      <c r="EY107" s="429">
        <f t="shared" si="141"/>
        <v>55199.137499999997</v>
      </c>
      <c r="EZ107" s="429">
        <f t="shared" si="141"/>
        <v>55457.024999999994</v>
      </c>
      <c r="FA107" s="429">
        <f t="shared" si="141"/>
        <v>39681.037499999999</v>
      </c>
      <c r="FB107" s="429">
        <f t="shared" si="141"/>
        <v>27223.949999999997</v>
      </c>
      <c r="FC107" s="429">
        <f t="shared" si="141"/>
        <v>17704.537499999999</v>
      </c>
      <c r="FD107" s="429">
        <f t="shared" si="141"/>
        <v>7781.4749999999995</v>
      </c>
      <c r="FE107" s="397">
        <f t="shared" si="135"/>
        <v>6225.18</v>
      </c>
      <c r="FF107" s="397">
        <f t="shared" si="135"/>
        <v>4980.1440000000002</v>
      </c>
      <c r="FG107" s="402">
        <f t="shared" si="135"/>
        <v>3984.1152000000002</v>
      </c>
      <c r="FH107" s="397">
        <f t="shared" si="135"/>
        <v>3187.2921600000004</v>
      </c>
      <c r="FI107" s="397">
        <f t="shared" si="135"/>
        <v>2549.8337280000005</v>
      </c>
      <c r="FJ107" s="397">
        <f t="shared" si="135"/>
        <v>2039.8669824000006</v>
      </c>
      <c r="FK107" s="397">
        <f t="shared" si="135"/>
        <v>1631.8935859200005</v>
      </c>
      <c r="FL107" s="397">
        <f t="shared" si="135"/>
        <v>1305.5148687360006</v>
      </c>
      <c r="FM107" s="397">
        <f t="shared" si="122"/>
        <v>1044.4118949888004</v>
      </c>
      <c r="FN107" s="397">
        <f t="shared" si="122"/>
        <v>835.5295159910404</v>
      </c>
      <c r="FO107" s="397">
        <f t="shared" si="122"/>
        <v>668.42361279283239</v>
      </c>
      <c r="FP107" s="397">
        <f t="shared" si="122"/>
        <v>534.73889023426591</v>
      </c>
      <c r="FQ107" s="397">
        <f t="shared" si="122"/>
        <v>427.79111218741275</v>
      </c>
      <c r="FR107" s="397">
        <f t="shared" si="122"/>
        <v>342.23288974993022</v>
      </c>
      <c r="FS107" s="402">
        <f t="shared" si="122"/>
        <v>273.7863117999442</v>
      </c>
      <c r="FT107" s="397">
        <f t="shared" si="122"/>
        <v>219.02904943995537</v>
      </c>
      <c r="FU107" s="397">
        <f t="shared" si="122"/>
        <v>175.2232395519643</v>
      </c>
      <c r="FV107" s="397">
        <f t="shared" si="107"/>
        <v>140.17859164157144</v>
      </c>
      <c r="FW107" s="397">
        <f t="shared" si="107"/>
        <v>112.14287331325716</v>
      </c>
      <c r="FX107" s="397">
        <f t="shared" si="107"/>
        <v>89.714298650605727</v>
      </c>
      <c r="FY107" s="397">
        <f t="shared" si="107"/>
        <v>71.771438920484584</v>
      </c>
      <c r="FZ107" s="397">
        <f t="shared" si="107"/>
        <v>57.417151136387673</v>
      </c>
      <c r="GA107" s="397">
        <f t="shared" si="107"/>
        <v>45.933720909110143</v>
      </c>
      <c r="GB107" s="397">
        <f t="shared" si="96"/>
        <v>36.746976727288114</v>
      </c>
      <c r="GC107" s="397">
        <f t="shared" si="96"/>
        <v>29.397581381830491</v>
      </c>
      <c r="GD107" s="397">
        <f t="shared" si="96"/>
        <v>23.518065105464395</v>
      </c>
      <c r="GE107" s="402">
        <f t="shared" si="96"/>
        <v>18.814452084371517</v>
      </c>
      <c r="GF107" s="392">
        <f t="shared" si="130"/>
        <v>2099454.1546916622</v>
      </c>
    </row>
    <row r="108" spans="1:189" ht="22" hidden="1" customHeight="1">
      <c r="B108" s="394">
        <f t="shared" si="111"/>
        <v>92</v>
      </c>
      <c r="C108" s="428"/>
      <c r="D108" s="428"/>
      <c r="E108" s="428"/>
      <c r="F108" s="428">
        <v>1</v>
      </c>
      <c r="G108" s="412" t="str">
        <f>$G$358</f>
        <v>Even Performing Title / Print</v>
      </c>
      <c r="H108" s="422"/>
      <c r="I108" s="423"/>
      <c r="J108" s="423"/>
      <c r="K108" s="423"/>
      <c r="L108" s="423"/>
      <c r="M108" s="423"/>
      <c r="N108" s="423"/>
      <c r="O108" s="423"/>
      <c r="P108" s="423"/>
      <c r="Q108" s="423"/>
      <c r="R108" s="423"/>
      <c r="S108" s="425"/>
      <c r="T108" s="423"/>
      <c r="U108" s="423"/>
      <c r="V108" s="423"/>
      <c r="W108" s="423"/>
      <c r="X108" s="423"/>
      <c r="Y108" s="423"/>
      <c r="Z108" s="423"/>
      <c r="AA108" s="423"/>
      <c r="AB108" s="423"/>
      <c r="AC108" s="423"/>
      <c r="AD108" s="423"/>
      <c r="AE108" s="425"/>
      <c r="AF108" s="423"/>
      <c r="AG108" s="423"/>
      <c r="AH108" s="423"/>
      <c r="AI108" s="423"/>
      <c r="AJ108" s="423"/>
      <c r="AK108" s="423"/>
      <c r="AL108" s="423"/>
      <c r="AM108" s="423"/>
      <c r="AN108" s="423"/>
      <c r="AO108" s="423"/>
      <c r="AP108" s="423"/>
      <c r="AQ108" s="425"/>
      <c r="AR108" s="423"/>
      <c r="AS108" s="423"/>
      <c r="AT108" s="423"/>
      <c r="AU108" s="423"/>
      <c r="AV108" s="423"/>
      <c r="AW108" s="423"/>
      <c r="AX108" s="423"/>
      <c r="AY108" s="423"/>
      <c r="AZ108" s="423"/>
      <c r="BA108" s="423"/>
      <c r="BB108" s="423"/>
      <c r="BC108" s="425"/>
      <c r="BD108" s="423"/>
      <c r="BE108" s="423"/>
      <c r="BF108" s="423"/>
      <c r="BG108" s="423"/>
      <c r="BH108" s="423"/>
      <c r="BI108" s="423"/>
      <c r="BJ108" s="423"/>
      <c r="BK108" s="423"/>
      <c r="BL108" s="423"/>
      <c r="BM108" s="423"/>
      <c r="BN108" s="423"/>
      <c r="BO108" s="425"/>
      <c r="BP108" s="423"/>
      <c r="BQ108" s="423"/>
      <c r="BR108" s="423"/>
      <c r="BS108" s="423"/>
      <c r="BT108" s="423"/>
      <c r="BU108" s="423"/>
      <c r="BV108" s="423"/>
      <c r="BW108" s="423"/>
      <c r="BX108" s="423"/>
      <c r="BY108" s="423"/>
      <c r="BZ108" s="423"/>
      <c r="CA108" s="425"/>
      <c r="CB108" s="423"/>
      <c r="CC108" s="423"/>
      <c r="CD108" s="423"/>
      <c r="CE108" s="423"/>
      <c r="CF108" s="423"/>
      <c r="CG108" s="423"/>
      <c r="CH108" s="423"/>
      <c r="CI108" s="423"/>
      <c r="CJ108" s="423"/>
      <c r="CK108" s="423"/>
      <c r="CL108" s="423"/>
      <c r="CM108" s="425"/>
      <c r="CN108" s="423"/>
      <c r="CO108" s="423"/>
      <c r="CP108" s="423"/>
      <c r="CQ108" s="423"/>
      <c r="CR108" s="423"/>
      <c r="CS108" s="423"/>
      <c r="CT108" s="423"/>
      <c r="CU108" s="423"/>
      <c r="CV108" s="423"/>
      <c r="CW108" s="423"/>
      <c r="CX108" s="423"/>
      <c r="CY108" s="425"/>
      <c r="CZ108" s="423"/>
      <c r="DA108" s="423"/>
      <c r="DB108" s="423"/>
      <c r="DC108" s="423"/>
      <c r="DD108" s="423"/>
      <c r="DE108" s="423"/>
      <c r="DF108" s="423"/>
      <c r="DG108" s="423"/>
      <c r="DH108" s="423"/>
      <c r="DI108" s="423"/>
      <c r="DJ108" s="423"/>
      <c r="DK108" s="425"/>
      <c r="DL108" s="300"/>
      <c r="DM108" s="300"/>
      <c r="DN108" s="300"/>
      <c r="DO108" s="300"/>
      <c r="DP108" s="300"/>
      <c r="DQ108" s="300"/>
      <c r="DR108" s="300"/>
      <c r="DS108" s="300"/>
      <c r="DT108" s="300"/>
      <c r="DU108" s="300"/>
      <c r="DV108" s="300"/>
      <c r="DW108" s="372"/>
      <c r="DX108" s="423"/>
      <c r="DY108" s="423"/>
      <c r="DZ108" s="423"/>
      <c r="EA108" s="423"/>
      <c r="EB108" s="423"/>
      <c r="EC108" s="423"/>
      <c r="ED108" s="423"/>
      <c r="EE108" s="423"/>
      <c r="EF108" s="423"/>
      <c r="EG108" s="431">
        <f t="shared" ref="EG108:FD108" si="142">$B$10*Q$358</f>
        <v>2335.9375000000005</v>
      </c>
      <c r="EH108" s="431">
        <f t="shared" si="142"/>
        <v>9343.7500000000018</v>
      </c>
      <c r="EI108" s="432">
        <f t="shared" si="142"/>
        <v>23359.375</v>
      </c>
      <c r="EJ108" s="431">
        <f t="shared" si="142"/>
        <v>35039.0625</v>
      </c>
      <c r="EK108" s="431">
        <f t="shared" si="142"/>
        <v>46718.75</v>
      </c>
      <c r="EL108" s="431">
        <f t="shared" si="142"/>
        <v>44382.8125</v>
      </c>
      <c r="EM108" s="431">
        <f t="shared" si="142"/>
        <v>42046.875</v>
      </c>
      <c r="EN108" s="431">
        <f t="shared" si="142"/>
        <v>39710.9375</v>
      </c>
      <c r="EO108" s="431">
        <f t="shared" si="142"/>
        <v>37375.000000000007</v>
      </c>
      <c r="EP108" s="431">
        <f t="shared" si="142"/>
        <v>35039.0625</v>
      </c>
      <c r="EQ108" s="431">
        <f t="shared" si="142"/>
        <v>32703.125</v>
      </c>
      <c r="ER108" s="431">
        <f t="shared" si="142"/>
        <v>30367.1875</v>
      </c>
      <c r="ES108" s="431">
        <f t="shared" si="142"/>
        <v>28031.25</v>
      </c>
      <c r="ET108" s="431">
        <f t="shared" si="142"/>
        <v>25695.312500000004</v>
      </c>
      <c r="EU108" s="432">
        <f t="shared" si="142"/>
        <v>23359.374999999975</v>
      </c>
      <c r="EV108" s="431">
        <f t="shared" si="142"/>
        <v>21023.437499999975</v>
      </c>
      <c r="EW108" s="431">
        <f t="shared" si="142"/>
        <v>18687.500000000004</v>
      </c>
      <c r="EX108" s="431">
        <f t="shared" si="142"/>
        <v>16351.5625</v>
      </c>
      <c r="EY108" s="431">
        <f t="shared" si="142"/>
        <v>14015.625</v>
      </c>
      <c r="EZ108" s="431">
        <f t="shared" si="142"/>
        <v>11679.6875</v>
      </c>
      <c r="FA108" s="431">
        <f t="shared" si="142"/>
        <v>9343.7500000000018</v>
      </c>
      <c r="FB108" s="431">
        <f t="shared" si="142"/>
        <v>7007.8125</v>
      </c>
      <c r="FC108" s="431">
        <f t="shared" si="142"/>
        <v>4671.8750000000009</v>
      </c>
      <c r="FD108" s="431">
        <f t="shared" si="142"/>
        <v>2335.9375000000005</v>
      </c>
      <c r="FE108" s="397">
        <f t="shared" si="135"/>
        <v>1868.7500000000005</v>
      </c>
      <c r="FF108" s="397">
        <f t="shared" si="135"/>
        <v>1495.0000000000005</v>
      </c>
      <c r="FG108" s="402">
        <f t="shared" si="135"/>
        <v>1196.0000000000005</v>
      </c>
      <c r="FH108" s="397">
        <f t="shared" si="135"/>
        <v>956.80000000000041</v>
      </c>
      <c r="FI108" s="397">
        <f t="shared" si="135"/>
        <v>765.4400000000004</v>
      </c>
      <c r="FJ108" s="397">
        <f t="shared" si="135"/>
        <v>612.35200000000032</v>
      </c>
      <c r="FK108" s="397">
        <f t="shared" si="135"/>
        <v>489.88160000000028</v>
      </c>
      <c r="FL108" s="397">
        <f t="shared" si="135"/>
        <v>391.90528000000023</v>
      </c>
      <c r="FM108" s="397">
        <f t="shared" si="122"/>
        <v>313.52422400000023</v>
      </c>
      <c r="FN108" s="397">
        <f t="shared" si="122"/>
        <v>250.81937920000018</v>
      </c>
      <c r="FO108" s="397">
        <f t="shared" si="122"/>
        <v>200.65550336000015</v>
      </c>
      <c r="FP108" s="397">
        <f t="shared" si="122"/>
        <v>160.52440268800012</v>
      </c>
      <c r="FQ108" s="397">
        <f t="shared" si="122"/>
        <v>128.4195221504001</v>
      </c>
      <c r="FR108" s="397">
        <f t="shared" si="122"/>
        <v>102.73561772032008</v>
      </c>
      <c r="FS108" s="402">
        <f t="shared" si="122"/>
        <v>82.188494176256071</v>
      </c>
      <c r="FT108" s="397">
        <f t="shared" si="122"/>
        <v>65.75079534100486</v>
      </c>
      <c r="FU108" s="397">
        <f t="shared" si="122"/>
        <v>52.600636272803889</v>
      </c>
      <c r="FV108" s="397">
        <f t="shared" si="107"/>
        <v>42.080509018243113</v>
      </c>
      <c r="FW108" s="397">
        <f t="shared" si="107"/>
        <v>33.66440721459449</v>
      </c>
      <c r="FX108" s="397">
        <f t="shared" si="107"/>
        <v>26.931525771675595</v>
      </c>
      <c r="FY108" s="397">
        <f t="shared" si="107"/>
        <v>21.545220617340476</v>
      </c>
      <c r="FZ108" s="397">
        <f t="shared" si="107"/>
        <v>17.236176493872382</v>
      </c>
      <c r="GA108" s="397">
        <f t="shared" si="107"/>
        <v>13.788941195097905</v>
      </c>
      <c r="GB108" s="397">
        <f t="shared" si="96"/>
        <v>11.031152956078325</v>
      </c>
      <c r="GC108" s="397">
        <f t="shared" si="96"/>
        <v>8.82492236486266</v>
      </c>
      <c r="GD108" s="397">
        <f t="shared" si="96"/>
        <v>7.0599378918901285</v>
      </c>
      <c r="GE108" s="402">
        <f t="shared" si="96"/>
        <v>5.6479503135121032</v>
      </c>
      <c r="GF108" s="416">
        <f t="shared" si="130"/>
        <v>569946.15819874592</v>
      </c>
    </row>
    <row r="109" spans="1:189" ht="22" hidden="1" customHeight="1">
      <c r="B109" s="394">
        <f t="shared" si="111"/>
        <v>93</v>
      </c>
      <c r="C109" s="428"/>
      <c r="D109" s="428"/>
      <c r="E109" s="428">
        <v>1</v>
      </c>
      <c r="F109" s="428"/>
      <c r="G109" s="409" t="str">
        <f>$G$357</f>
        <v>Low Performing  Title / Print</v>
      </c>
      <c r="H109" s="422"/>
      <c r="I109" s="423"/>
      <c r="J109" s="423"/>
      <c r="K109" s="423"/>
      <c r="L109" s="423"/>
      <c r="M109" s="423"/>
      <c r="N109" s="423"/>
      <c r="O109" s="423"/>
      <c r="P109" s="423"/>
      <c r="Q109" s="423"/>
      <c r="R109" s="423"/>
      <c r="S109" s="425"/>
      <c r="T109" s="423"/>
      <c r="U109" s="423"/>
      <c r="V109" s="423"/>
      <c r="W109" s="423"/>
      <c r="X109" s="423"/>
      <c r="Y109" s="423"/>
      <c r="Z109" s="423"/>
      <c r="AA109" s="423"/>
      <c r="AB109" s="423"/>
      <c r="AC109" s="423"/>
      <c r="AD109" s="423"/>
      <c r="AE109" s="425"/>
      <c r="AF109" s="423"/>
      <c r="AG109" s="423"/>
      <c r="AH109" s="423"/>
      <c r="AI109" s="423"/>
      <c r="AJ109" s="423"/>
      <c r="AK109" s="423"/>
      <c r="AL109" s="423"/>
      <c r="AM109" s="423"/>
      <c r="AN109" s="423"/>
      <c r="AO109" s="423"/>
      <c r="AP109" s="423"/>
      <c r="AQ109" s="425"/>
      <c r="AR109" s="423"/>
      <c r="AS109" s="423"/>
      <c r="AT109" s="423"/>
      <c r="AU109" s="423"/>
      <c r="AV109" s="423"/>
      <c r="AW109" s="423"/>
      <c r="AX109" s="423"/>
      <c r="AY109" s="423"/>
      <c r="AZ109" s="423"/>
      <c r="BA109" s="423"/>
      <c r="BB109" s="423"/>
      <c r="BC109" s="425"/>
      <c r="BD109" s="423"/>
      <c r="BE109" s="423"/>
      <c r="BF109" s="423"/>
      <c r="BG109" s="423"/>
      <c r="BH109" s="423"/>
      <c r="BI109" s="423"/>
      <c r="BJ109" s="423"/>
      <c r="BK109" s="423"/>
      <c r="BL109" s="423"/>
      <c r="BM109" s="423"/>
      <c r="BN109" s="423"/>
      <c r="BO109" s="425"/>
      <c r="BP109" s="423"/>
      <c r="BQ109" s="423"/>
      <c r="BR109" s="423"/>
      <c r="BS109" s="423"/>
      <c r="BT109" s="423"/>
      <c r="BU109" s="423"/>
      <c r="BV109" s="423"/>
      <c r="BW109" s="423"/>
      <c r="BX109" s="423"/>
      <c r="BY109" s="423"/>
      <c r="BZ109" s="423"/>
      <c r="CA109" s="425"/>
      <c r="CB109" s="423"/>
      <c r="CC109" s="423"/>
      <c r="CD109" s="423"/>
      <c r="CE109" s="423"/>
      <c r="CF109" s="423"/>
      <c r="CG109" s="423"/>
      <c r="CH109" s="423"/>
      <c r="CI109" s="423"/>
      <c r="CJ109" s="423"/>
      <c r="CK109" s="423"/>
      <c r="CL109" s="423"/>
      <c r="CM109" s="425"/>
      <c r="CN109" s="423"/>
      <c r="CO109" s="423"/>
      <c r="CP109" s="423"/>
      <c r="CQ109" s="423"/>
      <c r="CR109" s="423"/>
      <c r="CS109" s="423"/>
      <c r="CT109" s="423"/>
      <c r="CU109" s="423"/>
      <c r="CV109" s="423"/>
      <c r="CW109" s="423"/>
      <c r="CX109" s="423"/>
      <c r="CY109" s="425"/>
      <c r="CZ109" s="423"/>
      <c r="DA109" s="423"/>
      <c r="DB109" s="423"/>
      <c r="DC109" s="423"/>
      <c r="DD109" s="423"/>
      <c r="DE109" s="423"/>
      <c r="DF109" s="423"/>
      <c r="DG109" s="423"/>
      <c r="DH109" s="423"/>
      <c r="DI109" s="423"/>
      <c r="DJ109" s="423"/>
      <c r="DK109" s="425"/>
      <c r="DL109" s="300"/>
      <c r="DM109" s="300"/>
      <c r="DN109" s="300"/>
      <c r="DO109" s="300"/>
      <c r="DP109" s="300"/>
      <c r="DQ109" s="300"/>
      <c r="DR109" s="300"/>
      <c r="DS109" s="300"/>
      <c r="DT109" s="300"/>
      <c r="DU109" s="300"/>
      <c r="DV109" s="300"/>
      <c r="DW109" s="372"/>
      <c r="DX109" s="423"/>
      <c r="DY109" s="423"/>
      <c r="DZ109" s="423"/>
      <c r="EA109" s="423"/>
      <c r="EB109" s="423"/>
      <c r="EC109" s="423"/>
      <c r="ED109" s="423"/>
      <c r="EE109" s="423"/>
      <c r="EF109" s="423"/>
      <c r="EG109" s="423"/>
      <c r="EH109" s="429">
        <f t="shared" ref="EH109:FE109" si="143">$B$10*Q$357</f>
        <v>10965.824999999999</v>
      </c>
      <c r="EI109" s="430">
        <f t="shared" si="143"/>
        <v>40421.0625</v>
      </c>
      <c r="EJ109" s="429">
        <f t="shared" si="143"/>
        <v>74204.324999999997</v>
      </c>
      <c r="EK109" s="429">
        <f t="shared" si="143"/>
        <v>136792.5</v>
      </c>
      <c r="EL109" s="429">
        <f t="shared" si="143"/>
        <v>224799.41249999998</v>
      </c>
      <c r="EM109" s="429">
        <f t="shared" si="143"/>
        <v>153499.125</v>
      </c>
      <c r="EN109" s="429">
        <f t="shared" si="143"/>
        <v>131500.19999999998</v>
      </c>
      <c r="EO109" s="429">
        <f t="shared" si="143"/>
        <v>145650.375</v>
      </c>
      <c r="EP109" s="429">
        <f t="shared" si="143"/>
        <v>117574.27499999999</v>
      </c>
      <c r="EQ109" s="429">
        <f t="shared" si="143"/>
        <v>116755.7625</v>
      </c>
      <c r="ER109" s="429">
        <f t="shared" si="143"/>
        <v>111205.575</v>
      </c>
      <c r="ES109" s="429">
        <f t="shared" si="143"/>
        <v>102796.2</v>
      </c>
      <c r="ET109" s="429">
        <f t="shared" si="143"/>
        <v>90664.274999999994</v>
      </c>
      <c r="EU109" s="430">
        <f t="shared" si="143"/>
        <v>106429.04999999999</v>
      </c>
      <c r="EV109" s="429">
        <f t="shared" si="143"/>
        <v>83634.037499999991</v>
      </c>
      <c r="EW109" s="429">
        <f t="shared" si="143"/>
        <v>71558.175000000003</v>
      </c>
      <c r="EX109" s="429">
        <f t="shared" si="143"/>
        <v>70762.087499999994</v>
      </c>
      <c r="EY109" s="429">
        <f t="shared" si="143"/>
        <v>76144.087499999994</v>
      </c>
      <c r="EZ109" s="429">
        <f t="shared" si="143"/>
        <v>55199.137499999997</v>
      </c>
      <c r="FA109" s="429">
        <f t="shared" si="143"/>
        <v>55457.024999999994</v>
      </c>
      <c r="FB109" s="429">
        <f t="shared" si="143"/>
        <v>39681.037499999999</v>
      </c>
      <c r="FC109" s="429">
        <f t="shared" si="143"/>
        <v>27223.949999999997</v>
      </c>
      <c r="FD109" s="429">
        <f t="shared" si="143"/>
        <v>17704.537499999999</v>
      </c>
      <c r="FE109" s="429">
        <f t="shared" si="143"/>
        <v>7781.4749999999995</v>
      </c>
      <c r="FF109" s="397">
        <f t="shared" si="135"/>
        <v>6225.18</v>
      </c>
      <c r="FG109" s="402">
        <f t="shared" si="135"/>
        <v>4980.1440000000002</v>
      </c>
      <c r="FH109" s="397">
        <f t="shared" si="135"/>
        <v>3984.1152000000002</v>
      </c>
      <c r="FI109" s="397">
        <f t="shared" si="135"/>
        <v>3187.2921600000004</v>
      </c>
      <c r="FJ109" s="397">
        <f t="shared" si="135"/>
        <v>2549.8337280000005</v>
      </c>
      <c r="FK109" s="397">
        <f t="shared" si="135"/>
        <v>2039.8669824000006</v>
      </c>
      <c r="FL109" s="397">
        <f t="shared" si="135"/>
        <v>1631.8935859200005</v>
      </c>
      <c r="FM109" s="397">
        <f t="shared" si="122"/>
        <v>1305.5148687360006</v>
      </c>
      <c r="FN109" s="397">
        <f t="shared" si="122"/>
        <v>1044.4118949888004</v>
      </c>
      <c r="FO109" s="397">
        <f t="shared" si="122"/>
        <v>835.5295159910404</v>
      </c>
      <c r="FP109" s="397">
        <f t="shared" si="122"/>
        <v>668.42361279283239</v>
      </c>
      <c r="FQ109" s="397">
        <f t="shared" si="122"/>
        <v>534.73889023426591</v>
      </c>
      <c r="FR109" s="397">
        <f t="shared" si="122"/>
        <v>427.79111218741275</v>
      </c>
      <c r="FS109" s="402">
        <f t="shared" si="122"/>
        <v>342.23288974993022</v>
      </c>
      <c r="FT109" s="397">
        <f t="shared" si="122"/>
        <v>273.7863117999442</v>
      </c>
      <c r="FU109" s="397">
        <f t="shared" si="122"/>
        <v>219.02904943995537</v>
      </c>
      <c r="FV109" s="397">
        <f t="shared" si="107"/>
        <v>175.2232395519643</v>
      </c>
      <c r="FW109" s="397">
        <f t="shared" si="107"/>
        <v>140.17859164157144</v>
      </c>
      <c r="FX109" s="397">
        <f t="shared" si="107"/>
        <v>112.14287331325716</v>
      </c>
      <c r="FY109" s="397">
        <f t="shared" si="107"/>
        <v>89.714298650605727</v>
      </c>
      <c r="FZ109" s="397">
        <f t="shared" si="107"/>
        <v>71.771438920484584</v>
      </c>
      <c r="GA109" s="397">
        <f t="shared" si="107"/>
        <v>57.417151136387673</v>
      </c>
      <c r="GB109" s="397">
        <f t="shared" si="96"/>
        <v>45.933720909110143</v>
      </c>
      <c r="GC109" s="397">
        <f t="shared" si="96"/>
        <v>36.746976727288114</v>
      </c>
      <c r="GD109" s="397">
        <f t="shared" si="96"/>
        <v>29.397581381830491</v>
      </c>
      <c r="GE109" s="402">
        <f t="shared" si="96"/>
        <v>23.518065105464395</v>
      </c>
      <c r="GF109" s="392">
        <f t="shared" si="130"/>
        <v>2099435.3402395779</v>
      </c>
    </row>
    <row r="110" spans="1:189" ht="22" hidden="1" customHeight="1" thickBot="1">
      <c r="B110" s="394">
        <f t="shared" si="111"/>
        <v>94</v>
      </c>
      <c r="C110" s="428"/>
      <c r="D110" s="428">
        <v>1</v>
      </c>
      <c r="E110" s="428"/>
      <c r="F110" s="428"/>
      <c r="G110" s="395" t="str">
        <f>$G$356</f>
        <v>Avg Performing  Title / Print</v>
      </c>
      <c r="H110" s="422"/>
      <c r="I110" s="423"/>
      <c r="J110" s="423"/>
      <c r="K110" s="423"/>
      <c r="L110" s="423"/>
      <c r="M110" s="423"/>
      <c r="N110" s="423"/>
      <c r="O110" s="423"/>
      <c r="P110" s="423"/>
      <c r="Q110" s="423"/>
      <c r="R110" s="423"/>
      <c r="S110" s="425"/>
      <c r="T110" s="423"/>
      <c r="U110" s="423"/>
      <c r="V110" s="423"/>
      <c r="W110" s="423"/>
      <c r="X110" s="423"/>
      <c r="Y110" s="423"/>
      <c r="Z110" s="423"/>
      <c r="AA110" s="423"/>
      <c r="AB110" s="423"/>
      <c r="AC110" s="423"/>
      <c r="AD110" s="423"/>
      <c r="AE110" s="425"/>
      <c r="AF110" s="423"/>
      <c r="AG110" s="423"/>
      <c r="AH110" s="423"/>
      <c r="AI110" s="423"/>
      <c r="AJ110" s="423"/>
      <c r="AK110" s="423"/>
      <c r="AL110" s="423"/>
      <c r="AM110" s="423"/>
      <c r="AN110" s="423"/>
      <c r="AO110" s="423"/>
      <c r="AP110" s="423"/>
      <c r="AQ110" s="425"/>
      <c r="AR110" s="423"/>
      <c r="AS110" s="423"/>
      <c r="AT110" s="423"/>
      <c r="AU110" s="423"/>
      <c r="AV110" s="423"/>
      <c r="AW110" s="423"/>
      <c r="AX110" s="423"/>
      <c r="AY110" s="423"/>
      <c r="AZ110" s="423"/>
      <c r="BA110" s="423"/>
      <c r="BB110" s="423"/>
      <c r="BC110" s="425"/>
      <c r="BD110" s="423"/>
      <c r="BE110" s="423"/>
      <c r="BF110" s="423"/>
      <c r="BG110" s="423"/>
      <c r="BH110" s="423"/>
      <c r="BI110" s="423"/>
      <c r="BJ110" s="423"/>
      <c r="BK110" s="423"/>
      <c r="BL110" s="423"/>
      <c r="BM110" s="423"/>
      <c r="BN110" s="423"/>
      <c r="BO110" s="425"/>
      <c r="BP110" s="423"/>
      <c r="BQ110" s="423"/>
      <c r="BR110" s="423"/>
      <c r="BS110" s="423"/>
      <c r="BT110" s="423"/>
      <c r="BU110" s="423"/>
      <c r="BV110" s="423"/>
      <c r="BW110" s="423"/>
      <c r="BX110" s="423"/>
      <c r="BY110" s="423"/>
      <c r="BZ110" s="423"/>
      <c r="CA110" s="425"/>
      <c r="CB110" s="423"/>
      <c r="CC110" s="423"/>
      <c r="CD110" s="423"/>
      <c r="CE110" s="423"/>
      <c r="CF110" s="423"/>
      <c r="CG110" s="423"/>
      <c r="CH110" s="423"/>
      <c r="CI110" s="423"/>
      <c r="CJ110" s="423"/>
      <c r="CK110" s="423"/>
      <c r="CL110" s="423"/>
      <c r="CM110" s="425"/>
      <c r="CN110" s="423"/>
      <c r="CO110" s="423"/>
      <c r="CP110" s="423"/>
      <c r="CQ110" s="423"/>
      <c r="CR110" s="423"/>
      <c r="CS110" s="423"/>
      <c r="CT110" s="423"/>
      <c r="CU110" s="423"/>
      <c r="CV110" s="423"/>
      <c r="CW110" s="423"/>
      <c r="CX110" s="423"/>
      <c r="CY110" s="425"/>
      <c r="CZ110" s="423"/>
      <c r="DA110" s="423"/>
      <c r="DB110" s="423"/>
      <c r="DC110" s="423"/>
      <c r="DD110" s="423"/>
      <c r="DE110" s="423"/>
      <c r="DF110" s="423"/>
      <c r="DG110" s="423"/>
      <c r="DH110" s="423"/>
      <c r="DI110" s="423"/>
      <c r="DJ110" s="423"/>
      <c r="DK110" s="425"/>
      <c r="DL110" s="300"/>
      <c r="DM110" s="300"/>
      <c r="DN110" s="300"/>
      <c r="DO110" s="300"/>
      <c r="DP110" s="300"/>
      <c r="DQ110" s="300"/>
      <c r="DR110" s="300"/>
      <c r="DS110" s="300"/>
      <c r="DT110" s="300"/>
      <c r="DU110" s="300"/>
      <c r="DV110" s="300"/>
      <c r="DW110" s="372"/>
      <c r="DX110" s="423"/>
      <c r="DY110" s="423"/>
      <c r="DZ110" s="423"/>
      <c r="EA110" s="423"/>
      <c r="EB110" s="423"/>
      <c r="EC110" s="423"/>
      <c r="ED110" s="423"/>
      <c r="EE110" s="423"/>
      <c r="EF110" s="423"/>
      <c r="EG110" s="423"/>
      <c r="EH110" s="423"/>
      <c r="EI110" s="427">
        <f t="shared" ref="EI110:FF110" si="144">$B$10*Q$356</f>
        <v>23344.424999999999</v>
      </c>
      <c r="EJ110" s="426">
        <f t="shared" si="144"/>
        <v>75179.8125</v>
      </c>
      <c r="EK110" s="426">
        <f t="shared" si="144"/>
        <v>213463.57499999998</v>
      </c>
      <c r="EL110" s="426">
        <f t="shared" si="144"/>
        <v>417721.6875</v>
      </c>
      <c r="EM110" s="426">
        <f t="shared" si="144"/>
        <v>510202.38749999995</v>
      </c>
      <c r="EN110" s="426">
        <f t="shared" si="144"/>
        <v>496444.64999999997</v>
      </c>
      <c r="EO110" s="426">
        <f t="shared" si="144"/>
        <v>505224.03749999998</v>
      </c>
      <c r="EP110" s="426">
        <f t="shared" si="144"/>
        <v>495940.08749999997</v>
      </c>
      <c r="EQ110" s="426">
        <f t="shared" si="144"/>
        <v>335455.57500000001</v>
      </c>
      <c r="ER110" s="426">
        <f t="shared" si="144"/>
        <v>364069.875</v>
      </c>
      <c r="ES110" s="426">
        <f t="shared" si="144"/>
        <v>279841.57500000001</v>
      </c>
      <c r="ET110" s="426">
        <f t="shared" si="144"/>
        <v>238590.78749999998</v>
      </c>
      <c r="EU110" s="427">
        <f t="shared" si="144"/>
        <v>308814.67499999999</v>
      </c>
      <c r="EV110" s="426">
        <f t="shared" si="144"/>
        <v>273585</v>
      </c>
      <c r="EW110" s="426">
        <f t="shared" si="144"/>
        <v>237267.71249999999</v>
      </c>
      <c r="EX110" s="426">
        <f t="shared" si="144"/>
        <v>178615.125</v>
      </c>
      <c r="EY110" s="426">
        <f t="shared" si="144"/>
        <v>165844.08749999999</v>
      </c>
      <c r="EZ110" s="426">
        <f t="shared" si="144"/>
        <v>185342.625</v>
      </c>
      <c r="FA110" s="426">
        <f t="shared" si="144"/>
        <v>165877.72500000001</v>
      </c>
      <c r="FB110" s="426">
        <f t="shared" si="144"/>
        <v>128921.325</v>
      </c>
      <c r="FC110" s="426">
        <f t="shared" si="144"/>
        <v>95799.599999999991</v>
      </c>
      <c r="FD110" s="426">
        <f t="shared" si="144"/>
        <v>55995.224999999999</v>
      </c>
      <c r="FE110" s="426">
        <f t="shared" si="144"/>
        <v>49009.837499999994</v>
      </c>
      <c r="FF110" s="426">
        <f t="shared" si="144"/>
        <v>27055.762499999997</v>
      </c>
      <c r="FG110" s="402">
        <f t="shared" si="135"/>
        <v>21644.61</v>
      </c>
      <c r="FH110" s="397">
        <f t="shared" si="135"/>
        <v>17315.688000000002</v>
      </c>
      <c r="FI110" s="397">
        <f t="shared" si="135"/>
        <v>13852.550400000002</v>
      </c>
      <c r="FJ110" s="397">
        <f t="shared" si="135"/>
        <v>11082.040320000002</v>
      </c>
      <c r="FK110" s="397">
        <f t="shared" si="135"/>
        <v>8865.6322560000026</v>
      </c>
      <c r="FL110" s="397">
        <f t="shared" si="135"/>
        <v>7092.5058048000028</v>
      </c>
      <c r="FM110" s="397">
        <f t="shared" si="122"/>
        <v>5674.0046438400022</v>
      </c>
      <c r="FN110" s="397">
        <f t="shared" si="122"/>
        <v>4539.2037150720016</v>
      </c>
      <c r="FO110" s="397">
        <f t="shared" si="122"/>
        <v>3631.3629720576014</v>
      </c>
      <c r="FP110" s="397">
        <f t="shared" si="122"/>
        <v>2905.0903776460814</v>
      </c>
      <c r="FQ110" s="397">
        <f t="shared" si="122"/>
        <v>2324.0723021168651</v>
      </c>
      <c r="FR110" s="397">
        <f t="shared" si="122"/>
        <v>1859.2578416934921</v>
      </c>
      <c r="FS110" s="402">
        <f t="shared" si="122"/>
        <v>1487.4062733547937</v>
      </c>
      <c r="FT110" s="397">
        <f t="shared" si="122"/>
        <v>1189.9250186838351</v>
      </c>
      <c r="FU110" s="397">
        <f t="shared" si="122"/>
        <v>951.94001494706811</v>
      </c>
      <c r="FV110" s="397">
        <f t="shared" si="107"/>
        <v>761.55201195765449</v>
      </c>
      <c r="FW110" s="397">
        <f t="shared" si="107"/>
        <v>609.24160956612366</v>
      </c>
      <c r="FX110" s="397">
        <f t="shared" si="107"/>
        <v>487.39328765289895</v>
      </c>
      <c r="FY110" s="397">
        <f t="shared" si="107"/>
        <v>389.91463012231918</v>
      </c>
      <c r="FZ110" s="397">
        <f t="shared" si="107"/>
        <v>311.93170409785535</v>
      </c>
      <c r="GA110" s="397">
        <f t="shared" si="107"/>
        <v>249.5453632782843</v>
      </c>
      <c r="GB110" s="397">
        <f t="shared" si="96"/>
        <v>199.63629062262746</v>
      </c>
      <c r="GC110" s="397">
        <f t="shared" si="96"/>
        <v>159.70903249810198</v>
      </c>
      <c r="GD110" s="397">
        <f t="shared" si="96"/>
        <v>127.76722599848159</v>
      </c>
      <c r="GE110" s="402">
        <f t="shared" si="96"/>
        <v>102.21378079878528</v>
      </c>
      <c r="GF110" s="403">
        <f t="shared" si="130"/>
        <v>5935421.3698768066</v>
      </c>
    </row>
    <row r="111" spans="1:189" ht="22" hidden="1" customHeight="1" thickTop="1">
      <c r="A111" s="433" t="s">
        <v>385</v>
      </c>
      <c r="B111" s="383">
        <f t="shared" si="111"/>
        <v>95</v>
      </c>
      <c r="C111" s="421"/>
      <c r="D111" s="421">
        <v>1</v>
      </c>
      <c r="E111" s="421"/>
      <c r="F111" s="421"/>
      <c r="G111" s="417" t="str">
        <f>$G$356</f>
        <v>Avg Performing  Title / Print</v>
      </c>
      <c r="H111" s="422"/>
      <c r="I111" s="423"/>
      <c r="J111" s="423"/>
      <c r="K111" s="423"/>
      <c r="L111" s="423"/>
      <c r="M111" s="423"/>
      <c r="N111" s="423"/>
      <c r="O111" s="423"/>
      <c r="P111" s="423"/>
      <c r="Q111" s="423"/>
      <c r="R111" s="423"/>
      <c r="S111" s="425"/>
      <c r="T111" s="423"/>
      <c r="U111" s="423"/>
      <c r="V111" s="423"/>
      <c r="W111" s="423"/>
      <c r="X111" s="423"/>
      <c r="Y111" s="423"/>
      <c r="Z111" s="423"/>
      <c r="AA111" s="423"/>
      <c r="AB111" s="423"/>
      <c r="AC111" s="423"/>
      <c r="AD111" s="423"/>
      <c r="AE111" s="425"/>
      <c r="AF111" s="423"/>
      <c r="AG111" s="423"/>
      <c r="AH111" s="423"/>
      <c r="AI111" s="423"/>
      <c r="AJ111" s="423"/>
      <c r="AK111" s="423"/>
      <c r="AL111" s="423"/>
      <c r="AM111" s="423"/>
      <c r="AN111" s="423"/>
      <c r="AO111" s="423"/>
      <c r="AP111" s="423"/>
      <c r="AQ111" s="425"/>
      <c r="AR111" s="423"/>
      <c r="AS111" s="423"/>
      <c r="AT111" s="423"/>
      <c r="AU111" s="423"/>
      <c r="AV111" s="423"/>
      <c r="AW111" s="423"/>
      <c r="AX111" s="423"/>
      <c r="AY111" s="423"/>
      <c r="AZ111" s="423"/>
      <c r="BA111" s="423"/>
      <c r="BB111" s="423"/>
      <c r="BC111" s="425"/>
      <c r="BD111" s="423"/>
      <c r="BE111" s="423"/>
      <c r="BF111" s="423"/>
      <c r="BG111" s="423"/>
      <c r="BH111" s="423"/>
      <c r="BI111" s="423"/>
      <c r="BJ111" s="423"/>
      <c r="BK111" s="423"/>
      <c r="BL111" s="423"/>
      <c r="BM111" s="423"/>
      <c r="BN111" s="423"/>
      <c r="BO111" s="425"/>
      <c r="BP111" s="423"/>
      <c r="BQ111" s="423"/>
      <c r="BR111" s="423"/>
      <c r="BS111" s="423"/>
      <c r="BT111" s="423"/>
      <c r="BU111" s="423"/>
      <c r="BV111" s="423"/>
      <c r="BW111" s="423"/>
      <c r="BX111" s="423"/>
      <c r="BY111" s="423"/>
      <c r="BZ111" s="423"/>
      <c r="CA111" s="425"/>
      <c r="CB111" s="423"/>
      <c r="CC111" s="423"/>
      <c r="CD111" s="423"/>
      <c r="CE111" s="423"/>
      <c r="CF111" s="423"/>
      <c r="CG111" s="423"/>
      <c r="CH111" s="423"/>
      <c r="CI111" s="423"/>
      <c r="CJ111" s="423"/>
      <c r="CK111" s="423"/>
      <c r="CL111" s="423"/>
      <c r="CM111" s="425"/>
      <c r="CN111" s="423"/>
      <c r="CO111" s="423"/>
      <c r="CP111" s="423"/>
      <c r="CQ111" s="423"/>
      <c r="CR111" s="423"/>
      <c r="CS111" s="423"/>
      <c r="CT111" s="423"/>
      <c r="CU111" s="423"/>
      <c r="CV111" s="423"/>
      <c r="CW111" s="423"/>
      <c r="CX111" s="423"/>
      <c r="CY111" s="425"/>
      <c r="CZ111" s="300"/>
      <c r="DA111" s="300"/>
      <c r="DB111" s="300"/>
      <c r="DC111" s="300"/>
      <c r="DD111" s="300"/>
      <c r="DE111" s="300"/>
      <c r="DF111" s="300"/>
      <c r="DG111" s="300"/>
      <c r="DH111" s="300"/>
      <c r="DI111" s="300"/>
      <c r="DJ111" s="300"/>
      <c r="DK111" s="372"/>
      <c r="DL111" s="423"/>
      <c r="DM111" s="423"/>
      <c r="DN111" s="423"/>
      <c r="DO111" s="423"/>
      <c r="DP111" s="423"/>
      <c r="DQ111" s="423"/>
      <c r="DR111" s="423"/>
      <c r="DS111" s="423"/>
      <c r="DT111" s="423"/>
      <c r="DU111" s="423"/>
      <c r="DV111" s="423"/>
      <c r="DW111" s="425"/>
      <c r="DX111" s="300"/>
      <c r="DY111" s="300"/>
      <c r="DZ111" s="300"/>
      <c r="EA111" s="300"/>
      <c r="EB111" s="300"/>
      <c r="EC111" s="300"/>
      <c r="ED111" s="300"/>
      <c r="EE111" s="300"/>
      <c r="EF111" s="300"/>
      <c r="EG111" s="300"/>
      <c r="EH111" s="300"/>
      <c r="EI111" s="372"/>
      <c r="EJ111" s="426">
        <f t="shared" ref="EJ111:FG111" si="145">$B$10*Q$356</f>
        <v>23344.424999999999</v>
      </c>
      <c r="EK111" s="426">
        <f t="shared" si="145"/>
        <v>75179.8125</v>
      </c>
      <c r="EL111" s="426">
        <f t="shared" si="145"/>
        <v>213463.57499999998</v>
      </c>
      <c r="EM111" s="426">
        <f t="shared" si="145"/>
        <v>417721.6875</v>
      </c>
      <c r="EN111" s="426">
        <f t="shared" si="145"/>
        <v>510202.38749999995</v>
      </c>
      <c r="EO111" s="426">
        <f t="shared" si="145"/>
        <v>496444.64999999997</v>
      </c>
      <c r="EP111" s="426">
        <f t="shared" si="145"/>
        <v>505224.03749999998</v>
      </c>
      <c r="EQ111" s="426">
        <f t="shared" si="145"/>
        <v>495940.08749999997</v>
      </c>
      <c r="ER111" s="426">
        <f t="shared" si="145"/>
        <v>335455.57500000001</v>
      </c>
      <c r="ES111" s="426">
        <f t="shared" si="145"/>
        <v>364069.875</v>
      </c>
      <c r="ET111" s="426">
        <f t="shared" si="145"/>
        <v>279841.57500000001</v>
      </c>
      <c r="EU111" s="427">
        <f t="shared" si="145"/>
        <v>238590.78749999998</v>
      </c>
      <c r="EV111" s="426">
        <f t="shared" si="145"/>
        <v>308814.67499999999</v>
      </c>
      <c r="EW111" s="426">
        <f t="shared" si="145"/>
        <v>273585</v>
      </c>
      <c r="EX111" s="426">
        <f t="shared" si="145"/>
        <v>237267.71249999999</v>
      </c>
      <c r="EY111" s="426">
        <f t="shared" si="145"/>
        <v>178615.125</v>
      </c>
      <c r="EZ111" s="426">
        <f t="shared" si="145"/>
        <v>165844.08749999999</v>
      </c>
      <c r="FA111" s="426">
        <f t="shared" si="145"/>
        <v>185342.625</v>
      </c>
      <c r="FB111" s="426">
        <f t="shared" si="145"/>
        <v>165877.72500000001</v>
      </c>
      <c r="FC111" s="426">
        <f t="shared" si="145"/>
        <v>128921.325</v>
      </c>
      <c r="FD111" s="426">
        <f t="shared" si="145"/>
        <v>95799.599999999991</v>
      </c>
      <c r="FE111" s="426">
        <f t="shared" si="145"/>
        <v>55995.224999999999</v>
      </c>
      <c r="FF111" s="426">
        <f t="shared" si="145"/>
        <v>49009.837499999994</v>
      </c>
      <c r="FG111" s="427">
        <f t="shared" si="145"/>
        <v>27055.762499999997</v>
      </c>
      <c r="FH111" s="397">
        <f t="shared" si="135"/>
        <v>21644.61</v>
      </c>
      <c r="FI111" s="397">
        <f t="shared" si="135"/>
        <v>17315.688000000002</v>
      </c>
      <c r="FJ111" s="397">
        <f t="shared" si="135"/>
        <v>13852.550400000002</v>
      </c>
      <c r="FK111" s="397">
        <f t="shared" si="135"/>
        <v>11082.040320000002</v>
      </c>
      <c r="FL111" s="397">
        <f t="shared" si="135"/>
        <v>8865.6322560000026</v>
      </c>
      <c r="FM111" s="397">
        <f t="shared" si="122"/>
        <v>7092.5058048000028</v>
      </c>
      <c r="FN111" s="397">
        <f t="shared" si="122"/>
        <v>5674.0046438400022</v>
      </c>
      <c r="FO111" s="397">
        <f t="shared" ref="FN111:GC132" si="146">FN111*0.8</f>
        <v>4539.2037150720016</v>
      </c>
      <c r="FP111" s="397">
        <f t="shared" si="146"/>
        <v>3631.3629720576014</v>
      </c>
      <c r="FQ111" s="397">
        <f t="shared" si="146"/>
        <v>2905.0903776460814</v>
      </c>
      <c r="FR111" s="397">
        <f t="shared" si="146"/>
        <v>2324.0723021168651</v>
      </c>
      <c r="FS111" s="402">
        <f t="shared" si="146"/>
        <v>1859.2578416934921</v>
      </c>
      <c r="FT111" s="397">
        <f t="shared" si="146"/>
        <v>1487.4062733547937</v>
      </c>
      <c r="FU111" s="397">
        <f t="shared" si="146"/>
        <v>1189.9250186838351</v>
      </c>
      <c r="FV111" s="397">
        <f t="shared" si="107"/>
        <v>951.94001494706811</v>
      </c>
      <c r="FW111" s="397">
        <f t="shared" si="107"/>
        <v>761.55201195765449</v>
      </c>
      <c r="FX111" s="397">
        <f t="shared" si="107"/>
        <v>609.24160956612366</v>
      </c>
      <c r="FY111" s="397">
        <f t="shared" si="107"/>
        <v>487.39328765289895</v>
      </c>
      <c r="FZ111" s="397">
        <f t="shared" si="107"/>
        <v>389.91463012231918</v>
      </c>
      <c r="GA111" s="397">
        <f t="shared" si="107"/>
        <v>311.93170409785535</v>
      </c>
      <c r="GB111" s="397">
        <f t="shared" si="96"/>
        <v>249.5453632782843</v>
      </c>
      <c r="GC111" s="397">
        <f t="shared" si="96"/>
        <v>199.63629062262746</v>
      </c>
      <c r="GD111" s="397">
        <f t="shared" si="96"/>
        <v>159.70903249810198</v>
      </c>
      <c r="GE111" s="402">
        <f t="shared" si="96"/>
        <v>127.76722599848159</v>
      </c>
      <c r="GF111" s="403">
        <f t="shared" si="130"/>
        <v>5935319.1560960077</v>
      </c>
    </row>
    <row r="112" spans="1:189" ht="22" hidden="1" customHeight="1">
      <c r="B112" s="394">
        <f t="shared" si="111"/>
        <v>96</v>
      </c>
      <c r="C112" s="428"/>
      <c r="D112" s="428"/>
      <c r="E112" s="428">
        <v>1</v>
      </c>
      <c r="F112" s="428"/>
      <c r="G112" s="409" t="str">
        <f>$G$357</f>
        <v>Low Performing  Title / Print</v>
      </c>
      <c r="H112" s="422"/>
      <c r="I112" s="423"/>
      <c r="J112" s="423"/>
      <c r="K112" s="423"/>
      <c r="L112" s="423"/>
      <c r="M112" s="423"/>
      <c r="N112" s="423"/>
      <c r="O112" s="423"/>
      <c r="P112" s="423"/>
      <c r="Q112" s="423"/>
      <c r="R112" s="423"/>
      <c r="S112" s="425"/>
      <c r="T112" s="423"/>
      <c r="U112" s="423"/>
      <c r="V112" s="423"/>
      <c r="W112" s="423"/>
      <c r="X112" s="423"/>
      <c r="Y112" s="423"/>
      <c r="Z112" s="423"/>
      <c r="AA112" s="423"/>
      <c r="AB112" s="423"/>
      <c r="AC112" s="423"/>
      <c r="AD112" s="423"/>
      <c r="AE112" s="425"/>
      <c r="AF112" s="423"/>
      <c r="AG112" s="423"/>
      <c r="AH112" s="423"/>
      <c r="AI112" s="423"/>
      <c r="AJ112" s="423"/>
      <c r="AK112" s="423"/>
      <c r="AL112" s="423"/>
      <c r="AM112" s="423"/>
      <c r="AN112" s="423"/>
      <c r="AO112" s="423"/>
      <c r="AP112" s="423"/>
      <c r="AQ112" s="425"/>
      <c r="AR112" s="423"/>
      <c r="AS112" s="423"/>
      <c r="AT112" s="423"/>
      <c r="AU112" s="423"/>
      <c r="AV112" s="423"/>
      <c r="AW112" s="423"/>
      <c r="AX112" s="423"/>
      <c r="AY112" s="423"/>
      <c r="AZ112" s="423"/>
      <c r="BA112" s="423"/>
      <c r="BB112" s="423"/>
      <c r="BC112" s="425"/>
      <c r="BD112" s="423"/>
      <c r="BE112" s="423"/>
      <c r="BF112" s="423"/>
      <c r="BG112" s="423"/>
      <c r="BH112" s="423"/>
      <c r="BI112" s="423"/>
      <c r="BJ112" s="423"/>
      <c r="BK112" s="423"/>
      <c r="BL112" s="423"/>
      <c r="BM112" s="423"/>
      <c r="BN112" s="423"/>
      <c r="BO112" s="425"/>
      <c r="BP112" s="423"/>
      <c r="BQ112" s="423"/>
      <c r="BR112" s="423"/>
      <c r="BS112" s="423"/>
      <c r="BT112" s="423"/>
      <c r="BU112" s="423"/>
      <c r="BV112" s="423"/>
      <c r="BW112" s="423"/>
      <c r="BX112" s="423"/>
      <c r="BY112" s="423"/>
      <c r="BZ112" s="423"/>
      <c r="CA112" s="425"/>
      <c r="CB112" s="423"/>
      <c r="CC112" s="423"/>
      <c r="CD112" s="423"/>
      <c r="CE112" s="423"/>
      <c r="CF112" s="423"/>
      <c r="CG112" s="423"/>
      <c r="CH112" s="423"/>
      <c r="CI112" s="423"/>
      <c r="CJ112" s="423"/>
      <c r="CK112" s="423"/>
      <c r="CL112" s="423"/>
      <c r="CM112" s="425"/>
      <c r="CN112" s="423"/>
      <c r="CO112" s="423"/>
      <c r="CP112" s="423"/>
      <c r="CQ112" s="423"/>
      <c r="CR112" s="423"/>
      <c r="CS112" s="423"/>
      <c r="CT112" s="423"/>
      <c r="CU112" s="423"/>
      <c r="CV112" s="423"/>
      <c r="CW112" s="423"/>
      <c r="CX112" s="423"/>
      <c r="CY112" s="425"/>
      <c r="CZ112" s="300"/>
      <c r="DA112" s="300"/>
      <c r="DB112" s="300"/>
      <c r="DC112" s="300"/>
      <c r="DD112" s="300"/>
      <c r="DE112" s="300"/>
      <c r="DF112" s="300"/>
      <c r="DG112" s="300"/>
      <c r="DH112" s="300"/>
      <c r="DI112" s="300"/>
      <c r="DJ112" s="300"/>
      <c r="DK112" s="372"/>
      <c r="DL112" s="423"/>
      <c r="DM112" s="423"/>
      <c r="DN112" s="423"/>
      <c r="DO112" s="423"/>
      <c r="DP112" s="423"/>
      <c r="DQ112" s="423"/>
      <c r="DR112" s="423"/>
      <c r="DS112" s="423"/>
      <c r="DT112" s="423"/>
      <c r="DU112" s="423"/>
      <c r="DV112" s="423"/>
      <c r="DW112" s="425"/>
      <c r="DX112" s="300"/>
      <c r="DY112" s="300"/>
      <c r="DZ112" s="300"/>
      <c r="EA112" s="300"/>
      <c r="EB112" s="300"/>
      <c r="EC112" s="300"/>
      <c r="ED112" s="300"/>
      <c r="EE112" s="300"/>
      <c r="EF112" s="300"/>
      <c r="EG112" s="300"/>
      <c r="EH112" s="300"/>
      <c r="EI112" s="372"/>
      <c r="EJ112" s="429">
        <f t="shared" ref="EJ112:FG112" si="147">$B$10*Q$357</f>
        <v>10965.824999999999</v>
      </c>
      <c r="EK112" s="429">
        <f t="shared" si="147"/>
        <v>40421.0625</v>
      </c>
      <c r="EL112" s="429">
        <f t="shared" si="147"/>
        <v>74204.324999999997</v>
      </c>
      <c r="EM112" s="429">
        <f t="shared" si="147"/>
        <v>136792.5</v>
      </c>
      <c r="EN112" s="429">
        <f t="shared" si="147"/>
        <v>224799.41249999998</v>
      </c>
      <c r="EO112" s="429">
        <f t="shared" si="147"/>
        <v>153499.125</v>
      </c>
      <c r="EP112" s="429">
        <f t="shared" si="147"/>
        <v>131500.19999999998</v>
      </c>
      <c r="EQ112" s="429">
        <f t="shared" si="147"/>
        <v>145650.375</v>
      </c>
      <c r="ER112" s="429">
        <f t="shared" si="147"/>
        <v>117574.27499999999</v>
      </c>
      <c r="ES112" s="429">
        <f t="shared" si="147"/>
        <v>116755.7625</v>
      </c>
      <c r="ET112" s="429">
        <f t="shared" si="147"/>
        <v>111205.575</v>
      </c>
      <c r="EU112" s="430">
        <f t="shared" si="147"/>
        <v>102796.2</v>
      </c>
      <c r="EV112" s="429">
        <f t="shared" si="147"/>
        <v>90664.274999999994</v>
      </c>
      <c r="EW112" s="429">
        <f t="shared" si="147"/>
        <v>106429.04999999999</v>
      </c>
      <c r="EX112" s="429">
        <f t="shared" si="147"/>
        <v>83634.037499999991</v>
      </c>
      <c r="EY112" s="429">
        <f t="shared" si="147"/>
        <v>71558.175000000003</v>
      </c>
      <c r="EZ112" s="429">
        <f t="shared" si="147"/>
        <v>70762.087499999994</v>
      </c>
      <c r="FA112" s="429">
        <f t="shared" si="147"/>
        <v>76144.087499999994</v>
      </c>
      <c r="FB112" s="429">
        <f t="shared" si="147"/>
        <v>55199.137499999997</v>
      </c>
      <c r="FC112" s="429">
        <f t="shared" si="147"/>
        <v>55457.024999999994</v>
      </c>
      <c r="FD112" s="429">
        <f t="shared" si="147"/>
        <v>39681.037499999999</v>
      </c>
      <c r="FE112" s="429">
        <f t="shared" si="147"/>
        <v>27223.949999999997</v>
      </c>
      <c r="FF112" s="429">
        <f t="shared" si="147"/>
        <v>17704.537499999999</v>
      </c>
      <c r="FG112" s="430">
        <f t="shared" si="147"/>
        <v>7781.4749999999995</v>
      </c>
      <c r="FH112" s="397">
        <f t="shared" si="135"/>
        <v>6225.18</v>
      </c>
      <c r="FI112" s="397">
        <f t="shared" si="135"/>
        <v>4980.1440000000002</v>
      </c>
      <c r="FJ112" s="397">
        <f t="shared" si="135"/>
        <v>3984.1152000000002</v>
      </c>
      <c r="FK112" s="397">
        <f t="shared" si="135"/>
        <v>3187.2921600000004</v>
      </c>
      <c r="FL112" s="397">
        <f t="shared" si="135"/>
        <v>2549.8337280000005</v>
      </c>
      <c r="FM112" s="397">
        <f t="shared" ref="FM112:FM117" si="148">FL112*0.8</f>
        <v>2039.8669824000006</v>
      </c>
      <c r="FN112" s="397">
        <f t="shared" si="146"/>
        <v>1631.8935859200005</v>
      </c>
      <c r="FO112" s="397">
        <f t="shared" si="146"/>
        <v>1305.5148687360006</v>
      </c>
      <c r="FP112" s="397">
        <f t="shared" si="146"/>
        <v>1044.4118949888004</v>
      </c>
      <c r="FQ112" s="397">
        <f t="shared" si="146"/>
        <v>835.5295159910404</v>
      </c>
      <c r="FR112" s="397">
        <f t="shared" si="146"/>
        <v>668.42361279283239</v>
      </c>
      <c r="FS112" s="402">
        <f t="shared" si="146"/>
        <v>534.73889023426591</v>
      </c>
      <c r="FT112" s="397">
        <f t="shared" si="146"/>
        <v>427.79111218741275</v>
      </c>
      <c r="FU112" s="397">
        <f t="shared" si="146"/>
        <v>342.23288974993022</v>
      </c>
      <c r="FV112" s="397">
        <f t="shared" si="107"/>
        <v>273.7863117999442</v>
      </c>
      <c r="FW112" s="397">
        <f t="shared" si="107"/>
        <v>219.02904943995537</v>
      </c>
      <c r="FX112" s="397">
        <f t="shared" si="107"/>
        <v>175.2232395519643</v>
      </c>
      <c r="FY112" s="397">
        <f t="shared" si="107"/>
        <v>140.17859164157144</v>
      </c>
      <c r="FZ112" s="397">
        <f t="shared" si="107"/>
        <v>112.14287331325716</v>
      </c>
      <c r="GA112" s="397">
        <f t="shared" si="107"/>
        <v>89.714298650605727</v>
      </c>
      <c r="GB112" s="397">
        <f t="shared" si="96"/>
        <v>71.771438920484584</v>
      </c>
      <c r="GC112" s="397">
        <f t="shared" si="96"/>
        <v>57.417151136387673</v>
      </c>
      <c r="GD112" s="397">
        <f t="shared" si="96"/>
        <v>45.933720909110143</v>
      </c>
      <c r="GE112" s="402">
        <f t="shared" si="96"/>
        <v>36.746976727288114</v>
      </c>
      <c r="GF112" s="392">
        <f t="shared" si="130"/>
        <v>2099382.4245930905</v>
      </c>
    </row>
    <row r="113" spans="1:189" ht="22" hidden="1" customHeight="1">
      <c r="B113" s="394">
        <f t="shared" si="111"/>
        <v>97</v>
      </c>
      <c r="C113" s="428"/>
      <c r="D113" s="428">
        <v>1</v>
      </c>
      <c r="E113" s="428"/>
      <c r="F113" s="428"/>
      <c r="G113" s="418" t="str">
        <f>$G$356</f>
        <v>Avg Performing  Title / Print</v>
      </c>
      <c r="H113" s="422"/>
      <c r="I113" s="423"/>
      <c r="J113" s="423"/>
      <c r="K113" s="423"/>
      <c r="L113" s="423"/>
      <c r="M113" s="423"/>
      <c r="N113" s="423"/>
      <c r="O113" s="423"/>
      <c r="P113" s="423"/>
      <c r="Q113" s="423"/>
      <c r="R113" s="423"/>
      <c r="S113" s="425"/>
      <c r="T113" s="423"/>
      <c r="U113" s="423"/>
      <c r="V113" s="423"/>
      <c r="W113" s="423"/>
      <c r="X113" s="423"/>
      <c r="Y113" s="423"/>
      <c r="Z113" s="423"/>
      <c r="AA113" s="423"/>
      <c r="AB113" s="423"/>
      <c r="AC113" s="423"/>
      <c r="AD113" s="423"/>
      <c r="AE113" s="425"/>
      <c r="AF113" s="423"/>
      <c r="AG113" s="423"/>
      <c r="AH113" s="423"/>
      <c r="AI113" s="423"/>
      <c r="AJ113" s="423"/>
      <c r="AK113" s="423"/>
      <c r="AL113" s="423"/>
      <c r="AM113" s="423"/>
      <c r="AN113" s="423"/>
      <c r="AO113" s="423"/>
      <c r="AP113" s="423"/>
      <c r="AQ113" s="425"/>
      <c r="AR113" s="423"/>
      <c r="AS113" s="423"/>
      <c r="AT113" s="423"/>
      <c r="AU113" s="423"/>
      <c r="AV113" s="423"/>
      <c r="AW113" s="423"/>
      <c r="AX113" s="423"/>
      <c r="AY113" s="423"/>
      <c r="AZ113" s="423"/>
      <c r="BA113" s="423"/>
      <c r="BB113" s="423"/>
      <c r="BC113" s="425"/>
      <c r="BD113" s="423"/>
      <c r="BE113" s="423"/>
      <c r="BF113" s="423"/>
      <c r="BG113" s="423"/>
      <c r="BH113" s="423"/>
      <c r="BI113" s="423"/>
      <c r="BJ113" s="423"/>
      <c r="BK113" s="423"/>
      <c r="BL113" s="423"/>
      <c r="BM113" s="423"/>
      <c r="BN113" s="423"/>
      <c r="BO113" s="425"/>
      <c r="BP113" s="423"/>
      <c r="BQ113" s="423"/>
      <c r="BR113" s="423"/>
      <c r="BS113" s="423"/>
      <c r="BT113" s="423"/>
      <c r="BU113" s="423"/>
      <c r="BV113" s="423"/>
      <c r="BW113" s="423"/>
      <c r="BX113" s="423"/>
      <c r="BY113" s="423"/>
      <c r="BZ113" s="423"/>
      <c r="CA113" s="425"/>
      <c r="CB113" s="423"/>
      <c r="CC113" s="423"/>
      <c r="CD113" s="423"/>
      <c r="CE113" s="423"/>
      <c r="CF113" s="423"/>
      <c r="CG113" s="423"/>
      <c r="CH113" s="423"/>
      <c r="CI113" s="423"/>
      <c r="CJ113" s="423"/>
      <c r="CK113" s="423"/>
      <c r="CL113" s="423"/>
      <c r="CM113" s="425"/>
      <c r="CN113" s="423"/>
      <c r="CO113" s="423"/>
      <c r="CP113" s="423"/>
      <c r="CQ113" s="423"/>
      <c r="CR113" s="423"/>
      <c r="CS113" s="423"/>
      <c r="CT113" s="423"/>
      <c r="CU113" s="423"/>
      <c r="CV113" s="423"/>
      <c r="CW113" s="423"/>
      <c r="CX113" s="423"/>
      <c r="CY113" s="425"/>
      <c r="CZ113" s="300"/>
      <c r="DA113" s="300"/>
      <c r="DB113" s="300"/>
      <c r="DC113" s="300"/>
      <c r="DD113" s="300"/>
      <c r="DE113" s="300"/>
      <c r="DF113" s="300"/>
      <c r="DG113" s="300"/>
      <c r="DH113" s="300"/>
      <c r="DI113" s="300"/>
      <c r="DJ113" s="300"/>
      <c r="DK113" s="372"/>
      <c r="DL113" s="423"/>
      <c r="DM113" s="423"/>
      <c r="DN113" s="423"/>
      <c r="DO113" s="423"/>
      <c r="DP113" s="423"/>
      <c r="DQ113" s="423"/>
      <c r="DR113" s="423"/>
      <c r="DS113" s="423"/>
      <c r="DT113" s="423"/>
      <c r="DU113" s="423"/>
      <c r="DV113" s="423"/>
      <c r="DW113" s="425"/>
      <c r="DX113" s="300"/>
      <c r="DY113" s="300"/>
      <c r="DZ113" s="300"/>
      <c r="EA113" s="300"/>
      <c r="EB113" s="300"/>
      <c r="EC113" s="300"/>
      <c r="ED113" s="300"/>
      <c r="EE113" s="300"/>
      <c r="EF113" s="300"/>
      <c r="EG113" s="300"/>
      <c r="EH113" s="300"/>
      <c r="EI113" s="372"/>
      <c r="EJ113" s="423"/>
      <c r="EK113" s="426">
        <f t="shared" ref="EK113:FH113" si="149">$B$10*Q$356</f>
        <v>23344.424999999999</v>
      </c>
      <c r="EL113" s="426">
        <f t="shared" si="149"/>
        <v>75179.8125</v>
      </c>
      <c r="EM113" s="426">
        <f t="shared" si="149"/>
        <v>213463.57499999998</v>
      </c>
      <c r="EN113" s="426">
        <f t="shared" si="149"/>
        <v>417721.6875</v>
      </c>
      <c r="EO113" s="426">
        <f t="shared" si="149"/>
        <v>510202.38749999995</v>
      </c>
      <c r="EP113" s="426">
        <f t="shared" si="149"/>
        <v>496444.64999999997</v>
      </c>
      <c r="EQ113" s="426">
        <f t="shared" si="149"/>
        <v>505224.03749999998</v>
      </c>
      <c r="ER113" s="426">
        <f t="shared" si="149"/>
        <v>495940.08749999997</v>
      </c>
      <c r="ES113" s="426">
        <f t="shared" si="149"/>
        <v>335455.57500000001</v>
      </c>
      <c r="ET113" s="426">
        <f t="shared" si="149"/>
        <v>364069.875</v>
      </c>
      <c r="EU113" s="427">
        <f t="shared" si="149"/>
        <v>279841.57500000001</v>
      </c>
      <c r="EV113" s="426">
        <f t="shared" si="149"/>
        <v>238590.78749999998</v>
      </c>
      <c r="EW113" s="426">
        <f t="shared" si="149"/>
        <v>308814.67499999999</v>
      </c>
      <c r="EX113" s="426">
        <f t="shared" si="149"/>
        <v>273585</v>
      </c>
      <c r="EY113" s="426">
        <f t="shared" si="149"/>
        <v>237267.71249999999</v>
      </c>
      <c r="EZ113" s="426">
        <f t="shared" si="149"/>
        <v>178615.125</v>
      </c>
      <c r="FA113" s="426">
        <f t="shared" si="149"/>
        <v>165844.08749999999</v>
      </c>
      <c r="FB113" s="426">
        <f t="shared" si="149"/>
        <v>185342.625</v>
      </c>
      <c r="FC113" s="426">
        <f t="shared" si="149"/>
        <v>165877.72500000001</v>
      </c>
      <c r="FD113" s="426">
        <f t="shared" si="149"/>
        <v>128921.325</v>
      </c>
      <c r="FE113" s="426">
        <f t="shared" si="149"/>
        <v>95799.599999999991</v>
      </c>
      <c r="FF113" s="426">
        <f t="shared" si="149"/>
        <v>55995.224999999999</v>
      </c>
      <c r="FG113" s="427">
        <f t="shared" si="149"/>
        <v>49009.837499999994</v>
      </c>
      <c r="FH113" s="426">
        <f t="shared" si="149"/>
        <v>27055.762499999997</v>
      </c>
      <c r="FI113" s="397">
        <f t="shared" si="135"/>
        <v>21644.61</v>
      </c>
      <c r="FJ113" s="397">
        <f t="shared" si="135"/>
        <v>17315.688000000002</v>
      </c>
      <c r="FK113" s="397">
        <f t="shared" si="135"/>
        <v>13852.550400000002</v>
      </c>
      <c r="FL113" s="397">
        <f t="shared" si="135"/>
        <v>11082.040320000002</v>
      </c>
      <c r="FM113" s="397">
        <f t="shared" si="148"/>
        <v>8865.6322560000026</v>
      </c>
      <c r="FN113" s="397">
        <f t="shared" si="146"/>
        <v>7092.5058048000028</v>
      </c>
      <c r="FO113" s="397">
        <f t="shared" si="146"/>
        <v>5674.0046438400022</v>
      </c>
      <c r="FP113" s="397">
        <f t="shared" si="146"/>
        <v>4539.2037150720016</v>
      </c>
      <c r="FQ113" s="397">
        <f t="shared" si="146"/>
        <v>3631.3629720576014</v>
      </c>
      <c r="FR113" s="397">
        <f t="shared" si="146"/>
        <v>2905.0903776460814</v>
      </c>
      <c r="FS113" s="402">
        <f t="shared" si="146"/>
        <v>2324.0723021168651</v>
      </c>
      <c r="FT113" s="397">
        <f t="shared" si="146"/>
        <v>1859.2578416934921</v>
      </c>
      <c r="FU113" s="397">
        <f t="shared" si="146"/>
        <v>1487.4062733547937</v>
      </c>
      <c r="FV113" s="397">
        <f t="shared" si="107"/>
        <v>1189.9250186838351</v>
      </c>
      <c r="FW113" s="397">
        <f t="shared" si="107"/>
        <v>951.94001494706811</v>
      </c>
      <c r="FX113" s="397">
        <f t="shared" si="107"/>
        <v>761.55201195765449</v>
      </c>
      <c r="FY113" s="397">
        <f t="shared" si="107"/>
        <v>609.24160956612366</v>
      </c>
      <c r="FZ113" s="397">
        <f t="shared" si="107"/>
        <v>487.39328765289895</v>
      </c>
      <c r="GA113" s="397">
        <f t="shared" si="107"/>
        <v>389.91463012231918</v>
      </c>
      <c r="GB113" s="397">
        <f t="shared" si="96"/>
        <v>311.93170409785535</v>
      </c>
      <c r="GC113" s="397">
        <f t="shared" si="96"/>
        <v>249.5453632782843</v>
      </c>
      <c r="GD113" s="397">
        <f t="shared" si="96"/>
        <v>199.63629062262746</v>
      </c>
      <c r="GE113" s="402">
        <f t="shared" si="96"/>
        <v>159.70903249810198</v>
      </c>
      <c r="GF113" s="403">
        <f t="shared" si="130"/>
        <v>5935191.3888700092</v>
      </c>
    </row>
    <row r="114" spans="1:189" ht="22" hidden="1" customHeight="1">
      <c r="B114" s="394">
        <f t="shared" si="111"/>
        <v>98</v>
      </c>
      <c r="C114" s="428"/>
      <c r="D114" s="428"/>
      <c r="E114" s="428">
        <v>1</v>
      </c>
      <c r="F114" s="428"/>
      <c r="G114" s="409" t="str">
        <f>$G$357</f>
        <v>Low Performing  Title / Print</v>
      </c>
      <c r="H114" s="422"/>
      <c r="I114" s="423"/>
      <c r="J114" s="423"/>
      <c r="K114" s="423"/>
      <c r="L114" s="423"/>
      <c r="M114" s="423"/>
      <c r="N114" s="423"/>
      <c r="O114" s="423"/>
      <c r="P114" s="423"/>
      <c r="Q114" s="423"/>
      <c r="R114" s="423"/>
      <c r="S114" s="425"/>
      <c r="T114" s="423"/>
      <c r="U114" s="423"/>
      <c r="V114" s="423"/>
      <c r="W114" s="423"/>
      <c r="X114" s="423"/>
      <c r="Y114" s="423"/>
      <c r="Z114" s="423"/>
      <c r="AA114" s="423"/>
      <c r="AB114" s="423"/>
      <c r="AC114" s="423"/>
      <c r="AD114" s="423"/>
      <c r="AE114" s="425"/>
      <c r="AF114" s="423"/>
      <c r="AG114" s="423"/>
      <c r="AH114" s="423"/>
      <c r="AI114" s="423"/>
      <c r="AJ114" s="423"/>
      <c r="AK114" s="423"/>
      <c r="AL114" s="423"/>
      <c r="AM114" s="423"/>
      <c r="AN114" s="423"/>
      <c r="AO114" s="423"/>
      <c r="AP114" s="423"/>
      <c r="AQ114" s="425"/>
      <c r="AR114" s="423"/>
      <c r="AS114" s="423"/>
      <c r="AT114" s="423"/>
      <c r="AU114" s="423"/>
      <c r="AV114" s="423"/>
      <c r="AW114" s="423"/>
      <c r="AX114" s="423"/>
      <c r="AY114" s="423"/>
      <c r="AZ114" s="423"/>
      <c r="BA114" s="423"/>
      <c r="BB114" s="423"/>
      <c r="BC114" s="425"/>
      <c r="BD114" s="423"/>
      <c r="BE114" s="423"/>
      <c r="BF114" s="423"/>
      <c r="BG114" s="423"/>
      <c r="BH114" s="423"/>
      <c r="BI114" s="423"/>
      <c r="BJ114" s="423"/>
      <c r="BK114" s="423"/>
      <c r="BL114" s="423"/>
      <c r="BM114" s="423"/>
      <c r="BN114" s="423"/>
      <c r="BO114" s="425"/>
      <c r="BP114" s="423"/>
      <c r="BQ114" s="423"/>
      <c r="BR114" s="423"/>
      <c r="BS114" s="423"/>
      <c r="BT114" s="423"/>
      <c r="BU114" s="423"/>
      <c r="BV114" s="423"/>
      <c r="BW114" s="423"/>
      <c r="BX114" s="423"/>
      <c r="BY114" s="423"/>
      <c r="BZ114" s="423"/>
      <c r="CA114" s="425"/>
      <c r="CB114" s="423"/>
      <c r="CC114" s="423"/>
      <c r="CD114" s="423"/>
      <c r="CE114" s="423"/>
      <c r="CF114" s="423"/>
      <c r="CG114" s="423"/>
      <c r="CH114" s="423"/>
      <c r="CI114" s="423"/>
      <c r="CJ114" s="423"/>
      <c r="CK114" s="423"/>
      <c r="CL114" s="423"/>
      <c r="CM114" s="425"/>
      <c r="CN114" s="423"/>
      <c r="CO114" s="423"/>
      <c r="CP114" s="423"/>
      <c r="CQ114" s="423"/>
      <c r="CR114" s="423"/>
      <c r="CS114" s="423"/>
      <c r="CT114" s="423"/>
      <c r="CU114" s="423"/>
      <c r="CV114" s="423"/>
      <c r="CW114" s="423"/>
      <c r="CX114" s="423"/>
      <c r="CY114" s="425"/>
      <c r="CZ114" s="300"/>
      <c r="DA114" s="300"/>
      <c r="DB114" s="300"/>
      <c r="DC114" s="300"/>
      <c r="DD114" s="300"/>
      <c r="DE114" s="300"/>
      <c r="DF114" s="300"/>
      <c r="DG114" s="300"/>
      <c r="DH114" s="300"/>
      <c r="DI114" s="300"/>
      <c r="DJ114" s="300"/>
      <c r="DK114" s="372"/>
      <c r="DL114" s="423"/>
      <c r="DM114" s="423"/>
      <c r="DN114" s="423"/>
      <c r="DO114" s="423"/>
      <c r="DP114" s="423"/>
      <c r="DQ114" s="423"/>
      <c r="DR114" s="423"/>
      <c r="DS114" s="423"/>
      <c r="DT114" s="423"/>
      <c r="DU114" s="423"/>
      <c r="DV114" s="423"/>
      <c r="DW114" s="425"/>
      <c r="DX114" s="300"/>
      <c r="DY114" s="300"/>
      <c r="DZ114" s="300"/>
      <c r="EA114" s="300"/>
      <c r="EB114" s="300"/>
      <c r="EC114" s="300"/>
      <c r="ED114" s="300"/>
      <c r="EE114" s="300"/>
      <c r="EF114" s="300"/>
      <c r="EG114" s="300"/>
      <c r="EH114" s="300"/>
      <c r="EI114" s="372"/>
      <c r="EJ114" s="423"/>
      <c r="EK114" s="429">
        <f t="shared" ref="EK114:FH114" si="150">$B$10*Q$357</f>
        <v>10965.824999999999</v>
      </c>
      <c r="EL114" s="429">
        <f t="shared" si="150"/>
        <v>40421.0625</v>
      </c>
      <c r="EM114" s="429">
        <f t="shared" si="150"/>
        <v>74204.324999999997</v>
      </c>
      <c r="EN114" s="429">
        <f t="shared" si="150"/>
        <v>136792.5</v>
      </c>
      <c r="EO114" s="429">
        <f t="shared" si="150"/>
        <v>224799.41249999998</v>
      </c>
      <c r="EP114" s="429">
        <f t="shared" si="150"/>
        <v>153499.125</v>
      </c>
      <c r="EQ114" s="429">
        <f t="shared" si="150"/>
        <v>131500.19999999998</v>
      </c>
      <c r="ER114" s="429">
        <f t="shared" si="150"/>
        <v>145650.375</v>
      </c>
      <c r="ES114" s="429">
        <f t="shared" si="150"/>
        <v>117574.27499999999</v>
      </c>
      <c r="ET114" s="429">
        <f t="shared" si="150"/>
        <v>116755.7625</v>
      </c>
      <c r="EU114" s="430">
        <f t="shared" si="150"/>
        <v>111205.575</v>
      </c>
      <c r="EV114" s="429">
        <f t="shared" si="150"/>
        <v>102796.2</v>
      </c>
      <c r="EW114" s="429">
        <f t="shared" si="150"/>
        <v>90664.274999999994</v>
      </c>
      <c r="EX114" s="429">
        <f t="shared" si="150"/>
        <v>106429.04999999999</v>
      </c>
      <c r="EY114" s="429">
        <f t="shared" si="150"/>
        <v>83634.037499999991</v>
      </c>
      <c r="EZ114" s="429">
        <f t="shared" si="150"/>
        <v>71558.175000000003</v>
      </c>
      <c r="FA114" s="429">
        <f t="shared" si="150"/>
        <v>70762.087499999994</v>
      </c>
      <c r="FB114" s="429">
        <f t="shared" si="150"/>
        <v>76144.087499999994</v>
      </c>
      <c r="FC114" s="429">
        <f t="shared" si="150"/>
        <v>55199.137499999997</v>
      </c>
      <c r="FD114" s="429">
        <f t="shared" si="150"/>
        <v>55457.024999999994</v>
      </c>
      <c r="FE114" s="429">
        <f t="shared" si="150"/>
        <v>39681.037499999999</v>
      </c>
      <c r="FF114" s="429">
        <f t="shared" si="150"/>
        <v>27223.949999999997</v>
      </c>
      <c r="FG114" s="430">
        <f t="shared" si="150"/>
        <v>17704.537499999999</v>
      </c>
      <c r="FH114" s="429">
        <f t="shared" si="150"/>
        <v>7781.4749999999995</v>
      </c>
      <c r="FI114" s="397">
        <f t="shared" si="135"/>
        <v>6225.18</v>
      </c>
      <c r="FJ114" s="397">
        <f t="shared" si="135"/>
        <v>4980.1440000000002</v>
      </c>
      <c r="FK114" s="397">
        <f t="shared" si="135"/>
        <v>3984.1152000000002</v>
      </c>
      <c r="FL114" s="397">
        <f t="shared" si="135"/>
        <v>3187.2921600000004</v>
      </c>
      <c r="FM114" s="397">
        <f t="shared" si="148"/>
        <v>2549.8337280000005</v>
      </c>
      <c r="FN114" s="397">
        <f t="shared" si="146"/>
        <v>2039.8669824000006</v>
      </c>
      <c r="FO114" s="397">
        <f t="shared" si="146"/>
        <v>1631.8935859200005</v>
      </c>
      <c r="FP114" s="397">
        <f t="shared" si="146"/>
        <v>1305.5148687360006</v>
      </c>
      <c r="FQ114" s="397">
        <f t="shared" si="146"/>
        <v>1044.4118949888004</v>
      </c>
      <c r="FR114" s="397">
        <f t="shared" si="146"/>
        <v>835.5295159910404</v>
      </c>
      <c r="FS114" s="402">
        <f t="shared" si="146"/>
        <v>668.42361279283239</v>
      </c>
      <c r="FT114" s="397">
        <f t="shared" si="146"/>
        <v>534.73889023426591</v>
      </c>
      <c r="FU114" s="397">
        <f t="shared" si="146"/>
        <v>427.79111218741275</v>
      </c>
      <c r="FV114" s="397">
        <f t="shared" si="107"/>
        <v>342.23288974993022</v>
      </c>
      <c r="FW114" s="397">
        <f t="shared" si="107"/>
        <v>273.7863117999442</v>
      </c>
      <c r="FX114" s="397">
        <f t="shared" si="107"/>
        <v>219.02904943995537</v>
      </c>
      <c r="FY114" s="397">
        <f t="shared" si="107"/>
        <v>175.2232395519643</v>
      </c>
      <c r="FZ114" s="397">
        <f t="shared" si="107"/>
        <v>140.17859164157144</v>
      </c>
      <c r="GA114" s="397">
        <f t="shared" si="107"/>
        <v>112.14287331325716</v>
      </c>
      <c r="GB114" s="397">
        <f t="shared" si="96"/>
        <v>89.714298650605727</v>
      </c>
      <c r="GC114" s="397">
        <f t="shared" si="96"/>
        <v>71.771438920484584</v>
      </c>
      <c r="GD114" s="397">
        <f t="shared" si="96"/>
        <v>57.417151136387673</v>
      </c>
      <c r="GE114" s="402">
        <f t="shared" si="96"/>
        <v>45.933720909110143</v>
      </c>
      <c r="GF114" s="392">
        <f t="shared" si="130"/>
        <v>2099345.6776163634</v>
      </c>
    </row>
    <row r="115" spans="1:189" ht="22" hidden="1" customHeight="1">
      <c r="B115" s="394">
        <f t="shared" si="111"/>
        <v>99</v>
      </c>
      <c r="C115" s="428"/>
      <c r="D115" s="428">
        <v>1</v>
      </c>
      <c r="E115" s="428"/>
      <c r="F115" s="428"/>
      <c r="G115" s="418" t="str">
        <f>$G$356</f>
        <v>Avg Performing  Title / Print</v>
      </c>
      <c r="H115" s="422"/>
      <c r="I115" s="423"/>
      <c r="J115" s="423"/>
      <c r="K115" s="423"/>
      <c r="L115" s="423"/>
      <c r="M115" s="423"/>
      <c r="N115" s="423"/>
      <c r="O115" s="423"/>
      <c r="P115" s="423"/>
      <c r="Q115" s="423"/>
      <c r="R115" s="423"/>
      <c r="S115" s="425"/>
      <c r="T115" s="423"/>
      <c r="U115" s="423"/>
      <c r="V115" s="423"/>
      <c r="W115" s="423"/>
      <c r="X115" s="423"/>
      <c r="Y115" s="423"/>
      <c r="Z115" s="423"/>
      <c r="AA115" s="423"/>
      <c r="AB115" s="423"/>
      <c r="AC115" s="423"/>
      <c r="AD115" s="423"/>
      <c r="AE115" s="425"/>
      <c r="AF115" s="423"/>
      <c r="AG115" s="423"/>
      <c r="AH115" s="423"/>
      <c r="AI115" s="423"/>
      <c r="AJ115" s="423"/>
      <c r="AK115" s="423"/>
      <c r="AL115" s="423"/>
      <c r="AM115" s="423"/>
      <c r="AN115" s="423"/>
      <c r="AO115" s="423"/>
      <c r="AP115" s="423"/>
      <c r="AQ115" s="425"/>
      <c r="AR115" s="423"/>
      <c r="AS115" s="423"/>
      <c r="AT115" s="423"/>
      <c r="AU115" s="423"/>
      <c r="AV115" s="423"/>
      <c r="AW115" s="423"/>
      <c r="AX115" s="423"/>
      <c r="AY115" s="423"/>
      <c r="AZ115" s="423"/>
      <c r="BA115" s="423"/>
      <c r="BB115" s="423"/>
      <c r="BC115" s="425"/>
      <c r="BD115" s="423"/>
      <c r="BE115" s="423"/>
      <c r="BF115" s="423"/>
      <c r="BG115" s="423"/>
      <c r="BH115" s="423"/>
      <c r="BI115" s="423"/>
      <c r="BJ115" s="423"/>
      <c r="BK115" s="423"/>
      <c r="BL115" s="423"/>
      <c r="BM115" s="423"/>
      <c r="BN115" s="423"/>
      <c r="BO115" s="425"/>
      <c r="BP115" s="423"/>
      <c r="BQ115" s="423"/>
      <c r="BR115" s="423"/>
      <c r="BS115" s="423"/>
      <c r="BT115" s="423"/>
      <c r="BU115" s="423"/>
      <c r="BV115" s="423"/>
      <c r="BW115" s="423"/>
      <c r="BX115" s="423"/>
      <c r="BY115" s="423"/>
      <c r="BZ115" s="423"/>
      <c r="CA115" s="425"/>
      <c r="CB115" s="423"/>
      <c r="CC115" s="423"/>
      <c r="CD115" s="423"/>
      <c r="CE115" s="423"/>
      <c r="CF115" s="423"/>
      <c r="CG115" s="423"/>
      <c r="CH115" s="423"/>
      <c r="CI115" s="423"/>
      <c r="CJ115" s="423"/>
      <c r="CK115" s="423"/>
      <c r="CL115" s="423"/>
      <c r="CM115" s="425"/>
      <c r="CN115" s="423"/>
      <c r="CO115" s="423"/>
      <c r="CP115" s="423"/>
      <c r="CQ115" s="423"/>
      <c r="CR115" s="423"/>
      <c r="CS115" s="423"/>
      <c r="CT115" s="423"/>
      <c r="CU115" s="423"/>
      <c r="CV115" s="423"/>
      <c r="CW115" s="423"/>
      <c r="CX115" s="423"/>
      <c r="CY115" s="425"/>
      <c r="CZ115" s="300"/>
      <c r="DA115" s="300"/>
      <c r="DB115" s="300"/>
      <c r="DC115" s="300"/>
      <c r="DD115" s="300"/>
      <c r="DE115" s="300"/>
      <c r="DF115" s="300"/>
      <c r="DG115" s="300"/>
      <c r="DH115" s="300"/>
      <c r="DI115" s="300"/>
      <c r="DJ115" s="300"/>
      <c r="DK115" s="372"/>
      <c r="DL115" s="423"/>
      <c r="DM115" s="423"/>
      <c r="DN115" s="423"/>
      <c r="DO115" s="423"/>
      <c r="DP115" s="423"/>
      <c r="DQ115" s="423"/>
      <c r="DR115" s="423"/>
      <c r="DS115" s="423"/>
      <c r="DT115" s="423"/>
      <c r="DU115" s="423"/>
      <c r="DV115" s="423"/>
      <c r="DW115" s="425"/>
      <c r="DX115" s="300"/>
      <c r="DY115" s="300"/>
      <c r="DZ115" s="300"/>
      <c r="EA115" s="300"/>
      <c r="EB115" s="300"/>
      <c r="EC115" s="300"/>
      <c r="ED115" s="300"/>
      <c r="EE115" s="300"/>
      <c r="EF115" s="300"/>
      <c r="EG115" s="300"/>
      <c r="EH115" s="300"/>
      <c r="EI115" s="372"/>
      <c r="EJ115" s="423"/>
      <c r="EK115" s="426">
        <f t="shared" ref="EK115:FH115" si="151">$B$10*Q$356</f>
        <v>23344.424999999999</v>
      </c>
      <c r="EL115" s="426">
        <f t="shared" si="151"/>
        <v>75179.8125</v>
      </c>
      <c r="EM115" s="426">
        <f t="shared" si="151"/>
        <v>213463.57499999998</v>
      </c>
      <c r="EN115" s="426">
        <f t="shared" si="151"/>
        <v>417721.6875</v>
      </c>
      <c r="EO115" s="426">
        <f t="shared" si="151"/>
        <v>510202.38749999995</v>
      </c>
      <c r="EP115" s="426">
        <f t="shared" si="151"/>
        <v>496444.64999999997</v>
      </c>
      <c r="EQ115" s="426">
        <f t="shared" si="151"/>
        <v>505224.03749999998</v>
      </c>
      <c r="ER115" s="426">
        <f t="shared" si="151"/>
        <v>495940.08749999997</v>
      </c>
      <c r="ES115" s="426">
        <f t="shared" si="151"/>
        <v>335455.57500000001</v>
      </c>
      <c r="ET115" s="426">
        <f t="shared" si="151"/>
        <v>364069.875</v>
      </c>
      <c r="EU115" s="427">
        <f t="shared" si="151"/>
        <v>279841.57500000001</v>
      </c>
      <c r="EV115" s="426">
        <f t="shared" si="151"/>
        <v>238590.78749999998</v>
      </c>
      <c r="EW115" s="426">
        <f t="shared" si="151"/>
        <v>308814.67499999999</v>
      </c>
      <c r="EX115" s="426">
        <f t="shared" si="151"/>
        <v>273585</v>
      </c>
      <c r="EY115" s="426">
        <f t="shared" si="151"/>
        <v>237267.71249999999</v>
      </c>
      <c r="EZ115" s="426">
        <f t="shared" si="151"/>
        <v>178615.125</v>
      </c>
      <c r="FA115" s="426">
        <f t="shared" si="151"/>
        <v>165844.08749999999</v>
      </c>
      <c r="FB115" s="426">
        <f t="shared" si="151"/>
        <v>185342.625</v>
      </c>
      <c r="FC115" s="426">
        <f t="shared" si="151"/>
        <v>165877.72500000001</v>
      </c>
      <c r="FD115" s="426">
        <f t="shared" si="151"/>
        <v>128921.325</v>
      </c>
      <c r="FE115" s="426">
        <f t="shared" si="151"/>
        <v>95799.599999999991</v>
      </c>
      <c r="FF115" s="426">
        <f t="shared" si="151"/>
        <v>55995.224999999999</v>
      </c>
      <c r="FG115" s="427">
        <f t="shared" si="151"/>
        <v>49009.837499999994</v>
      </c>
      <c r="FH115" s="426">
        <f t="shared" si="151"/>
        <v>27055.762499999997</v>
      </c>
      <c r="FI115" s="397">
        <f t="shared" si="135"/>
        <v>21644.61</v>
      </c>
      <c r="FJ115" s="397">
        <f t="shared" si="135"/>
        <v>17315.688000000002</v>
      </c>
      <c r="FK115" s="397">
        <f t="shared" si="135"/>
        <v>13852.550400000002</v>
      </c>
      <c r="FL115" s="397">
        <f t="shared" si="135"/>
        <v>11082.040320000002</v>
      </c>
      <c r="FM115" s="397">
        <f t="shared" si="148"/>
        <v>8865.6322560000026</v>
      </c>
      <c r="FN115" s="397">
        <f t="shared" si="146"/>
        <v>7092.5058048000028</v>
      </c>
      <c r="FO115" s="397">
        <f t="shared" si="146"/>
        <v>5674.0046438400022</v>
      </c>
      <c r="FP115" s="397">
        <f t="shared" si="146"/>
        <v>4539.2037150720016</v>
      </c>
      <c r="FQ115" s="397">
        <f t="shared" si="146"/>
        <v>3631.3629720576014</v>
      </c>
      <c r="FR115" s="397">
        <f t="shared" si="146"/>
        <v>2905.0903776460814</v>
      </c>
      <c r="FS115" s="402">
        <f t="shared" si="146"/>
        <v>2324.0723021168651</v>
      </c>
      <c r="FT115" s="397">
        <f t="shared" si="146"/>
        <v>1859.2578416934921</v>
      </c>
      <c r="FU115" s="397">
        <f t="shared" si="146"/>
        <v>1487.4062733547937</v>
      </c>
      <c r="FV115" s="397">
        <f t="shared" si="107"/>
        <v>1189.9250186838351</v>
      </c>
      <c r="FW115" s="397">
        <f t="shared" si="107"/>
        <v>951.94001494706811</v>
      </c>
      <c r="FX115" s="397">
        <f t="shared" si="107"/>
        <v>761.55201195765449</v>
      </c>
      <c r="FY115" s="397">
        <f t="shared" si="107"/>
        <v>609.24160956612366</v>
      </c>
      <c r="FZ115" s="397">
        <f t="shared" si="107"/>
        <v>487.39328765289895</v>
      </c>
      <c r="GA115" s="397">
        <f t="shared" si="107"/>
        <v>389.91463012231918</v>
      </c>
      <c r="GB115" s="397">
        <f t="shared" si="96"/>
        <v>311.93170409785535</v>
      </c>
      <c r="GC115" s="397">
        <f t="shared" si="96"/>
        <v>249.5453632782843</v>
      </c>
      <c r="GD115" s="397">
        <f t="shared" si="96"/>
        <v>199.63629062262746</v>
      </c>
      <c r="GE115" s="402">
        <f t="shared" si="96"/>
        <v>159.70903249810198</v>
      </c>
      <c r="GF115" s="403">
        <f t="shared" si="130"/>
        <v>5935191.3888700092</v>
      </c>
    </row>
    <row r="116" spans="1:189" ht="22" hidden="1" customHeight="1">
      <c r="B116" s="394">
        <f t="shared" si="111"/>
        <v>100</v>
      </c>
      <c r="C116" s="428"/>
      <c r="D116" s="428"/>
      <c r="E116" s="428"/>
      <c r="F116" s="428">
        <v>1</v>
      </c>
      <c r="G116" s="412" t="str">
        <f>$G$358</f>
        <v>Even Performing Title / Print</v>
      </c>
      <c r="H116" s="422"/>
      <c r="I116" s="423"/>
      <c r="J116" s="423"/>
      <c r="K116" s="423"/>
      <c r="L116" s="423"/>
      <c r="M116" s="423"/>
      <c r="N116" s="423"/>
      <c r="O116" s="423"/>
      <c r="P116" s="423"/>
      <c r="Q116" s="423"/>
      <c r="R116" s="423"/>
      <c r="S116" s="425"/>
      <c r="T116" s="423"/>
      <c r="U116" s="423"/>
      <c r="V116" s="423"/>
      <c r="W116" s="423"/>
      <c r="X116" s="423"/>
      <c r="Y116" s="423"/>
      <c r="Z116" s="423"/>
      <c r="AA116" s="423"/>
      <c r="AB116" s="423"/>
      <c r="AC116" s="423"/>
      <c r="AD116" s="423"/>
      <c r="AE116" s="425"/>
      <c r="AF116" s="423"/>
      <c r="AG116" s="423"/>
      <c r="AH116" s="423"/>
      <c r="AI116" s="423"/>
      <c r="AJ116" s="423"/>
      <c r="AK116" s="423"/>
      <c r="AL116" s="423"/>
      <c r="AM116" s="423"/>
      <c r="AN116" s="423"/>
      <c r="AO116" s="423"/>
      <c r="AP116" s="423"/>
      <c r="AQ116" s="425"/>
      <c r="AR116" s="423"/>
      <c r="AS116" s="423"/>
      <c r="AT116" s="423"/>
      <c r="AU116" s="423"/>
      <c r="AV116" s="423"/>
      <c r="AW116" s="423"/>
      <c r="AX116" s="423"/>
      <c r="AY116" s="423"/>
      <c r="AZ116" s="423"/>
      <c r="BA116" s="423"/>
      <c r="BB116" s="423"/>
      <c r="BC116" s="425"/>
      <c r="BD116" s="423"/>
      <c r="BE116" s="423"/>
      <c r="BF116" s="423"/>
      <c r="BG116" s="423"/>
      <c r="BH116" s="423"/>
      <c r="BI116" s="423"/>
      <c r="BJ116" s="423"/>
      <c r="BK116" s="423"/>
      <c r="BL116" s="423"/>
      <c r="BM116" s="423"/>
      <c r="BN116" s="423"/>
      <c r="BO116" s="425"/>
      <c r="BP116" s="423"/>
      <c r="BQ116" s="423"/>
      <c r="BR116" s="423"/>
      <c r="BS116" s="423"/>
      <c r="BT116" s="423"/>
      <c r="BU116" s="423"/>
      <c r="BV116" s="423"/>
      <c r="BW116" s="423"/>
      <c r="BX116" s="423"/>
      <c r="BY116" s="423"/>
      <c r="BZ116" s="423"/>
      <c r="CA116" s="425"/>
      <c r="CB116" s="423"/>
      <c r="CC116" s="423"/>
      <c r="CD116" s="423"/>
      <c r="CE116" s="423"/>
      <c r="CF116" s="423"/>
      <c r="CG116" s="423"/>
      <c r="CH116" s="423"/>
      <c r="CI116" s="423"/>
      <c r="CJ116" s="423"/>
      <c r="CK116" s="423"/>
      <c r="CL116" s="423"/>
      <c r="CM116" s="425"/>
      <c r="CN116" s="423"/>
      <c r="CO116" s="423"/>
      <c r="CP116" s="423"/>
      <c r="CQ116" s="423"/>
      <c r="CR116" s="423"/>
      <c r="CS116" s="423"/>
      <c r="CT116" s="423"/>
      <c r="CU116" s="423"/>
      <c r="CV116" s="423"/>
      <c r="CW116" s="423"/>
      <c r="CX116" s="423"/>
      <c r="CY116" s="425"/>
      <c r="CZ116" s="300"/>
      <c r="DA116" s="300"/>
      <c r="DB116" s="300"/>
      <c r="DC116" s="300"/>
      <c r="DD116" s="300"/>
      <c r="DE116" s="300"/>
      <c r="DF116" s="300"/>
      <c r="DG116" s="300"/>
      <c r="DH116" s="300"/>
      <c r="DI116" s="300"/>
      <c r="DJ116" s="300"/>
      <c r="DK116" s="372"/>
      <c r="DL116" s="423"/>
      <c r="DM116" s="423"/>
      <c r="DN116" s="423"/>
      <c r="DO116" s="423"/>
      <c r="DP116" s="423"/>
      <c r="DQ116" s="423"/>
      <c r="DR116" s="423"/>
      <c r="DS116" s="423"/>
      <c r="DT116" s="423"/>
      <c r="DU116" s="423"/>
      <c r="DV116" s="423"/>
      <c r="DW116" s="425"/>
      <c r="DX116" s="300"/>
      <c r="DY116" s="300"/>
      <c r="DZ116" s="300"/>
      <c r="EA116" s="300"/>
      <c r="EB116" s="300"/>
      <c r="EC116" s="300"/>
      <c r="ED116" s="300"/>
      <c r="EE116" s="300"/>
      <c r="EF116" s="300"/>
      <c r="EG116" s="300"/>
      <c r="EH116" s="300"/>
      <c r="EI116" s="372"/>
      <c r="EJ116" s="423"/>
      <c r="EK116" s="423"/>
      <c r="EL116" s="423"/>
      <c r="EM116" s="431">
        <f t="shared" ref="EM116:FJ116" si="152">$B$10*Q$358</f>
        <v>2335.9375000000005</v>
      </c>
      <c r="EN116" s="431">
        <f t="shared" si="152"/>
        <v>9343.7500000000018</v>
      </c>
      <c r="EO116" s="431">
        <f t="shared" si="152"/>
        <v>23359.375</v>
      </c>
      <c r="EP116" s="431">
        <f t="shared" si="152"/>
        <v>35039.0625</v>
      </c>
      <c r="EQ116" s="431">
        <f t="shared" si="152"/>
        <v>46718.75</v>
      </c>
      <c r="ER116" s="431">
        <f t="shared" si="152"/>
        <v>44382.8125</v>
      </c>
      <c r="ES116" s="431">
        <f t="shared" si="152"/>
        <v>42046.875</v>
      </c>
      <c r="ET116" s="431">
        <f t="shared" si="152"/>
        <v>39710.9375</v>
      </c>
      <c r="EU116" s="432">
        <f t="shared" si="152"/>
        <v>37375.000000000007</v>
      </c>
      <c r="EV116" s="431">
        <f t="shared" si="152"/>
        <v>35039.0625</v>
      </c>
      <c r="EW116" s="431">
        <f t="shared" si="152"/>
        <v>32703.125</v>
      </c>
      <c r="EX116" s="431">
        <f t="shared" si="152"/>
        <v>30367.1875</v>
      </c>
      <c r="EY116" s="431">
        <f t="shared" si="152"/>
        <v>28031.25</v>
      </c>
      <c r="EZ116" s="431">
        <f t="shared" si="152"/>
        <v>25695.312500000004</v>
      </c>
      <c r="FA116" s="431">
        <f t="shared" si="152"/>
        <v>23359.374999999975</v>
      </c>
      <c r="FB116" s="431">
        <f t="shared" si="152"/>
        <v>21023.437499999975</v>
      </c>
      <c r="FC116" s="431">
        <f t="shared" si="152"/>
        <v>18687.500000000004</v>
      </c>
      <c r="FD116" s="431">
        <f t="shared" si="152"/>
        <v>16351.5625</v>
      </c>
      <c r="FE116" s="431">
        <f t="shared" si="152"/>
        <v>14015.625</v>
      </c>
      <c r="FF116" s="431">
        <f t="shared" si="152"/>
        <v>11679.6875</v>
      </c>
      <c r="FG116" s="432">
        <f t="shared" si="152"/>
        <v>9343.7500000000018</v>
      </c>
      <c r="FH116" s="431">
        <f t="shared" si="152"/>
        <v>7007.8125</v>
      </c>
      <c r="FI116" s="431">
        <f t="shared" si="152"/>
        <v>4671.8750000000009</v>
      </c>
      <c r="FJ116" s="431">
        <f t="shared" si="152"/>
        <v>2335.9375000000005</v>
      </c>
      <c r="FK116" s="397">
        <f t="shared" si="135"/>
        <v>1868.7500000000005</v>
      </c>
      <c r="FL116" s="397">
        <f t="shared" si="135"/>
        <v>1495.0000000000005</v>
      </c>
      <c r="FM116" s="397">
        <f t="shared" si="148"/>
        <v>1196.0000000000005</v>
      </c>
      <c r="FN116" s="397">
        <f t="shared" si="146"/>
        <v>956.80000000000041</v>
      </c>
      <c r="FO116" s="397">
        <f t="shared" si="146"/>
        <v>765.4400000000004</v>
      </c>
      <c r="FP116" s="397">
        <f t="shared" si="146"/>
        <v>612.35200000000032</v>
      </c>
      <c r="FQ116" s="397">
        <f t="shared" si="146"/>
        <v>489.88160000000028</v>
      </c>
      <c r="FR116" s="397">
        <f t="shared" si="146"/>
        <v>391.90528000000023</v>
      </c>
      <c r="FS116" s="402">
        <f t="shared" si="146"/>
        <v>313.52422400000023</v>
      </c>
      <c r="FT116" s="397">
        <f t="shared" si="146"/>
        <v>250.81937920000018</v>
      </c>
      <c r="FU116" s="397">
        <f t="shared" si="146"/>
        <v>200.65550336000015</v>
      </c>
      <c r="FV116" s="397">
        <f t="shared" si="107"/>
        <v>160.52440268800012</v>
      </c>
      <c r="FW116" s="397">
        <f t="shared" si="107"/>
        <v>128.4195221504001</v>
      </c>
      <c r="FX116" s="397">
        <f t="shared" si="107"/>
        <v>102.73561772032008</v>
      </c>
      <c r="FY116" s="397">
        <f t="shared" si="107"/>
        <v>82.188494176256071</v>
      </c>
      <c r="FZ116" s="397">
        <f t="shared" si="107"/>
        <v>65.75079534100486</v>
      </c>
      <c r="GA116" s="397">
        <f t="shared" si="107"/>
        <v>52.600636272803889</v>
      </c>
      <c r="GB116" s="397">
        <f t="shared" si="96"/>
        <v>42.080509018243113</v>
      </c>
      <c r="GC116" s="397">
        <f t="shared" si="96"/>
        <v>33.66440721459449</v>
      </c>
      <c r="GD116" s="397">
        <f t="shared" si="96"/>
        <v>26.931525771675595</v>
      </c>
      <c r="GE116" s="402">
        <f t="shared" si="96"/>
        <v>21.545220617340476</v>
      </c>
      <c r="GF116" s="416">
        <f t="shared" si="130"/>
        <v>569882.56911753048</v>
      </c>
    </row>
    <row r="117" spans="1:189" ht="22" hidden="1" customHeight="1">
      <c r="B117" s="394">
        <f t="shared" si="111"/>
        <v>101</v>
      </c>
      <c r="C117" s="428"/>
      <c r="D117" s="428"/>
      <c r="E117" s="428">
        <v>1</v>
      </c>
      <c r="F117" s="428"/>
      <c r="G117" s="409" t="str">
        <f>$G$357</f>
        <v>Low Performing  Title / Print</v>
      </c>
      <c r="H117" s="422"/>
      <c r="I117" s="423"/>
      <c r="J117" s="423"/>
      <c r="K117" s="423"/>
      <c r="L117" s="423"/>
      <c r="M117" s="423"/>
      <c r="N117" s="423"/>
      <c r="O117" s="423"/>
      <c r="P117" s="423"/>
      <c r="Q117" s="423"/>
      <c r="R117" s="423"/>
      <c r="S117" s="425"/>
      <c r="T117" s="423"/>
      <c r="U117" s="423"/>
      <c r="V117" s="423"/>
      <c r="W117" s="423"/>
      <c r="X117" s="423"/>
      <c r="Y117" s="423"/>
      <c r="Z117" s="423"/>
      <c r="AA117" s="423"/>
      <c r="AB117" s="423"/>
      <c r="AC117" s="423"/>
      <c r="AD117" s="423"/>
      <c r="AE117" s="425"/>
      <c r="AF117" s="423"/>
      <c r="AG117" s="423"/>
      <c r="AH117" s="423"/>
      <c r="AI117" s="423"/>
      <c r="AJ117" s="423"/>
      <c r="AK117" s="423"/>
      <c r="AL117" s="423"/>
      <c r="AM117" s="423"/>
      <c r="AN117" s="423"/>
      <c r="AO117" s="423"/>
      <c r="AP117" s="423"/>
      <c r="AQ117" s="425"/>
      <c r="AR117" s="423"/>
      <c r="AS117" s="423"/>
      <c r="AT117" s="423"/>
      <c r="AU117" s="423"/>
      <c r="AV117" s="423"/>
      <c r="AW117" s="423"/>
      <c r="AX117" s="423"/>
      <c r="AY117" s="423"/>
      <c r="AZ117" s="423"/>
      <c r="BA117" s="423"/>
      <c r="BB117" s="423"/>
      <c r="BC117" s="425"/>
      <c r="BD117" s="423"/>
      <c r="BE117" s="423"/>
      <c r="BF117" s="423"/>
      <c r="BG117" s="423"/>
      <c r="BH117" s="423"/>
      <c r="BI117" s="423"/>
      <c r="BJ117" s="423"/>
      <c r="BK117" s="423"/>
      <c r="BL117" s="423"/>
      <c r="BM117" s="423"/>
      <c r="BN117" s="423"/>
      <c r="BO117" s="425"/>
      <c r="BP117" s="423"/>
      <c r="BQ117" s="423"/>
      <c r="BR117" s="423"/>
      <c r="BS117" s="423"/>
      <c r="BT117" s="423"/>
      <c r="BU117" s="423"/>
      <c r="BV117" s="423"/>
      <c r="BW117" s="423"/>
      <c r="BX117" s="423"/>
      <c r="BY117" s="423"/>
      <c r="BZ117" s="423"/>
      <c r="CA117" s="425"/>
      <c r="CB117" s="423"/>
      <c r="CC117" s="423"/>
      <c r="CD117" s="423"/>
      <c r="CE117" s="423"/>
      <c r="CF117" s="423"/>
      <c r="CG117" s="423"/>
      <c r="CH117" s="423"/>
      <c r="CI117" s="423"/>
      <c r="CJ117" s="423"/>
      <c r="CK117" s="423"/>
      <c r="CL117" s="423"/>
      <c r="CM117" s="425"/>
      <c r="CN117" s="423"/>
      <c r="CO117" s="423"/>
      <c r="CP117" s="423"/>
      <c r="CQ117" s="423"/>
      <c r="CR117" s="423"/>
      <c r="CS117" s="423"/>
      <c r="CT117" s="423"/>
      <c r="CU117" s="423"/>
      <c r="CV117" s="423"/>
      <c r="CW117" s="423"/>
      <c r="CX117" s="423"/>
      <c r="CY117" s="425"/>
      <c r="CZ117" s="300"/>
      <c r="DA117" s="300"/>
      <c r="DB117" s="300"/>
      <c r="DC117" s="300"/>
      <c r="DD117" s="300"/>
      <c r="DE117" s="300"/>
      <c r="DF117" s="300"/>
      <c r="DG117" s="300"/>
      <c r="DH117" s="300"/>
      <c r="DI117" s="300"/>
      <c r="DJ117" s="300"/>
      <c r="DK117" s="372"/>
      <c r="DL117" s="423"/>
      <c r="DM117" s="423"/>
      <c r="DN117" s="423"/>
      <c r="DO117" s="423"/>
      <c r="DP117" s="423"/>
      <c r="DQ117" s="423"/>
      <c r="DR117" s="423"/>
      <c r="DS117" s="423"/>
      <c r="DT117" s="423"/>
      <c r="DU117" s="423"/>
      <c r="DV117" s="423"/>
      <c r="DW117" s="425"/>
      <c r="DX117" s="300"/>
      <c r="DY117" s="300"/>
      <c r="DZ117" s="300"/>
      <c r="EA117" s="300"/>
      <c r="EB117" s="300"/>
      <c r="EC117" s="300"/>
      <c r="ED117" s="300"/>
      <c r="EE117" s="300"/>
      <c r="EF117" s="300"/>
      <c r="EG117" s="300"/>
      <c r="EH117" s="300"/>
      <c r="EI117" s="372"/>
      <c r="EJ117" s="423"/>
      <c r="EK117" s="423"/>
      <c r="EL117" s="423"/>
      <c r="EM117" s="423"/>
      <c r="EN117" s="429">
        <f t="shared" ref="EN117:FK117" si="153">$B$10*Q$357</f>
        <v>10965.824999999999</v>
      </c>
      <c r="EO117" s="429">
        <f t="shared" si="153"/>
        <v>40421.0625</v>
      </c>
      <c r="EP117" s="429">
        <f t="shared" si="153"/>
        <v>74204.324999999997</v>
      </c>
      <c r="EQ117" s="429">
        <f t="shared" si="153"/>
        <v>136792.5</v>
      </c>
      <c r="ER117" s="429">
        <f t="shared" si="153"/>
        <v>224799.41249999998</v>
      </c>
      <c r="ES117" s="429">
        <f t="shared" si="153"/>
        <v>153499.125</v>
      </c>
      <c r="ET117" s="429">
        <f t="shared" si="153"/>
        <v>131500.19999999998</v>
      </c>
      <c r="EU117" s="430">
        <f t="shared" si="153"/>
        <v>145650.375</v>
      </c>
      <c r="EV117" s="429">
        <f t="shared" si="153"/>
        <v>117574.27499999999</v>
      </c>
      <c r="EW117" s="429">
        <f t="shared" si="153"/>
        <v>116755.7625</v>
      </c>
      <c r="EX117" s="429">
        <f t="shared" si="153"/>
        <v>111205.575</v>
      </c>
      <c r="EY117" s="429">
        <f t="shared" si="153"/>
        <v>102796.2</v>
      </c>
      <c r="EZ117" s="429">
        <f t="shared" si="153"/>
        <v>90664.274999999994</v>
      </c>
      <c r="FA117" s="429">
        <f t="shared" si="153"/>
        <v>106429.04999999999</v>
      </c>
      <c r="FB117" s="429">
        <f t="shared" si="153"/>
        <v>83634.037499999991</v>
      </c>
      <c r="FC117" s="429">
        <f t="shared" si="153"/>
        <v>71558.175000000003</v>
      </c>
      <c r="FD117" s="429">
        <f t="shared" si="153"/>
        <v>70762.087499999994</v>
      </c>
      <c r="FE117" s="429">
        <f t="shared" si="153"/>
        <v>76144.087499999994</v>
      </c>
      <c r="FF117" s="429">
        <f t="shared" si="153"/>
        <v>55199.137499999997</v>
      </c>
      <c r="FG117" s="430">
        <f t="shared" si="153"/>
        <v>55457.024999999994</v>
      </c>
      <c r="FH117" s="429">
        <f t="shared" si="153"/>
        <v>39681.037499999999</v>
      </c>
      <c r="FI117" s="429">
        <f t="shared" si="153"/>
        <v>27223.949999999997</v>
      </c>
      <c r="FJ117" s="429">
        <f t="shared" si="153"/>
        <v>17704.537499999999</v>
      </c>
      <c r="FK117" s="429">
        <f t="shared" si="153"/>
        <v>7781.4749999999995</v>
      </c>
      <c r="FL117" s="397">
        <f t="shared" si="135"/>
        <v>6225.18</v>
      </c>
      <c r="FM117" s="397">
        <f t="shared" si="148"/>
        <v>4980.1440000000002</v>
      </c>
      <c r="FN117" s="397">
        <f t="shared" si="146"/>
        <v>3984.1152000000002</v>
      </c>
      <c r="FO117" s="397">
        <f t="shared" si="146"/>
        <v>3187.2921600000004</v>
      </c>
      <c r="FP117" s="397">
        <f t="shared" si="146"/>
        <v>2549.8337280000005</v>
      </c>
      <c r="FQ117" s="397">
        <f t="shared" si="146"/>
        <v>2039.8669824000006</v>
      </c>
      <c r="FR117" s="397">
        <f t="shared" si="146"/>
        <v>1631.8935859200005</v>
      </c>
      <c r="FS117" s="402">
        <f t="shared" si="146"/>
        <v>1305.5148687360006</v>
      </c>
      <c r="FT117" s="397">
        <f t="shared" si="146"/>
        <v>1044.4118949888004</v>
      </c>
      <c r="FU117" s="397">
        <f t="shared" si="146"/>
        <v>835.5295159910404</v>
      </c>
      <c r="FV117" s="397">
        <f t="shared" si="146"/>
        <v>668.42361279283239</v>
      </c>
      <c r="FW117" s="397">
        <f t="shared" si="146"/>
        <v>534.73889023426591</v>
      </c>
      <c r="FX117" s="397">
        <f t="shared" si="146"/>
        <v>427.79111218741275</v>
      </c>
      <c r="FY117" s="397">
        <f t="shared" si="146"/>
        <v>342.23288974993022</v>
      </c>
      <c r="FZ117" s="397">
        <f t="shared" si="146"/>
        <v>273.7863117999442</v>
      </c>
      <c r="GA117" s="397">
        <f t="shared" si="146"/>
        <v>219.02904943995537</v>
      </c>
      <c r="GB117" s="397">
        <f t="shared" si="96"/>
        <v>175.2232395519643</v>
      </c>
      <c r="GC117" s="397">
        <f t="shared" si="96"/>
        <v>140.17859164157144</v>
      </c>
      <c r="GD117" s="397">
        <f t="shared" si="96"/>
        <v>112.14287331325716</v>
      </c>
      <c r="GE117" s="402">
        <f t="shared" si="96"/>
        <v>89.714298650605727</v>
      </c>
      <c r="GF117" s="392">
        <f t="shared" si="130"/>
        <v>2099170.5553053976</v>
      </c>
    </row>
    <row r="118" spans="1:189" ht="22" hidden="1" customHeight="1">
      <c r="B118" s="394">
        <f t="shared" si="111"/>
        <v>102</v>
      </c>
      <c r="C118" s="428"/>
      <c r="D118" s="428">
        <v>1</v>
      </c>
      <c r="E118" s="428"/>
      <c r="F118" s="428"/>
      <c r="G118" s="418" t="str">
        <f>$G$356</f>
        <v>Avg Performing  Title / Print</v>
      </c>
      <c r="H118" s="422"/>
      <c r="I118" s="423"/>
      <c r="J118" s="423"/>
      <c r="K118" s="423"/>
      <c r="L118" s="423"/>
      <c r="M118" s="423"/>
      <c r="N118" s="423"/>
      <c r="O118" s="423"/>
      <c r="P118" s="423"/>
      <c r="Q118" s="423"/>
      <c r="R118" s="423"/>
      <c r="S118" s="425"/>
      <c r="T118" s="423"/>
      <c r="U118" s="423"/>
      <c r="V118" s="423"/>
      <c r="W118" s="423"/>
      <c r="X118" s="423"/>
      <c r="Y118" s="423"/>
      <c r="Z118" s="423"/>
      <c r="AA118" s="423"/>
      <c r="AB118" s="423"/>
      <c r="AC118" s="423"/>
      <c r="AD118" s="423"/>
      <c r="AE118" s="425"/>
      <c r="AF118" s="423"/>
      <c r="AG118" s="423"/>
      <c r="AH118" s="423"/>
      <c r="AI118" s="423"/>
      <c r="AJ118" s="423"/>
      <c r="AK118" s="423"/>
      <c r="AL118" s="423"/>
      <c r="AM118" s="423"/>
      <c r="AN118" s="423"/>
      <c r="AO118" s="423"/>
      <c r="AP118" s="423"/>
      <c r="AQ118" s="425"/>
      <c r="AR118" s="423"/>
      <c r="AS118" s="423"/>
      <c r="AT118" s="423"/>
      <c r="AU118" s="423"/>
      <c r="AV118" s="423"/>
      <c r="AW118" s="423"/>
      <c r="AX118" s="423"/>
      <c r="AY118" s="423"/>
      <c r="AZ118" s="423"/>
      <c r="BA118" s="423"/>
      <c r="BB118" s="423"/>
      <c r="BC118" s="425"/>
      <c r="BD118" s="423"/>
      <c r="BE118" s="423"/>
      <c r="BF118" s="423"/>
      <c r="BG118" s="423"/>
      <c r="BH118" s="423"/>
      <c r="BI118" s="423"/>
      <c r="BJ118" s="423"/>
      <c r="BK118" s="423"/>
      <c r="BL118" s="423"/>
      <c r="BM118" s="423"/>
      <c r="BN118" s="423"/>
      <c r="BO118" s="425"/>
      <c r="BP118" s="423"/>
      <c r="BQ118" s="423"/>
      <c r="BR118" s="423"/>
      <c r="BS118" s="423"/>
      <c r="BT118" s="423"/>
      <c r="BU118" s="423"/>
      <c r="BV118" s="423"/>
      <c r="BW118" s="423"/>
      <c r="BX118" s="423"/>
      <c r="BY118" s="423"/>
      <c r="BZ118" s="423"/>
      <c r="CA118" s="425"/>
      <c r="CB118" s="423"/>
      <c r="CC118" s="423"/>
      <c r="CD118" s="423"/>
      <c r="CE118" s="423"/>
      <c r="CF118" s="423"/>
      <c r="CG118" s="423"/>
      <c r="CH118" s="423"/>
      <c r="CI118" s="423"/>
      <c r="CJ118" s="423"/>
      <c r="CK118" s="423"/>
      <c r="CL118" s="423"/>
      <c r="CM118" s="425"/>
      <c r="CN118" s="423"/>
      <c r="CO118" s="423"/>
      <c r="CP118" s="423"/>
      <c r="CQ118" s="423"/>
      <c r="CR118" s="423"/>
      <c r="CS118" s="423"/>
      <c r="CT118" s="423"/>
      <c r="CU118" s="423"/>
      <c r="CV118" s="423"/>
      <c r="CW118" s="423"/>
      <c r="CX118" s="423"/>
      <c r="CY118" s="425"/>
      <c r="CZ118" s="300"/>
      <c r="DA118" s="300"/>
      <c r="DB118" s="300"/>
      <c r="DC118" s="300"/>
      <c r="DD118" s="300"/>
      <c r="DE118" s="300"/>
      <c r="DF118" s="300"/>
      <c r="DG118" s="300"/>
      <c r="DH118" s="300"/>
      <c r="DI118" s="300"/>
      <c r="DJ118" s="300"/>
      <c r="DK118" s="372"/>
      <c r="DL118" s="423"/>
      <c r="DM118" s="423"/>
      <c r="DN118" s="423"/>
      <c r="DO118" s="423"/>
      <c r="DP118" s="423"/>
      <c r="DQ118" s="423"/>
      <c r="DR118" s="423"/>
      <c r="DS118" s="423"/>
      <c r="DT118" s="423"/>
      <c r="DU118" s="423"/>
      <c r="DV118" s="423"/>
      <c r="DW118" s="425"/>
      <c r="DX118" s="300"/>
      <c r="DY118" s="300"/>
      <c r="DZ118" s="300"/>
      <c r="EA118" s="300"/>
      <c r="EB118" s="300"/>
      <c r="EC118" s="300"/>
      <c r="ED118" s="300"/>
      <c r="EE118" s="300"/>
      <c r="EF118" s="300"/>
      <c r="EG118" s="300"/>
      <c r="EH118" s="300"/>
      <c r="EI118" s="372"/>
      <c r="EJ118" s="423"/>
      <c r="EK118" s="423"/>
      <c r="EL118" s="423"/>
      <c r="EM118" s="423"/>
      <c r="EN118" s="423"/>
      <c r="EO118" s="423"/>
      <c r="EP118" s="426">
        <f t="shared" ref="EP118:FM118" si="154">$B$10*Q$356</f>
        <v>23344.424999999999</v>
      </c>
      <c r="EQ118" s="426">
        <f t="shared" si="154"/>
        <v>75179.8125</v>
      </c>
      <c r="ER118" s="426">
        <f t="shared" si="154"/>
        <v>213463.57499999998</v>
      </c>
      <c r="ES118" s="426">
        <f t="shared" si="154"/>
        <v>417721.6875</v>
      </c>
      <c r="ET118" s="426">
        <f t="shared" si="154"/>
        <v>510202.38749999995</v>
      </c>
      <c r="EU118" s="427">
        <f t="shared" si="154"/>
        <v>496444.64999999997</v>
      </c>
      <c r="EV118" s="426">
        <f t="shared" si="154"/>
        <v>505224.03749999998</v>
      </c>
      <c r="EW118" s="426">
        <f t="shared" si="154"/>
        <v>495940.08749999997</v>
      </c>
      <c r="EX118" s="426">
        <f t="shared" si="154"/>
        <v>335455.57500000001</v>
      </c>
      <c r="EY118" s="426">
        <f t="shared" si="154"/>
        <v>364069.875</v>
      </c>
      <c r="EZ118" s="426">
        <f t="shared" si="154"/>
        <v>279841.57500000001</v>
      </c>
      <c r="FA118" s="426">
        <f t="shared" si="154"/>
        <v>238590.78749999998</v>
      </c>
      <c r="FB118" s="426">
        <f t="shared" si="154"/>
        <v>308814.67499999999</v>
      </c>
      <c r="FC118" s="426">
        <f t="shared" si="154"/>
        <v>273585</v>
      </c>
      <c r="FD118" s="426">
        <f t="shared" si="154"/>
        <v>237267.71249999999</v>
      </c>
      <c r="FE118" s="426">
        <f t="shared" si="154"/>
        <v>178615.125</v>
      </c>
      <c r="FF118" s="426">
        <f t="shared" si="154"/>
        <v>165844.08749999999</v>
      </c>
      <c r="FG118" s="427">
        <f t="shared" si="154"/>
        <v>185342.625</v>
      </c>
      <c r="FH118" s="426">
        <f t="shared" si="154"/>
        <v>165877.72500000001</v>
      </c>
      <c r="FI118" s="426">
        <f t="shared" si="154"/>
        <v>128921.325</v>
      </c>
      <c r="FJ118" s="426">
        <f t="shared" si="154"/>
        <v>95799.599999999991</v>
      </c>
      <c r="FK118" s="426">
        <f t="shared" si="154"/>
        <v>55995.224999999999</v>
      </c>
      <c r="FL118" s="426">
        <f t="shared" si="154"/>
        <v>49009.837499999994</v>
      </c>
      <c r="FM118" s="426">
        <f t="shared" si="154"/>
        <v>27055.762499999997</v>
      </c>
      <c r="FN118" s="397">
        <f t="shared" si="146"/>
        <v>21644.61</v>
      </c>
      <c r="FO118" s="397">
        <f t="shared" si="146"/>
        <v>17315.688000000002</v>
      </c>
      <c r="FP118" s="397">
        <f t="shared" si="146"/>
        <v>13852.550400000002</v>
      </c>
      <c r="FQ118" s="397">
        <f t="shared" si="146"/>
        <v>11082.040320000002</v>
      </c>
      <c r="FR118" s="397">
        <f t="shared" si="146"/>
        <v>8865.6322560000026</v>
      </c>
      <c r="FS118" s="402">
        <f t="shared" si="146"/>
        <v>7092.5058048000028</v>
      </c>
      <c r="FT118" s="397">
        <f t="shared" si="146"/>
        <v>5674.0046438400022</v>
      </c>
      <c r="FU118" s="397">
        <f t="shared" si="146"/>
        <v>4539.2037150720016</v>
      </c>
      <c r="FV118" s="397">
        <f t="shared" si="146"/>
        <v>3631.3629720576014</v>
      </c>
      <c r="FW118" s="397">
        <f t="shared" si="146"/>
        <v>2905.0903776460814</v>
      </c>
      <c r="FX118" s="397">
        <f t="shared" si="146"/>
        <v>2324.0723021168651</v>
      </c>
      <c r="FY118" s="397">
        <f t="shared" si="146"/>
        <v>1859.2578416934921</v>
      </c>
      <c r="FZ118" s="397">
        <f t="shared" si="146"/>
        <v>1487.4062733547937</v>
      </c>
      <c r="GA118" s="397">
        <f t="shared" si="146"/>
        <v>1189.9250186838351</v>
      </c>
      <c r="GB118" s="397">
        <f t="shared" si="96"/>
        <v>951.94001494706811</v>
      </c>
      <c r="GC118" s="397">
        <f t="shared" si="96"/>
        <v>761.55201195765449</v>
      </c>
      <c r="GD118" s="397">
        <f t="shared" si="96"/>
        <v>609.24160956612366</v>
      </c>
      <c r="GE118" s="402">
        <f t="shared" si="96"/>
        <v>487.39328765289895</v>
      </c>
      <c r="GF118" s="403">
        <f t="shared" si="130"/>
        <v>5933880.65184939</v>
      </c>
    </row>
    <row r="119" spans="1:189" ht="22" hidden="1" customHeight="1">
      <c r="B119" s="394">
        <f t="shared" si="111"/>
        <v>103</v>
      </c>
      <c r="C119" s="428">
        <v>1</v>
      </c>
      <c r="D119" s="428"/>
      <c r="E119" s="428"/>
      <c r="F119" s="428"/>
      <c r="G119" s="404" t="str">
        <f>$G$355</f>
        <v>High Performing Title / Print</v>
      </c>
      <c r="H119" s="422"/>
      <c r="I119" s="423"/>
      <c r="J119" s="423"/>
      <c r="K119" s="423"/>
      <c r="L119" s="423"/>
      <c r="M119" s="423"/>
      <c r="N119" s="423"/>
      <c r="O119" s="423"/>
      <c r="P119" s="423"/>
      <c r="Q119" s="423"/>
      <c r="R119" s="423"/>
      <c r="S119" s="425"/>
      <c r="T119" s="423"/>
      <c r="U119" s="423"/>
      <c r="V119" s="423"/>
      <c r="W119" s="423"/>
      <c r="X119" s="423"/>
      <c r="Y119" s="423"/>
      <c r="Z119" s="423"/>
      <c r="AA119" s="423"/>
      <c r="AB119" s="423"/>
      <c r="AC119" s="423"/>
      <c r="AD119" s="423"/>
      <c r="AE119" s="425"/>
      <c r="AF119" s="423"/>
      <c r="AG119" s="423"/>
      <c r="AH119" s="423"/>
      <c r="AI119" s="423"/>
      <c r="AJ119" s="423"/>
      <c r="AK119" s="423"/>
      <c r="AL119" s="423"/>
      <c r="AM119" s="423"/>
      <c r="AN119" s="423"/>
      <c r="AO119" s="423"/>
      <c r="AP119" s="423"/>
      <c r="AQ119" s="425"/>
      <c r="AR119" s="423"/>
      <c r="AS119" s="423"/>
      <c r="AT119" s="423"/>
      <c r="AU119" s="423"/>
      <c r="AV119" s="423"/>
      <c r="AW119" s="423"/>
      <c r="AX119" s="423"/>
      <c r="AY119" s="423"/>
      <c r="AZ119" s="423"/>
      <c r="BA119" s="423"/>
      <c r="BB119" s="423"/>
      <c r="BC119" s="425"/>
      <c r="BD119" s="423"/>
      <c r="BE119" s="423"/>
      <c r="BF119" s="423"/>
      <c r="BG119" s="423"/>
      <c r="BH119" s="423"/>
      <c r="BI119" s="423"/>
      <c r="BJ119" s="423"/>
      <c r="BK119" s="423"/>
      <c r="BL119" s="423"/>
      <c r="BM119" s="423"/>
      <c r="BN119" s="423"/>
      <c r="BO119" s="425"/>
      <c r="BP119" s="423"/>
      <c r="BQ119" s="423"/>
      <c r="BR119" s="423"/>
      <c r="BS119" s="423"/>
      <c r="BT119" s="423"/>
      <c r="BU119" s="423"/>
      <c r="BV119" s="423"/>
      <c r="BW119" s="423"/>
      <c r="BX119" s="423"/>
      <c r="BY119" s="423"/>
      <c r="BZ119" s="423"/>
      <c r="CA119" s="425"/>
      <c r="CB119" s="423"/>
      <c r="CC119" s="423"/>
      <c r="CD119" s="423"/>
      <c r="CE119" s="423"/>
      <c r="CF119" s="423"/>
      <c r="CG119" s="423"/>
      <c r="CH119" s="423"/>
      <c r="CI119" s="423"/>
      <c r="CJ119" s="423"/>
      <c r="CK119" s="423"/>
      <c r="CL119" s="423"/>
      <c r="CM119" s="425"/>
      <c r="CN119" s="423"/>
      <c r="CO119" s="423"/>
      <c r="CP119" s="423"/>
      <c r="CQ119" s="423"/>
      <c r="CR119" s="423"/>
      <c r="CS119" s="423"/>
      <c r="CT119" s="423"/>
      <c r="CU119" s="423"/>
      <c r="CV119" s="423"/>
      <c r="CW119" s="423"/>
      <c r="CX119" s="423"/>
      <c r="CY119" s="425"/>
      <c r="CZ119" s="300"/>
      <c r="DA119" s="300"/>
      <c r="DB119" s="300"/>
      <c r="DC119" s="300"/>
      <c r="DD119" s="300"/>
      <c r="DE119" s="300"/>
      <c r="DF119" s="300"/>
      <c r="DG119" s="300"/>
      <c r="DH119" s="300"/>
      <c r="DI119" s="300"/>
      <c r="DJ119" s="300"/>
      <c r="DK119" s="372"/>
      <c r="DL119" s="423"/>
      <c r="DM119" s="423"/>
      <c r="DN119" s="423"/>
      <c r="DO119" s="423"/>
      <c r="DP119" s="423"/>
      <c r="DQ119" s="423"/>
      <c r="DR119" s="423"/>
      <c r="DS119" s="423"/>
      <c r="DT119" s="423"/>
      <c r="DU119" s="423"/>
      <c r="DV119" s="423"/>
      <c r="DW119" s="425"/>
      <c r="DX119" s="300"/>
      <c r="DY119" s="300"/>
      <c r="DZ119" s="300"/>
      <c r="EA119" s="300"/>
      <c r="EB119" s="300"/>
      <c r="EC119" s="300"/>
      <c r="ED119" s="300"/>
      <c r="EE119" s="300"/>
      <c r="EF119" s="300"/>
      <c r="EG119" s="300"/>
      <c r="EH119" s="300"/>
      <c r="EI119" s="372"/>
      <c r="EJ119" s="423"/>
      <c r="EK119" s="423"/>
      <c r="EL119" s="423"/>
      <c r="EM119" s="423"/>
      <c r="EN119" s="423"/>
      <c r="EO119" s="423"/>
      <c r="EP119" s="423"/>
      <c r="EQ119" s="435">
        <f t="shared" ref="EQ119:FN119" si="155">$B$10*Q$355</f>
        <v>216978.69374999998</v>
      </c>
      <c r="ER119" s="435">
        <f t="shared" si="155"/>
        <v>724467.65625</v>
      </c>
      <c r="ES119" s="435">
        <f t="shared" si="155"/>
        <v>1376160.58125</v>
      </c>
      <c r="ET119" s="435">
        <f t="shared" si="155"/>
        <v>2329951.8937499998</v>
      </c>
      <c r="EU119" s="436">
        <f t="shared" si="155"/>
        <v>2894254.59375</v>
      </c>
      <c r="EV119" s="435">
        <f t="shared" si="155"/>
        <v>3393771.46875</v>
      </c>
      <c r="EW119" s="435">
        <f t="shared" si="155"/>
        <v>2796016.2749999999</v>
      </c>
      <c r="EX119" s="435">
        <f t="shared" si="155"/>
        <v>2389978.0124999997</v>
      </c>
      <c r="EY119" s="435">
        <f t="shared" si="155"/>
        <v>3074736.5999999996</v>
      </c>
      <c r="EZ119" s="435">
        <f t="shared" si="155"/>
        <v>2535998.4</v>
      </c>
      <c r="FA119" s="435">
        <f t="shared" si="155"/>
        <v>2199253.3874999997</v>
      </c>
      <c r="FB119" s="435">
        <f t="shared" si="155"/>
        <v>2769980.85</v>
      </c>
      <c r="FC119" s="435">
        <f t="shared" si="155"/>
        <v>2434968.1687499997</v>
      </c>
      <c r="FD119" s="435">
        <f t="shared" si="155"/>
        <v>2279546.1</v>
      </c>
      <c r="FE119" s="435">
        <f t="shared" si="155"/>
        <v>1459329.3</v>
      </c>
      <c r="FF119" s="435">
        <f t="shared" si="155"/>
        <v>1644554.1937499999</v>
      </c>
      <c r="FG119" s="436">
        <f t="shared" si="155"/>
        <v>1368625.78125</v>
      </c>
      <c r="FH119" s="435">
        <f t="shared" si="155"/>
        <v>1435026.20625</v>
      </c>
      <c r="FI119" s="435">
        <f t="shared" si="155"/>
        <v>791086.72499999998</v>
      </c>
      <c r="FJ119" s="435">
        <f t="shared" si="155"/>
        <v>705176.54999999993</v>
      </c>
      <c r="FK119" s="435">
        <f t="shared" si="155"/>
        <v>550393.59375</v>
      </c>
      <c r="FL119" s="435">
        <f t="shared" si="155"/>
        <v>603389.47499999998</v>
      </c>
      <c r="FM119" s="435">
        <f t="shared" si="155"/>
        <v>382004.26874999999</v>
      </c>
      <c r="FN119" s="435">
        <f t="shared" si="155"/>
        <v>213648.58124999999</v>
      </c>
      <c r="FO119" s="397">
        <f t="shared" si="146"/>
        <v>170918.86499999999</v>
      </c>
      <c r="FP119" s="397">
        <f t="shared" si="146"/>
        <v>136735.092</v>
      </c>
      <c r="FQ119" s="397">
        <f t="shared" si="146"/>
        <v>109388.0736</v>
      </c>
      <c r="FR119" s="397">
        <f t="shared" si="146"/>
        <v>87510.458880000006</v>
      </c>
      <c r="FS119" s="402">
        <f t="shared" si="146"/>
        <v>70008.367104000004</v>
      </c>
      <c r="FT119" s="397">
        <f t="shared" si="146"/>
        <v>56006.693683200006</v>
      </c>
      <c r="FU119" s="397">
        <f t="shared" si="146"/>
        <v>44805.354946560008</v>
      </c>
      <c r="FV119" s="397">
        <f t="shared" si="146"/>
        <v>35844.283957248008</v>
      </c>
      <c r="FW119" s="397">
        <f t="shared" si="146"/>
        <v>28675.427165798406</v>
      </c>
      <c r="FX119" s="397">
        <f t="shared" si="146"/>
        <v>22940.341732638728</v>
      </c>
      <c r="FY119" s="397">
        <f t="shared" si="146"/>
        <v>18352.273386110985</v>
      </c>
      <c r="FZ119" s="397">
        <f t="shared" si="146"/>
        <v>14681.818708888788</v>
      </c>
      <c r="GA119" s="397">
        <f t="shared" si="146"/>
        <v>11745.454967111031</v>
      </c>
      <c r="GB119" s="397">
        <f t="shared" si="96"/>
        <v>9396.3639736888254</v>
      </c>
      <c r="GC119" s="397">
        <f t="shared" si="96"/>
        <v>7517.091178951061</v>
      </c>
      <c r="GD119" s="397">
        <f t="shared" si="96"/>
        <v>6013.6729431608492</v>
      </c>
      <c r="GE119" s="402">
        <f t="shared" si="96"/>
        <v>4810.9383545286792</v>
      </c>
      <c r="GF119" s="407">
        <f t="shared" si="130"/>
        <v>41404647.927831888</v>
      </c>
      <c r="GG119" s="408">
        <f>(GF119*$B$14)*$B$13</f>
        <v>186320915.6752435</v>
      </c>
    </row>
    <row r="120" spans="1:189" ht="22" hidden="1" customHeight="1">
      <c r="B120" s="394">
        <f t="shared" si="111"/>
        <v>104</v>
      </c>
      <c r="C120" s="428"/>
      <c r="D120" s="428">
        <v>1</v>
      </c>
      <c r="E120" s="428"/>
      <c r="F120" s="428"/>
      <c r="G120" s="418" t="str">
        <f>$G$356</f>
        <v>Avg Performing  Title / Print</v>
      </c>
      <c r="H120" s="422"/>
      <c r="I120" s="423"/>
      <c r="J120" s="423"/>
      <c r="K120" s="423"/>
      <c r="L120" s="423"/>
      <c r="M120" s="423"/>
      <c r="N120" s="423"/>
      <c r="O120" s="423"/>
      <c r="P120" s="423"/>
      <c r="Q120" s="423"/>
      <c r="R120" s="423"/>
      <c r="S120" s="425"/>
      <c r="T120" s="423"/>
      <c r="U120" s="423"/>
      <c r="V120" s="423"/>
      <c r="W120" s="423"/>
      <c r="X120" s="423"/>
      <c r="Y120" s="423"/>
      <c r="Z120" s="423"/>
      <c r="AA120" s="423"/>
      <c r="AB120" s="423"/>
      <c r="AC120" s="423"/>
      <c r="AD120" s="423"/>
      <c r="AE120" s="425"/>
      <c r="AF120" s="423"/>
      <c r="AG120" s="423"/>
      <c r="AH120" s="423"/>
      <c r="AI120" s="423"/>
      <c r="AJ120" s="423"/>
      <c r="AK120" s="423"/>
      <c r="AL120" s="423"/>
      <c r="AM120" s="423"/>
      <c r="AN120" s="423"/>
      <c r="AO120" s="423"/>
      <c r="AP120" s="423"/>
      <c r="AQ120" s="425"/>
      <c r="AR120" s="423"/>
      <c r="AS120" s="423"/>
      <c r="AT120" s="423"/>
      <c r="AU120" s="423"/>
      <c r="AV120" s="423"/>
      <c r="AW120" s="423"/>
      <c r="AX120" s="423"/>
      <c r="AY120" s="423"/>
      <c r="AZ120" s="423"/>
      <c r="BA120" s="423"/>
      <c r="BB120" s="423"/>
      <c r="BC120" s="425"/>
      <c r="BD120" s="423"/>
      <c r="BE120" s="423"/>
      <c r="BF120" s="423"/>
      <c r="BG120" s="423"/>
      <c r="BH120" s="423"/>
      <c r="BI120" s="423"/>
      <c r="BJ120" s="423"/>
      <c r="BK120" s="423"/>
      <c r="BL120" s="423"/>
      <c r="BM120" s="423"/>
      <c r="BN120" s="423"/>
      <c r="BO120" s="425"/>
      <c r="BP120" s="423"/>
      <c r="BQ120" s="423"/>
      <c r="BR120" s="423"/>
      <c r="BS120" s="423"/>
      <c r="BT120" s="423"/>
      <c r="BU120" s="423"/>
      <c r="BV120" s="423"/>
      <c r="BW120" s="423"/>
      <c r="BX120" s="423"/>
      <c r="BY120" s="423"/>
      <c r="BZ120" s="423"/>
      <c r="CA120" s="425"/>
      <c r="CB120" s="423"/>
      <c r="CC120" s="423"/>
      <c r="CD120" s="423"/>
      <c r="CE120" s="423"/>
      <c r="CF120" s="423"/>
      <c r="CG120" s="423"/>
      <c r="CH120" s="423"/>
      <c r="CI120" s="423"/>
      <c r="CJ120" s="423"/>
      <c r="CK120" s="423"/>
      <c r="CL120" s="423"/>
      <c r="CM120" s="425"/>
      <c r="CN120" s="423"/>
      <c r="CO120" s="423"/>
      <c r="CP120" s="423"/>
      <c r="CQ120" s="423"/>
      <c r="CR120" s="423"/>
      <c r="CS120" s="423"/>
      <c r="CT120" s="423"/>
      <c r="CU120" s="423"/>
      <c r="CV120" s="423"/>
      <c r="CW120" s="423"/>
      <c r="CX120" s="423"/>
      <c r="CY120" s="425"/>
      <c r="CZ120" s="300"/>
      <c r="DA120" s="300"/>
      <c r="DB120" s="300"/>
      <c r="DC120" s="300"/>
      <c r="DD120" s="300"/>
      <c r="DE120" s="300"/>
      <c r="DF120" s="300"/>
      <c r="DG120" s="300"/>
      <c r="DH120" s="300"/>
      <c r="DI120" s="300"/>
      <c r="DJ120" s="300"/>
      <c r="DK120" s="372"/>
      <c r="DL120" s="423"/>
      <c r="DM120" s="423"/>
      <c r="DN120" s="423"/>
      <c r="DO120" s="423"/>
      <c r="DP120" s="423"/>
      <c r="DQ120" s="423"/>
      <c r="DR120" s="423"/>
      <c r="DS120" s="423"/>
      <c r="DT120" s="423"/>
      <c r="DU120" s="423"/>
      <c r="DV120" s="423"/>
      <c r="DW120" s="425"/>
      <c r="DX120" s="300"/>
      <c r="DY120" s="300"/>
      <c r="DZ120" s="300"/>
      <c r="EA120" s="300"/>
      <c r="EB120" s="300"/>
      <c r="EC120" s="300"/>
      <c r="ED120" s="300"/>
      <c r="EE120" s="300"/>
      <c r="EF120" s="300"/>
      <c r="EG120" s="300"/>
      <c r="EH120" s="300"/>
      <c r="EI120" s="372"/>
      <c r="EJ120" s="423"/>
      <c r="EK120" s="423"/>
      <c r="EL120" s="423"/>
      <c r="EM120" s="423"/>
      <c r="EN120" s="423"/>
      <c r="EO120" s="423"/>
      <c r="EP120" s="423"/>
      <c r="EQ120" s="423"/>
      <c r="ER120" s="423"/>
      <c r="ES120" s="426">
        <f t="shared" ref="ES120:FP120" si="156">$B$10*Q$356</f>
        <v>23344.424999999999</v>
      </c>
      <c r="ET120" s="426">
        <f t="shared" si="156"/>
        <v>75179.8125</v>
      </c>
      <c r="EU120" s="427">
        <f t="shared" si="156"/>
        <v>213463.57499999998</v>
      </c>
      <c r="EV120" s="426">
        <f t="shared" si="156"/>
        <v>417721.6875</v>
      </c>
      <c r="EW120" s="426">
        <f t="shared" si="156"/>
        <v>510202.38749999995</v>
      </c>
      <c r="EX120" s="426">
        <f t="shared" si="156"/>
        <v>496444.64999999997</v>
      </c>
      <c r="EY120" s="426">
        <f t="shared" si="156"/>
        <v>505224.03749999998</v>
      </c>
      <c r="EZ120" s="426">
        <f t="shared" si="156"/>
        <v>495940.08749999997</v>
      </c>
      <c r="FA120" s="426">
        <f t="shared" si="156"/>
        <v>335455.57500000001</v>
      </c>
      <c r="FB120" s="426">
        <f t="shared" si="156"/>
        <v>364069.875</v>
      </c>
      <c r="FC120" s="426">
        <f t="shared" si="156"/>
        <v>279841.57500000001</v>
      </c>
      <c r="FD120" s="426">
        <f t="shared" si="156"/>
        <v>238590.78749999998</v>
      </c>
      <c r="FE120" s="426">
        <f t="shared" si="156"/>
        <v>308814.67499999999</v>
      </c>
      <c r="FF120" s="426">
        <f t="shared" si="156"/>
        <v>273585</v>
      </c>
      <c r="FG120" s="427">
        <f t="shared" si="156"/>
        <v>237267.71249999999</v>
      </c>
      <c r="FH120" s="426">
        <f t="shared" si="156"/>
        <v>178615.125</v>
      </c>
      <c r="FI120" s="426">
        <f t="shared" si="156"/>
        <v>165844.08749999999</v>
      </c>
      <c r="FJ120" s="426">
        <f t="shared" si="156"/>
        <v>185342.625</v>
      </c>
      <c r="FK120" s="426">
        <f t="shared" si="156"/>
        <v>165877.72500000001</v>
      </c>
      <c r="FL120" s="426">
        <f t="shared" si="156"/>
        <v>128921.325</v>
      </c>
      <c r="FM120" s="426">
        <f t="shared" si="156"/>
        <v>95799.599999999991</v>
      </c>
      <c r="FN120" s="426">
        <f t="shared" si="156"/>
        <v>55995.224999999999</v>
      </c>
      <c r="FO120" s="426">
        <f t="shared" si="156"/>
        <v>49009.837499999994</v>
      </c>
      <c r="FP120" s="426">
        <f t="shared" si="156"/>
        <v>27055.762499999997</v>
      </c>
      <c r="FQ120" s="397">
        <f t="shared" si="146"/>
        <v>21644.61</v>
      </c>
      <c r="FR120" s="397">
        <f t="shared" si="146"/>
        <v>17315.688000000002</v>
      </c>
      <c r="FS120" s="402">
        <f t="shared" si="146"/>
        <v>13852.550400000002</v>
      </c>
      <c r="FT120" s="397">
        <f t="shared" si="146"/>
        <v>11082.040320000002</v>
      </c>
      <c r="FU120" s="397">
        <f t="shared" si="146"/>
        <v>8865.6322560000026</v>
      </c>
      <c r="FV120" s="397">
        <f t="shared" si="146"/>
        <v>7092.5058048000028</v>
      </c>
      <c r="FW120" s="397">
        <f t="shared" si="146"/>
        <v>5674.0046438400022</v>
      </c>
      <c r="FX120" s="397">
        <f t="shared" si="146"/>
        <v>4539.2037150720016</v>
      </c>
      <c r="FY120" s="397">
        <f t="shared" si="146"/>
        <v>3631.3629720576014</v>
      </c>
      <c r="FZ120" s="397">
        <f t="shared" si="146"/>
        <v>2905.0903776460814</v>
      </c>
      <c r="GA120" s="397">
        <f t="shared" si="146"/>
        <v>2324.0723021168651</v>
      </c>
      <c r="GB120" s="397">
        <f t="shared" si="96"/>
        <v>1859.2578416934921</v>
      </c>
      <c r="GC120" s="397">
        <f t="shared" si="96"/>
        <v>1487.4062733547937</v>
      </c>
      <c r="GD120" s="397">
        <f t="shared" si="96"/>
        <v>1189.9250186838351</v>
      </c>
      <c r="GE120" s="402">
        <f t="shared" si="96"/>
        <v>951.94001494706811</v>
      </c>
      <c r="GF120" s="403">
        <f t="shared" si="130"/>
        <v>5932022.4649402136</v>
      </c>
    </row>
    <row r="121" spans="1:189" ht="22" hidden="1" customHeight="1">
      <c r="B121" s="394">
        <f t="shared" si="111"/>
        <v>105</v>
      </c>
      <c r="C121" s="428"/>
      <c r="D121" s="428"/>
      <c r="E121" s="428">
        <v>1</v>
      </c>
      <c r="F121" s="428"/>
      <c r="G121" s="409" t="str">
        <f>$G$357</f>
        <v>Low Performing  Title / Print</v>
      </c>
      <c r="H121" s="422"/>
      <c r="I121" s="423"/>
      <c r="J121" s="423"/>
      <c r="K121" s="423"/>
      <c r="L121" s="423"/>
      <c r="M121" s="423"/>
      <c r="N121" s="423"/>
      <c r="O121" s="423"/>
      <c r="P121" s="423"/>
      <c r="Q121" s="423"/>
      <c r="R121" s="423"/>
      <c r="S121" s="425"/>
      <c r="T121" s="423"/>
      <c r="U121" s="423"/>
      <c r="V121" s="423"/>
      <c r="W121" s="423"/>
      <c r="X121" s="423"/>
      <c r="Y121" s="423"/>
      <c r="Z121" s="423"/>
      <c r="AA121" s="423"/>
      <c r="AB121" s="423"/>
      <c r="AC121" s="423"/>
      <c r="AD121" s="423"/>
      <c r="AE121" s="425"/>
      <c r="AF121" s="423"/>
      <c r="AG121" s="423"/>
      <c r="AH121" s="423"/>
      <c r="AI121" s="423"/>
      <c r="AJ121" s="423"/>
      <c r="AK121" s="423"/>
      <c r="AL121" s="423"/>
      <c r="AM121" s="423"/>
      <c r="AN121" s="423"/>
      <c r="AO121" s="423"/>
      <c r="AP121" s="423"/>
      <c r="AQ121" s="425"/>
      <c r="AR121" s="423"/>
      <c r="AS121" s="423"/>
      <c r="AT121" s="423"/>
      <c r="AU121" s="423"/>
      <c r="AV121" s="423"/>
      <c r="AW121" s="423"/>
      <c r="AX121" s="423"/>
      <c r="AY121" s="423"/>
      <c r="AZ121" s="423"/>
      <c r="BA121" s="423"/>
      <c r="BB121" s="423"/>
      <c r="BC121" s="425"/>
      <c r="BD121" s="423"/>
      <c r="BE121" s="423"/>
      <c r="BF121" s="423"/>
      <c r="BG121" s="423"/>
      <c r="BH121" s="423"/>
      <c r="BI121" s="423"/>
      <c r="BJ121" s="423"/>
      <c r="BK121" s="423"/>
      <c r="BL121" s="423"/>
      <c r="BM121" s="423"/>
      <c r="BN121" s="423"/>
      <c r="BO121" s="425"/>
      <c r="BP121" s="423"/>
      <c r="BQ121" s="423"/>
      <c r="BR121" s="423"/>
      <c r="BS121" s="423"/>
      <c r="BT121" s="423"/>
      <c r="BU121" s="423"/>
      <c r="BV121" s="423"/>
      <c r="BW121" s="423"/>
      <c r="BX121" s="423"/>
      <c r="BY121" s="423"/>
      <c r="BZ121" s="423"/>
      <c r="CA121" s="425"/>
      <c r="CB121" s="423"/>
      <c r="CC121" s="423"/>
      <c r="CD121" s="423"/>
      <c r="CE121" s="423"/>
      <c r="CF121" s="423"/>
      <c r="CG121" s="423"/>
      <c r="CH121" s="423"/>
      <c r="CI121" s="423"/>
      <c r="CJ121" s="423"/>
      <c r="CK121" s="423"/>
      <c r="CL121" s="423"/>
      <c r="CM121" s="425"/>
      <c r="CN121" s="423"/>
      <c r="CO121" s="423"/>
      <c r="CP121" s="423"/>
      <c r="CQ121" s="423"/>
      <c r="CR121" s="423"/>
      <c r="CS121" s="423"/>
      <c r="CT121" s="423"/>
      <c r="CU121" s="423"/>
      <c r="CV121" s="423"/>
      <c r="CW121" s="423"/>
      <c r="CX121" s="423"/>
      <c r="CY121" s="425"/>
      <c r="CZ121" s="300"/>
      <c r="DA121" s="300"/>
      <c r="DB121" s="300"/>
      <c r="DC121" s="300"/>
      <c r="DD121" s="300"/>
      <c r="DE121" s="300"/>
      <c r="DF121" s="300"/>
      <c r="DG121" s="300"/>
      <c r="DH121" s="300"/>
      <c r="DI121" s="300"/>
      <c r="DJ121" s="300"/>
      <c r="DK121" s="372"/>
      <c r="DL121" s="423"/>
      <c r="DM121" s="423"/>
      <c r="DN121" s="423"/>
      <c r="DO121" s="423"/>
      <c r="DP121" s="423"/>
      <c r="DQ121" s="423"/>
      <c r="DR121" s="423"/>
      <c r="DS121" s="423"/>
      <c r="DT121" s="423"/>
      <c r="DU121" s="423"/>
      <c r="DV121" s="423"/>
      <c r="DW121" s="425"/>
      <c r="DX121" s="300"/>
      <c r="DY121" s="300"/>
      <c r="DZ121" s="300"/>
      <c r="EA121" s="300"/>
      <c r="EB121" s="300"/>
      <c r="EC121" s="300"/>
      <c r="ED121" s="300"/>
      <c r="EE121" s="300"/>
      <c r="EF121" s="300"/>
      <c r="EG121" s="300"/>
      <c r="EH121" s="300"/>
      <c r="EI121" s="372"/>
      <c r="EJ121" s="423"/>
      <c r="EK121" s="423"/>
      <c r="EL121" s="423"/>
      <c r="EM121" s="423"/>
      <c r="EN121" s="423"/>
      <c r="EO121" s="423"/>
      <c r="EP121" s="423"/>
      <c r="EQ121" s="423"/>
      <c r="ER121" s="423"/>
      <c r="ES121" s="423"/>
      <c r="ET121" s="429">
        <f t="shared" ref="ET121:FQ121" si="157">$B$10*Q$357</f>
        <v>10965.824999999999</v>
      </c>
      <c r="EU121" s="430">
        <f t="shared" si="157"/>
        <v>40421.0625</v>
      </c>
      <c r="EV121" s="429">
        <f t="shared" si="157"/>
        <v>74204.324999999997</v>
      </c>
      <c r="EW121" s="429">
        <f t="shared" si="157"/>
        <v>136792.5</v>
      </c>
      <c r="EX121" s="429">
        <f t="shared" si="157"/>
        <v>224799.41249999998</v>
      </c>
      <c r="EY121" s="429">
        <f t="shared" si="157"/>
        <v>153499.125</v>
      </c>
      <c r="EZ121" s="429">
        <f t="shared" si="157"/>
        <v>131500.19999999998</v>
      </c>
      <c r="FA121" s="429">
        <f t="shared" si="157"/>
        <v>145650.375</v>
      </c>
      <c r="FB121" s="429">
        <f t="shared" si="157"/>
        <v>117574.27499999999</v>
      </c>
      <c r="FC121" s="429">
        <f t="shared" si="157"/>
        <v>116755.7625</v>
      </c>
      <c r="FD121" s="429">
        <f t="shared" si="157"/>
        <v>111205.575</v>
      </c>
      <c r="FE121" s="429">
        <f t="shared" si="157"/>
        <v>102796.2</v>
      </c>
      <c r="FF121" s="429">
        <f t="shared" si="157"/>
        <v>90664.274999999994</v>
      </c>
      <c r="FG121" s="430">
        <f t="shared" si="157"/>
        <v>106429.04999999999</v>
      </c>
      <c r="FH121" s="429">
        <f t="shared" si="157"/>
        <v>83634.037499999991</v>
      </c>
      <c r="FI121" s="429">
        <f t="shared" si="157"/>
        <v>71558.175000000003</v>
      </c>
      <c r="FJ121" s="429">
        <f t="shared" si="157"/>
        <v>70762.087499999994</v>
      </c>
      <c r="FK121" s="429">
        <f t="shared" si="157"/>
        <v>76144.087499999994</v>
      </c>
      <c r="FL121" s="429">
        <f t="shared" si="157"/>
        <v>55199.137499999997</v>
      </c>
      <c r="FM121" s="429">
        <f t="shared" si="157"/>
        <v>55457.024999999994</v>
      </c>
      <c r="FN121" s="429">
        <f t="shared" si="157"/>
        <v>39681.037499999999</v>
      </c>
      <c r="FO121" s="429">
        <f t="shared" si="157"/>
        <v>27223.949999999997</v>
      </c>
      <c r="FP121" s="429">
        <f t="shared" si="157"/>
        <v>17704.537499999999</v>
      </c>
      <c r="FQ121" s="429">
        <f t="shared" si="157"/>
        <v>7781.4749999999995</v>
      </c>
      <c r="FR121" s="397">
        <f t="shared" si="146"/>
        <v>6225.18</v>
      </c>
      <c r="FS121" s="402">
        <f t="shared" si="146"/>
        <v>4980.1440000000002</v>
      </c>
      <c r="FT121" s="397">
        <f t="shared" si="146"/>
        <v>3984.1152000000002</v>
      </c>
      <c r="FU121" s="397">
        <f t="shared" si="146"/>
        <v>3187.2921600000004</v>
      </c>
      <c r="FV121" s="397">
        <f t="shared" si="146"/>
        <v>2549.8337280000005</v>
      </c>
      <c r="FW121" s="397">
        <f t="shared" si="146"/>
        <v>2039.8669824000006</v>
      </c>
      <c r="FX121" s="397">
        <f t="shared" si="146"/>
        <v>1631.8935859200005</v>
      </c>
      <c r="FY121" s="397">
        <f t="shared" si="146"/>
        <v>1305.5148687360006</v>
      </c>
      <c r="FZ121" s="397">
        <f t="shared" si="146"/>
        <v>1044.4118949888004</v>
      </c>
      <c r="GA121" s="397">
        <f t="shared" si="146"/>
        <v>835.5295159910404</v>
      </c>
      <c r="GB121" s="397">
        <f t="shared" si="96"/>
        <v>668.42361279283239</v>
      </c>
      <c r="GC121" s="397">
        <f t="shared" si="96"/>
        <v>534.73889023426591</v>
      </c>
      <c r="GD121" s="397">
        <f t="shared" si="96"/>
        <v>427.79111218741275</v>
      </c>
      <c r="GE121" s="402">
        <f t="shared" si="96"/>
        <v>342.23288974993022</v>
      </c>
      <c r="GF121" s="392">
        <f t="shared" si="130"/>
        <v>2098160.4809410004</v>
      </c>
    </row>
    <row r="122" spans="1:189" ht="22" hidden="1" customHeight="1" thickBot="1">
      <c r="B122" s="394">
        <f t="shared" si="111"/>
        <v>106</v>
      </c>
      <c r="C122" s="428"/>
      <c r="D122" s="428">
        <v>1</v>
      </c>
      <c r="E122" s="428"/>
      <c r="F122" s="428"/>
      <c r="G122" s="395" t="str">
        <f>$G$356</f>
        <v>Avg Performing  Title / Print</v>
      </c>
      <c r="H122" s="422"/>
      <c r="I122" s="423"/>
      <c r="J122" s="423"/>
      <c r="K122" s="423"/>
      <c r="L122" s="423"/>
      <c r="M122" s="423"/>
      <c r="N122" s="423"/>
      <c r="O122" s="423"/>
      <c r="P122" s="423"/>
      <c r="Q122" s="423"/>
      <c r="R122" s="423"/>
      <c r="S122" s="425"/>
      <c r="T122" s="423"/>
      <c r="U122" s="423"/>
      <c r="V122" s="423"/>
      <c r="W122" s="423"/>
      <c r="X122" s="423"/>
      <c r="Y122" s="423"/>
      <c r="Z122" s="423"/>
      <c r="AA122" s="423"/>
      <c r="AB122" s="423"/>
      <c r="AC122" s="423"/>
      <c r="AD122" s="423"/>
      <c r="AE122" s="425"/>
      <c r="AF122" s="423"/>
      <c r="AG122" s="423"/>
      <c r="AH122" s="423"/>
      <c r="AI122" s="423"/>
      <c r="AJ122" s="423"/>
      <c r="AK122" s="423"/>
      <c r="AL122" s="423"/>
      <c r="AM122" s="423"/>
      <c r="AN122" s="423"/>
      <c r="AO122" s="423"/>
      <c r="AP122" s="423"/>
      <c r="AQ122" s="425"/>
      <c r="AR122" s="423"/>
      <c r="AS122" s="423"/>
      <c r="AT122" s="423"/>
      <c r="AU122" s="423"/>
      <c r="AV122" s="423"/>
      <c r="AW122" s="423"/>
      <c r="AX122" s="423"/>
      <c r="AY122" s="423"/>
      <c r="AZ122" s="423"/>
      <c r="BA122" s="423"/>
      <c r="BB122" s="423"/>
      <c r="BC122" s="425"/>
      <c r="BD122" s="423"/>
      <c r="BE122" s="423"/>
      <c r="BF122" s="423"/>
      <c r="BG122" s="423"/>
      <c r="BH122" s="423"/>
      <c r="BI122" s="423"/>
      <c r="BJ122" s="423"/>
      <c r="BK122" s="423"/>
      <c r="BL122" s="423"/>
      <c r="BM122" s="423"/>
      <c r="BN122" s="423"/>
      <c r="BO122" s="425"/>
      <c r="BP122" s="423"/>
      <c r="BQ122" s="423"/>
      <c r="BR122" s="423"/>
      <c r="BS122" s="423"/>
      <c r="BT122" s="423"/>
      <c r="BU122" s="423"/>
      <c r="BV122" s="423"/>
      <c r="BW122" s="423"/>
      <c r="BX122" s="423"/>
      <c r="BY122" s="423"/>
      <c r="BZ122" s="423"/>
      <c r="CA122" s="425"/>
      <c r="CB122" s="423"/>
      <c r="CC122" s="423"/>
      <c r="CD122" s="423"/>
      <c r="CE122" s="423"/>
      <c r="CF122" s="423"/>
      <c r="CG122" s="423"/>
      <c r="CH122" s="423"/>
      <c r="CI122" s="423"/>
      <c r="CJ122" s="423"/>
      <c r="CK122" s="423"/>
      <c r="CL122" s="423"/>
      <c r="CM122" s="425"/>
      <c r="CN122" s="423"/>
      <c r="CO122" s="423"/>
      <c r="CP122" s="423"/>
      <c r="CQ122" s="423"/>
      <c r="CR122" s="423"/>
      <c r="CS122" s="423"/>
      <c r="CT122" s="423"/>
      <c r="CU122" s="423"/>
      <c r="CV122" s="423"/>
      <c r="CW122" s="423"/>
      <c r="CX122" s="423"/>
      <c r="CY122" s="425"/>
      <c r="CZ122" s="300"/>
      <c r="DA122" s="300"/>
      <c r="DB122" s="300"/>
      <c r="DC122" s="300"/>
      <c r="DD122" s="300"/>
      <c r="DE122" s="300"/>
      <c r="DF122" s="300"/>
      <c r="DG122" s="300"/>
      <c r="DH122" s="300"/>
      <c r="DI122" s="300"/>
      <c r="DJ122" s="300"/>
      <c r="DK122" s="372"/>
      <c r="DL122" s="423"/>
      <c r="DM122" s="423"/>
      <c r="DN122" s="423"/>
      <c r="DO122" s="423"/>
      <c r="DP122" s="423"/>
      <c r="DQ122" s="423"/>
      <c r="DR122" s="423"/>
      <c r="DS122" s="423"/>
      <c r="DT122" s="423"/>
      <c r="DU122" s="423"/>
      <c r="DV122" s="423"/>
      <c r="DW122" s="425"/>
      <c r="DX122" s="300"/>
      <c r="DY122" s="300"/>
      <c r="DZ122" s="300"/>
      <c r="EA122" s="300"/>
      <c r="EB122" s="300"/>
      <c r="EC122" s="300"/>
      <c r="ED122" s="300"/>
      <c r="EE122" s="300"/>
      <c r="EF122" s="300"/>
      <c r="EG122" s="300"/>
      <c r="EH122" s="300"/>
      <c r="EI122" s="372"/>
      <c r="EJ122" s="423"/>
      <c r="EK122" s="423"/>
      <c r="EL122" s="423"/>
      <c r="EM122" s="423"/>
      <c r="EN122" s="423"/>
      <c r="EO122" s="423"/>
      <c r="EP122" s="423"/>
      <c r="EQ122" s="423"/>
      <c r="ER122" s="423"/>
      <c r="ES122" s="423"/>
      <c r="ET122" s="423"/>
      <c r="EU122" s="427">
        <f t="shared" ref="EU122:FR122" si="158">$B$10*Q$356</f>
        <v>23344.424999999999</v>
      </c>
      <c r="EV122" s="426">
        <f t="shared" si="158"/>
        <v>75179.8125</v>
      </c>
      <c r="EW122" s="426">
        <f t="shared" si="158"/>
        <v>213463.57499999998</v>
      </c>
      <c r="EX122" s="426">
        <f t="shared" si="158"/>
        <v>417721.6875</v>
      </c>
      <c r="EY122" s="426">
        <f t="shared" si="158"/>
        <v>510202.38749999995</v>
      </c>
      <c r="EZ122" s="426">
        <f t="shared" si="158"/>
        <v>496444.64999999997</v>
      </c>
      <c r="FA122" s="426">
        <f t="shared" si="158"/>
        <v>505224.03749999998</v>
      </c>
      <c r="FB122" s="426">
        <f t="shared" si="158"/>
        <v>495940.08749999997</v>
      </c>
      <c r="FC122" s="426">
        <f t="shared" si="158"/>
        <v>335455.57500000001</v>
      </c>
      <c r="FD122" s="426">
        <f t="shared" si="158"/>
        <v>364069.875</v>
      </c>
      <c r="FE122" s="426">
        <f t="shared" si="158"/>
        <v>279841.57500000001</v>
      </c>
      <c r="FF122" s="426">
        <f t="shared" si="158"/>
        <v>238590.78749999998</v>
      </c>
      <c r="FG122" s="427">
        <f t="shared" si="158"/>
        <v>308814.67499999999</v>
      </c>
      <c r="FH122" s="426">
        <f t="shared" si="158"/>
        <v>273585</v>
      </c>
      <c r="FI122" s="426">
        <f t="shared" si="158"/>
        <v>237267.71249999999</v>
      </c>
      <c r="FJ122" s="426">
        <f t="shared" si="158"/>
        <v>178615.125</v>
      </c>
      <c r="FK122" s="426">
        <f t="shared" si="158"/>
        <v>165844.08749999999</v>
      </c>
      <c r="FL122" s="426">
        <f t="shared" si="158"/>
        <v>185342.625</v>
      </c>
      <c r="FM122" s="426">
        <f t="shared" si="158"/>
        <v>165877.72500000001</v>
      </c>
      <c r="FN122" s="426">
        <f t="shared" si="158"/>
        <v>128921.325</v>
      </c>
      <c r="FO122" s="426">
        <f t="shared" si="158"/>
        <v>95799.599999999991</v>
      </c>
      <c r="FP122" s="426">
        <f t="shared" si="158"/>
        <v>55995.224999999999</v>
      </c>
      <c r="FQ122" s="426">
        <f t="shared" si="158"/>
        <v>49009.837499999994</v>
      </c>
      <c r="FR122" s="426">
        <f t="shared" si="158"/>
        <v>27055.762499999997</v>
      </c>
      <c r="FS122" s="402">
        <f t="shared" si="146"/>
        <v>21644.61</v>
      </c>
      <c r="FT122" s="397">
        <f t="shared" si="146"/>
        <v>17315.688000000002</v>
      </c>
      <c r="FU122" s="397">
        <f t="shared" si="146"/>
        <v>13852.550400000002</v>
      </c>
      <c r="FV122" s="397">
        <f t="shared" si="146"/>
        <v>11082.040320000002</v>
      </c>
      <c r="FW122" s="397">
        <f t="shared" si="146"/>
        <v>8865.6322560000026</v>
      </c>
      <c r="FX122" s="397">
        <f t="shared" si="146"/>
        <v>7092.5058048000028</v>
      </c>
      <c r="FY122" s="397">
        <f t="shared" si="146"/>
        <v>5674.0046438400022</v>
      </c>
      <c r="FZ122" s="397">
        <f t="shared" si="146"/>
        <v>4539.2037150720016</v>
      </c>
      <c r="GA122" s="397">
        <f t="shared" si="146"/>
        <v>3631.3629720576014</v>
      </c>
      <c r="GB122" s="397">
        <f t="shared" si="146"/>
        <v>2905.0903776460814</v>
      </c>
      <c r="GC122" s="397">
        <f t="shared" si="146"/>
        <v>2324.0723021168651</v>
      </c>
      <c r="GD122" s="397">
        <f t="shared" si="96"/>
        <v>1859.2578416934921</v>
      </c>
      <c r="GE122" s="402">
        <f t="shared" si="96"/>
        <v>1487.4062733547937</v>
      </c>
      <c r="GF122" s="403">
        <f t="shared" si="130"/>
        <v>5929880.5999065824</v>
      </c>
    </row>
    <row r="123" spans="1:189" ht="22" hidden="1" customHeight="1" thickTop="1">
      <c r="A123" s="433" t="s">
        <v>384</v>
      </c>
      <c r="B123" s="383">
        <f t="shared" si="111"/>
        <v>107</v>
      </c>
      <c r="C123" s="421"/>
      <c r="D123" s="421">
        <v>1</v>
      </c>
      <c r="E123" s="421"/>
      <c r="F123" s="421"/>
      <c r="G123" s="417" t="str">
        <f>$G$356</f>
        <v>Avg Performing  Title / Print</v>
      </c>
      <c r="H123" s="422"/>
      <c r="I123" s="423"/>
      <c r="J123" s="423"/>
      <c r="K123" s="423"/>
      <c r="L123" s="423"/>
      <c r="M123" s="423"/>
      <c r="N123" s="423"/>
      <c r="O123" s="423"/>
      <c r="P123" s="423"/>
      <c r="Q123" s="423"/>
      <c r="R123" s="423"/>
      <c r="S123" s="425"/>
      <c r="T123" s="423"/>
      <c r="U123" s="423"/>
      <c r="V123" s="423"/>
      <c r="W123" s="423"/>
      <c r="X123" s="423"/>
      <c r="Y123" s="423"/>
      <c r="Z123" s="423"/>
      <c r="AA123" s="423"/>
      <c r="AB123" s="423"/>
      <c r="AC123" s="423"/>
      <c r="AD123" s="423"/>
      <c r="AE123" s="425"/>
      <c r="AF123" s="423"/>
      <c r="AG123" s="423"/>
      <c r="AH123" s="423"/>
      <c r="AI123" s="423"/>
      <c r="AJ123" s="423"/>
      <c r="AK123" s="423"/>
      <c r="AL123" s="423"/>
      <c r="AM123" s="423"/>
      <c r="AN123" s="423"/>
      <c r="AO123" s="423"/>
      <c r="AP123" s="423"/>
      <c r="AQ123" s="425"/>
      <c r="AR123" s="423"/>
      <c r="AS123" s="423"/>
      <c r="AT123" s="423"/>
      <c r="AU123" s="423"/>
      <c r="AV123" s="423"/>
      <c r="AW123" s="423"/>
      <c r="AX123" s="423"/>
      <c r="AY123" s="423"/>
      <c r="AZ123" s="423"/>
      <c r="BA123" s="423"/>
      <c r="BB123" s="423"/>
      <c r="BC123" s="425"/>
      <c r="BD123" s="423"/>
      <c r="BE123" s="423"/>
      <c r="BF123" s="423"/>
      <c r="BG123" s="423"/>
      <c r="BH123" s="423"/>
      <c r="BI123" s="423"/>
      <c r="BJ123" s="423"/>
      <c r="BK123" s="423"/>
      <c r="BL123" s="423"/>
      <c r="BM123" s="423"/>
      <c r="BN123" s="423"/>
      <c r="BO123" s="425"/>
      <c r="BP123" s="423"/>
      <c r="BQ123" s="423"/>
      <c r="BR123" s="423"/>
      <c r="BS123" s="423"/>
      <c r="BT123" s="423"/>
      <c r="BU123" s="423"/>
      <c r="BV123" s="423"/>
      <c r="BW123" s="423"/>
      <c r="BX123" s="423"/>
      <c r="BY123" s="423"/>
      <c r="BZ123" s="423"/>
      <c r="CA123" s="425"/>
      <c r="CB123" s="423"/>
      <c r="CC123" s="423"/>
      <c r="CD123" s="423"/>
      <c r="CE123" s="423"/>
      <c r="CF123" s="423"/>
      <c r="CG123" s="423"/>
      <c r="CH123" s="423"/>
      <c r="CI123" s="423"/>
      <c r="CJ123" s="423"/>
      <c r="CK123" s="423"/>
      <c r="CL123" s="423"/>
      <c r="CM123" s="425"/>
      <c r="CN123" s="423"/>
      <c r="CO123" s="423"/>
      <c r="CP123" s="423"/>
      <c r="CQ123" s="423"/>
      <c r="CR123" s="423"/>
      <c r="CS123" s="423"/>
      <c r="CT123" s="423"/>
      <c r="CU123" s="423"/>
      <c r="CV123" s="423"/>
      <c r="CW123" s="423"/>
      <c r="CX123" s="423"/>
      <c r="CY123" s="425"/>
      <c r="CZ123" s="300"/>
      <c r="DA123" s="300"/>
      <c r="DB123" s="300"/>
      <c r="DC123" s="300"/>
      <c r="DD123" s="300"/>
      <c r="DE123" s="300"/>
      <c r="DF123" s="300"/>
      <c r="DG123" s="300"/>
      <c r="DH123" s="300"/>
      <c r="DI123" s="300"/>
      <c r="DJ123" s="300"/>
      <c r="DK123" s="372"/>
      <c r="DL123" s="423"/>
      <c r="DM123" s="423"/>
      <c r="DN123" s="423"/>
      <c r="DO123" s="423"/>
      <c r="DP123" s="423"/>
      <c r="DQ123" s="423"/>
      <c r="DR123" s="423"/>
      <c r="DS123" s="423"/>
      <c r="DT123" s="423"/>
      <c r="DU123" s="423"/>
      <c r="DV123" s="423"/>
      <c r="DW123" s="425"/>
      <c r="DX123" s="300"/>
      <c r="DY123" s="300"/>
      <c r="DZ123" s="300"/>
      <c r="EA123" s="300"/>
      <c r="EB123" s="300"/>
      <c r="EC123" s="300"/>
      <c r="ED123" s="300"/>
      <c r="EE123" s="300"/>
      <c r="EF123" s="300"/>
      <c r="EG123" s="300"/>
      <c r="EH123" s="300"/>
      <c r="EI123" s="372"/>
      <c r="EJ123" s="300"/>
      <c r="EK123" s="300"/>
      <c r="EL123" s="300"/>
      <c r="EM123" s="300"/>
      <c r="EN123" s="300"/>
      <c r="EO123" s="300"/>
      <c r="EP123" s="300"/>
      <c r="EQ123" s="300"/>
      <c r="ER123" s="300"/>
      <c r="ES123" s="300"/>
      <c r="ET123" s="300"/>
      <c r="EU123" s="372"/>
      <c r="EV123" s="426">
        <f t="shared" ref="EV123:FS123" si="159">$B$10*Q$356</f>
        <v>23344.424999999999</v>
      </c>
      <c r="EW123" s="426">
        <f t="shared" si="159"/>
        <v>75179.8125</v>
      </c>
      <c r="EX123" s="426">
        <f t="shared" si="159"/>
        <v>213463.57499999998</v>
      </c>
      <c r="EY123" s="426">
        <f t="shared" si="159"/>
        <v>417721.6875</v>
      </c>
      <c r="EZ123" s="426">
        <f t="shared" si="159"/>
        <v>510202.38749999995</v>
      </c>
      <c r="FA123" s="426">
        <f t="shared" si="159"/>
        <v>496444.64999999997</v>
      </c>
      <c r="FB123" s="426">
        <f t="shared" si="159"/>
        <v>505224.03749999998</v>
      </c>
      <c r="FC123" s="426">
        <f t="shared" si="159"/>
        <v>495940.08749999997</v>
      </c>
      <c r="FD123" s="426">
        <f t="shared" si="159"/>
        <v>335455.57500000001</v>
      </c>
      <c r="FE123" s="426">
        <f t="shared" si="159"/>
        <v>364069.875</v>
      </c>
      <c r="FF123" s="426">
        <f t="shared" si="159"/>
        <v>279841.57500000001</v>
      </c>
      <c r="FG123" s="427">
        <f t="shared" si="159"/>
        <v>238590.78749999998</v>
      </c>
      <c r="FH123" s="426">
        <f t="shared" si="159"/>
        <v>308814.67499999999</v>
      </c>
      <c r="FI123" s="426">
        <f t="shared" si="159"/>
        <v>273585</v>
      </c>
      <c r="FJ123" s="426">
        <f t="shared" si="159"/>
        <v>237267.71249999999</v>
      </c>
      <c r="FK123" s="426">
        <f t="shared" si="159"/>
        <v>178615.125</v>
      </c>
      <c r="FL123" s="426">
        <f t="shared" si="159"/>
        <v>165844.08749999999</v>
      </c>
      <c r="FM123" s="426">
        <f t="shared" si="159"/>
        <v>185342.625</v>
      </c>
      <c r="FN123" s="426">
        <f t="shared" si="159"/>
        <v>165877.72500000001</v>
      </c>
      <c r="FO123" s="426">
        <f t="shared" si="159"/>
        <v>128921.325</v>
      </c>
      <c r="FP123" s="426">
        <f t="shared" si="159"/>
        <v>95799.599999999991</v>
      </c>
      <c r="FQ123" s="426">
        <f t="shared" si="159"/>
        <v>55995.224999999999</v>
      </c>
      <c r="FR123" s="426">
        <f t="shared" si="159"/>
        <v>49009.837499999994</v>
      </c>
      <c r="FS123" s="427">
        <f t="shared" si="159"/>
        <v>27055.762499999997</v>
      </c>
      <c r="FT123" s="397">
        <f t="shared" si="146"/>
        <v>21644.61</v>
      </c>
      <c r="FU123" s="397">
        <f t="shared" si="146"/>
        <v>17315.688000000002</v>
      </c>
      <c r="FV123" s="397">
        <f t="shared" si="146"/>
        <v>13852.550400000002</v>
      </c>
      <c r="FW123" s="397">
        <f t="shared" si="146"/>
        <v>11082.040320000002</v>
      </c>
      <c r="FX123" s="397">
        <f t="shared" si="146"/>
        <v>8865.6322560000026</v>
      </c>
      <c r="FY123" s="397">
        <f t="shared" si="146"/>
        <v>7092.5058048000028</v>
      </c>
      <c r="FZ123" s="397">
        <f t="shared" si="146"/>
        <v>5674.0046438400022</v>
      </c>
      <c r="GA123" s="397">
        <f t="shared" si="146"/>
        <v>4539.2037150720016</v>
      </c>
      <c r="GB123" s="397">
        <f t="shared" si="146"/>
        <v>3631.3629720576014</v>
      </c>
      <c r="GC123" s="397">
        <f t="shared" si="146"/>
        <v>2905.0903776460814</v>
      </c>
      <c r="GD123" s="397">
        <f t="shared" si="96"/>
        <v>2324.0723021168651</v>
      </c>
      <c r="GE123" s="402">
        <f t="shared" si="96"/>
        <v>1859.2578416934921</v>
      </c>
      <c r="GF123" s="403">
        <f t="shared" si="130"/>
        <v>5928393.1936332276</v>
      </c>
    </row>
    <row r="124" spans="1:189" ht="22" hidden="1" customHeight="1">
      <c r="B124" s="394">
        <f t="shared" si="111"/>
        <v>108</v>
      </c>
      <c r="C124" s="428"/>
      <c r="D124" s="428"/>
      <c r="E124" s="428"/>
      <c r="F124" s="428">
        <v>1</v>
      </c>
      <c r="G124" s="412" t="str">
        <f>$G$358</f>
        <v>Even Performing Title / Print</v>
      </c>
      <c r="H124" s="422"/>
      <c r="I124" s="423"/>
      <c r="J124" s="423"/>
      <c r="K124" s="423"/>
      <c r="L124" s="423"/>
      <c r="M124" s="423"/>
      <c r="N124" s="423"/>
      <c r="O124" s="423"/>
      <c r="P124" s="423"/>
      <c r="Q124" s="423"/>
      <c r="R124" s="423"/>
      <c r="S124" s="425"/>
      <c r="T124" s="423"/>
      <c r="U124" s="423"/>
      <c r="V124" s="423"/>
      <c r="W124" s="423"/>
      <c r="X124" s="423"/>
      <c r="Y124" s="423"/>
      <c r="Z124" s="423"/>
      <c r="AA124" s="423"/>
      <c r="AB124" s="423"/>
      <c r="AC124" s="423"/>
      <c r="AD124" s="423"/>
      <c r="AE124" s="425"/>
      <c r="AF124" s="423"/>
      <c r="AG124" s="423"/>
      <c r="AH124" s="423"/>
      <c r="AI124" s="423"/>
      <c r="AJ124" s="423"/>
      <c r="AK124" s="423"/>
      <c r="AL124" s="423"/>
      <c r="AM124" s="423"/>
      <c r="AN124" s="423"/>
      <c r="AO124" s="423"/>
      <c r="AP124" s="423"/>
      <c r="AQ124" s="425"/>
      <c r="AR124" s="423"/>
      <c r="AS124" s="423"/>
      <c r="AT124" s="423"/>
      <c r="AU124" s="423"/>
      <c r="AV124" s="423"/>
      <c r="AW124" s="423"/>
      <c r="AX124" s="423"/>
      <c r="AY124" s="423"/>
      <c r="AZ124" s="423"/>
      <c r="BA124" s="423"/>
      <c r="BB124" s="423"/>
      <c r="BC124" s="425"/>
      <c r="BD124" s="423"/>
      <c r="BE124" s="423"/>
      <c r="BF124" s="423"/>
      <c r="BG124" s="423"/>
      <c r="BH124" s="423"/>
      <c r="BI124" s="423"/>
      <c r="BJ124" s="423"/>
      <c r="BK124" s="423"/>
      <c r="BL124" s="423"/>
      <c r="BM124" s="423"/>
      <c r="BN124" s="423"/>
      <c r="BO124" s="425"/>
      <c r="BP124" s="423"/>
      <c r="BQ124" s="423"/>
      <c r="BR124" s="423"/>
      <c r="BS124" s="423"/>
      <c r="BT124" s="423"/>
      <c r="BU124" s="423"/>
      <c r="BV124" s="423"/>
      <c r="BW124" s="423"/>
      <c r="BX124" s="423"/>
      <c r="BY124" s="423"/>
      <c r="BZ124" s="423"/>
      <c r="CA124" s="425"/>
      <c r="CB124" s="423"/>
      <c r="CC124" s="423"/>
      <c r="CD124" s="423"/>
      <c r="CE124" s="423"/>
      <c r="CF124" s="423"/>
      <c r="CG124" s="423"/>
      <c r="CH124" s="423"/>
      <c r="CI124" s="423"/>
      <c r="CJ124" s="423"/>
      <c r="CK124" s="423"/>
      <c r="CL124" s="423"/>
      <c r="CM124" s="425"/>
      <c r="CN124" s="423"/>
      <c r="CO124" s="423"/>
      <c r="CP124" s="423"/>
      <c r="CQ124" s="423"/>
      <c r="CR124" s="423"/>
      <c r="CS124" s="423"/>
      <c r="CT124" s="423"/>
      <c r="CU124" s="423"/>
      <c r="CV124" s="423"/>
      <c r="CW124" s="423"/>
      <c r="CX124" s="423"/>
      <c r="CY124" s="425"/>
      <c r="CZ124" s="300"/>
      <c r="DA124" s="300"/>
      <c r="DB124" s="300"/>
      <c r="DC124" s="300"/>
      <c r="DD124" s="300"/>
      <c r="DE124" s="300"/>
      <c r="DF124" s="300"/>
      <c r="DG124" s="300"/>
      <c r="DH124" s="300"/>
      <c r="DI124" s="300"/>
      <c r="DJ124" s="300"/>
      <c r="DK124" s="372"/>
      <c r="DL124" s="423"/>
      <c r="DM124" s="423"/>
      <c r="DN124" s="423"/>
      <c r="DO124" s="423"/>
      <c r="DP124" s="423"/>
      <c r="DQ124" s="423"/>
      <c r="DR124" s="423"/>
      <c r="DS124" s="423"/>
      <c r="DT124" s="423"/>
      <c r="DU124" s="423"/>
      <c r="DV124" s="423"/>
      <c r="DW124" s="425"/>
      <c r="DX124" s="300"/>
      <c r="DY124" s="300"/>
      <c r="DZ124" s="300"/>
      <c r="EA124" s="300"/>
      <c r="EB124" s="300"/>
      <c r="EC124" s="300"/>
      <c r="ED124" s="300"/>
      <c r="EE124" s="300"/>
      <c r="EF124" s="300"/>
      <c r="EG124" s="300"/>
      <c r="EH124" s="300"/>
      <c r="EI124" s="372"/>
      <c r="EJ124" s="300"/>
      <c r="EK124" s="300"/>
      <c r="EL124" s="300"/>
      <c r="EM124" s="300"/>
      <c r="EN124" s="300"/>
      <c r="EO124" s="300"/>
      <c r="EP124" s="300"/>
      <c r="EQ124" s="300"/>
      <c r="ER124" s="300"/>
      <c r="ES124" s="300"/>
      <c r="ET124" s="300"/>
      <c r="EU124" s="372"/>
      <c r="EV124" s="431">
        <f t="shared" ref="EV124:FS124" si="160">$B$10*Q$358</f>
        <v>2335.9375000000005</v>
      </c>
      <c r="EW124" s="431">
        <f t="shared" si="160"/>
        <v>9343.7500000000018</v>
      </c>
      <c r="EX124" s="431">
        <f t="shared" si="160"/>
        <v>23359.375</v>
      </c>
      <c r="EY124" s="431">
        <f t="shared" si="160"/>
        <v>35039.0625</v>
      </c>
      <c r="EZ124" s="431">
        <f t="shared" si="160"/>
        <v>46718.75</v>
      </c>
      <c r="FA124" s="431">
        <f t="shared" si="160"/>
        <v>44382.8125</v>
      </c>
      <c r="FB124" s="431">
        <f t="shared" si="160"/>
        <v>42046.875</v>
      </c>
      <c r="FC124" s="431">
        <f t="shared" si="160"/>
        <v>39710.9375</v>
      </c>
      <c r="FD124" s="431">
        <f t="shared" si="160"/>
        <v>37375.000000000007</v>
      </c>
      <c r="FE124" s="431">
        <f t="shared" si="160"/>
        <v>35039.0625</v>
      </c>
      <c r="FF124" s="431">
        <f t="shared" si="160"/>
        <v>32703.125</v>
      </c>
      <c r="FG124" s="432">
        <f t="shared" si="160"/>
        <v>30367.1875</v>
      </c>
      <c r="FH124" s="431">
        <f t="shared" si="160"/>
        <v>28031.25</v>
      </c>
      <c r="FI124" s="431">
        <f t="shared" si="160"/>
        <v>25695.312500000004</v>
      </c>
      <c r="FJ124" s="431">
        <f t="shared" si="160"/>
        <v>23359.374999999975</v>
      </c>
      <c r="FK124" s="431">
        <f t="shared" si="160"/>
        <v>21023.437499999975</v>
      </c>
      <c r="FL124" s="431">
        <f t="shared" si="160"/>
        <v>18687.500000000004</v>
      </c>
      <c r="FM124" s="431">
        <f t="shared" si="160"/>
        <v>16351.5625</v>
      </c>
      <c r="FN124" s="431">
        <f t="shared" si="160"/>
        <v>14015.625</v>
      </c>
      <c r="FO124" s="431">
        <f t="shared" si="160"/>
        <v>11679.6875</v>
      </c>
      <c r="FP124" s="431">
        <f t="shared" si="160"/>
        <v>9343.7500000000018</v>
      </c>
      <c r="FQ124" s="431">
        <f t="shared" si="160"/>
        <v>7007.8125</v>
      </c>
      <c r="FR124" s="431">
        <f t="shared" si="160"/>
        <v>4671.8750000000009</v>
      </c>
      <c r="FS124" s="432">
        <f t="shared" si="160"/>
        <v>2335.9375000000005</v>
      </c>
      <c r="FT124" s="397">
        <f t="shared" si="146"/>
        <v>1868.7500000000005</v>
      </c>
      <c r="FU124" s="397">
        <f t="shared" si="146"/>
        <v>1495.0000000000005</v>
      </c>
      <c r="FV124" s="397">
        <f t="shared" si="146"/>
        <v>1196.0000000000005</v>
      </c>
      <c r="FW124" s="397">
        <f t="shared" si="146"/>
        <v>956.80000000000041</v>
      </c>
      <c r="FX124" s="397">
        <f t="shared" si="146"/>
        <v>765.4400000000004</v>
      </c>
      <c r="FY124" s="397">
        <f t="shared" si="146"/>
        <v>612.35200000000032</v>
      </c>
      <c r="FZ124" s="397">
        <f t="shared" si="146"/>
        <v>489.88160000000028</v>
      </c>
      <c r="GA124" s="397">
        <f t="shared" si="146"/>
        <v>391.90528000000023</v>
      </c>
      <c r="GB124" s="397">
        <f t="shared" si="146"/>
        <v>313.52422400000023</v>
      </c>
      <c r="GC124" s="397">
        <f t="shared" si="146"/>
        <v>250.81937920000018</v>
      </c>
      <c r="GD124" s="397">
        <f t="shared" si="96"/>
        <v>200.65550336000015</v>
      </c>
      <c r="GE124" s="402">
        <f t="shared" si="96"/>
        <v>160.52440268800012</v>
      </c>
      <c r="GF124" s="416">
        <f t="shared" si="130"/>
        <v>569326.6523892479</v>
      </c>
    </row>
    <row r="125" spans="1:189" ht="22" hidden="1" customHeight="1">
      <c r="B125" s="394">
        <f t="shared" si="111"/>
        <v>109</v>
      </c>
      <c r="C125" s="428">
        <v>1</v>
      </c>
      <c r="D125" s="428"/>
      <c r="E125" s="428"/>
      <c r="F125" s="428"/>
      <c r="G125" s="404" t="str">
        <f>$G$355</f>
        <v>High Performing Title / Print</v>
      </c>
      <c r="H125" s="422"/>
      <c r="I125" s="423"/>
      <c r="J125" s="423"/>
      <c r="K125" s="423"/>
      <c r="L125" s="423"/>
      <c r="M125" s="423"/>
      <c r="N125" s="423"/>
      <c r="O125" s="423"/>
      <c r="P125" s="423"/>
      <c r="Q125" s="423"/>
      <c r="R125" s="423"/>
      <c r="S125" s="425"/>
      <c r="T125" s="423"/>
      <c r="U125" s="423"/>
      <c r="V125" s="423"/>
      <c r="W125" s="423"/>
      <c r="X125" s="423"/>
      <c r="Y125" s="423"/>
      <c r="Z125" s="423"/>
      <c r="AA125" s="423"/>
      <c r="AB125" s="423"/>
      <c r="AC125" s="423"/>
      <c r="AD125" s="423"/>
      <c r="AE125" s="425"/>
      <c r="AF125" s="423"/>
      <c r="AG125" s="423"/>
      <c r="AH125" s="423"/>
      <c r="AI125" s="423"/>
      <c r="AJ125" s="423"/>
      <c r="AK125" s="423"/>
      <c r="AL125" s="423"/>
      <c r="AM125" s="423"/>
      <c r="AN125" s="423"/>
      <c r="AO125" s="423"/>
      <c r="AP125" s="423"/>
      <c r="AQ125" s="425"/>
      <c r="AR125" s="423"/>
      <c r="AS125" s="423"/>
      <c r="AT125" s="423"/>
      <c r="AU125" s="423"/>
      <c r="AV125" s="423"/>
      <c r="AW125" s="423"/>
      <c r="AX125" s="423"/>
      <c r="AY125" s="423"/>
      <c r="AZ125" s="423"/>
      <c r="BA125" s="423"/>
      <c r="BB125" s="423"/>
      <c r="BC125" s="425"/>
      <c r="BD125" s="423"/>
      <c r="BE125" s="423"/>
      <c r="BF125" s="423"/>
      <c r="BG125" s="423"/>
      <c r="BH125" s="423"/>
      <c r="BI125" s="423"/>
      <c r="BJ125" s="423"/>
      <c r="BK125" s="423"/>
      <c r="BL125" s="423"/>
      <c r="BM125" s="423"/>
      <c r="BN125" s="423"/>
      <c r="BO125" s="425"/>
      <c r="BP125" s="423"/>
      <c r="BQ125" s="423"/>
      <c r="BR125" s="423"/>
      <c r="BS125" s="423"/>
      <c r="BT125" s="423"/>
      <c r="BU125" s="423"/>
      <c r="BV125" s="423"/>
      <c r="BW125" s="423"/>
      <c r="BX125" s="423"/>
      <c r="BY125" s="423"/>
      <c r="BZ125" s="423"/>
      <c r="CA125" s="425"/>
      <c r="CB125" s="423"/>
      <c r="CC125" s="423"/>
      <c r="CD125" s="423"/>
      <c r="CE125" s="423"/>
      <c r="CF125" s="423"/>
      <c r="CG125" s="423"/>
      <c r="CH125" s="423"/>
      <c r="CI125" s="423"/>
      <c r="CJ125" s="423"/>
      <c r="CK125" s="423"/>
      <c r="CL125" s="423"/>
      <c r="CM125" s="425"/>
      <c r="CN125" s="423"/>
      <c r="CO125" s="423"/>
      <c r="CP125" s="423"/>
      <c r="CQ125" s="423"/>
      <c r="CR125" s="423"/>
      <c r="CS125" s="423"/>
      <c r="CT125" s="423"/>
      <c r="CU125" s="423"/>
      <c r="CV125" s="423"/>
      <c r="CW125" s="423"/>
      <c r="CX125" s="423"/>
      <c r="CY125" s="425"/>
      <c r="CZ125" s="300"/>
      <c r="DA125" s="300"/>
      <c r="DB125" s="300"/>
      <c r="DC125" s="300"/>
      <c r="DD125" s="300"/>
      <c r="DE125" s="300"/>
      <c r="DF125" s="300"/>
      <c r="DG125" s="300"/>
      <c r="DH125" s="300"/>
      <c r="DI125" s="300"/>
      <c r="DJ125" s="300"/>
      <c r="DK125" s="372"/>
      <c r="DL125" s="423"/>
      <c r="DM125" s="423"/>
      <c r="DN125" s="423"/>
      <c r="DO125" s="423"/>
      <c r="DP125" s="423"/>
      <c r="DQ125" s="423"/>
      <c r="DR125" s="423"/>
      <c r="DS125" s="423"/>
      <c r="DT125" s="423"/>
      <c r="DU125" s="423"/>
      <c r="DV125" s="423"/>
      <c r="DW125" s="425"/>
      <c r="DX125" s="300"/>
      <c r="DY125" s="300"/>
      <c r="DZ125" s="300"/>
      <c r="EA125" s="300"/>
      <c r="EB125" s="300"/>
      <c r="EC125" s="300"/>
      <c r="ED125" s="300"/>
      <c r="EE125" s="300"/>
      <c r="EF125" s="300"/>
      <c r="EG125" s="300"/>
      <c r="EH125" s="300"/>
      <c r="EI125" s="372"/>
      <c r="EJ125" s="300"/>
      <c r="EK125" s="300"/>
      <c r="EL125" s="300"/>
      <c r="EM125" s="300"/>
      <c r="EN125" s="300"/>
      <c r="EO125" s="300"/>
      <c r="EP125" s="300"/>
      <c r="EQ125" s="300"/>
      <c r="ER125" s="300"/>
      <c r="ES125" s="300"/>
      <c r="ET125" s="300"/>
      <c r="EU125" s="372"/>
      <c r="EV125" s="423"/>
      <c r="EW125" s="435">
        <f t="shared" ref="EW125:FT125" si="161">$B$10*Q$355</f>
        <v>216978.69374999998</v>
      </c>
      <c r="EX125" s="435">
        <f t="shared" si="161"/>
        <v>724467.65625</v>
      </c>
      <c r="EY125" s="435">
        <f t="shared" si="161"/>
        <v>1376160.58125</v>
      </c>
      <c r="EZ125" s="435">
        <f t="shared" si="161"/>
        <v>2329951.8937499998</v>
      </c>
      <c r="FA125" s="435">
        <f t="shared" si="161"/>
        <v>2894254.59375</v>
      </c>
      <c r="FB125" s="435">
        <f t="shared" si="161"/>
        <v>3393771.46875</v>
      </c>
      <c r="FC125" s="435">
        <f t="shared" si="161"/>
        <v>2796016.2749999999</v>
      </c>
      <c r="FD125" s="435">
        <f t="shared" si="161"/>
        <v>2389978.0124999997</v>
      </c>
      <c r="FE125" s="435">
        <f t="shared" si="161"/>
        <v>3074736.5999999996</v>
      </c>
      <c r="FF125" s="435">
        <f t="shared" si="161"/>
        <v>2535998.4</v>
      </c>
      <c r="FG125" s="436">
        <f t="shared" si="161"/>
        <v>2199253.3874999997</v>
      </c>
      <c r="FH125" s="435">
        <f t="shared" si="161"/>
        <v>2769980.85</v>
      </c>
      <c r="FI125" s="435">
        <f t="shared" si="161"/>
        <v>2434968.1687499997</v>
      </c>
      <c r="FJ125" s="435">
        <f t="shared" si="161"/>
        <v>2279546.1</v>
      </c>
      <c r="FK125" s="435">
        <f t="shared" si="161"/>
        <v>1459329.3</v>
      </c>
      <c r="FL125" s="435">
        <f t="shared" si="161"/>
        <v>1644554.1937499999</v>
      </c>
      <c r="FM125" s="435">
        <f t="shared" si="161"/>
        <v>1368625.78125</v>
      </c>
      <c r="FN125" s="435">
        <f t="shared" si="161"/>
        <v>1435026.20625</v>
      </c>
      <c r="FO125" s="435">
        <f t="shared" si="161"/>
        <v>791086.72499999998</v>
      </c>
      <c r="FP125" s="435">
        <f t="shared" si="161"/>
        <v>705176.54999999993</v>
      </c>
      <c r="FQ125" s="435">
        <f t="shared" si="161"/>
        <v>550393.59375</v>
      </c>
      <c r="FR125" s="435">
        <f t="shared" si="161"/>
        <v>603389.47499999998</v>
      </c>
      <c r="FS125" s="436">
        <f t="shared" si="161"/>
        <v>382004.26874999999</v>
      </c>
      <c r="FT125" s="435">
        <f t="shared" si="161"/>
        <v>213648.58124999999</v>
      </c>
      <c r="FU125" s="397">
        <f t="shared" si="146"/>
        <v>170918.86499999999</v>
      </c>
      <c r="FV125" s="397">
        <f t="shared" si="146"/>
        <v>136735.092</v>
      </c>
      <c r="FW125" s="397">
        <f t="shared" si="146"/>
        <v>109388.0736</v>
      </c>
      <c r="FX125" s="397">
        <f t="shared" si="146"/>
        <v>87510.458880000006</v>
      </c>
      <c r="FY125" s="397">
        <f t="shared" si="146"/>
        <v>70008.367104000004</v>
      </c>
      <c r="FZ125" s="397">
        <f t="shared" si="146"/>
        <v>56006.693683200006</v>
      </c>
      <c r="GA125" s="397">
        <f t="shared" si="146"/>
        <v>44805.354946560008</v>
      </c>
      <c r="GB125" s="397">
        <f t="shared" si="146"/>
        <v>35844.283957248008</v>
      </c>
      <c r="GC125" s="397">
        <f t="shared" si="146"/>
        <v>28675.427165798406</v>
      </c>
      <c r="GD125" s="397">
        <f t="shared" si="96"/>
        <v>22940.341732638728</v>
      </c>
      <c r="GE125" s="402">
        <f t="shared" si="96"/>
        <v>18352.273386110985</v>
      </c>
      <c r="GF125" s="407">
        <f t="shared" si="130"/>
        <v>41350482.587705553</v>
      </c>
      <c r="GG125" s="408">
        <f>(GF125*$B$14)*$B$13</f>
        <v>186077171.64467499</v>
      </c>
    </row>
    <row r="126" spans="1:189" ht="22" hidden="1" customHeight="1">
      <c r="B126" s="394">
        <f t="shared" si="111"/>
        <v>110</v>
      </c>
      <c r="C126" s="428"/>
      <c r="D126" s="428"/>
      <c r="E126" s="428">
        <v>1</v>
      </c>
      <c r="F126" s="428"/>
      <c r="G126" s="409" t="str">
        <f>$G$357</f>
        <v>Low Performing  Title / Print</v>
      </c>
      <c r="H126" s="422"/>
      <c r="I126" s="423"/>
      <c r="J126" s="423"/>
      <c r="K126" s="423"/>
      <c r="L126" s="423"/>
      <c r="M126" s="423"/>
      <c r="N126" s="423"/>
      <c r="O126" s="423"/>
      <c r="P126" s="423"/>
      <c r="Q126" s="423"/>
      <c r="R126" s="423"/>
      <c r="S126" s="425"/>
      <c r="T126" s="423"/>
      <c r="U126" s="423"/>
      <c r="V126" s="423"/>
      <c r="W126" s="423"/>
      <c r="X126" s="423"/>
      <c r="Y126" s="423"/>
      <c r="Z126" s="423"/>
      <c r="AA126" s="423"/>
      <c r="AB126" s="423"/>
      <c r="AC126" s="423"/>
      <c r="AD126" s="423"/>
      <c r="AE126" s="425"/>
      <c r="AF126" s="423"/>
      <c r="AG126" s="423"/>
      <c r="AH126" s="423"/>
      <c r="AI126" s="423"/>
      <c r="AJ126" s="423"/>
      <c r="AK126" s="423"/>
      <c r="AL126" s="423"/>
      <c r="AM126" s="423"/>
      <c r="AN126" s="423"/>
      <c r="AO126" s="423"/>
      <c r="AP126" s="423"/>
      <c r="AQ126" s="425"/>
      <c r="AR126" s="423"/>
      <c r="AS126" s="423"/>
      <c r="AT126" s="423"/>
      <c r="AU126" s="423"/>
      <c r="AV126" s="423"/>
      <c r="AW126" s="423"/>
      <c r="AX126" s="423"/>
      <c r="AY126" s="423"/>
      <c r="AZ126" s="423"/>
      <c r="BA126" s="423"/>
      <c r="BB126" s="423"/>
      <c r="BC126" s="425"/>
      <c r="BD126" s="423"/>
      <c r="BE126" s="423"/>
      <c r="BF126" s="423"/>
      <c r="BG126" s="423"/>
      <c r="BH126" s="423"/>
      <c r="BI126" s="423"/>
      <c r="BJ126" s="423"/>
      <c r="BK126" s="423"/>
      <c r="BL126" s="423"/>
      <c r="BM126" s="423"/>
      <c r="BN126" s="423"/>
      <c r="BO126" s="425"/>
      <c r="BP126" s="423"/>
      <c r="BQ126" s="423"/>
      <c r="BR126" s="423"/>
      <c r="BS126" s="423"/>
      <c r="BT126" s="423"/>
      <c r="BU126" s="423"/>
      <c r="BV126" s="423"/>
      <c r="BW126" s="423"/>
      <c r="BX126" s="423"/>
      <c r="BY126" s="423"/>
      <c r="BZ126" s="423"/>
      <c r="CA126" s="425"/>
      <c r="CB126" s="423"/>
      <c r="CC126" s="423"/>
      <c r="CD126" s="423"/>
      <c r="CE126" s="423"/>
      <c r="CF126" s="423"/>
      <c r="CG126" s="423"/>
      <c r="CH126" s="423"/>
      <c r="CI126" s="423"/>
      <c r="CJ126" s="423"/>
      <c r="CK126" s="423"/>
      <c r="CL126" s="423"/>
      <c r="CM126" s="425"/>
      <c r="CN126" s="423"/>
      <c r="CO126" s="423"/>
      <c r="CP126" s="423"/>
      <c r="CQ126" s="423"/>
      <c r="CR126" s="423"/>
      <c r="CS126" s="423"/>
      <c r="CT126" s="423"/>
      <c r="CU126" s="423"/>
      <c r="CV126" s="423"/>
      <c r="CW126" s="423"/>
      <c r="CX126" s="423"/>
      <c r="CY126" s="425"/>
      <c r="CZ126" s="300"/>
      <c r="DA126" s="300"/>
      <c r="DB126" s="300"/>
      <c r="DC126" s="300"/>
      <c r="DD126" s="300"/>
      <c r="DE126" s="300"/>
      <c r="DF126" s="300"/>
      <c r="DG126" s="300"/>
      <c r="DH126" s="300"/>
      <c r="DI126" s="300"/>
      <c r="DJ126" s="300"/>
      <c r="DK126" s="372"/>
      <c r="DL126" s="423"/>
      <c r="DM126" s="423"/>
      <c r="DN126" s="423"/>
      <c r="DO126" s="423"/>
      <c r="DP126" s="423"/>
      <c r="DQ126" s="423"/>
      <c r="DR126" s="423"/>
      <c r="DS126" s="423"/>
      <c r="DT126" s="423"/>
      <c r="DU126" s="423"/>
      <c r="DV126" s="423"/>
      <c r="DW126" s="425"/>
      <c r="DX126" s="300"/>
      <c r="DY126" s="300"/>
      <c r="DZ126" s="300"/>
      <c r="EA126" s="300"/>
      <c r="EB126" s="300"/>
      <c r="EC126" s="300"/>
      <c r="ED126" s="300"/>
      <c r="EE126" s="300"/>
      <c r="EF126" s="300"/>
      <c r="EG126" s="300"/>
      <c r="EH126" s="300"/>
      <c r="EI126" s="372"/>
      <c r="EJ126" s="300"/>
      <c r="EK126" s="300"/>
      <c r="EL126" s="300"/>
      <c r="EM126" s="300"/>
      <c r="EN126" s="300"/>
      <c r="EO126" s="300"/>
      <c r="EP126" s="300"/>
      <c r="EQ126" s="300"/>
      <c r="ER126" s="300"/>
      <c r="ES126" s="300"/>
      <c r="ET126" s="300"/>
      <c r="EU126" s="372"/>
      <c r="EV126" s="423"/>
      <c r="EW126" s="429">
        <f t="shared" ref="EW126:FT126" si="162">$B$10*Q$357</f>
        <v>10965.824999999999</v>
      </c>
      <c r="EX126" s="429">
        <f t="shared" si="162"/>
        <v>40421.0625</v>
      </c>
      <c r="EY126" s="429">
        <f t="shared" si="162"/>
        <v>74204.324999999997</v>
      </c>
      <c r="EZ126" s="429">
        <f t="shared" si="162"/>
        <v>136792.5</v>
      </c>
      <c r="FA126" s="429">
        <f t="shared" si="162"/>
        <v>224799.41249999998</v>
      </c>
      <c r="FB126" s="429">
        <f t="shared" si="162"/>
        <v>153499.125</v>
      </c>
      <c r="FC126" s="429">
        <f t="shared" si="162"/>
        <v>131500.19999999998</v>
      </c>
      <c r="FD126" s="429">
        <f t="shared" si="162"/>
        <v>145650.375</v>
      </c>
      <c r="FE126" s="429">
        <f t="shared" si="162"/>
        <v>117574.27499999999</v>
      </c>
      <c r="FF126" s="429">
        <f t="shared" si="162"/>
        <v>116755.7625</v>
      </c>
      <c r="FG126" s="430">
        <f t="shared" si="162"/>
        <v>111205.575</v>
      </c>
      <c r="FH126" s="429">
        <f t="shared" si="162"/>
        <v>102796.2</v>
      </c>
      <c r="FI126" s="429">
        <f t="shared" si="162"/>
        <v>90664.274999999994</v>
      </c>
      <c r="FJ126" s="429">
        <f t="shared" si="162"/>
        <v>106429.04999999999</v>
      </c>
      <c r="FK126" s="429">
        <f t="shared" si="162"/>
        <v>83634.037499999991</v>
      </c>
      <c r="FL126" s="429">
        <f t="shared" si="162"/>
        <v>71558.175000000003</v>
      </c>
      <c r="FM126" s="429">
        <f t="shared" si="162"/>
        <v>70762.087499999994</v>
      </c>
      <c r="FN126" s="429">
        <f t="shared" si="162"/>
        <v>76144.087499999994</v>
      </c>
      <c r="FO126" s="429">
        <f t="shared" si="162"/>
        <v>55199.137499999997</v>
      </c>
      <c r="FP126" s="429">
        <f t="shared" si="162"/>
        <v>55457.024999999994</v>
      </c>
      <c r="FQ126" s="429">
        <f t="shared" si="162"/>
        <v>39681.037499999999</v>
      </c>
      <c r="FR126" s="429">
        <f t="shared" si="162"/>
        <v>27223.949999999997</v>
      </c>
      <c r="FS126" s="430">
        <f t="shared" si="162"/>
        <v>17704.537499999999</v>
      </c>
      <c r="FT126" s="429">
        <f t="shared" si="162"/>
        <v>7781.4749999999995</v>
      </c>
      <c r="FU126" s="397">
        <f t="shared" si="146"/>
        <v>6225.18</v>
      </c>
      <c r="FV126" s="397">
        <f t="shared" si="146"/>
        <v>4980.1440000000002</v>
      </c>
      <c r="FW126" s="397">
        <f t="shared" si="146"/>
        <v>3984.1152000000002</v>
      </c>
      <c r="FX126" s="397">
        <f t="shared" si="146"/>
        <v>3187.2921600000004</v>
      </c>
      <c r="FY126" s="397">
        <f t="shared" si="146"/>
        <v>2549.8337280000005</v>
      </c>
      <c r="FZ126" s="397">
        <f t="shared" si="146"/>
        <v>2039.8669824000006</v>
      </c>
      <c r="GA126" s="397">
        <f t="shared" si="146"/>
        <v>1631.8935859200005</v>
      </c>
      <c r="GB126" s="397">
        <f t="shared" si="146"/>
        <v>1305.5148687360006</v>
      </c>
      <c r="GC126" s="397">
        <f t="shared" si="146"/>
        <v>1044.4118949888004</v>
      </c>
      <c r="GD126" s="397">
        <f t="shared" si="96"/>
        <v>835.5295159910404</v>
      </c>
      <c r="GE126" s="402">
        <f t="shared" si="96"/>
        <v>668.42361279283239</v>
      </c>
      <c r="GF126" s="392">
        <f t="shared" si="130"/>
        <v>2096855.7180488287</v>
      </c>
    </row>
    <row r="127" spans="1:189" ht="22" hidden="1" customHeight="1">
      <c r="B127" s="394">
        <f t="shared" si="111"/>
        <v>111</v>
      </c>
      <c r="C127" s="428"/>
      <c r="D127" s="428">
        <v>1</v>
      </c>
      <c r="E127" s="428"/>
      <c r="F127" s="428"/>
      <c r="G127" s="418" t="str">
        <f>$G$356</f>
        <v>Avg Performing  Title / Print</v>
      </c>
      <c r="H127" s="422"/>
      <c r="I127" s="423"/>
      <c r="J127" s="423"/>
      <c r="K127" s="423"/>
      <c r="L127" s="423"/>
      <c r="M127" s="423"/>
      <c r="N127" s="423"/>
      <c r="O127" s="423"/>
      <c r="P127" s="423"/>
      <c r="Q127" s="423"/>
      <c r="R127" s="423"/>
      <c r="S127" s="425"/>
      <c r="T127" s="423"/>
      <c r="U127" s="423"/>
      <c r="V127" s="423"/>
      <c r="W127" s="423"/>
      <c r="X127" s="423"/>
      <c r="Y127" s="423"/>
      <c r="Z127" s="423"/>
      <c r="AA127" s="423"/>
      <c r="AB127" s="423"/>
      <c r="AC127" s="423"/>
      <c r="AD127" s="423"/>
      <c r="AE127" s="425"/>
      <c r="AF127" s="423"/>
      <c r="AG127" s="423"/>
      <c r="AH127" s="423"/>
      <c r="AI127" s="423"/>
      <c r="AJ127" s="423"/>
      <c r="AK127" s="423"/>
      <c r="AL127" s="423"/>
      <c r="AM127" s="423"/>
      <c r="AN127" s="423"/>
      <c r="AO127" s="423"/>
      <c r="AP127" s="423"/>
      <c r="AQ127" s="425"/>
      <c r="AR127" s="423"/>
      <c r="AS127" s="423"/>
      <c r="AT127" s="423"/>
      <c r="AU127" s="423"/>
      <c r="AV127" s="423"/>
      <c r="AW127" s="423"/>
      <c r="AX127" s="423"/>
      <c r="AY127" s="423"/>
      <c r="AZ127" s="423"/>
      <c r="BA127" s="423"/>
      <c r="BB127" s="423"/>
      <c r="BC127" s="425"/>
      <c r="BD127" s="423"/>
      <c r="BE127" s="423"/>
      <c r="BF127" s="423"/>
      <c r="BG127" s="423"/>
      <c r="BH127" s="423"/>
      <c r="BI127" s="423"/>
      <c r="BJ127" s="423"/>
      <c r="BK127" s="423"/>
      <c r="BL127" s="423"/>
      <c r="BM127" s="423"/>
      <c r="BN127" s="423"/>
      <c r="BO127" s="425"/>
      <c r="BP127" s="423"/>
      <c r="BQ127" s="423"/>
      <c r="BR127" s="423"/>
      <c r="BS127" s="423"/>
      <c r="BT127" s="423"/>
      <c r="BU127" s="423"/>
      <c r="BV127" s="423"/>
      <c r="BW127" s="423"/>
      <c r="BX127" s="423"/>
      <c r="BY127" s="423"/>
      <c r="BZ127" s="423"/>
      <c r="CA127" s="425"/>
      <c r="CB127" s="423"/>
      <c r="CC127" s="423"/>
      <c r="CD127" s="423"/>
      <c r="CE127" s="423"/>
      <c r="CF127" s="423"/>
      <c r="CG127" s="423"/>
      <c r="CH127" s="423"/>
      <c r="CI127" s="423"/>
      <c r="CJ127" s="423"/>
      <c r="CK127" s="423"/>
      <c r="CL127" s="423"/>
      <c r="CM127" s="425"/>
      <c r="CN127" s="423"/>
      <c r="CO127" s="423"/>
      <c r="CP127" s="423"/>
      <c r="CQ127" s="423"/>
      <c r="CR127" s="423"/>
      <c r="CS127" s="423"/>
      <c r="CT127" s="423"/>
      <c r="CU127" s="423"/>
      <c r="CV127" s="423"/>
      <c r="CW127" s="423"/>
      <c r="CX127" s="423"/>
      <c r="CY127" s="425"/>
      <c r="CZ127" s="300"/>
      <c r="DA127" s="300"/>
      <c r="DB127" s="300"/>
      <c r="DC127" s="300"/>
      <c r="DD127" s="300"/>
      <c r="DE127" s="300"/>
      <c r="DF127" s="300"/>
      <c r="DG127" s="300"/>
      <c r="DH127" s="300"/>
      <c r="DI127" s="300"/>
      <c r="DJ127" s="300"/>
      <c r="DK127" s="372"/>
      <c r="DL127" s="423"/>
      <c r="DM127" s="423"/>
      <c r="DN127" s="423"/>
      <c r="DO127" s="423"/>
      <c r="DP127" s="423"/>
      <c r="DQ127" s="423"/>
      <c r="DR127" s="423"/>
      <c r="DS127" s="423"/>
      <c r="DT127" s="423"/>
      <c r="DU127" s="423"/>
      <c r="DV127" s="423"/>
      <c r="DW127" s="425"/>
      <c r="DX127" s="300"/>
      <c r="DY127" s="300"/>
      <c r="DZ127" s="300"/>
      <c r="EA127" s="300"/>
      <c r="EB127" s="300"/>
      <c r="EC127" s="300"/>
      <c r="ED127" s="300"/>
      <c r="EE127" s="300"/>
      <c r="EF127" s="300"/>
      <c r="EG127" s="300"/>
      <c r="EH127" s="300"/>
      <c r="EI127" s="372"/>
      <c r="EJ127" s="300"/>
      <c r="EK127" s="300"/>
      <c r="EL127" s="300"/>
      <c r="EM127" s="300"/>
      <c r="EN127" s="300"/>
      <c r="EO127" s="300"/>
      <c r="EP127" s="300"/>
      <c r="EQ127" s="300"/>
      <c r="ER127" s="300"/>
      <c r="ES127" s="300"/>
      <c r="ET127" s="300"/>
      <c r="EU127" s="372"/>
      <c r="EV127" s="423"/>
      <c r="EW127" s="426">
        <f t="shared" ref="EW127:FT127" si="163">$B$10*Q$356</f>
        <v>23344.424999999999</v>
      </c>
      <c r="EX127" s="426">
        <f t="shared" si="163"/>
        <v>75179.8125</v>
      </c>
      <c r="EY127" s="426">
        <f t="shared" si="163"/>
        <v>213463.57499999998</v>
      </c>
      <c r="EZ127" s="426">
        <f t="shared" si="163"/>
        <v>417721.6875</v>
      </c>
      <c r="FA127" s="426">
        <f t="shared" si="163"/>
        <v>510202.38749999995</v>
      </c>
      <c r="FB127" s="426">
        <f t="shared" si="163"/>
        <v>496444.64999999997</v>
      </c>
      <c r="FC127" s="426">
        <f t="shared" si="163"/>
        <v>505224.03749999998</v>
      </c>
      <c r="FD127" s="426">
        <f t="shared" si="163"/>
        <v>495940.08749999997</v>
      </c>
      <c r="FE127" s="426">
        <f t="shared" si="163"/>
        <v>335455.57500000001</v>
      </c>
      <c r="FF127" s="426">
        <f t="shared" si="163"/>
        <v>364069.875</v>
      </c>
      <c r="FG127" s="427">
        <f t="shared" si="163"/>
        <v>279841.57500000001</v>
      </c>
      <c r="FH127" s="426">
        <f t="shared" si="163"/>
        <v>238590.78749999998</v>
      </c>
      <c r="FI127" s="426">
        <f t="shared" si="163"/>
        <v>308814.67499999999</v>
      </c>
      <c r="FJ127" s="426">
        <f t="shared" si="163"/>
        <v>273585</v>
      </c>
      <c r="FK127" s="426">
        <f t="shared" si="163"/>
        <v>237267.71249999999</v>
      </c>
      <c r="FL127" s="426">
        <f t="shared" si="163"/>
        <v>178615.125</v>
      </c>
      <c r="FM127" s="426">
        <f t="shared" si="163"/>
        <v>165844.08749999999</v>
      </c>
      <c r="FN127" s="426">
        <f t="shared" si="163"/>
        <v>185342.625</v>
      </c>
      <c r="FO127" s="426">
        <f t="shared" si="163"/>
        <v>165877.72500000001</v>
      </c>
      <c r="FP127" s="426">
        <f t="shared" si="163"/>
        <v>128921.325</v>
      </c>
      <c r="FQ127" s="426">
        <f t="shared" si="163"/>
        <v>95799.599999999991</v>
      </c>
      <c r="FR127" s="426">
        <f t="shared" si="163"/>
        <v>55995.224999999999</v>
      </c>
      <c r="FS127" s="427">
        <f t="shared" si="163"/>
        <v>49009.837499999994</v>
      </c>
      <c r="FT127" s="426">
        <f t="shared" si="163"/>
        <v>27055.762499999997</v>
      </c>
      <c r="FU127" s="397">
        <f t="shared" si="146"/>
        <v>21644.61</v>
      </c>
      <c r="FV127" s="397">
        <f t="shared" si="146"/>
        <v>17315.688000000002</v>
      </c>
      <c r="FW127" s="397">
        <f t="shared" si="146"/>
        <v>13852.550400000002</v>
      </c>
      <c r="FX127" s="397">
        <f t="shared" si="146"/>
        <v>11082.040320000002</v>
      </c>
      <c r="FY127" s="397">
        <f t="shared" si="146"/>
        <v>8865.6322560000026</v>
      </c>
      <c r="FZ127" s="397">
        <f t="shared" si="146"/>
        <v>7092.5058048000028</v>
      </c>
      <c r="GA127" s="397">
        <f t="shared" si="146"/>
        <v>5674.0046438400022</v>
      </c>
      <c r="GB127" s="397">
        <f t="shared" si="146"/>
        <v>4539.2037150720016</v>
      </c>
      <c r="GC127" s="397">
        <f t="shared" si="146"/>
        <v>3631.3629720576014</v>
      </c>
      <c r="GD127" s="397">
        <f t="shared" si="96"/>
        <v>2905.0903776460814</v>
      </c>
      <c r="GE127" s="402">
        <f t="shared" si="96"/>
        <v>2324.0723021168651</v>
      </c>
      <c r="GF127" s="403">
        <f t="shared" si="130"/>
        <v>5926533.9357915344</v>
      </c>
    </row>
    <row r="128" spans="1:189" ht="22" hidden="1" customHeight="1">
      <c r="B128" s="394">
        <f t="shared" si="111"/>
        <v>112</v>
      </c>
      <c r="C128" s="428"/>
      <c r="D128" s="428">
        <v>1</v>
      </c>
      <c r="E128" s="428"/>
      <c r="F128" s="428"/>
      <c r="G128" s="418" t="str">
        <f>$G$356</f>
        <v>Avg Performing  Title / Print</v>
      </c>
      <c r="H128" s="422"/>
      <c r="I128" s="423"/>
      <c r="J128" s="423"/>
      <c r="K128" s="423"/>
      <c r="L128" s="423"/>
      <c r="M128" s="423"/>
      <c r="N128" s="423"/>
      <c r="O128" s="423"/>
      <c r="P128" s="423"/>
      <c r="Q128" s="423"/>
      <c r="R128" s="423"/>
      <c r="S128" s="425"/>
      <c r="T128" s="423"/>
      <c r="U128" s="423"/>
      <c r="V128" s="423"/>
      <c r="W128" s="423"/>
      <c r="X128" s="423"/>
      <c r="Y128" s="423"/>
      <c r="Z128" s="423"/>
      <c r="AA128" s="423"/>
      <c r="AB128" s="423"/>
      <c r="AC128" s="423"/>
      <c r="AD128" s="423"/>
      <c r="AE128" s="425"/>
      <c r="AF128" s="423"/>
      <c r="AG128" s="423"/>
      <c r="AH128" s="423"/>
      <c r="AI128" s="423"/>
      <c r="AJ128" s="423"/>
      <c r="AK128" s="423"/>
      <c r="AL128" s="423"/>
      <c r="AM128" s="423"/>
      <c r="AN128" s="423"/>
      <c r="AO128" s="423"/>
      <c r="AP128" s="423"/>
      <c r="AQ128" s="425"/>
      <c r="AR128" s="423"/>
      <c r="AS128" s="423"/>
      <c r="AT128" s="423"/>
      <c r="AU128" s="423"/>
      <c r="AV128" s="423"/>
      <c r="AW128" s="423"/>
      <c r="AX128" s="423"/>
      <c r="AY128" s="423"/>
      <c r="AZ128" s="423"/>
      <c r="BA128" s="423"/>
      <c r="BB128" s="423"/>
      <c r="BC128" s="425"/>
      <c r="BD128" s="423"/>
      <c r="BE128" s="423"/>
      <c r="BF128" s="423"/>
      <c r="BG128" s="423"/>
      <c r="BH128" s="423"/>
      <c r="BI128" s="423"/>
      <c r="BJ128" s="423"/>
      <c r="BK128" s="423"/>
      <c r="BL128" s="423"/>
      <c r="BM128" s="423"/>
      <c r="BN128" s="423"/>
      <c r="BO128" s="425"/>
      <c r="BP128" s="423"/>
      <c r="BQ128" s="423"/>
      <c r="BR128" s="423"/>
      <c r="BS128" s="423"/>
      <c r="BT128" s="423"/>
      <c r="BU128" s="423"/>
      <c r="BV128" s="423"/>
      <c r="BW128" s="423"/>
      <c r="BX128" s="423"/>
      <c r="BY128" s="423"/>
      <c r="BZ128" s="423"/>
      <c r="CA128" s="425"/>
      <c r="CB128" s="423"/>
      <c r="CC128" s="423"/>
      <c r="CD128" s="423"/>
      <c r="CE128" s="423"/>
      <c r="CF128" s="423"/>
      <c r="CG128" s="423"/>
      <c r="CH128" s="423"/>
      <c r="CI128" s="423"/>
      <c r="CJ128" s="423"/>
      <c r="CK128" s="423"/>
      <c r="CL128" s="423"/>
      <c r="CM128" s="425"/>
      <c r="CN128" s="423"/>
      <c r="CO128" s="423"/>
      <c r="CP128" s="423"/>
      <c r="CQ128" s="423"/>
      <c r="CR128" s="423"/>
      <c r="CS128" s="423"/>
      <c r="CT128" s="423"/>
      <c r="CU128" s="423"/>
      <c r="CV128" s="423"/>
      <c r="CW128" s="423"/>
      <c r="CX128" s="423"/>
      <c r="CY128" s="425"/>
      <c r="CZ128" s="300"/>
      <c r="DA128" s="300"/>
      <c r="DB128" s="300"/>
      <c r="DC128" s="300"/>
      <c r="DD128" s="300"/>
      <c r="DE128" s="300"/>
      <c r="DF128" s="300"/>
      <c r="DG128" s="300"/>
      <c r="DH128" s="300"/>
      <c r="DI128" s="300"/>
      <c r="DJ128" s="300"/>
      <c r="DK128" s="372"/>
      <c r="DL128" s="423"/>
      <c r="DM128" s="423"/>
      <c r="DN128" s="423"/>
      <c r="DO128" s="423"/>
      <c r="DP128" s="423"/>
      <c r="DQ128" s="423"/>
      <c r="DR128" s="423"/>
      <c r="DS128" s="423"/>
      <c r="DT128" s="423"/>
      <c r="DU128" s="423"/>
      <c r="DV128" s="423"/>
      <c r="DW128" s="425"/>
      <c r="DX128" s="300"/>
      <c r="DY128" s="300"/>
      <c r="DZ128" s="300"/>
      <c r="EA128" s="300"/>
      <c r="EB128" s="300"/>
      <c r="EC128" s="300"/>
      <c r="ED128" s="300"/>
      <c r="EE128" s="300"/>
      <c r="EF128" s="300"/>
      <c r="EG128" s="300"/>
      <c r="EH128" s="300"/>
      <c r="EI128" s="372"/>
      <c r="EJ128" s="300"/>
      <c r="EK128" s="300"/>
      <c r="EL128" s="300"/>
      <c r="EM128" s="300"/>
      <c r="EN128" s="300"/>
      <c r="EO128" s="300"/>
      <c r="EP128" s="300"/>
      <c r="EQ128" s="300"/>
      <c r="ER128" s="300"/>
      <c r="ES128" s="300"/>
      <c r="ET128" s="300"/>
      <c r="EU128" s="372"/>
      <c r="EV128" s="423"/>
      <c r="EW128" s="423"/>
      <c r="EX128" s="423"/>
      <c r="EY128" s="426">
        <f t="shared" ref="EY128:FV128" si="164">$B$10*Q$356</f>
        <v>23344.424999999999</v>
      </c>
      <c r="EZ128" s="426">
        <f t="shared" si="164"/>
        <v>75179.8125</v>
      </c>
      <c r="FA128" s="426">
        <f t="shared" si="164"/>
        <v>213463.57499999998</v>
      </c>
      <c r="FB128" s="426">
        <f t="shared" si="164"/>
        <v>417721.6875</v>
      </c>
      <c r="FC128" s="426">
        <f t="shared" si="164"/>
        <v>510202.38749999995</v>
      </c>
      <c r="FD128" s="426">
        <f t="shared" si="164"/>
        <v>496444.64999999997</v>
      </c>
      <c r="FE128" s="426">
        <f t="shared" si="164"/>
        <v>505224.03749999998</v>
      </c>
      <c r="FF128" s="426">
        <f t="shared" si="164"/>
        <v>495940.08749999997</v>
      </c>
      <c r="FG128" s="427">
        <f t="shared" si="164"/>
        <v>335455.57500000001</v>
      </c>
      <c r="FH128" s="426">
        <f t="shared" si="164"/>
        <v>364069.875</v>
      </c>
      <c r="FI128" s="426">
        <f t="shared" si="164"/>
        <v>279841.57500000001</v>
      </c>
      <c r="FJ128" s="426">
        <f t="shared" si="164"/>
        <v>238590.78749999998</v>
      </c>
      <c r="FK128" s="426">
        <f t="shared" si="164"/>
        <v>308814.67499999999</v>
      </c>
      <c r="FL128" s="426">
        <f t="shared" si="164"/>
        <v>273585</v>
      </c>
      <c r="FM128" s="426">
        <f t="shared" si="164"/>
        <v>237267.71249999999</v>
      </c>
      <c r="FN128" s="426">
        <f t="shared" si="164"/>
        <v>178615.125</v>
      </c>
      <c r="FO128" s="426">
        <f t="shared" si="164"/>
        <v>165844.08749999999</v>
      </c>
      <c r="FP128" s="426">
        <f t="shared" si="164"/>
        <v>185342.625</v>
      </c>
      <c r="FQ128" s="426">
        <f t="shared" si="164"/>
        <v>165877.72500000001</v>
      </c>
      <c r="FR128" s="426">
        <f t="shared" si="164"/>
        <v>128921.325</v>
      </c>
      <c r="FS128" s="427">
        <f t="shared" si="164"/>
        <v>95799.599999999991</v>
      </c>
      <c r="FT128" s="426">
        <f t="shared" si="164"/>
        <v>55995.224999999999</v>
      </c>
      <c r="FU128" s="426">
        <f t="shared" si="164"/>
        <v>49009.837499999994</v>
      </c>
      <c r="FV128" s="426">
        <f t="shared" si="164"/>
        <v>27055.762499999997</v>
      </c>
      <c r="FW128" s="397">
        <f t="shared" si="146"/>
        <v>21644.61</v>
      </c>
      <c r="FX128" s="397">
        <f t="shared" si="146"/>
        <v>17315.688000000002</v>
      </c>
      <c r="FY128" s="397">
        <f t="shared" si="146"/>
        <v>13852.550400000002</v>
      </c>
      <c r="FZ128" s="397">
        <f t="shared" si="146"/>
        <v>11082.040320000002</v>
      </c>
      <c r="GA128" s="397">
        <f t="shared" si="146"/>
        <v>8865.6322560000026</v>
      </c>
      <c r="GB128" s="397">
        <f t="shared" si="146"/>
        <v>7092.5058048000028</v>
      </c>
      <c r="GC128" s="397">
        <f t="shared" si="146"/>
        <v>5674.0046438400022</v>
      </c>
      <c r="GD128" s="397">
        <f t="shared" si="96"/>
        <v>4539.2037150720016</v>
      </c>
      <c r="GE128" s="402">
        <f t="shared" si="96"/>
        <v>3631.3629720576014</v>
      </c>
      <c r="GF128" s="403">
        <f t="shared" si="130"/>
        <v>5921304.7731117709</v>
      </c>
    </row>
    <row r="129" spans="1:189" ht="22" hidden="1" customHeight="1">
      <c r="B129" s="394">
        <f t="shared" si="111"/>
        <v>113</v>
      </c>
      <c r="C129" s="428"/>
      <c r="D129" s="428"/>
      <c r="E129" s="428"/>
      <c r="F129" s="428">
        <v>1</v>
      </c>
      <c r="G129" s="412" t="str">
        <f>$G$358</f>
        <v>Even Performing Title / Print</v>
      </c>
      <c r="H129" s="422"/>
      <c r="I129" s="423"/>
      <c r="J129" s="423"/>
      <c r="K129" s="423"/>
      <c r="L129" s="423"/>
      <c r="M129" s="423"/>
      <c r="N129" s="423"/>
      <c r="O129" s="423"/>
      <c r="P129" s="423"/>
      <c r="Q129" s="423"/>
      <c r="R129" s="423"/>
      <c r="S129" s="425"/>
      <c r="T129" s="423"/>
      <c r="U129" s="423"/>
      <c r="V129" s="423"/>
      <c r="W129" s="423"/>
      <c r="X129" s="423"/>
      <c r="Y129" s="423"/>
      <c r="Z129" s="423"/>
      <c r="AA129" s="423"/>
      <c r="AB129" s="423"/>
      <c r="AC129" s="423"/>
      <c r="AD129" s="423"/>
      <c r="AE129" s="425"/>
      <c r="AF129" s="423"/>
      <c r="AG129" s="423"/>
      <c r="AH129" s="423"/>
      <c r="AI129" s="423"/>
      <c r="AJ129" s="423"/>
      <c r="AK129" s="423"/>
      <c r="AL129" s="423"/>
      <c r="AM129" s="423"/>
      <c r="AN129" s="423"/>
      <c r="AO129" s="423"/>
      <c r="AP129" s="423"/>
      <c r="AQ129" s="425"/>
      <c r="AR129" s="423"/>
      <c r="AS129" s="423"/>
      <c r="AT129" s="423"/>
      <c r="AU129" s="423"/>
      <c r="AV129" s="423"/>
      <c r="AW129" s="423"/>
      <c r="AX129" s="423"/>
      <c r="AY129" s="423"/>
      <c r="AZ129" s="423"/>
      <c r="BA129" s="423"/>
      <c r="BB129" s="423"/>
      <c r="BC129" s="425"/>
      <c r="BD129" s="423"/>
      <c r="BE129" s="423"/>
      <c r="BF129" s="423"/>
      <c r="BG129" s="423"/>
      <c r="BH129" s="423"/>
      <c r="BI129" s="423"/>
      <c r="BJ129" s="423"/>
      <c r="BK129" s="423"/>
      <c r="BL129" s="423"/>
      <c r="BM129" s="423"/>
      <c r="BN129" s="423"/>
      <c r="BO129" s="425"/>
      <c r="BP129" s="423"/>
      <c r="BQ129" s="423"/>
      <c r="BR129" s="423"/>
      <c r="BS129" s="423"/>
      <c r="BT129" s="423"/>
      <c r="BU129" s="423"/>
      <c r="BV129" s="423"/>
      <c r="BW129" s="423"/>
      <c r="BX129" s="423"/>
      <c r="BY129" s="423"/>
      <c r="BZ129" s="423"/>
      <c r="CA129" s="425"/>
      <c r="CB129" s="423"/>
      <c r="CC129" s="423"/>
      <c r="CD129" s="423"/>
      <c r="CE129" s="423"/>
      <c r="CF129" s="423"/>
      <c r="CG129" s="423"/>
      <c r="CH129" s="423"/>
      <c r="CI129" s="423"/>
      <c r="CJ129" s="423"/>
      <c r="CK129" s="423"/>
      <c r="CL129" s="423"/>
      <c r="CM129" s="425"/>
      <c r="CN129" s="423"/>
      <c r="CO129" s="423"/>
      <c r="CP129" s="423"/>
      <c r="CQ129" s="423"/>
      <c r="CR129" s="423"/>
      <c r="CS129" s="423"/>
      <c r="CT129" s="423"/>
      <c r="CU129" s="423"/>
      <c r="CV129" s="423"/>
      <c r="CW129" s="423"/>
      <c r="CX129" s="423"/>
      <c r="CY129" s="425"/>
      <c r="CZ129" s="300"/>
      <c r="DA129" s="300"/>
      <c r="DB129" s="300"/>
      <c r="DC129" s="300"/>
      <c r="DD129" s="300"/>
      <c r="DE129" s="300"/>
      <c r="DF129" s="300"/>
      <c r="DG129" s="300"/>
      <c r="DH129" s="300"/>
      <c r="DI129" s="300"/>
      <c r="DJ129" s="300"/>
      <c r="DK129" s="372"/>
      <c r="DL129" s="423"/>
      <c r="DM129" s="423"/>
      <c r="DN129" s="423"/>
      <c r="DO129" s="423"/>
      <c r="DP129" s="423"/>
      <c r="DQ129" s="423"/>
      <c r="DR129" s="423"/>
      <c r="DS129" s="423"/>
      <c r="DT129" s="423"/>
      <c r="DU129" s="423"/>
      <c r="DV129" s="423"/>
      <c r="DW129" s="425"/>
      <c r="DX129" s="300"/>
      <c r="DY129" s="300"/>
      <c r="DZ129" s="300"/>
      <c r="EA129" s="300"/>
      <c r="EB129" s="300"/>
      <c r="EC129" s="300"/>
      <c r="ED129" s="300"/>
      <c r="EE129" s="300"/>
      <c r="EF129" s="300"/>
      <c r="EG129" s="300"/>
      <c r="EH129" s="300"/>
      <c r="EI129" s="372"/>
      <c r="EJ129" s="300"/>
      <c r="EK129" s="300"/>
      <c r="EL129" s="300"/>
      <c r="EM129" s="300"/>
      <c r="EN129" s="300"/>
      <c r="EO129" s="300"/>
      <c r="EP129" s="300"/>
      <c r="EQ129" s="300"/>
      <c r="ER129" s="300"/>
      <c r="ES129" s="300"/>
      <c r="ET129" s="300"/>
      <c r="EU129" s="372"/>
      <c r="EV129" s="423"/>
      <c r="EW129" s="423"/>
      <c r="EX129" s="423"/>
      <c r="EY129" s="423"/>
      <c r="EZ129" s="431">
        <f t="shared" ref="EZ129:FW129" si="165">$B$10*Q$358</f>
        <v>2335.9375000000005</v>
      </c>
      <c r="FA129" s="431">
        <f t="shared" si="165"/>
        <v>9343.7500000000018</v>
      </c>
      <c r="FB129" s="431">
        <f t="shared" si="165"/>
        <v>23359.375</v>
      </c>
      <c r="FC129" s="431">
        <f t="shared" si="165"/>
        <v>35039.0625</v>
      </c>
      <c r="FD129" s="431">
        <f t="shared" si="165"/>
        <v>46718.75</v>
      </c>
      <c r="FE129" s="431">
        <f t="shared" si="165"/>
        <v>44382.8125</v>
      </c>
      <c r="FF129" s="431">
        <f t="shared" si="165"/>
        <v>42046.875</v>
      </c>
      <c r="FG129" s="432">
        <f t="shared" si="165"/>
        <v>39710.9375</v>
      </c>
      <c r="FH129" s="431">
        <f t="shared" si="165"/>
        <v>37375.000000000007</v>
      </c>
      <c r="FI129" s="431">
        <f t="shared" si="165"/>
        <v>35039.0625</v>
      </c>
      <c r="FJ129" s="431">
        <f t="shared" si="165"/>
        <v>32703.125</v>
      </c>
      <c r="FK129" s="431">
        <f t="shared" si="165"/>
        <v>30367.1875</v>
      </c>
      <c r="FL129" s="431">
        <f t="shared" si="165"/>
        <v>28031.25</v>
      </c>
      <c r="FM129" s="431">
        <f t="shared" si="165"/>
        <v>25695.312500000004</v>
      </c>
      <c r="FN129" s="431">
        <f t="shared" si="165"/>
        <v>23359.374999999975</v>
      </c>
      <c r="FO129" s="431">
        <f t="shared" si="165"/>
        <v>21023.437499999975</v>
      </c>
      <c r="FP129" s="431">
        <f t="shared" si="165"/>
        <v>18687.500000000004</v>
      </c>
      <c r="FQ129" s="431">
        <f t="shared" si="165"/>
        <v>16351.5625</v>
      </c>
      <c r="FR129" s="431">
        <f t="shared" si="165"/>
        <v>14015.625</v>
      </c>
      <c r="FS129" s="432">
        <f t="shared" si="165"/>
        <v>11679.6875</v>
      </c>
      <c r="FT129" s="431">
        <f t="shared" si="165"/>
        <v>9343.7500000000018</v>
      </c>
      <c r="FU129" s="431">
        <f t="shared" si="165"/>
        <v>7007.8125</v>
      </c>
      <c r="FV129" s="431">
        <f t="shared" si="165"/>
        <v>4671.8750000000009</v>
      </c>
      <c r="FW129" s="431">
        <f t="shared" si="165"/>
        <v>2335.9375000000005</v>
      </c>
      <c r="FX129" s="397">
        <f t="shared" si="146"/>
        <v>1868.7500000000005</v>
      </c>
      <c r="FY129" s="397">
        <f t="shared" si="146"/>
        <v>1495.0000000000005</v>
      </c>
      <c r="FZ129" s="397">
        <f t="shared" si="146"/>
        <v>1196.0000000000005</v>
      </c>
      <c r="GA129" s="397">
        <f t="shared" si="146"/>
        <v>956.80000000000041</v>
      </c>
      <c r="GB129" s="397">
        <f t="shared" si="146"/>
        <v>765.4400000000004</v>
      </c>
      <c r="GC129" s="397">
        <f t="shared" si="146"/>
        <v>612.35200000000032</v>
      </c>
      <c r="GD129" s="397">
        <f t="shared" si="96"/>
        <v>489.88160000000028</v>
      </c>
      <c r="GE129" s="402">
        <f t="shared" si="96"/>
        <v>391.90528000000023</v>
      </c>
      <c r="GF129" s="416">
        <f t="shared" si="130"/>
        <v>568401.12887999986</v>
      </c>
    </row>
    <row r="130" spans="1:189" ht="22" hidden="1" customHeight="1">
      <c r="B130" s="394">
        <f t="shared" si="111"/>
        <v>114</v>
      </c>
      <c r="C130" s="428"/>
      <c r="D130" s="428">
        <v>1</v>
      </c>
      <c r="E130" s="428"/>
      <c r="F130" s="428"/>
      <c r="G130" s="418" t="str">
        <f>$G$356</f>
        <v>Avg Performing  Title / Print</v>
      </c>
      <c r="H130" s="422"/>
      <c r="I130" s="423"/>
      <c r="J130" s="423"/>
      <c r="K130" s="423"/>
      <c r="L130" s="423"/>
      <c r="M130" s="423"/>
      <c r="N130" s="423"/>
      <c r="O130" s="423"/>
      <c r="P130" s="423"/>
      <c r="Q130" s="423"/>
      <c r="R130" s="423"/>
      <c r="S130" s="425"/>
      <c r="T130" s="423"/>
      <c r="U130" s="423"/>
      <c r="V130" s="423"/>
      <c r="W130" s="423"/>
      <c r="X130" s="423"/>
      <c r="Y130" s="423"/>
      <c r="Z130" s="423"/>
      <c r="AA130" s="423"/>
      <c r="AB130" s="423"/>
      <c r="AC130" s="423"/>
      <c r="AD130" s="423"/>
      <c r="AE130" s="425"/>
      <c r="AF130" s="423"/>
      <c r="AG130" s="423"/>
      <c r="AH130" s="423"/>
      <c r="AI130" s="423"/>
      <c r="AJ130" s="423"/>
      <c r="AK130" s="423"/>
      <c r="AL130" s="423"/>
      <c r="AM130" s="423"/>
      <c r="AN130" s="423"/>
      <c r="AO130" s="423"/>
      <c r="AP130" s="423"/>
      <c r="AQ130" s="425"/>
      <c r="AR130" s="423"/>
      <c r="AS130" s="423"/>
      <c r="AT130" s="423"/>
      <c r="AU130" s="423"/>
      <c r="AV130" s="423"/>
      <c r="AW130" s="423"/>
      <c r="AX130" s="423"/>
      <c r="AY130" s="423"/>
      <c r="AZ130" s="423"/>
      <c r="BA130" s="423"/>
      <c r="BB130" s="423"/>
      <c r="BC130" s="425"/>
      <c r="BD130" s="423"/>
      <c r="BE130" s="423"/>
      <c r="BF130" s="423"/>
      <c r="BG130" s="423"/>
      <c r="BH130" s="423"/>
      <c r="BI130" s="423"/>
      <c r="BJ130" s="423"/>
      <c r="BK130" s="423"/>
      <c r="BL130" s="423"/>
      <c r="BM130" s="423"/>
      <c r="BN130" s="423"/>
      <c r="BO130" s="425"/>
      <c r="BP130" s="423"/>
      <c r="BQ130" s="423"/>
      <c r="BR130" s="423"/>
      <c r="BS130" s="423"/>
      <c r="BT130" s="423"/>
      <c r="BU130" s="423"/>
      <c r="BV130" s="423"/>
      <c r="BW130" s="423"/>
      <c r="BX130" s="423"/>
      <c r="BY130" s="423"/>
      <c r="BZ130" s="423"/>
      <c r="CA130" s="425"/>
      <c r="CB130" s="423"/>
      <c r="CC130" s="423"/>
      <c r="CD130" s="423"/>
      <c r="CE130" s="423"/>
      <c r="CF130" s="423"/>
      <c r="CG130" s="423"/>
      <c r="CH130" s="423"/>
      <c r="CI130" s="423"/>
      <c r="CJ130" s="423"/>
      <c r="CK130" s="423"/>
      <c r="CL130" s="423"/>
      <c r="CM130" s="425"/>
      <c r="CN130" s="423"/>
      <c r="CO130" s="423"/>
      <c r="CP130" s="423"/>
      <c r="CQ130" s="423"/>
      <c r="CR130" s="423"/>
      <c r="CS130" s="423"/>
      <c r="CT130" s="423"/>
      <c r="CU130" s="423"/>
      <c r="CV130" s="423"/>
      <c r="CW130" s="423"/>
      <c r="CX130" s="423"/>
      <c r="CY130" s="425"/>
      <c r="CZ130" s="300"/>
      <c r="DA130" s="300"/>
      <c r="DB130" s="300"/>
      <c r="DC130" s="300"/>
      <c r="DD130" s="300"/>
      <c r="DE130" s="300"/>
      <c r="DF130" s="300"/>
      <c r="DG130" s="300"/>
      <c r="DH130" s="300"/>
      <c r="DI130" s="300"/>
      <c r="DJ130" s="300"/>
      <c r="DK130" s="372"/>
      <c r="DL130" s="423"/>
      <c r="DM130" s="423"/>
      <c r="DN130" s="423"/>
      <c r="DO130" s="423"/>
      <c r="DP130" s="423"/>
      <c r="DQ130" s="423"/>
      <c r="DR130" s="423"/>
      <c r="DS130" s="423"/>
      <c r="DT130" s="423"/>
      <c r="DU130" s="423"/>
      <c r="DV130" s="423"/>
      <c r="DW130" s="425"/>
      <c r="DX130" s="300"/>
      <c r="DY130" s="300"/>
      <c r="DZ130" s="300"/>
      <c r="EA130" s="300"/>
      <c r="EB130" s="300"/>
      <c r="EC130" s="300"/>
      <c r="ED130" s="300"/>
      <c r="EE130" s="300"/>
      <c r="EF130" s="300"/>
      <c r="EG130" s="300"/>
      <c r="EH130" s="300"/>
      <c r="EI130" s="372"/>
      <c r="EJ130" s="300"/>
      <c r="EK130" s="300"/>
      <c r="EL130" s="300"/>
      <c r="EM130" s="300"/>
      <c r="EN130" s="300"/>
      <c r="EO130" s="300"/>
      <c r="EP130" s="300"/>
      <c r="EQ130" s="300"/>
      <c r="ER130" s="300"/>
      <c r="ES130" s="300"/>
      <c r="ET130" s="300"/>
      <c r="EU130" s="372"/>
      <c r="EV130" s="423"/>
      <c r="EW130" s="423"/>
      <c r="EX130" s="423"/>
      <c r="EY130" s="423"/>
      <c r="EZ130" s="423"/>
      <c r="FA130" s="423"/>
      <c r="FB130" s="426">
        <f t="shared" ref="FB130:FY130" si="166">$B$10*Q$356</f>
        <v>23344.424999999999</v>
      </c>
      <c r="FC130" s="426">
        <f t="shared" si="166"/>
        <v>75179.8125</v>
      </c>
      <c r="FD130" s="426">
        <f t="shared" si="166"/>
        <v>213463.57499999998</v>
      </c>
      <c r="FE130" s="426">
        <f t="shared" si="166"/>
        <v>417721.6875</v>
      </c>
      <c r="FF130" s="426">
        <f t="shared" si="166"/>
        <v>510202.38749999995</v>
      </c>
      <c r="FG130" s="427">
        <f t="shared" si="166"/>
        <v>496444.64999999997</v>
      </c>
      <c r="FH130" s="426">
        <f t="shared" si="166"/>
        <v>505224.03749999998</v>
      </c>
      <c r="FI130" s="426">
        <f t="shared" si="166"/>
        <v>495940.08749999997</v>
      </c>
      <c r="FJ130" s="426">
        <f t="shared" si="166"/>
        <v>335455.57500000001</v>
      </c>
      <c r="FK130" s="426">
        <f t="shared" si="166"/>
        <v>364069.875</v>
      </c>
      <c r="FL130" s="426">
        <f t="shared" si="166"/>
        <v>279841.57500000001</v>
      </c>
      <c r="FM130" s="426">
        <f t="shared" si="166"/>
        <v>238590.78749999998</v>
      </c>
      <c r="FN130" s="426">
        <f t="shared" si="166"/>
        <v>308814.67499999999</v>
      </c>
      <c r="FO130" s="426">
        <f t="shared" si="166"/>
        <v>273585</v>
      </c>
      <c r="FP130" s="426">
        <f t="shared" si="166"/>
        <v>237267.71249999999</v>
      </c>
      <c r="FQ130" s="426">
        <f t="shared" si="166"/>
        <v>178615.125</v>
      </c>
      <c r="FR130" s="426">
        <f t="shared" si="166"/>
        <v>165844.08749999999</v>
      </c>
      <c r="FS130" s="427">
        <f t="shared" si="166"/>
        <v>185342.625</v>
      </c>
      <c r="FT130" s="426">
        <f t="shared" si="166"/>
        <v>165877.72500000001</v>
      </c>
      <c r="FU130" s="426">
        <f t="shared" si="166"/>
        <v>128921.325</v>
      </c>
      <c r="FV130" s="426">
        <f t="shared" si="166"/>
        <v>95799.599999999991</v>
      </c>
      <c r="FW130" s="426">
        <f t="shared" si="166"/>
        <v>55995.224999999999</v>
      </c>
      <c r="FX130" s="426">
        <f t="shared" si="166"/>
        <v>49009.837499999994</v>
      </c>
      <c r="FY130" s="426">
        <f t="shared" si="166"/>
        <v>27055.762499999997</v>
      </c>
      <c r="FZ130" s="397">
        <f t="shared" si="146"/>
        <v>21644.61</v>
      </c>
      <c r="GA130" s="397">
        <f t="shared" si="146"/>
        <v>17315.688000000002</v>
      </c>
      <c r="GB130" s="397">
        <f t="shared" si="146"/>
        <v>13852.550400000002</v>
      </c>
      <c r="GC130" s="397">
        <f t="shared" si="146"/>
        <v>11082.040320000002</v>
      </c>
      <c r="GD130" s="397">
        <f t="shared" si="96"/>
        <v>8865.6322560000026</v>
      </c>
      <c r="GE130" s="402">
        <f t="shared" si="96"/>
        <v>7092.5058048000028</v>
      </c>
      <c r="GF130" s="403">
        <f t="shared" si="130"/>
        <v>5907460.2017808016</v>
      </c>
    </row>
    <row r="131" spans="1:189" ht="22" hidden="1" customHeight="1">
      <c r="B131" s="394">
        <f t="shared" si="111"/>
        <v>115</v>
      </c>
      <c r="C131" s="428">
        <v>1</v>
      </c>
      <c r="D131" s="428"/>
      <c r="E131" s="428"/>
      <c r="F131" s="428"/>
      <c r="G131" s="404" t="str">
        <f>$G$355</f>
        <v>High Performing Title / Print</v>
      </c>
      <c r="H131" s="422"/>
      <c r="I131" s="423"/>
      <c r="J131" s="423"/>
      <c r="K131" s="423"/>
      <c r="L131" s="423"/>
      <c r="M131" s="423"/>
      <c r="N131" s="423"/>
      <c r="O131" s="423"/>
      <c r="P131" s="423"/>
      <c r="Q131" s="423"/>
      <c r="R131" s="423"/>
      <c r="S131" s="425"/>
      <c r="T131" s="423"/>
      <c r="U131" s="423"/>
      <c r="V131" s="423"/>
      <c r="W131" s="423"/>
      <c r="X131" s="423"/>
      <c r="Y131" s="423"/>
      <c r="Z131" s="423"/>
      <c r="AA131" s="423"/>
      <c r="AB131" s="423"/>
      <c r="AC131" s="423"/>
      <c r="AD131" s="423"/>
      <c r="AE131" s="425"/>
      <c r="AF131" s="423"/>
      <c r="AG131" s="423"/>
      <c r="AH131" s="423"/>
      <c r="AI131" s="423"/>
      <c r="AJ131" s="423"/>
      <c r="AK131" s="423"/>
      <c r="AL131" s="423"/>
      <c r="AM131" s="423"/>
      <c r="AN131" s="423"/>
      <c r="AO131" s="423"/>
      <c r="AP131" s="423"/>
      <c r="AQ131" s="425"/>
      <c r="AR131" s="423"/>
      <c r="AS131" s="423"/>
      <c r="AT131" s="423"/>
      <c r="AU131" s="423"/>
      <c r="AV131" s="423"/>
      <c r="AW131" s="423"/>
      <c r="AX131" s="423"/>
      <c r="AY131" s="423"/>
      <c r="AZ131" s="423"/>
      <c r="BA131" s="423"/>
      <c r="BB131" s="423"/>
      <c r="BC131" s="425"/>
      <c r="BD131" s="423"/>
      <c r="BE131" s="423"/>
      <c r="BF131" s="423"/>
      <c r="BG131" s="423"/>
      <c r="BH131" s="423"/>
      <c r="BI131" s="423"/>
      <c r="BJ131" s="423"/>
      <c r="BK131" s="423"/>
      <c r="BL131" s="423"/>
      <c r="BM131" s="423"/>
      <c r="BN131" s="423"/>
      <c r="BO131" s="425"/>
      <c r="BP131" s="423"/>
      <c r="BQ131" s="423"/>
      <c r="BR131" s="423"/>
      <c r="BS131" s="423"/>
      <c r="BT131" s="423"/>
      <c r="BU131" s="423"/>
      <c r="BV131" s="423"/>
      <c r="BW131" s="423"/>
      <c r="BX131" s="423"/>
      <c r="BY131" s="423"/>
      <c r="BZ131" s="423"/>
      <c r="CA131" s="425"/>
      <c r="CB131" s="423"/>
      <c r="CC131" s="423"/>
      <c r="CD131" s="423"/>
      <c r="CE131" s="423"/>
      <c r="CF131" s="423"/>
      <c r="CG131" s="423"/>
      <c r="CH131" s="423"/>
      <c r="CI131" s="423"/>
      <c r="CJ131" s="423"/>
      <c r="CK131" s="423"/>
      <c r="CL131" s="423"/>
      <c r="CM131" s="425"/>
      <c r="CN131" s="423"/>
      <c r="CO131" s="423"/>
      <c r="CP131" s="423"/>
      <c r="CQ131" s="423"/>
      <c r="CR131" s="423"/>
      <c r="CS131" s="423"/>
      <c r="CT131" s="423"/>
      <c r="CU131" s="423"/>
      <c r="CV131" s="423"/>
      <c r="CW131" s="423"/>
      <c r="CX131" s="423"/>
      <c r="CY131" s="425"/>
      <c r="CZ131" s="300"/>
      <c r="DA131" s="300"/>
      <c r="DB131" s="300"/>
      <c r="DC131" s="300"/>
      <c r="DD131" s="300"/>
      <c r="DE131" s="300"/>
      <c r="DF131" s="300"/>
      <c r="DG131" s="300"/>
      <c r="DH131" s="300"/>
      <c r="DI131" s="300"/>
      <c r="DJ131" s="300"/>
      <c r="DK131" s="372"/>
      <c r="DL131" s="423"/>
      <c r="DM131" s="423"/>
      <c r="DN131" s="423"/>
      <c r="DO131" s="423"/>
      <c r="DP131" s="423"/>
      <c r="DQ131" s="423"/>
      <c r="DR131" s="423"/>
      <c r="DS131" s="423"/>
      <c r="DT131" s="423"/>
      <c r="DU131" s="423"/>
      <c r="DV131" s="423"/>
      <c r="DW131" s="425"/>
      <c r="DX131" s="300"/>
      <c r="DY131" s="300"/>
      <c r="DZ131" s="300"/>
      <c r="EA131" s="300"/>
      <c r="EB131" s="300"/>
      <c r="EC131" s="300"/>
      <c r="ED131" s="300"/>
      <c r="EE131" s="300"/>
      <c r="EF131" s="300"/>
      <c r="EG131" s="300"/>
      <c r="EH131" s="300"/>
      <c r="EI131" s="372"/>
      <c r="EJ131" s="300"/>
      <c r="EK131" s="300"/>
      <c r="EL131" s="300"/>
      <c r="EM131" s="300"/>
      <c r="EN131" s="300"/>
      <c r="EO131" s="300"/>
      <c r="EP131" s="300"/>
      <c r="EQ131" s="300"/>
      <c r="ER131" s="300"/>
      <c r="ES131" s="300"/>
      <c r="ET131" s="300"/>
      <c r="EU131" s="372"/>
      <c r="EV131" s="423"/>
      <c r="EW131" s="423"/>
      <c r="EX131" s="423"/>
      <c r="EY131" s="423"/>
      <c r="EZ131" s="423"/>
      <c r="FA131" s="423"/>
      <c r="FB131" s="423"/>
      <c r="FC131" s="435">
        <f t="shared" ref="FC131:FZ131" si="167">$B$10*Q$355</f>
        <v>216978.69374999998</v>
      </c>
      <c r="FD131" s="435">
        <f t="shared" si="167"/>
        <v>724467.65625</v>
      </c>
      <c r="FE131" s="435">
        <f t="shared" si="167"/>
        <v>1376160.58125</v>
      </c>
      <c r="FF131" s="435">
        <f t="shared" si="167"/>
        <v>2329951.8937499998</v>
      </c>
      <c r="FG131" s="436">
        <f t="shared" si="167"/>
        <v>2894254.59375</v>
      </c>
      <c r="FH131" s="435">
        <f t="shared" si="167"/>
        <v>3393771.46875</v>
      </c>
      <c r="FI131" s="435">
        <f t="shared" si="167"/>
        <v>2796016.2749999999</v>
      </c>
      <c r="FJ131" s="435">
        <f t="shared" si="167"/>
        <v>2389978.0124999997</v>
      </c>
      <c r="FK131" s="435">
        <f t="shared" si="167"/>
        <v>3074736.5999999996</v>
      </c>
      <c r="FL131" s="435">
        <f t="shared" si="167"/>
        <v>2535998.4</v>
      </c>
      <c r="FM131" s="435">
        <f t="shared" si="167"/>
        <v>2199253.3874999997</v>
      </c>
      <c r="FN131" s="435">
        <f t="shared" si="167"/>
        <v>2769980.85</v>
      </c>
      <c r="FO131" s="435">
        <f t="shared" si="167"/>
        <v>2434968.1687499997</v>
      </c>
      <c r="FP131" s="435">
        <f t="shared" si="167"/>
        <v>2279546.1</v>
      </c>
      <c r="FQ131" s="435">
        <f t="shared" si="167"/>
        <v>1459329.3</v>
      </c>
      <c r="FR131" s="435">
        <f t="shared" si="167"/>
        <v>1644554.1937499999</v>
      </c>
      <c r="FS131" s="436">
        <f t="shared" si="167"/>
        <v>1368625.78125</v>
      </c>
      <c r="FT131" s="435">
        <f t="shared" si="167"/>
        <v>1435026.20625</v>
      </c>
      <c r="FU131" s="435">
        <f t="shared" si="167"/>
        <v>791086.72499999998</v>
      </c>
      <c r="FV131" s="435">
        <f t="shared" si="167"/>
        <v>705176.54999999993</v>
      </c>
      <c r="FW131" s="435">
        <f t="shared" si="167"/>
        <v>550393.59375</v>
      </c>
      <c r="FX131" s="435">
        <f t="shared" si="167"/>
        <v>603389.47499999998</v>
      </c>
      <c r="FY131" s="435">
        <f t="shared" si="167"/>
        <v>382004.26874999999</v>
      </c>
      <c r="FZ131" s="435">
        <f t="shared" si="167"/>
        <v>213648.58124999999</v>
      </c>
      <c r="GA131" s="397">
        <f t="shared" si="146"/>
        <v>170918.86499999999</v>
      </c>
      <c r="GB131" s="397">
        <f t="shared" si="146"/>
        <v>136735.092</v>
      </c>
      <c r="GC131" s="397">
        <f t="shared" si="146"/>
        <v>109388.0736</v>
      </c>
      <c r="GD131" s="397">
        <f t="shared" si="96"/>
        <v>87510.458880000006</v>
      </c>
      <c r="GE131" s="402">
        <f t="shared" si="96"/>
        <v>70008.367104000004</v>
      </c>
      <c r="GF131" s="407">
        <f t="shared" si="130"/>
        <v>41143858.212833993</v>
      </c>
      <c r="GG131" s="408">
        <f>(GF131*$B$14)*$B$13</f>
        <v>185147361.95775297</v>
      </c>
    </row>
    <row r="132" spans="1:189" ht="22" hidden="1" customHeight="1">
      <c r="B132" s="394">
        <f t="shared" si="111"/>
        <v>116</v>
      </c>
      <c r="C132" s="428"/>
      <c r="D132" s="428">
        <v>1</v>
      </c>
      <c r="E132" s="428"/>
      <c r="F132" s="428"/>
      <c r="G132" s="418" t="str">
        <f>$G$356</f>
        <v>Avg Performing  Title / Print</v>
      </c>
      <c r="H132" s="422"/>
      <c r="I132" s="423"/>
      <c r="J132" s="423"/>
      <c r="K132" s="423"/>
      <c r="L132" s="423"/>
      <c r="M132" s="423"/>
      <c r="N132" s="423"/>
      <c r="O132" s="423"/>
      <c r="P132" s="423"/>
      <c r="Q132" s="423"/>
      <c r="R132" s="423"/>
      <c r="S132" s="425"/>
      <c r="T132" s="423"/>
      <c r="U132" s="423"/>
      <c r="V132" s="423"/>
      <c r="W132" s="423"/>
      <c r="X132" s="423"/>
      <c r="Y132" s="423"/>
      <c r="Z132" s="423"/>
      <c r="AA132" s="423"/>
      <c r="AB132" s="423"/>
      <c r="AC132" s="423"/>
      <c r="AD132" s="423"/>
      <c r="AE132" s="425"/>
      <c r="AF132" s="423"/>
      <c r="AG132" s="423"/>
      <c r="AH132" s="423"/>
      <c r="AI132" s="423"/>
      <c r="AJ132" s="423"/>
      <c r="AK132" s="423"/>
      <c r="AL132" s="423"/>
      <c r="AM132" s="423"/>
      <c r="AN132" s="423"/>
      <c r="AO132" s="423"/>
      <c r="AP132" s="423"/>
      <c r="AQ132" s="425"/>
      <c r="AR132" s="423"/>
      <c r="AS132" s="423"/>
      <c r="AT132" s="423"/>
      <c r="AU132" s="423"/>
      <c r="AV132" s="423"/>
      <c r="AW132" s="423"/>
      <c r="AX132" s="423"/>
      <c r="AY132" s="423"/>
      <c r="AZ132" s="423"/>
      <c r="BA132" s="423"/>
      <c r="BB132" s="423"/>
      <c r="BC132" s="425"/>
      <c r="BD132" s="423"/>
      <c r="BE132" s="423"/>
      <c r="BF132" s="423"/>
      <c r="BG132" s="423"/>
      <c r="BH132" s="423"/>
      <c r="BI132" s="423"/>
      <c r="BJ132" s="423"/>
      <c r="BK132" s="423"/>
      <c r="BL132" s="423"/>
      <c r="BM132" s="423"/>
      <c r="BN132" s="423"/>
      <c r="BO132" s="425"/>
      <c r="BP132" s="423"/>
      <c r="BQ132" s="423"/>
      <c r="BR132" s="423"/>
      <c r="BS132" s="423"/>
      <c r="BT132" s="423"/>
      <c r="BU132" s="423"/>
      <c r="BV132" s="423"/>
      <c r="BW132" s="423"/>
      <c r="BX132" s="423"/>
      <c r="BY132" s="423"/>
      <c r="BZ132" s="423"/>
      <c r="CA132" s="425"/>
      <c r="CB132" s="423"/>
      <c r="CC132" s="423"/>
      <c r="CD132" s="423"/>
      <c r="CE132" s="423"/>
      <c r="CF132" s="423"/>
      <c r="CG132" s="423"/>
      <c r="CH132" s="423"/>
      <c r="CI132" s="423"/>
      <c r="CJ132" s="423"/>
      <c r="CK132" s="423"/>
      <c r="CL132" s="423"/>
      <c r="CM132" s="425"/>
      <c r="CN132" s="423"/>
      <c r="CO132" s="423"/>
      <c r="CP132" s="423"/>
      <c r="CQ132" s="423"/>
      <c r="CR132" s="423"/>
      <c r="CS132" s="423"/>
      <c r="CT132" s="423"/>
      <c r="CU132" s="423"/>
      <c r="CV132" s="423"/>
      <c r="CW132" s="423"/>
      <c r="CX132" s="423"/>
      <c r="CY132" s="425"/>
      <c r="CZ132" s="300"/>
      <c r="DA132" s="300"/>
      <c r="DB132" s="300"/>
      <c r="DC132" s="300"/>
      <c r="DD132" s="300"/>
      <c r="DE132" s="300"/>
      <c r="DF132" s="300"/>
      <c r="DG132" s="300"/>
      <c r="DH132" s="300"/>
      <c r="DI132" s="300"/>
      <c r="DJ132" s="300"/>
      <c r="DK132" s="372"/>
      <c r="DL132" s="423"/>
      <c r="DM132" s="423"/>
      <c r="DN132" s="423"/>
      <c r="DO132" s="423"/>
      <c r="DP132" s="423"/>
      <c r="DQ132" s="423"/>
      <c r="DR132" s="423"/>
      <c r="DS132" s="423"/>
      <c r="DT132" s="423"/>
      <c r="DU132" s="423"/>
      <c r="DV132" s="423"/>
      <c r="DW132" s="425"/>
      <c r="DX132" s="300"/>
      <c r="DY132" s="300"/>
      <c r="DZ132" s="300"/>
      <c r="EA132" s="300"/>
      <c r="EB132" s="300"/>
      <c r="EC132" s="300"/>
      <c r="ED132" s="300"/>
      <c r="EE132" s="300"/>
      <c r="EF132" s="300"/>
      <c r="EG132" s="300"/>
      <c r="EH132" s="300"/>
      <c r="EI132" s="372"/>
      <c r="EJ132" s="300"/>
      <c r="EK132" s="300"/>
      <c r="EL132" s="300"/>
      <c r="EM132" s="300"/>
      <c r="EN132" s="300"/>
      <c r="EO132" s="300"/>
      <c r="EP132" s="300"/>
      <c r="EQ132" s="300"/>
      <c r="ER132" s="300"/>
      <c r="ES132" s="300"/>
      <c r="ET132" s="300"/>
      <c r="EU132" s="372"/>
      <c r="EV132" s="423"/>
      <c r="EW132" s="423"/>
      <c r="EX132" s="423"/>
      <c r="EY132" s="423"/>
      <c r="EZ132" s="423"/>
      <c r="FA132" s="423"/>
      <c r="FB132" s="423"/>
      <c r="FC132" s="423"/>
      <c r="FD132" s="423"/>
      <c r="FE132" s="426">
        <f t="shared" ref="FE132:GB132" si="168">$B$10*Q$356</f>
        <v>23344.424999999999</v>
      </c>
      <c r="FF132" s="426">
        <f t="shared" si="168"/>
        <v>75179.8125</v>
      </c>
      <c r="FG132" s="427">
        <f t="shared" si="168"/>
        <v>213463.57499999998</v>
      </c>
      <c r="FH132" s="426">
        <f t="shared" si="168"/>
        <v>417721.6875</v>
      </c>
      <c r="FI132" s="426">
        <f t="shared" si="168"/>
        <v>510202.38749999995</v>
      </c>
      <c r="FJ132" s="426">
        <f t="shared" si="168"/>
        <v>496444.64999999997</v>
      </c>
      <c r="FK132" s="426">
        <f t="shared" si="168"/>
        <v>505224.03749999998</v>
      </c>
      <c r="FL132" s="426">
        <f t="shared" si="168"/>
        <v>495940.08749999997</v>
      </c>
      <c r="FM132" s="426">
        <f t="shared" si="168"/>
        <v>335455.57500000001</v>
      </c>
      <c r="FN132" s="426">
        <f t="shared" si="168"/>
        <v>364069.875</v>
      </c>
      <c r="FO132" s="426">
        <f t="shared" si="168"/>
        <v>279841.57500000001</v>
      </c>
      <c r="FP132" s="426">
        <f t="shared" si="168"/>
        <v>238590.78749999998</v>
      </c>
      <c r="FQ132" s="426">
        <f t="shared" si="168"/>
        <v>308814.67499999999</v>
      </c>
      <c r="FR132" s="426">
        <f t="shared" si="168"/>
        <v>273585</v>
      </c>
      <c r="FS132" s="427">
        <f t="shared" si="168"/>
        <v>237267.71249999999</v>
      </c>
      <c r="FT132" s="426">
        <f t="shared" si="168"/>
        <v>178615.125</v>
      </c>
      <c r="FU132" s="426">
        <f t="shared" si="168"/>
        <v>165844.08749999999</v>
      </c>
      <c r="FV132" s="426">
        <f t="shared" si="168"/>
        <v>185342.625</v>
      </c>
      <c r="FW132" s="426">
        <f t="shared" si="168"/>
        <v>165877.72500000001</v>
      </c>
      <c r="FX132" s="426">
        <f t="shared" si="168"/>
        <v>128921.325</v>
      </c>
      <c r="FY132" s="426">
        <f t="shared" si="168"/>
        <v>95799.599999999991</v>
      </c>
      <c r="FZ132" s="426">
        <f t="shared" si="168"/>
        <v>55995.224999999999</v>
      </c>
      <c r="GA132" s="426">
        <f t="shared" si="168"/>
        <v>49009.837499999994</v>
      </c>
      <c r="GB132" s="426">
        <f t="shared" si="168"/>
        <v>27055.762499999997</v>
      </c>
      <c r="GC132" s="397">
        <f t="shared" si="146"/>
        <v>21644.61</v>
      </c>
      <c r="GD132" s="397">
        <f t="shared" si="96"/>
        <v>17315.688000000002</v>
      </c>
      <c r="GE132" s="402">
        <f t="shared" si="96"/>
        <v>13852.550400000002</v>
      </c>
      <c r="GF132" s="403">
        <f t="shared" si="130"/>
        <v>5880420.0234000012</v>
      </c>
    </row>
    <row r="133" spans="1:189" ht="22" hidden="1" customHeight="1">
      <c r="B133" s="394">
        <f t="shared" si="111"/>
        <v>117</v>
      </c>
      <c r="C133" s="428"/>
      <c r="D133" s="428"/>
      <c r="E133" s="428">
        <v>1</v>
      </c>
      <c r="F133" s="428"/>
      <c r="G133" s="409" t="str">
        <f>$G$357</f>
        <v>Low Performing  Title / Print</v>
      </c>
      <c r="H133" s="422"/>
      <c r="I133" s="423"/>
      <c r="J133" s="423"/>
      <c r="K133" s="423"/>
      <c r="L133" s="423"/>
      <c r="M133" s="423"/>
      <c r="N133" s="423"/>
      <c r="O133" s="423"/>
      <c r="P133" s="423"/>
      <c r="Q133" s="423"/>
      <c r="R133" s="423"/>
      <c r="S133" s="425"/>
      <c r="T133" s="423"/>
      <c r="U133" s="423"/>
      <c r="V133" s="423"/>
      <c r="W133" s="423"/>
      <c r="X133" s="423"/>
      <c r="Y133" s="423"/>
      <c r="Z133" s="423"/>
      <c r="AA133" s="423"/>
      <c r="AB133" s="423"/>
      <c r="AC133" s="423"/>
      <c r="AD133" s="423"/>
      <c r="AE133" s="425"/>
      <c r="AF133" s="423"/>
      <c r="AG133" s="423"/>
      <c r="AH133" s="423"/>
      <c r="AI133" s="423"/>
      <c r="AJ133" s="423"/>
      <c r="AK133" s="423"/>
      <c r="AL133" s="423"/>
      <c r="AM133" s="423"/>
      <c r="AN133" s="423"/>
      <c r="AO133" s="423"/>
      <c r="AP133" s="423"/>
      <c r="AQ133" s="425"/>
      <c r="AR133" s="423"/>
      <c r="AS133" s="423"/>
      <c r="AT133" s="423"/>
      <c r="AU133" s="423"/>
      <c r="AV133" s="423"/>
      <c r="AW133" s="423"/>
      <c r="AX133" s="423"/>
      <c r="AY133" s="423"/>
      <c r="AZ133" s="423"/>
      <c r="BA133" s="423"/>
      <c r="BB133" s="423"/>
      <c r="BC133" s="425"/>
      <c r="BD133" s="423"/>
      <c r="BE133" s="423"/>
      <c r="BF133" s="423"/>
      <c r="BG133" s="423"/>
      <c r="BH133" s="423"/>
      <c r="BI133" s="423"/>
      <c r="BJ133" s="423"/>
      <c r="BK133" s="423"/>
      <c r="BL133" s="423"/>
      <c r="BM133" s="423"/>
      <c r="BN133" s="423"/>
      <c r="BO133" s="425"/>
      <c r="BP133" s="423"/>
      <c r="BQ133" s="423"/>
      <c r="BR133" s="423"/>
      <c r="BS133" s="423"/>
      <c r="BT133" s="423"/>
      <c r="BU133" s="423"/>
      <c r="BV133" s="423"/>
      <c r="BW133" s="423"/>
      <c r="BX133" s="423"/>
      <c r="BY133" s="423"/>
      <c r="BZ133" s="423"/>
      <c r="CA133" s="425"/>
      <c r="CB133" s="423"/>
      <c r="CC133" s="423"/>
      <c r="CD133" s="423"/>
      <c r="CE133" s="423"/>
      <c r="CF133" s="423"/>
      <c r="CG133" s="423"/>
      <c r="CH133" s="423"/>
      <c r="CI133" s="423"/>
      <c r="CJ133" s="423"/>
      <c r="CK133" s="423"/>
      <c r="CL133" s="423"/>
      <c r="CM133" s="425"/>
      <c r="CN133" s="423"/>
      <c r="CO133" s="423"/>
      <c r="CP133" s="423"/>
      <c r="CQ133" s="423"/>
      <c r="CR133" s="423"/>
      <c r="CS133" s="423"/>
      <c r="CT133" s="423"/>
      <c r="CU133" s="423"/>
      <c r="CV133" s="423"/>
      <c r="CW133" s="423"/>
      <c r="CX133" s="423"/>
      <c r="CY133" s="425"/>
      <c r="CZ133" s="300"/>
      <c r="DA133" s="300"/>
      <c r="DB133" s="300"/>
      <c r="DC133" s="300"/>
      <c r="DD133" s="300"/>
      <c r="DE133" s="300"/>
      <c r="DF133" s="300"/>
      <c r="DG133" s="300"/>
      <c r="DH133" s="300"/>
      <c r="DI133" s="300"/>
      <c r="DJ133" s="300"/>
      <c r="DK133" s="372"/>
      <c r="DL133" s="423"/>
      <c r="DM133" s="423"/>
      <c r="DN133" s="423"/>
      <c r="DO133" s="423"/>
      <c r="DP133" s="423"/>
      <c r="DQ133" s="423"/>
      <c r="DR133" s="423"/>
      <c r="DS133" s="423"/>
      <c r="DT133" s="423"/>
      <c r="DU133" s="423"/>
      <c r="DV133" s="423"/>
      <c r="DW133" s="425"/>
      <c r="DX133" s="300"/>
      <c r="DY133" s="300"/>
      <c r="DZ133" s="300"/>
      <c r="EA133" s="300"/>
      <c r="EB133" s="300"/>
      <c r="EC133" s="300"/>
      <c r="ED133" s="300"/>
      <c r="EE133" s="300"/>
      <c r="EF133" s="300"/>
      <c r="EG133" s="300"/>
      <c r="EH133" s="300"/>
      <c r="EI133" s="372"/>
      <c r="EJ133" s="300"/>
      <c r="EK133" s="300"/>
      <c r="EL133" s="300"/>
      <c r="EM133" s="300"/>
      <c r="EN133" s="300"/>
      <c r="EO133" s="300"/>
      <c r="EP133" s="300"/>
      <c r="EQ133" s="300"/>
      <c r="ER133" s="300"/>
      <c r="ES133" s="300"/>
      <c r="ET133" s="300"/>
      <c r="EU133" s="372"/>
      <c r="EV133" s="423"/>
      <c r="EW133" s="423"/>
      <c r="EX133" s="423"/>
      <c r="EY133" s="423"/>
      <c r="EZ133" s="423"/>
      <c r="FA133" s="423"/>
      <c r="FB133" s="423"/>
      <c r="FC133" s="423"/>
      <c r="FD133" s="423"/>
      <c r="FE133" s="423"/>
      <c r="FF133" s="429">
        <f t="shared" ref="FF133:GC133" si="169">$B$10*Q$357</f>
        <v>10965.824999999999</v>
      </c>
      <c r="FG133" s="430">
        <f t="shared" si="169"/>
        <v>40421.0625</v>
      </c>
      <c r="FH133" s="429">
        <f t="shared" si="169"/>
        <v>74204.324999999997</v>
      </c>
      <c r="FI133" s="429">
        <f t="shared" si="169"/>
        <v>136792.5</v>
      </c>
      <c r="FJ133" s="429">
        <f t="shared" si="169"/>
        <v>224799.41249999998</v>
      </c>
      <c r="FK133" s="429">
        <f t="shared" si="169"/>
        <v>153499.125</v>
      </c>
      <c r="FL133" s="429">
        <f t="shared" si="169"/>
        <v>131500.19999999998</v>
      </c>
      <c r="FM133" s="429">
        <f t="shared" si="169"/>
        <v>145650.375</v>
      </c>
      <c r="FN133" s="429">
        <f t="shared" si="169"/>
        <v>117574.27499999999</v>
      </c>
      <c r="FO133" s="429">
        <f t="shared" si="169"/>
        <v>116755.7625</v>
      </c>
      <c r="FP133" s="429">
        <f t="shared" si="169"/>
        <v>111205.575</v>
      </c>
      <c r="FQ133" s="429">
        <f t="shared" si="169"/>
        <v>102796.2</v>
      </c>
      <c r="FR133" s="429">
        <f t="shared" si="169"/>
        <v>90664.274999999994</v>
      </c>
      <c r="FS133" s="430">
        <f t="shared" si="169"/>
        <v>106429.04999999999</v>
      </c>
      <c r="FT133" s="429">
        <f t="shared" si="169"/>
        <v>83634.037499999991</v>
      </c>
      <c r="FU133" s="429">
        <f t="shared" si="169"/>
        <v>71558.175000000003</v>
      </c>
      <c r="FV133" s="429">
        <f t="shared" si="169"/>
        <v>70762.087499999994</v>
      </c>
      <c r="FW133" s="429">
        <f t="shared" si="169"/>
        <v>76144.087499999994</v>
      </c>
      <c r="FX133" s="429">
        <f t="shared" si="169"/>
        <v>55199.137499999997</v>
      </c>
      <c r="FY133" s="429">
        <f t="shared" si="169"/>
        <v>55457.024999999994</v>
      </c>
      <c r="FZ133" s="429">
        <f t="shared" si="169"/>
        <v>39681.037499999999</v>
      </c>
      <c r="GA133" s="429">
        <f t="shared" si="169"/>
        <v>27223.949999999997</v>
      </c>
      <c r="GB133" s="429">
        <f t="shared" si="169"/>
        <v>17704.537499999999</v>
      </c>
      <c r="GC133" s="429">
        <f t="shared" si="169"/>
        <v>7781.4749999999995</v>
      </c>
      <c r="GD133" s="397">
        <f t="shared" si="96"/>
        <v>6225.18</v>
      </c>
      <c r="GE133" s="402">
        <f t="shared" si="96"/>
        <v>4980.1440000000002</v>
      </c>
      <c r="GF133" s="392">
        <f t="shared" si="130"/>
        <v>2079608.8365</v>
      </c>
    </row>
    <row r="134" spans="1:189" ht="22" hidden="1" customHeight="1" thickBot="1">
      <c r="B134" s="394">
        <f t="shared" si="111"/>
        <v>118</v>
      </c>
      <c r="C134" s="428"/>
      <c r="D134" s="428">
        <v>1</v>
      </c>
      <c r="E134" s="428"/>
      <c r="F134" s="428"/>
      <c r="G134" s="395" t="str">
        <f>$G$356</f>
        <v>Avg Performing  Title / Print</v>
      </c>
      <c r="H134" s="422"/>
      <c r="I134" s="423"/>
      <c r="J134" s="423"/>
      <c r="K134" s="423"/>
      <c r="L134" s="423"/>
      <c r="M134" s="423"/>
      <c r="N134" s="423"/>
      <c r="O134" s="423"/>
      <c r="P134" s="423"/>
      <c r="Q134" s="423"/>
      <c r="R134" s="423"/>
      <c r="S134" s="425"/>
      <c r="T134" s="423"/>
      <c r="U134" s="423"/>
      <c r="V134" s="423"/>
      <c r="W134" s="423"/>
      <c r="X134" s="423"/>
      <c r="Y134" s="423"/>
      <c r="Z134" s="423"/>
      <c r="AA134" s="423"/>
      <c r="AB134" s="423"/>
      <c r="AC134" s="423"/>
      <c r="AD134" s="423"/>
      <c r="AE134" s="425"/>
      <c r="AF134" s="423"/>
      <c r="AG134" s="423"/>
      <c r="AH134" s="423"/>
      <c r="AI134" s="423"/>
      <c r="AJ134" s="423"/>
      <c r="AK134" s="423"/>
      <c r="AL134" s="423"/>
      <c r="AM134" s="423"/>
      <c r="AN134" s="423"/>
      <c r="AO134" s="423"/>
      <c r="AP134" s="423"/>
      <c r="AQ134" s="425"/>
      <c r="AR134" s="423"/>
      <c r="AS134" s="423"/>
      <c r="AT134" s="423"/>
      <c r="AU134" s="423"/>
      <c r="AV134" s="423"/>
      <c r="AW134" s="423"/>
      <c r="AX134" s="423"/>
      <c r="AY134" s="423"/>
      <c r="AZ134" s="423"/>
      <c r="BA134" s="423"/>
      <c r="BB134" s="423"/>
      <c r="BC134" s="425"/>
      <c r="BD134" s="423"/>
      <c r="BE134" s="423"/>
      <c r="BF134" s="423"/>
      <c r="BG134" s="423"/>
      <c r="BH134" s="423"/>
      <c r="BI134" s="423"/>
      <c r="BJ134" s="423"/>
      <c r="BK134" s="423"/>
      <c r="BL134" s="423"/>
      <c r="BM134" s="423"/>
      <c r="BN134" s="423"/>
      <c r="BO134" s="425"/>
      <c r="BP134" s="423"/>
      <c r="BQ134" s="423"/>
      <c r="BR134" s="423"/>
      <c r="BS134" s="423"/>
      <c r="BT134" s="423"/>
      <c r="BU134" s="423"/>
      <c r="BV134" s="423"/>
      <c r="BW134" s="423"/>
      <c r="BX134" s="423"/>
      <c r="BY134" s="423"/>
      <c r="BZ134" s="423"/>
      <c r="CA134" s="425"/>
      <c r="CB134" s="423"/>
      <c r="CC134" s="423"/>
      <c r="CD134" s="423"/>
      <c r="CE134" s="423"/>
      <c r="CF134" s="423"/>
      <c r="CG134" s="423"/>
      <c r="CH134" s="423"/>
      <c r="CI134" s="423"/>
      <c r="CJ134" s="423"/>
      <c r="CK134" s="423"/>
      <c r="CL134" s="423"/>
      <c r="CM134" s="425"/>
      <c r="CN134" s="423"/>
      <c r="CO134" s="423"/>
      <c r="CP134" s="423"/>
      <c r="CQ134" s="423"/>
      <c r="CR134" s="423"/>
      <c r="CS134" s="423"/>
      <c r="CT134" s="423"/>
      <c r="CU134" s="423"/>
      <c r="CV134" s="423"/>
      <c r="CW134" s="423"/>
      <c r="CX134" s="423"/>
      <c r="CY134" s="425"/>
      <c r="CZ134" s="300"/>
      <c r="DA134" s="300"/>
      <c r="DB134" s="300"/>
      <c r="DC134" s="300"/>
      <c r="DD134" s="300"/>
      <c r="DE134" s="300"/>
      <c r="DF134" s="300"/>
      <c r="DG134" s="300"/>
      <c r="DH134" s="300"/>
      <c r="DI134" s="300"/>
      <c r="DJ134" s="300"/>
      <c r="DK134" s="372"/>
      <c r="DL134" s="423"/>
      <c r="DM134" s="423"/>
      <c r="DN134" s="423"/>
      <c r="DO134" s="423"/>
      <c r="DP134" s="423"/>
      <c r="DQ134" s="423"/>
      <c r="DR134" s="423"/>
      <c r="DS134" s="423"/>
      <c r="DT134" s="423"/>
      <c r="DU134" s="423"/>
      <c r="DV134" s="423"/>
      <c r="DW134" s="425"/>
      <c r="DX134" s="300"/>
      <c r="DY134" s="300"/>
      <c r="DZ134" s="300"/>
      <c r="EA134" s="300"/>
      <c r="EB134" s="300"/>
      <c r="EC134" s="300"/>
      <c r="ED134" s="300"/>
      <c r="EE134" s="300"/>
      <c r="EF134" s="300"/>
      <c r="EG134" s="300"/>
      <c r="EH134" s="300"/>
      <c r="EI134" s="372"/>
      <c r="EJ134" s="300"/>
      <c r="EK134" s="300"/>
      <c r="EL134" s="300"/>
      <c r="EM134" s="300"/>
      <c r="EN134" s="300"/>
      <c r="EO134" s="300"/>
      <c r="EP134" s="300"/>
      <c r="EQ134" s="300"/>
      <c r="ER134" s="300"/>
      <c r="ES134" s="300"/>
      <c r="ET134" s="300"/>
      <c r="EU134" s="372"/>
      <c r="EV134" s="423"/>
      <c r="EW134" s="423"/>
      <c r="EX134" s="423"/>
      <c r="EY134" s="423"/>
      <c r="EZ134" s="423"/>
      <c r="FA134" s="423"/>
      <c r="FB134" s="423"/>
      <c r="FC134" s="423"/>
      <c r="FD134" s="423"/>
      <c r="FE134" s="423"/>
      <c r="FF134" s="423"/>
      <c r="FG134" s="427">
        <f t="shared" ref="FG134:GD134" si="170">$B$10*Q$356</f>
        <v>23344.424999999999</v>
      </c>
      <c r="FH134" s="426">
        <f t="shared" si="170"/>
        <v>75179.8125</v>
      </c>
      <c r="FI134" s="426">
        <f t="shared" si="170"/>
        <v>213463.57499999998</v>
      </c>
      <c r="FJ134" s="426">
        <f t="shared" si="170"/>
        <v>417721.6875</v>
      </c>
      <c r="FK134" s="426">
        <f t="shared" si="170"/>
        <v>510202.38749999995</v>
      </c>
      <c r="FL134" s="426">
        <f t="shared" si="170"/>
        <v>496444.64999999997</v>
      </c>
      <c r="FM134" s="426">
        <f t="shared" si="170"/>
        <v>505224.03749999998</v>
      </c>
      <c r="FN134" s="426">
        <f t="shared" si="170"/>
        <v>495940.08749999997</v>
      </c>
      <c r="FO134" s="426">
        <f t="shared" si="170"/>
        <v>335455.57500000001</v>
      </c>
      <c r="FP134" s="426">
        <f t="shared" si="170"/>
        <v>364069.875</v>
      </c>
      <c r="FQ134" s="426">
        <f t="shared" si="170"/>
        <v>279841.57500000001</v>
      </c>
      <c r="FR134" s="426">
        <f t="shared" si="170"/>
        <v>238590.78749999998</v>
      </c>
      <c r="FS134" s="427">
        <f t="shared" si="170"/>
        <v>308814.67499999999</v>
      </c>
      <c r="FT134" s="426">
        <f t="shared" si="170"/>
        <v>273585</v>
      </c>
      <c r="FU134" s="426">
        <f t="shared" si="170"/>
        <v>237267.71249999999</v>
      </c>
      <c r="FV134" s="426">
        <f t="shared" si="170"/>
        <v>178615.125</v>
      </c>
      <c r="FW134" s="426">
        <f t="shared" si="170"/>
        <v>165844.08749999999</v>
      </c>
      <c r="FX134" s="426">
        <f t="shared" si="170"/>
        <v>185342.625</v>
      </c>
      <c r="FY134" s="426">
        <f t="shared" si="170"/>
        <v>165877.72500000001</v>
      </c>
      <c r="FZ134" s="426">
        <f t="shared" si="170"/>
        <v>128921.325</v>
      </c>
      <c r="GA134" s="426">
        <f t="shared" si="170"/>
        <v>95799.599999999991</v>
      </c>
      <c r="GB134" s="426">
        <f t="shared" si="170"/>
        <v>55995.224999999999</v>
      </c>
      <c r="GC134" s="426">
        <f t="shared" si="170"/>
        <v>49009.837499999994</v>
      </c>
      <c r="GD134" s="426">
        <f t="shared" si="170"/>
        <v>27055.762499999997</v>
      </c>
      <c r="GE134" s="402">
        <f t="shared" ref="GE134" si="171">GD134*0.8</f>
        <v>21644.61</v>
      </c>
      <c r="GF134" s="403">
        <f t="shared" si="130"/>
        <v>5849251.7850000011</v>
      </c>
    </row>
    <row r="135" spans="1:189" ht="22" hidden="1" customHeight="1" thickTop="1">
      <c r="A135" s="433" t="s">
        <v>383</v>
      </c>
      <c r="B135" s="383">
        <f t="shared" si="111"/>
        <v>119</v>
      </c>
      <c r="C135" s="421"/>
      <c r="D135" s="421">
        <v>1</v>
      </c>
      <c r="E135" s="421"/>
      <c r="F135" s="421"/>
      <c r="G135" s="417" t="str">
        <f>$G$356</f>
        <v>Avg Performing  Title / Print</v>
      </c>
      <c r="H135" s="422"/>
      <c r="I135" s="423"/>
      <c r="J135" s="423"/>
      <c r="K135" s="423"/>
      <c r="L135" s="423"/>
      <c r="M135" s="423"/>
      <c r="N135" s="423"/>
      <c r="O135" s="423"/>
      <c r="P135" s="423"/>
      <c r="Q135" s="423"/>
      <c r="R135" s="423"/>
      <c r="S135" s="425"/>
      <c r="T135" s="423"/>
      <c r="U135" s="423"/>
      <c r="V135" s="423"/>
      <c r="W135" s="423"/>
      <c r="X135" s="423"/>
      <c r="Y135" s="423"/>
      <c r="Z135" s="423"/>
      <c r="AA135" s="423"/>
      <c r="AB135" s="423"/>
      <c r="AC135" s="423"/>
      <c r="AD135" s="423"/>
      <c r="AE135" s="425"/>
      <c r="AF135" s="423"/>
      <c r="AG135" s="423"/>
      <c r="AH135" s="423"/>
      <c r="AI135" s="423"/>
      <c r="AJ135" s="423"/>
      <c r="AK135" s="423"/>
      <c r="AL135" s="423"/>
      <c r="AM135" s="423"/>
      <c r="AN135" s="423"/>
      <c r="AO135" s="423"/>
      <c r="AP135" s="423"/>
      <c r="AQ135" s="425"/>
      <c r="AR135" s="423"/>
      <c r="AS135" s="423"/>
      <c r="AT135" s="423"/>
      <c r="AU135" s="423"/>
      <c r="AV135" s="423"/>
      <c r="AW135" s="423"/>
      <c r="AX135" s="423"/>
      <c r="AY135" s="423"/>
      <c r="AZ135" s="423"/>
      <c r="BA135" s="423"/>
      <c r="BB135" s="423"/>
      <c r="BC135" s="425"/>
      <c r="BD135" s="423"/>
      <c r="BE135" s="423"/>
      <c r="BF135" s="423"/>
      <c r="BG135" s="423"/>
      <c r="BH135" s="423"/>
      <c r="BI135" s="423"/>
      <c r="BJ135" s="423"/>
      <c r="BK135" s="423"/>
      <c r="BL135" s="423"/>
      <c r="BM135" s="423"/>
      <c r="BN135" s="423"/>
      <c r="BO135" s="425"/>
      <c r="BP135" s="423"/>
      <c r="BQ135" s="423"/>
      <c r="BR135" s="423"/>
      <c r="BS135" s="423"/>
      <c r="BT135" s="423"/>
      <c r="BU135" s="423"/>
      <c r="BV135" s="423"/>
      <c r="BW135" s="423"/>
      <c r="BX135" s="423"/>
      <c r="BY135" s="423"/>
      <c r="BZ135" s="423"/>
      <c r="CA135" s="425"/>
      <c r="CB135" s="423"/>
      <c r="CC135" s="423"/>
      <c r="CD135" s="423"/>
      <c r="CE135" s="423"/>
      <c r="CF135" s="423"/>
      <c r="CG135" s="423"/>
      <c r="CH135" s="423"/>
      <c r="CI135" s="423"/>
      <c r="CJ135" s="423"/>
      <c r="CK135" s="423"/>
      <c r="CL135" s="423"/>
      <c r="CM135" s="425"/>
      <c r="CN135" s="423"/>
      <c r="CO135" s="423"/>
      <c r="CP135" s="423"/>
      <c r="CQ135" s="423"/>
      <c r="CR135" s="423"/>
      <c r="CS135" s="423"/>
      <c r="CT135" s="423"/>
      <c r="CU135" s="423"/>
      <c r="CV135" s="423"/>
      <c r="CW135" s="423"/>
      <c r="CX135" s="423"/>
      <c r="CY135" s="425"/>
      <c r="CZ135" s="300"/>
      <c r="DA135" s="300"/>
      <c r="DB135" s="300"/>
      <c r="DC135" s="300"/>
      <c r="DD135" s="300"/>
      <c r="DE135" s="300"/>
      <c r="DF135" s="300"/>
      <c r="DG135" s="300"/>
      <c r="DH135" s="300"/>
      <c r="DI135" s="300"/>
      <c r="DJ135" s="300"/>
      <c r="DK135" s="372"/>
      <c r="DL135" s="423"/>
      <c r="DM135" s="423"/>
      <c r="DN135" s="423"/>
      <c r="DO135" s="423"/>
      <c r="DP135" s="423"/>
      <c r="DQ135" s="423"/>
      <c r="DR135" s="423"/>
      <c r="DS135" s="423"/>
      <c r="DT135" s="423"/>
      <c r="DU135" s="423"/>
      <c r="DV135" s="423"/>
      <c r="DW135" s="425"/>
      <c r="DX135" s="300"/>
      <c r="DY135" s="300"/>
      <c r="DZ135" s="300"/>
      <c r="EA135" s="300"/>
      <c r="EB135" s="300"/>
      <c r="EC135" s="300"/>
      <c r="ED135" s="300"/>
      <c r="EE135" s="300"/>
      <c r="EF135" s="300"/>
      <c r="EG135" s="300"/>
      <c r="EH135" s="300"/>
      <c r="EI135" s="372"/>
      <c r="EJ135" s="300"/>
      <c r="EK135" s="300"/>
      <c r="EL135" s="300"/>
      <c r="EM135" s="300"/>
      <c r="EN135" s="300"/>
      <c r="EO135" s="300"/>
      <c r="EP135" s="300"/>
      <c r="EQ135" s="300"/>
      <c r="ER135" s="300"/>
      <c r="ES135" s="300"/>
      <c r="ET135" s="300"/>
      <c r="EU135" s="372"/>
      <c r="EV135" s="300"/>
      <c r="EW135" s="300"/>
      <c r="EX135" s="300"/>
      <c r="EY135" s="300"/>
      <c r="EZ135" s="300"/>
      <c r="FA135" s="300"/>
      <c r="FB135" s="300"/>
      <c r="FC135" s="300"/>
      <c r="FD135" s="300"/>
      <c r="FE135" s="300"/>
      <c r="FF135" s="300"/>
      <c r="FG135" s="372"/>
      <c r="FH135" s="426">
        <f t="shared" ref="FH135:GE135" si="172">$B$10*Q$356</f>
        <v>23344.424999999999</v>
      </c>
      <c r="FI135" s="426">
        <f t="shared" si="172"/>
        <v>75179.8125</v>
      </c>
      <c r="FJ135" s="426">
        <f t="shared" si="172"/>
        <v>213463.57499999998</v>
      </c>
      <c r="FK135" s="426">
        <f t="shared" si="172"/>
        <v>417721.6875</v>
      </c>
      <c r="FL135" s="426">
        <f t="shared" si="172"/>
        <v>510202.38749999995</v>
      </c>
      <c r="FM135" s="426">
        <f t="shared" si="172"/>
        <v>496444.64999999997</v>
      </c>
      <c r="FN135" s="426">
        <f t="shared" si="172"/>
        <v>505224.03749999998</v>
      </c>
      <c r="FO135" s="426">
        <f t="shared" si="172"/>
        <v>495940.08749999997</v>
      </c>
      <c r="FP135" s="426">
        <f t="shared" si="172"/>
        <v>335455.57500000001</v>
      </c>
      <c r="FQ135" s="426">
        <f t="shared" si="172"/>
        <v>364069.875</v>
      </c>
      <c r="FR135" s="426">
        <f t="shared" si="172"/>
        <v>279841.57500000001</v>
      </c>
      <c r="FS135" s="427">
        <f t="shared" si="172"/>
        <v>238590.78749999998</v>
      </c>
      <c r="FT135" s="426">
        <f t="shared" si="172"/>
        <v>308814.67499999999</v>
      </c>
      <c r="FU135" s="426">
        <f t="shared" si="172"/>
        <v>273585</v>
      </c>
      <c r="FV135" s="426">
        <f t="shared" si="172"/>
        <v>237267.71249999999</v>
      </c>
      <c r="FW135" s="426">
        <f t="shared" si="172"/>
        <v>178615.125</v>
      </c>
      <c r="FX135" s="426">
        <f t="shared" si="172"/>
        <v>165844.08749999999</v>
      </c>
      <c r="FY135" s="426">
        <f t="shared" si="172"/>
        <v>185342.625</v>
      </c>
      <c r="FZ135" s="426">
        <f t="shared" si="172"/>
        <v>165877.72500000001</v>
      </c>
      <c r="GA135" s="426">
        <f t="shared" si="172"/>
        <v>128921.325</v>
      </c>
      <c r="GB135" s="426">
        <f t="shared" si="172"/>
        <v>95799.599999999991</v>
      </c>
      <c r="GC135" s="426">
        <f t="shared" si="172"/>
        <v>55995.224999999999</v>
      </c>
      <c r="GD135" s="426">
        <f t="shared" si="172"/>
        <v>49009.837499999994</v>
      </c>
      <c r="GE135" s="427">
        <f t="shared" si="172"/>
        <v>27055.762499999997</v>
      </c>
      <c r="GF135" s="403">
        <f t="shared" si="130"/>
        <v>5827607.1750000007</v>
      </c>
    </row>
    <row r="136" spans="1:189" ht="22" hidden="1" customHeight="1">
      <c r="B136" s="394">
        <f t="shared" si="111"/>
        <v>120</v>
      </c>
      <c r="C136" s="428"/>
      <c r="D136" s="428"/>
      <c r="E136" s="428">
        <v>1</v>
      </c>
      <c r="F136" s="428"/>
      <c r="G136" s="409" t="str">
        <f>$G$357</f>
        <v>Low Performing  Title / Print</v>
      </c>
      <c r="H136" s="422"/>
      <c r="I136" s="423"/>
      <c r="J136" s="423"/>
      <c r="K136" s="423"/>
      <c r="L136" s="423"/>
      <c r="M136" s="423"/>
      <c r="N136" s="423"/>
      <c r="O136" s="423"/>
      <c r="P136" s="423"/>
      <c r="Q136" s="423"/>
      <c r="R136" s="423"/>
      <c r="S136" s="425"/>
      <c r="T136" s="423"/>
      <c r="U136" s="423"/>
      <c r="V136" s="423"/>
      <c r="W136" s="423"/>
      <c r="X136" s="423"/>
      <c r="Y136" s="423"/>
      <c r="Z136" s="423"/>
      <c r="AA136" s="423"/>
      <c r="AB136" s="423"/>
      <c r="AC136" s="423"/>
      <c r="AD136" s="423"/>
      <c r="AE136" s="425"/>
      <c r="AF136" s="423"/>
      <c r="AG136" s="423"/>
      <c r="AH136" s="423"/>
      <c r="AI136" s="423"/>
      <c r="AJ136" s="423"/>
      <c r="AK136" s="423"/>
      <c r="AL136" s="423"/>
      <c r="AM136" s="423"/>
      <c r="AN136" s="423"/>
      <c r="AO136" s="423"/>
      <c r="AP136" s="423"/>
      <c r="AQ136" s="425"/>
      <c r="AR136" s="423"/>
      <c r="AS136" s="423"/>
      <c r="AT136" s="423"/>
      <c r="AU136" s="423"/>
      <c r="AV136" s="423"/>
      <c r="AW136" s="423"/>
      <c r="AX136" s="423"/>
      <c r="AY136" s="423"/>
      <c r="AZ136" s="423"/>
      <c r="BA136" s="423"/>
      <c r="BB136" s="423"/>
      <c r="BC136" s="425"/>
      <c r="BD136" s="423"/>
      <c r="BE136" s="423"/>
      <c r="BF136" s="423"/>
      <c r="BG136" s="423"/>
      <c r="BH136" s="423"/>
      <c r="BI136" s="423"/>
      <c r="BJ136" s="423"/>
      <c r="BK136" s="423"/>
      <c r="BL136" s="423"/>
      <c r="BM136" s="423"/>
      <c r="BN136" s="423"/>
      <c r="BO136" s="425"/>
      <c r="BP136" s="423"/>
      <c r="BQ136" s="423"/>
      <c r="BR136" s="423"/>
      <c r="BS136" s="423"/>
      <c r="BT136" s="423"/>
      <c r="BU136" s="423"/>
      <c r="BV136" s="423"/>
      <c r="BW136" s="423"/>
      <c r="BX136" s="423"/>
      <c r="BY136" s="423"/>
      <c r="BZ136" s="423"/>
      <c r="CA136" s="425"/>
      <c r="CB136" s="423"/>
      <c r="CC136" s="423"/>
      <c r="CD136" s="423"/>
      <c r="CE136" s="423"/>
      <c r="CF136" s="423"/>
      <c r="CG136" s="423"/>
      <c r="CH136" s="423"/>
      <c r="CI136" s="423"/>
      <c r="CJ136" s="423"/>
      <c r="CK136" s="423"/>
      <c r="CL136" s="423"/>
      <c r="CM136" s="425"/>
      <c r="CN136" s="423"/>
      <c r="CO136" s="423"/>
      <c r="CP136" s="423"/>
      <c r="CQ136" s="423"/>
      <c r="CR136" s="423"/>
      <c r="CS136" s="423"/>
      <c r="CT136" s="423"/>
      <c r="CU136" s="423"/>
      <c r="CV136" s="423"/>
      <c r="CW136" s="423"/>
      <c r="CX136" s="423"/>
      <c r="CY136" s="425"/>
      <c r="CZ136" s="300"/>
      <c r="DA136" s="300"/>
      <c r="DB136" s="300"/>
      <c r="DC136" s="300"/>
      <c r="DD136" s="300"/>
      <c r="DE136" s="300"/>
      <c r="DF136" s="300"/>
      <c r="DG136" s="300"/>
      <c r="DH136" s="300"/>
      <c r="DI136" s="300"/>
      <c r="DJ136" s="300"/>
      <c r="DK136" s="372"/>
      <c r="DL136" s="423"/>
      <c r="DM136" s="423"/>
      <c r="DN136" s="423"/>
      <c r="DO136" s="423"/>
      <c r="DP136" s="423"/>
      <c r="DQ136" s="423"/>
      <c r="DR136" s="423"/>
      <c r="DS136" s="423"/>
      <c r="DT136" s="423"/>
      <c r="DU136" s="423"/>
      <c r="DV136" s="423"/>
      <c r="DW136" s="425"/>
      <c r="DX136" s="300"/>
      <c r="DY136" s="300"/>
      <c r="DZ136" s="300"/>
      <c r="EA136" s="300"/>
      <c r="EB136" s="300"/>
      <c r="EC136" s="300"/>
      <c r="ED136" s="300"/>
      <c r="EE136" s="300"/>
      <c r="EF136" s="300"/>
      <c r="EG136" s="300"/>
      <c r="EH136" s="300"/>
      <c r="EI136" s="372"/>
      <c r="EJ136" s="300"/>
      <c r="EK136" s="300"/>
      <c r="EL136" s="300"/>
      <c r="EM136" s="300"/>
      <c r="EN136" s="300"/>
      <c r="EO136" s="300"/>
      <c r="EP136" s="300"/>
      <c r="EQ136" s="300"/>
      <c r="ER136" s="300"/>
      <c r="ES136" s="300"/>
      <c r="ET136" s="300"/>
      <c r="EU136" s="372"/>
      <c r="EV136" s="300"/>
      <c r="EW136" s="300"/>
      <c r="EX136" s="300"/>
      <c r="EY136" s="300"/>
      <c r="EZ136" s="300"/>
      <c r="FA136" s="300"/>
      <c r="FB136" s="300"/>
      <c r="FC136" s="300"/>
      <c r="FD136" s="300"/>
      <c r="FE136" s="300"/>
      <c r="FF136" s="300"/>
      <c r="FG136" s="372"/>
      <c r="FH136" s="429">
        <f t="shared" ref="FH136:GE136" si="173">$B$10*Q$357</f>
        <v>10965.824999999999</v>
      </c>
      <c r="FI136" s="429">
        <f t="shared" si="173"/>
        <v>40421.0625</v>
      </c>
      <c r="FJ136" s="429">
        <f t="shared" si="173"/>
        <v>74204.324999999997</v>
      </c>
      <c r="FK136" s="429">
        <f t="shared" si="173"/>
        <v>136792.5</v>
      </c>
      <c r="FL136" s="429">
        <f t="shared" si="173"/>
        <v>224799.41249999998</v>
      </c>
      <c r="FM136" s="429">
        <f t="shared" si="173"/>
        <v>153499.125</v>
      </c>
      <c r="FN136" s="429">
        <f t="shared" si="173"/>
        <v>131500.19999999998</v>
      </c>
      <c r="FO136" s="429">
        <f t="shared" si="173"/>
        <v>145650.375</v>
      </c>
      <c r="FP136" s="429">
        <f t="shared" si="173"/>
        <v>117574.27499999999</v>
      </c>
      <c r="FQ136" s="429">
        <f t="shared" si="173"/>
        <v>116755.7625</v>
      </c>
      <c r="FR136" s="429">
        <f t="shared" si="173"/>
        <v>111205.575</v>
      </c>
      <c r="FS136" s="430">
        <f t="shared" si="173"/>
        <v>102796.2</v>
      </c>
      <c r="FT136" s="429">
        <f t="shared" si="173"/>
        <v>90664.274999999994</v>
      </c>
      <c r="FU136" s="429">
        <f t="shared" si="173"/>
        <v>106429.04999999999</v>
      </c>
      <c r="FV136" s="429">
        <f t="shared" si="173"/>
        <v>83634.037499999991</v>
      </c>
      <c r="FW136" s="429">
        <f t="shared" si="173"/>
        <v>71558.175000000003</v>
      </c>
      <c r="FX136" s="429">
        <f t="shared" si="173"/>
        <v>70762.087499999994</v>
      </c>
      <c r="FY136" s="429">
        <f t="shared" si="173"/>
        <v>76144.087499999994</v>
      </c>
      <c r="FZ136" s="429">
        <f t="shared" si="173"/>
        <v>55199.137499999997</v>
      </c>
      <c r="GA136" s="429">
        <f t="shared" si="173"/>
        <v>55457.024999999994</v>
      </c>
      <c r="GB136" s="429">
        <f t="shared" si="173"/>
        <v>39681.037499999999</v>
      </c>
      <c r="GC136" s="429">
        <f t="shared" si="173"/>
        <v>27223.949999999997</v>
      </c>
      <c r="GD136" s="429">
        <f t="shared" si="173"/>
        <v>17704.537499999999</v>
      </c>
      <c r="GE136" s="430">
        <f t="shared" si="173"/>
        <v>7781.4749999999995</v>
      </c>
      <c r="GF136" s="392">
        <f t="shared" si="130"/>
        <v>2068403.5125</v>
      </c>
    </row>
    <row r="137" spans="1:189" ht="22" hidden="1" customHeight="1">
      <c r="B137" s="394">
        <f t="shared" si="111"/>
        <v>121</v>
      </c>
      <c r="C137" s="428">
        <v>1</v>
      </c>
      <c r="D137" s="428"/>
      <c r="E137" s="428"/>
      <c r="F137" s="428"/>
      <c r="G137" s="404" t="str">
        <f>$G$355</f>
        <v>High Performing Title / Print</v>
      </c>
      <c r="H137" s="422"/>
      <c r="I137" s="423"/>
      <c r="J137" s="423"/>
      <c r="K137" s="423"/>
      <c r="L137" s="423"/>
      <c r="M137" s="423"/>
      <c r="N137" s="423"/>
      <c r="O137" s="423"/>
      <c r="P137" s="423"/>
      <c r="Q137" s="423"/>
      <c r="R137" s="423"/>
      <c r="S137" s="425"/>
      <c r="T137" s="423"/>
      <c r="U137" s="423"/>
      <c r="V137" s="423"/>
      <c r="W137" s="423"/>
      <c r="X137" s="423"/>
      <c r="Y137" s="423"/>
      <c r="Z137" s="423"/>
      <c r="AA137" s="423"/>
      <c r="AB137" s="423"/>
      <c r="AC137" s="423"/>
      <c r="AD137" s="423"/>
      <c r="AE137" s="425"/>
      <c r="AF137" s="423"/>
      <c r="AG137" s="423"/>
      <c r="AH137" s="423"/>
      <c r="AI137" s="423"/>
      <c r="AJ137" s="423"/>
      <c r="AK137" s="423"/>
      <c r="AL137" s="423"/>
      <c r="AM137" s="423"/>
      <c r="AN137" s="423"/>
      <c r="AO137" s="423"/>
      <c r="AP137" s="423"/>
      <c r="AQ137" s="425"/>
      <c r="AR137" s="423"/>
      <c r="AS137" s="423"/>
      <c r="AT137" s="423"/>
      <c r="AU137" s="423"/>
      <c r="AV137" s="423"/>
      <c r="AW137" s="423"/>
      <c r="AX137" s="423"/>
      <c r="AY137" s="423"/>
      <c r="AZ137" s="423"/>
      <c r="BA137" s="423"/>
      <c r="BB137" s="423"/>
      <c r="BC137" s="425"/>
      <c r="BD137" s="423"/>
      <c r="BE137" s="423"/>
      <c r="BF137" s="423"/>
      <c r="BG137" s="423"/>
      <c r="BH137" s="423"/>
      <c r="BI137" s="423"/>
      <c r="BJ137" s="423"/>
      <c r="BK137" s="423"/>
      <c r="BL137" s="423"/>
      <c r="BM137" s="423"/>
      <c r="BN137" s="423"/>
      <c r="BO137" s="425"/>
      <c r="BP137" s="423"/>
      <c r="BQ137" s="423"/>
      <c r="BR137" s="423"/>
      <c r="BS137" s="423"/>
      <c r="BT137" s="423"/>
      <c r="BU137" s="423"/>
      <c r="BV137" s="423"/>
      <c r="BW137" s="423"/>
      <c r="BX137" s="423"/>
      <c r="BY137" s="423"/>
      <c r="BZ137" s="423"/>
      <c r="CA137" s="425"/>
      <c r="CB137" s="423"/>
      <c r="CC137" s="423"/>
      <c r="CD137" s="423"/>
      <c r="CE137" s="423"/>
      <c r="CF137" s="423"/>
      <c r="CG137" s="423"/>
      <c r="CH137" s="423"/>
      <c r="CI137" s="423"/>
      <c r="CJ137" s="423"/>
      <c r="CK137" s="423"/>
      <c r="CL137" s="423"/>
      <c r="CM137" s="425"/>
      <c r="CN137" s="423"/>
      <c r="CO137" s="423"/>
      <c r="CP137" s="423"/>
      <c r="CQ137" s="423"/>
      <c r="CR137" s="423"/>
      <c r="CS137" s="423"/>
      <c r="CT137" s="423"/>
      <c r="CU137" s="423"/>
      <c r="CV137" s="423"/>
      <c r="CW137" s="423"/>
      <c r="CX137" s="423"/>
      <c r="CY137" s="425"/>
      <c r="CZ137" s="300"/>
      <c r="DA137" s="300"/>
      <c r="DB137" s="300"/>
      <c r="DC137" s="300"/>
      <c r="DD137" s="300"/>
      <c r="DE137" s="300"/>
      <c r="DF137" s="300"/>
      <c r="DG137" s="300"/>
      <c r="DH137" s="300"/>
      <c r="DI137" s="300"/>
      <c r="DJ137" s="300"/>
      <c r="DK137" s="372"/>
      <c r="DL137" s="423"/>
      <c r="DM137" s="423"/>
      <c r="DN137" s="423"/>
      <c r="DO137" s="423"/>
      <c r="DP137" s="423"/>
      <c r="DQ137" s="423"/>
      <c r="DR137" s="423"/>
      <c r="DS137" s="423"/>
      <c r="DT137" s="423"/>
      <c r="DU137" s="423"/>
      <c r="DV137" s="423"/>
      <c r="DW137" s="425"/>
      <c r="DX137" s="300"/>
      <c r="DY137" s="300"/>
      <c r="DZ137" s="300"/>
      <c r="EA137" s="300"/>
      <c r="EB137" s="300"/>
      <c r="EC137" s="300"/>
      <c r="ED137" s="300"/>
      <c r="EE137" s="300"/>
      <c r="EF137" s="300"/>
      <c r="EG137" s="300"/>
      <c r="EH137" s="300"/>
      <c r="EI137" s="372"/>
      <c r="EJ137" s="300"/>
      <c r="EK137" s="300"/>
      <c r="EL137" s="300"/>
      <c r="EM137" s="300"/>
      <c r="EN137" s="300"/>
      <c r="EO137" s="300"/>
      <c r="EP137" s="300"/>
      <c r="EQ137" s="300"/>
      <c r="ER137" s="300"/>
      <c r="ES137" s="300"/>
      <c r="ET137" s="300"/>
      <c r="EU137" s="372"/>
      <c r="EV137" s="300"/>
      <c r="EW137" s="300"/>
      <c r="EX137" s="300"/>
      <c r="EY137" s="300"/>
      <c r="EZ137" s="300"/>
      <c r="FA137" s="300"/>
      <c r="FB137" s="300"/>
      <c r="FC137" s="300"/>
      <c r="FD137" s="300"/>
      <c r="FE137" s="300"/>
      <c r="FF137" s="300"/>
      <c r="FG137" s="372"/>
      <c r="FH137" s="423"/>
      <c r="FI137" s="435">
        <f t="shared" ref="FI137:GE137" si="174">$B$10*Q$355</f>
        <v>216978.69374999998</v>
      </c>
      <c r="FJ137" s="435">
        <f t="shared" si="174"/>
        <v>724467.65625</v>
      </c>
      <c r="FK137" s="435">
        <f t="shared" si="174"/>
        <v>1376160.58125</v>
      </c>
      <c r="FL137" s="435">
        <f t="shared" si="174"/>
        <v>2329951.8937499998</v>
      </c>
      <c r="FM137" s="435">
        <f t="shared" si="174"/>
        <v>2894254.59375</v>
      </c>
      <c r="FN137" s="435">
        <f t="shared" si="174"/>
        <v>3393771.46875</v>
      </c>
      <c r="FO137" s="435">
        <f t="shared" si="174"/>
        <v>2796016.2749999999</v>
      </c>
      <c r="FP137" s="435">
        <f t="shared" si="174"/>
        <v>2389978.0124999997</v>
      </c>
      <c r="FQ137" s="435">
        <f t="shared" si="174"/>
        <v>3074736.5999999996</v>
      </c>
      <c r="FR137" s="435">
        <f t="shared" si="174"/>
        <v>2535998.4</v>
      </c>
      <c r="FS137" s="436">
        <f t="shared" si="174"/>
        <v>2199253.3874999997</v>
      </c>
      <c r="FT137" s="435">
        <f t="shared" si="174"/>
        <v>2769980.85</v>
      </c>
      <c r="FU137" s="435">
        <f t="shared" si="174"/>
        <v>2434968.1687499997</v>
      </c>
      <c r="FV137" s="435">
        <f t="shared" si="174"/>
        <v>2279546.1</v>
      </c>
      <c r="FW137" s="435">
        <f t="shared" si="174"/>
        <v>1459329.3</v>
      </c>
      <c r="FX137" s="435">
        <f t="shared" si="174"/>
        <v>1644554.1937499999</v>
      </c>
      <c r="FY137" s="435">
        <f t="shared" si="174"/>
        <v>1368625.78125</v>
      </c>
      <c r="FZ137" s="435">
        <f t="shared" si="174"/>
        <v>1435026.20625</v>
      </c>
      <c r="GA137" s="435">
        <f t="shared" si="174"/>
        <v>791086.72499999998</v>
      </c>
      <c r="GB137" s="435">
        <f t="shared" si="174"/>
        <v>705176.54999999993</v>
      </c>
      <c r="GC137" s="435">
        <f t="shared" si="174"/>
        <v>550393.59375</v>
      </c>
      <c r="GD137" s="435">
        <f t="shared" si="174"/>
        <v>603389.47499999998</v>
      </c>
      <c r="GE137" s="436">
        <f t="shared" si="174"/>
        <v>382004.26874999999</v>
      </c>
      <c r="GF137" s="407">
        <f t="shared" si="130"/>
        <v>40355648.774999991</v>
      </c>
      <c r="GG137" s="408">
        <f>(GF137*$B$14)*$B$13</f>
        <v>181600419.48749995</v>
      </c>
    </row>
    <row r="138" spans="1:189" ht="22" hidden="1" customHeight="1">
      <c r="B138" s="394">
        <f t="shared" si="111"/>
        <v>122</v>
      </c>
      <c r="C138" s="428"/>
      <c r="D138" s="428"/>
      <c r="E138" s="428">
        <v>1</v>
      </c>
      <c r="F138" s="428"/>
      <c r="G138" s="409" t="str">
        <f>$G$357</f>
        <v>Low Performing  Title / Print</v>
      </c>
      <c r="H138" s="422"/>
      <c r="I138" s="423"/>
      <c r="J138" s="423"/>
      <c r="K138" s="423"/>
      <c r="L138" s="423"/>
      <c r="M138" s="423"/>
      <c r="N138" s="423"/>
      <c r="O138" s="423"/>
      <c r="P138" s="423"/>
      <c r="Q138" s="423"/>
      <c r="R138" s="423"/>
      <c r="S138" s="425"/>
      <c r="T138" s="423"/>
      <c r="U138" s="423"/>
      <c r="V138" s="423"/>
      <c r="W138" s="423"/>
      <c r="X138" s="423"/>
      <c r="Y138" s="423"/>
      <c r="Z138" s="423"/>
      <c r="AA138" s="423"/>
      <c r="AB138" s="423"/>
      <c r="AC138" s="423"/>
      <c r="AD138" s="423"/>
      <c r="AE138" s="425"/>
      <c r="AF138" s="423"/>
      <c r="AG138" s="423"/>
      <c r="AH138" s="423"/>
      <c r="AI138" s="423"/>
      <c r="AJ138" s="423"/>
      <c r="AK138" s="423"/>
      <c r="AL138" s="423"/>
      <c r="AM138" s="423"/>
      <c r="AN138" s="423"/>
      <c r="AO138" s="423"/>
      <c r="AP138" s="423"/>
      <c r="AQ138" s="425"/>
      <c r="AR138" s="423"/>
      <c r="AS138" s="423"/>
      <c r="AT138" s="423"/>
      <c r="AU138" s="423"/>
      <c r="AV138" s="423"/>
      <c r="AW138" s="423"/>
      <c r="AX138" s="423"/>
      <c r="AY138" s="423"/>
      <c r="AZ138" s="423"/>
      <c r="BA138" s="423"/>
      <c r="BB138" s="423"/>
      <c r="BC138" s="425"/>
      <c r="BD138" s="423"/>
      <c r="BE138" s="423"/>
      <c r="BF138" s="423"/>
      <c r="BG138" s="423"/>
      <c r="BH138" s="423"/>
      <c r="BI138" s="423"/>
      <c r="BJ138" s="423"/>
      <c r="BK138" s="423"/>
      <c r="BL138" s="423"/>
      <c r="BM138" s="423"/>
      <c r="BN138" s="423"/>
      <c r="BO138" s="425"/>
      <c r="BP138" s="423"/>
      <c r="BQ138" s="423"/>
      <c r="BR138" s="423"/>
      <c r="BS138" s="423"/>
      <c r="BT138" s="423"/>
      <c r="BU138" s="423"/>
      <c r="BV138" s="423"/>
      <c r="BW138" s="423"/>
      <c r="BX138" s="423"/>
      <c r="BY138" s="423"/>
      <c r="BZ138" s="423"/>
      <c r="CA138" s="425"/>
      <c r="CB138" s="423"/>
      <c r="CC138" s="423"/>
      <c r="CD138" s="423"/>
      <c r="CE138" s="423"/>
      <c r="CF138" s="423"/>
      <c r="CG138" s="423"/>
      <c r="CH138" s="423"/>
      <c r="CI138" s="423"/>
      <c r="CJ138" s="423"/>
      <c r="CK138" s="423"/>
      <c r="CL138" s="423"/>
      <c r="CM138" s="425"/>
      <c r="CN138" s="423"/>
      <c r="CO138" s="423"/>
      <c r="CP138" s="423"/>
      <c r="CQ138" s="423"/>
      <c r="CR138" s="423"/>
      <c r="CS138" s="423"/>
      <c r="CT138" s="423"/>
      <c r="CU138" s="423"/>
      <c r="CV138" s="423"/>
      <c r="CW138" s="423"/>
      <c r="CX138" s="423"/>
      <c r="CY138" s="425"/>
      <c r="CZ138" s="300"/>
      <c r="DA138" s="300"/>
      <c r="DB138" s="300"/>
      <c r="DC138" s="300"/>
      <c r="DD138" s="300"/>
      <c r="DE138" s="300"/>
      <c r="DF138" s="300"/>
      <c r="DG138" s="300"/>
      <c r="DH138" s="300"/>
      <c r="DI138" s="300"/>
      <c r="DJ138" s="300"/>
      <c r="DK138" s="372"/>
      <c r="DL138" s="423"/>
      <c r="DM138" s="423"/>
      <c r="DN138" s="423"/>
      <c r="DO138" s="423"/>
      <c r="DP138" s="423"/>
      <c r="DQ138" s="423"/>
      <c r="DR138" s="423"/>
      <c r="DS138" s="423"/>
      <c r="DT138" s="423"/>
      <c r="DU138" s="423"/>
      <c r="DV138" s="423"/>
      <c r="DW138" s="425"/>
      <c r="DX138" s="300"/>
      <c r="DY138" s="300"/>
      <c r="DZ138" s="300"/>
      <c r="EA138" s="300"/>
      <c r="EB138" s="300"/>
      <c r="EC138" s="300"/>
      <c r="ED138" s="300"/>
      <c r="EE138" s="300"/>
      <c r="EF138" s="300"/>
      <c r="EG138" s="300"/>
      <c r="EH138" s="300"/>
      <c r="EI138" s="372"/>
      <c r="EJ138" s="300"/>
      <c r="EK138" s="300"/>
      <c r="EL138" s="300"/>
      <c r="EM138" s="300"/>
      <c r="EN138" s="300"/>
      <c r="EO138" s="300"/>
      <c r="EP138" s="300"/>
      <c r="EQ138" s="300"/>
      <c r="ER138" s="300"/>
      <c r="ES138" s="300"/>
      <c r="ET138" s="300"/>
      <c r="EU138" s="372"/>
      <c r="EV138" s="300"/>
      <c r="EW138" s="300"/>
      <c r="EX138" s="300"/>
      <c r="EY138" s="300"/>
      <c r="EZ138" s="300"/>
      <c r="FA138" s="300"/>
      <c r="FB138" s="300"/>
      <c r="FC138" s="300"/>
      <c r="FD138" s="300"/>
      <c r="FE138" s="300"/>
      <c r="FF138" s="300"/>
      <c r="FG138" s="372"/>
      <c r="FH138" s="423"/>
      <c r="FI138" s="429">
        <f t="shared" ref="FI138:GE138" si="175">$B$10*Q$357</f>
        <v>10965.824999999999</v>
      </c>
      <c r="FJ138" s="429">
        <f t="shared" si="175"/>
        <v>40421.0625</v>
      </c>
      <c r="FK138" s="429">
        <f t="shared" si="175"/>
        <v>74204.324999999997</v>
      </c>
      <c r="FL138" s="429">
        <f t="shared" si="175"/>
        <v>136792.5</v>
      </c>
      <c r="FM138" s="429">
        <f t="shared" si="175"/>
        <v>224799.41249999998</v>
      </c>
      <c r="FN138" s="429">
        <f t="shared" si="175"/>
        <v>153499.125</v>
      </c>
      <c r="FO138" s="429">
        <f t="shared" si="175"/>
        <v>131500.19999999998</v>
      </c>
      <c r="FP138" s="429">
        <f t="shared" si="175"/>
        <v>145650.375</v>
      </c>
      <c r="FQ138" s="429">
        <f t="shared" si="175"/>
        <v>117574.27499999999</v>
      </c>
      <c r="FR138" s="429">
        <f t="shared" si="175"/>
        <v>116755.7625</v>
      </c>
      <c r="FS138" s="430">
        <f t="shared" si="175"/>
        <v>111205.575</v>
      </c>
      <c r="FT138" s="429">
        <f t="shared" si="175"/>
        <v>102796.2</v>
      </c>
      <c r="FU138" s="429">
        <f t="shared" si="175"/>
        <v>90664.274999999994</v>
      </c>
      <c r="FV138" s="429">
        <f t="shared" si="175"/>
        <v>106429.04999999999</v>
      </c>
      <c r="FW138" s="429">
        <f t="shared" si="175"/>
        <v>83634.037499999991</v>
      </c>
      <c r="FX138" s="429">
        <f t="shared" si="175"/>
        <v>71558.175000000003</v>
      </c>
      <c r="FY138" s="429">
        <f t="shared" si="175"/>
        <v>70762.087499999994</v>
      </c>
      <c r="FZ138" s="429">
        <f t="shared" si="175"/>
        <v>76144.087499999994</v>
      </c>
      <c r="GA138" s="429">
        <f t="shared" si="175"/>
        <v>55199.137499999997</v>
      </c>
      <c r="GB138" s="429">
        <f t="shared" si="175"/>
        <v>55457.024999999994</v>
      </c>
      <c r="GC138" s="429">
        <f t="shared" si="175"/>
        <v>39681.037499999999</v>
      </c>
      <c r="GD138" s="429">
        <f t="shared" si="175"/>
        <v>27223.949999999997</v>
      </c>
      <c r="GE138" s="430">
        <f t="shared" si="175"/>
        <v>17704.537499999999</v>
      </c>
      <c r="GF138" s="392">
        <f t="shared" si="130"/>
        <v>2060622.0374999999</v>
      </c>
    </row>
    <row r="139" spans="1:189" ht="22" hidden="1" customHeight="1">
      <c r="B139" s="394">
        <f t="shared" si="111"/>
        <v>123</v>
      </c>
      <c r="C139" s="428"/>
      <c r="D139" s="428">
        <v>1</v>
      </c>
      <c r="E139" s="428"/>
      <c r="F139" s="428"/>
      <c r="G139" s="418" t="str">
        <f>$G$356</f>
        <v>Avg Performing  Title / Print</v>
      </c>
      <c r="H139" s="422"/>
      <c r="I139" s="423"/>
      <c r="J139" s="423"/>
      <c r="K139" s="423"/>
      <c r="L139" s="423"/>
      <c r="M139" s="423"/>
      <c r="N139" s="423"/>
      <c r="O139" s="423"/>
      <c r="P139" s="423"/>
      <c r="Q139" s="423"/>
      <c r="R139" s="423"/>
      <c r="S139" s="425"/>
      <c r="T139" s="423"/>
      <c r="U139" s="423"/>
      <c r="V139" s="423"/>
      <c r="W139" s="423"/>
      <c r="X139" s="423"/>
      <c r="Y139" s="423"/>
      <c r="Z139" s="423"/>
      <c r="AA139" s="423"/>
      <c r="AB139" s="423"/>
      <c r="AC139" s="423"/>
      <c r="AD139" s="423"/>
      <c r="AE139" s="425"/>
      <c r="AF139" s="423"/>
      <c r="AG139" s="423"/>
      <c r="AH139" s="423"/>
      <c r="AI139" s="423"/>
      <c r="AJ139" s="423"/>
      <c r="AK139" s="423"/>
      <c r="AL139" s="423"/>
      <c r="AM139" s="423"/>
      <c r="AN139" s="423"/>
      <c r="AO139" s="423"/>
      <c r="AP139" s="423"/>
      <c r="AQ139" s="425"/>
      <c r="AR139" s="423"/>
      <c r="AS139" s="423"/>
      <c r="AT139" s="423"/>
      <c r="AU139" s="423"/>
      <c r="AV139" s="423"/>
      <c r="AW139" s="423"/>
      <c r="AX139" s="423"/>
      <c r="AY139" s="423"/>
      <c r="AZ139" s="423"/>
      <c r="BA139" s="423"/>
      <c r="BB139" s="423"/>
      <c r="BC139" s="425"/>
      <c r="BD139" s="423"/>
      <c r="BE139" s="423"/>
      <c r="BF139" s="423"/>
      <c r="BG139" s="423"/>
      <c r="BH139" s="423"/>
      <c r="BI139" s="423"/>
      <c r="BJ139" s="423"/>
      <c r="BK139" s="423"/>
      <c r="BL139" s="423"/>
      <c r="BM139" s="423"/>
      <c r="BN139" s="423"/>
      <c r="BO139" s="425"/>
      <c r="BP139" s="423"/>
      <c r="BQ139" s="423"/>
      <c r="BR139" s="423"/>
      <c r="BS139" s="423"/>
      <c r="BT139" s="423"/>
      <c r="BU139" s="423"/>
      <c r="BV139" s="423"/>
      <c r="BW139" s="423"/>
      <c r="BX139" s="423"/>
      <c r="BY139" s="423"/>
      <c r="BZ139" s="423"/>
      <c r="CA139" s="425"/>
      <c r="CB139" s="423"/>
      <c r="CC139" s="423"/>
      <c r="CD139" s="423"/>
      <c r="CE139" s="423"/>
      <c r="CF139" s="423"/>
      <c r="CG139" s="423"/>
      <c r="CH139" s="423"/>
      <c r="CI139" s="423"/>
      <c r="CJ139" s="423"/>
      <c r="CK139" s="423"/>
      <c r="CL139" s="423"/>
      <c r="CM139" s="425"/>
      <c r="CN139" s="423"/>
      <c r="CO139" s="423"/>
      <c r="CP139" s="423"/>
      <c r="CQ139" s="423"/>
      <c r="CR139" s="423"/>
      <c r="CS139" s="423"/>
      <c r="CT139" s="423"/>
      <c r="CU139" s="423"/>
      <c r="CV139" s="423"/>
      <c r="CW139" s="423"/>
      <c r="CX139" s="423"/>
      <c r="CY139" s="425"/>
      <c r="CZ139" s="300"/>
      <c r="DA139" s="300"/>
      <c r="DB139" s="300"/>
      <c r="DC139" s="300"/>
      <c r="DD139" s="300"/>
      <c r="DE139" s="300"/>
      <c r="DF139" s="300"/>
      <c r="DG139" s="300"/>
      <c r="DH139" s="300"/>
      <c r="DI139" s="300"/>
      <c r="DJ139" s="300"/>
      <c r="DK139" s="372"/>
      <c r="DL139" s="423"/>
      <c r="DM139" s="423"/>
      <c r="DN139" s="423"/>
      <c r="DO139" s="423"/>
      <c r="DP139" s="423"/>
      <c r="DQ139" s="423"/>
      <c r="DR139" s="423"/>
      <c r="DS139" s="423"/>
      <c r="DT139" s="423"/>
      <c r="DU139" s="423"/>
      <c r="DV139" s="423"/>
      <c r="DW139" s="425"/>
      <c r="DX139" s="300"/>
      <c r="DY139" s="300"/>
      <c r="DZ139" s="300"/>
      <c r="EA139" s="300"/>
      <c r="EB139" s="300"/>
      <c r="EC139" s="300"/>
      <c r="ED139" s="300"/>
      <c r="EE139" s="300"/>
      <c r="EF139" s="300"/>
      <c r="EG139" s="300"/>
      <c r="EH139" s="300"/>
      <c r="EI139" s="372"/>
      <c r="EJ139" s="300"/>
      <c r="EK139" s="300"/>
      <c r="EL139" s="300"/>
      <c r="EM139" s="300"/>
      <c r="EN139" s="300"/>
      <c r="EO139" s="300"/>
      <c r="EP139" s="300"/>
      <c r="EQ139" s="300"/>
      <c r="ER139" s="300"/>
      <c r="ES139" s="300"/>
      <c r="ET139" s="300"/>
      <c r="EU139" s="372"/>
      <c r="EV139" s="300"/>
      <c r="EW139" s="300"/>
      <c r="EX139" s="300"/>
      <c r="EY139" s="300"/>
      <c r="EZ139" s="300"/>
      <c r="FA139" s="300"/>
      <c r="FB139" s="300"/>
      <c r="FC139" s="300"/>
      <c r="FD139" s="300"/>
      <c r="FE139" s="300"/>
      <c r="FF139" s="300"/>
      <c r="FG139" s="372"/>
      <c r="FH139" s="423"/>
      <c r="FI139" s="426">
        <f t="shared" ref="FI139:GE139" si="176">$B$10*Q$356</f>
        <v>23344.424999999999</v>
      </c>
      <c r="FJ139" s="426">
        <f t="shared" si="176"/>
        <v>75179.8125</v>
      </c>
      <c r="FK139" s="426">
        <f t="shared" si="176"/>
        <v>213463.57499999998</v>
      </c>
      <c r="FL139" s="426">
        <f t="shared" si="176"/>
        <v>417721.6875</v>
      </c>
      <c r="FM139" s="426">
        <f t="shared" si="176"/>
        <v>510202.38749999995</v>
      </c>
      <c r="FN139" s="426">
        <f t="shared" si="176"/>
        <v>496444.64999999997</v>
      </c>
      <c r="FO139" s="426">
        <f t="shared" si="176"/>
        <v>505224.03749999998</v>
      </c>
      <c r="FP139" s="426">
        <f t="shared" si="176"/>
        <v>495940.08749999997</v>
      </c>
      <c r="FQ139" s="426">
        <f t="shared" si="176"/>
        <v>335455.57500000001</v>
      </c>
      <c r="FR139" s="426">
        <f t="shared" si="176"/>
        <v>364069.875</v>
      </c>
      <c r="FS139" s="427">
        <f t="shared" si="176"/>
        <v>279841.57500000001</v>
      </c>
      <c r="FT139" s="426">
        <f t="shared" si="176"/>
        <v>238590.78749999998</v>
      </c>
      <c r="FU139" s="426">
        <f t="shared" si="176"/>
        <v>308814.67499999999</v>
      </c>
      <c r="FV139" s="426">
        <f t="shared" si="176"/>
        <v>273585</v>
      </c>
      <c r="FW139" s="426">
        <f t="shared" si="176"/>
        <v>237267.71249999999</v>
      </c>
      <c r="FX139" s="426">
        <f t="shared" si="176"/>
        <v>178615.125</v>
      </c>
      <c r="FY139" s="426">
        <f t="shared" si="176"/>
        <v>165844.08749999999</v>
      </c>
      <c r="FZ139" s="426">
        <f t="shared" si="176"/>
        <v>185342.625</v>
      </c>
      <c r="GA139" s="426">
        <f t="shared" si="176"/>
        <v>165877.72500000001</v>
      </c>
      <c r="GB139" s="426">
        <f t="shared" si="176"/>
        <v>128921.325</v>
      </c>
      <c r="GC139" s="426">
        <f t="shared" si="176"/>
        <v>95799.599999999991</v>
      </c>
      <c r="GD139" s="426">
        <f t="shared" si="176"/>
        <v>55995.224999999999</v>
      </c>
      <c r="GE139" s="427">
        <f t="shared" si="176"/>
        <v>49009.837499999994</v>
      </c>
      <c r="GF139" s="403">
        <f t="shared" si="130"/>
        <v>5800551.4125000006</v>
      </c>
    </row>
    <row r="140" spans="1:189" ht="22" hidden="1" customHeight="1">
      <c r="B140" s="394">
        <f t="shared" si="111"/>
        <v>124</v>
      </c>
      <c r="C140" s="428"/>
      <c r="D140" s="428">
        <v>1</v>
      </c>
      <c r="E140" s="428"/>
      <c r="F140" s="428"/>
      <c r="G140" s="418" t="str">
        <f>$G$356</f>
        <v>Avg Performing  Title / Print</v>
      </c>
      <c r="H140" s="422"/>
      <c r="I140" s="423"/>
      <c r="J140" s="423"/>
      <c r="K140" s="423"/>
      <c r="L140" s="423"/>
      <c r="M140" s="423"/>
      <c r="N140" s="423"/>
      <c r="O140" s="423"/>
      <c r="P140" s="423"/>
      <c r="Q140" s="423"/>
      <c r="R140" s="423"/>
      <c r="S140" s="425"/>
      <c r="T140" s="423"/>
      <c r="U140" s="423"/>
      <c r="V140" s="423"/>
      <c r="W140" s="423"/>
      <c r="X140" s="423"/>
      <c r="Y140" s="423"/>
      <c r="Z140" s="423"/>
      <c r="AA140" s="423"/>
      <c r="AB140" s="423"/>
      <c r="AC140" s="423"/>
      <c r="AD140" s="423"/>
      <c r="AE140" s="425"/>
      <c r="AF140" s="423"/>
      <c r="AG140" s="423"/>
      <c r="AH140" s="423"/>
      <c r="AI140" s="423"/>
      <c r="AJ140" s="423"/>
      <c r="AK140" s="423"/>
      <c r="AL140" s="423"/>
      <c r="AM140" s="423"/>
      <c r="AN140" s="423"/>
      <c r="AO140" s="423"/>
      <c r="AP140" s="423"/>
      <c r="AQ140" s="425"/>
      <c r="AR140" s="423"/>
      <c r="AS140" s="423"/>
      <c r="AT140" s="423"/>
      <c r="AU140" s="423"/>
      <c r="AV140" s="423"/>
      <c r="AW140" s="423"/>
      <c r="AX140" s="423"/>
      <c r="AY140" s="423"/>
      <c r="AZ140" s="423"/>
      <c r="BA140" s="423"/>
      <c r="BB140" s="423"/>
      <c r="BC140" s="425"/>
      <c r="BD140" s="423"/>
      <c r="BE140" s="423"/>
      <c r="BF140" s="423"/>
      <c r="BG140" s="423"/>
      <c r="BH140" s="423"/>
      <c r="BI140" s="423"/>
      <c r="BJ140" s="423"/>
      <c r="BK140" s="423"/>
      <c r="BL140" s="423"/>
      <c r="BM140" s="423"/>
      <c r="BN140" s="423"/>
      <c r="BO140" s="425"/>
      <c r="BP140" s="423"/>
      <c r="BQ140" s="423"/>
      <c r="BR140" s="423"/>
      <c r="BS140" s="423"/>
      <c r="BT140" s="423"/>
      <c r="BU140" s="423"/>
      <c r="BV140" s="423"/>
      <c r="BW140" s="423"/>
      <c r="BX140" s="423"/>
      <c r="BY140" s="423"/>
      <c r="BZ140" s="423"/>
      <c r="CA140" s="425"/>
      <c r="CB140" s="423"/>
      <c r="CC140" s="423"/>
      <c r="CD140" s="423"/>
      <c r="CE140" s="423"/>
      <c r="CF140" s="423"/>
      <c r="CG140" s="423"/>
      <c r="CH140" s="423"/>
      <c r="CI140" s="423"/>
      <c r="CJ140" s="423"/>
      <c r="CK140" s="423"/>
      <c r="CL140" s="423"/>
      <c r="CM140" s="425"/>
      <c r="CN140" s="423"/>
      <c r="CO140" s="423"/>
      <c r="CP140" s="423"/>
      <c r="CQ140" s="423"/>
      <c r="CR140" s="423"/>
      <c r="CS140" s="423"/>
      <c r="CT140" s="423"/>
      <c r="CU140" s="423"/>
      <c r="CV140" s="423"/>
      <c r="CW140" s="423"/>
      <c r="CX140" s="423"/>
      <c r="CY140" s="425"/>
      <c r="CZ140" s="300"/>
      <c r="DA140" s="300"/>
      <c r="DB140" s="300"/>
      <c r="DC140" s="300"/>
      <c r="DD140" s="300"/>
      <c r="DE140" s="300"/>
      <c r="DF140" s="300"/>
      <c r="DG140" s="300"/>
      <c r="DH140" s="300"/>
      <c r="DI140" s="300"/>
      <c r="DJ140" s="300"/>
      <c r="DK140" s="372"/>
      <c r="DL140" s="423"/>
      <c r="DM140" s="423"/>
      <c r="DN140" s="423"/>
      <c r="DO140" s="423"/>
      <c r="DP140" s="423"/>
      <c r="DQ140" s="423"/>
      <c r="DR140" s="423"/>
      <c r="DS140" s="423"/>
      <c r="DT140" s="423"/>
      <c r="DU140" s="423"/>
      <c r="DV140" s="423"/>
      <c r="DW140" s="425"/>
      <c r="DX140" s="300"/>
      <c r="DY140" s="300"/>
      <c r="DZ140" s="300"/>
      <c r="EA140" s="300"/>
      <c r="EB140" s="300"/>
      <c r="EC140" s="300"/>
      <c r="ED140" s="300"/>
      <c r="EE140" s="300"/>
      <c r="EF140" s="300"/>
      <c r="EG140" s="300"/>
      <c r="EH140" s="300"/>
      <c r="EI140" s="372"/>
      <c r="EJ140" s="300"/>
      <c r="EK140" s="300"/>
      <c r="EL140" s="300"/>
      <c r="EM140" s="300"/>
      <c r="EN140" s="300"/>
      <c r="EO140" s="300"/>
      <c r="EP140" s="300"/>
      <c r="EQ140" s="300"/>
      <c r="ER140" s="300"/>
      <c r="ES140" s="300"/>
      <c r="ET140" s="300"/>
      <c r="EU140" s="372"/>
      <c r="EV140" s="300"/>
      <c r="EW140" s="300"/>
      <c r="EX140" s="300"/>
      <c r="EY140" s="300"/>
      <c r="EZ140" s="300"/>
      <c r="FA140" s="300"/>
      <c r="FB140" s="300"/>
      <c r="FC140" s="300"/>
      <c r="FD140" s="300"/>
      <c r="FE140" s="300"/>
      <c r="FF140" s="300"/>
      <c r="FG140" s="372"/>
      <c r="FH140" s="423"/>
      <c r="FI140" s="423"/>
      <c r="FJ140" s="423"/>
      <c r="FK140" s="426">
        <f t="shared" ref="FK140:GE140" si="177">$B$10*Q$356</f>
        <v>23344.424999999999</v>
      </c>
      <c r="FL140" s="426">
        <f t="shared" si="177"/>
        <v>75179.8125</v>
      </c>
      <c r="FM140" s="426">
        <f t="shared" si="177"/>
        <v>213463.57499999998</v>
      </c>
      <c r="FN140" s="426">
        <f t="shared" si="177"/>
        <v>417721.6875</v>
      </c>
      <c r="FO140" s="426">
        <f t="shared" si="177"/>
        <v>510202.38749999995</v>
      </c>
      <c r="FP140" s="426">
        <f t="shared" si="177"/>
        <v>496444.64999999997</v>
      </c>
      <c r="FQ140" s="426">
        <f t="shared" si="177"/>
        <v>505224.03749999998</v>
      </c>
      <c r="FR140" s="426">
        <f t="shared" si="177"/>
        <v>495940.08749999997</v>
      </c>
      <c r="FS140" s="427">
        <f t="shared" si="177"/>
        <v>335455.57500000001</v>
      </c>
      <c r="FT140" s="426">
        <f t="shared" si="177"/>
        <v>364069.875</v>
      </c>
      <c r="FU140" s="426">
        <f t="shared" si="177"/>
        <v>279841.57500000001</v>
      </c>
      <c r="FV140" s="426">
        <f t="shared" si="177"/>
        <v>238590.78749999998</v>
      </c>
      <c r="FW140" s="426">
        <f t="shared" si="177"/>
        <v>308814.67499999999</v>
      </c>
      <c r="FX140" s="426">
        <f t="shared" si="177"/>
        <v>273585</v>
      </c>
      <c r="FY140" s="426">
        <f t="shared" si="177"/>
        <v>237267.71249999999</v>
      </c>
      <c r="FZ140" s="426">
        <f t="shared" si="177"/>
        <v>178615.125</v>
      </c>
      <c r="GA140" s="426">
        <f t="shared" si="177"/>
        <v>165844.08749999999</v>
      </c>
      <c r="GB140" s="426">
        <f t="shared" si="177"/>
        <v>185342.625</v>
      </c>
      <c r="GC140" s="426">
        <f t="shared" si="177"/>
        <v>165877.72500000001</v>
      </c>
      <c r="GD140" s="426">
        <f t="shared" si="177"/>
        <v>128921.325</v>
      </c>
      <c r="GE140" s="427">
        <f t="shared" si="177"/>
        <v>95799.599999999991</v>
      </c>
      <c r="GF140" s="403">
        <f t="shared" si="130"/>
        <v>5695546.3500000006</v>
      </c>
    </row>
    <row r="141" spans="1:189" ht="22" hidden="1" customHeight="1">
      <c r="B141" s="394">
        <f t="shared" si="111"/>
        <v>125</v>
      </c>
      <c r="C141" s="428"/>
      <c r="D141" s="428"/>
      <c r="E141" s="428"/>
      <c r="F141" s="428">
        <v>1</v>
      </c>
      <c r="G141" s="412" t="str">
        <f>$G$358</f>
        <v>Even Performing Title / Print</v>
      </c>
      <c r="H141" s="422"/>
      <c r="I141" s="423"/>
      <c r="J141" s="423"/>
      <c r="K141" s="423"/>
      <c r="L141" s="423"/>
      <c r="M141" s="423"/>
      <c r="N141" s="423"/>
      <c r="O141" s="423"/>
      <c r="P141" s="423"/>
      <c r="Q141" s="423"/>
      <c r="R141" s="423"/>
      <c r="S141" s="425"/>
      <c r="T141" s="423"/>
      <c r="U141" s="423"/>
      <c r="V141" s="423"/>
      <c r="W141" s="423"/>
      <c r="X141" s="423"/>
      <c r="Y141" s="423"/>
      <c r="Z141" s="423"/>
      <c r="AA141" s="423"/>
      <c r="AB141" s="423"/>
      <c r="AC141" s="423"/>
      <c r="AD141" s="423"/>
      <c r="AE141" s="425"/>
      <c r="AF141" s="423"/>
      <c r="AG141" s="423"/>
      <c r="AH141" s="423"/>
      <c r="AI141" s="423"/>
      <c r="AJ141" s="423"/>
      <c r="AK141" s="423"/>
      <c r="AL141" s="423"/>
      <c r="AM141" s="423"/>
      <c r="AN141" s="423"/>
      <c r="AO141" s="423"/>
      <c r="AP141" s="423"/>
      <c r="AQ141" s="425"/>
      <c r="AR141" s="423"/>
      <c r="AS141" s="423"/>
      <c r="AT141" s="423"/>
      <c r="AU141" s="423"/>
      <c r="AV141" s="423"/>
      <c r="AW141" s="423"/>
      <c r="AX141" s="423"/>
      <c r="AY141" s="423"/>
      <c r="AZ141" s="423"/>
      <c r="BA141" s="423"/>
      <c r="BB141" s="423"/>
      <c r="BC141" s="425"/>
      <c r="BD141" s="423"/>
      <c r="BE141" s="423"/>
      <c r="BF141" s="423"/>
      <c r="BG141" s="423"/>
      <c r="BH141" s="423"/>
      <c r="BI141" s="423"/>
      <c r="BJ141" s="423"/>
      <c r="BK141" s="423"/>
      <c r="BL141" s="423"/>
      <c r="BM141" s="423"/>
      <c r="BN141" s="423"/>
      <c r="BO141" s="425"/>
      <c r="BP141" s="423"/>
      <c r="BQ141" s="423"/>
      <c r="BR141" s="423"/>
      <c r="BS141" s="423"/>
      <c r="BT141" s="423"/>
      <c r="BU141" s="423"/>
      <c r="BV141" s="423"/>
      <c r="BW141" s="423"/>
      <c r="BX141" s="423"/>
      <c r="BY141" s="423"/>
      <c r="BZ141" s="423"/>
      <c r="CA141" s="425"/>
      <c r="CB141" s="423"/>
      <c r="CC141" s="423"/>
      <c r="CD141" s="423"/>
      <c r="CE141" s="423"/>
      <c r="CF141" s="423"/>
      <c r="CG141" s="423"/>
      <c r="CH141" s="423"/>
      <c r="CI141" s="423"/>
      <c r="CJ141" s="423"/>
      <c r="CK141" s="423"/>
      <c r="CL141" s="423"/>
      <c r="CM141" s="425"/>
      <c r="CN141" s="423"/>
      <c r="CO141" s="423"/>
      <c r="CP141" s="423"/>
      <c r="CQ141" s="423"/>
      <c r="CR141" s="423"/>
      <c r="CS141" s="423"/>
      <c r="CT141" s="423"/>
      <c r="CU141" s="423"/>
      <c r="CV141" s="423"/>
      <c r="CW141" s="423"/>
      <c r="CX141" s="423"/>
      <c r="CY141" s="425"/>
      <c r="CZ141" s="300"/>
      <c r="DA141" s="300"/>
      <c r="DB141" s="300"/>
      <c r="DC141" s="300"/>
      <c r="DD141" s="300"/>
      <c r="DE141" s="300"/>
      <c r="DF141" s="300"/>
      <c r="DG141" s="300"/>
      <c r="DH141" s="300"/>
      <c r="DI141" s="300"/>
      <c r="DJ141" s="300"/>
      <c r="DK141" s="372"/>
      <c r="DL141" s="423"/>
      <c r="DM141" s="423"/>
      <c r="DN141" s="423"/>
      <c r="DO141" s="423"/>
      <c r="DP141" s="423"/>
      <c r="DQ141" s="423"/>
      <c r="DR141" s="423"/>
      <c r="DS141" s="423"/>
      <c r="DT141" s="423"/>
      <c r="DU141" s="423"/>
      <c r="DV141" s="423"/>
      <c r="DW141" s="425"/>
      <c r="DX141" s="300"/>
      <c r="DY141" s="300"/>
      <c r="DZ141" s="300"/>
      <c r="EA141" s="300"/>
      <c r="EB141" s="300"/>
      <c r="EC141" s="300"/>
      <c r="ED141" s="300"/>
      <c r="EE141" s="300"/>
      <c r="EF141" s="300"/>
      <c r="EG141" s="300"/>
      <c r="EH141" s="300"/>
      <c r="EI141" s="372"/>
      <c r="EJ141" s="300"/>
      <c r="EK141" s="300"/>
      <c r="EL141" s="300"/>
      <c r="EM141" s="300"/>
      <c r="EN141" s="300"/>
      <c r="EO141" s="300"/>
      <c r="EP141" s="300"/>
      <c r="EQ141" s="300"/>
      <c r="ER141" s="300"/>
      <c r="ES141" s="300"/>
      <c r="ET141" s="300"/>
      <c r="EU141" s="372"/>
      <c r="EV141" s="300"/>
      <c r="EW141" s="300"/>
      <c r="EX141" s="300"/>
      <c r="EY141" s="300"/>
      <c r="EZ141" s="300"/>
      <c r="FA141" s="300"/>
      <c r="FB141" s="300"/>
      <c r="FC141" s="300"/>
      <c r="FD141" s="300"/>
      <c r="FE141" s="300"/>
      <c r="FF141" s="300"/>
      <c r="FG141" s="372"/>
      <c r="FH141" s="423"/>
      <c r="FI141" s="423"/>
      <c r="FJ141" s="423"/>
      <c r="FK141" s="423"/>
      <c r="FL141" s="431">
        <f t="shared" ref="FL141:GE141" si="178">$B$10*Q$358</f>
        <v>2335.9375000000005</v>
      </c>
      <c r="FM141" s="431">
        <f t="shared" si="178"/>
        <v>9343.7500000000018</v>
      </c>
      <c r="FN141" s="431">
        <f t="shared" si="178"/>
        <v>23359.375</v>
      </c>
      <c r="FO141" s="431">
        <f t="shared" si="178"/>
        <v>35039.0625</v>
      </c>
      <c r="FP141" s="431">
        <f t="shared" si="178"/>
        <v>46718.75</v>
      </c>
      <c r="FQ141" s="431">
        <f t="shared" si="178"/>
        <v>44382.8125</v>
      </c>
      <c r="FR141" s="431">
        <f t="shared" si="178"/>
        <v>42046.875</v>
      </c>
      <c r="FS141" s="432">
        <f t="shared" si="178"/>
        <v>39710.9375</v>
      </c>
      <c r="FT141" s="431">
        <f t="shared" si="178"/>
        <v>37375.000000000007</v>
      </c>
      <c r="FU141" s="431">
        <f t="shared" si="178"/>
        <v>35039.0625</v>
      </c>
      <c r="FV141" s="431">
        <f t="shared" si="178"/>
        <v>32703.125</v>
      </c>
      <c r="FW141" s="431">
        <f t="shared" si="178"/>
        <v>30367.1875</v>
      </c>
      <c r="FX141" s="431">
        <f t="shared" si="178"/>
        <v>28031.25</v>
      </c>
      <c r="FY141" s="431">
        <f t="shared" si="178"/>
        <v>25695.312500000004</v>
      </c>
      <c r="FZ141" s="431">
        <f t="shared" si="178"/>
        <v>23359.374999999975</v>
      </c>
      <c r="GA141" s="431">
        <f t="shared" si="178"/>
        <v>21023.437499999975</v>
      </c>
      <c r="GB141" s="431">
        <f t="shared" si="178"/>
        <v>18687.500000000004</v>
      </c>
      <c r="GC141" s="431">
        <f t="shared" si="178"/>
        <v>16351.5625</v>
      </c>
      <c r="GD141" s="431">
        <f t="shared" si="178"/>
        <v>14015.625</v>
      </c>
      <c r="GE141" s="432">
        <f t="shared" si="178"/>
        <v>11679.6875</v>
      </c>
      <c r="GF141" s="416">
        <f t="shared" si="130"/>
        <v>537265.625</v>
      </c>
    </row>
    <row r="142" spans="1:189" ht="22" hidden="1" customHeight="1">
      <c r="B142" s="394">
        <f t="shared" si="111"/>
        <v>126</v>
      </c>
      <c r="C142" s="428"/>
      <c r="D142" s="428">
        <v>1</v>
      </c>
      <c r="E142" s="428"/>
      <c r="F142" s="428"/>
      <c r="G142" s="418" t="str">
        <f>$G$356</f>
        <v>Avg Performing  Title / Print</v>
      </c>
      <c r="H142" s="422"/>
      <c r="I142" s="423"/>
      <c r="J142" s="423"/>
      <c r="K142" s="423"/>
      <c r="L142" s="423"/>
      <c r="M142" s="423"/>
      <c r="N142" s="423"/>
      <c r="O142" s="423"/>
      <c r="P142" s="423"/>
      <c r="Q142" s="423"/>
      <c r="R142" s="423"/>
      <c r="S142" s="425"/>
      <c r="T142" s="423"/>
      <c r="U142" s="423"/>
      <c r="V142" s="423"/>
      <c r="W142" s="423"/>
      <c r="X142" s="423"/>
      <c r="Y142" s="423"/>
      <c r="Z142" s="423"/>
      <c r="AA142" s="423"/>
      <c r="AB142" s="423"/>
      <c r="AC142" s="423"/>
      <c r="AD142" s="423"/>
      <c r="AE142" s="425"/>
      <c r="AF142" s="423"/>
      <c r="AG142" s="423"/>
      <c r="AH142" s="423"/>
      <c r="AI142" s="423"/>
      <c r="AJ142" s="423"/>
      <c r="AK142" s="423"/>
      <c r="AL142" s="423"/>
      <c r="AM142" s="423"/>
      <c r="AN142" s="423"/>
      <c r="AO142" s="423"/>
      <c r="AP142" s="423"/>
      <c r="AQ142" s="425"/>
      <c r="AR142" s="423"/>
      <c r="AS142" s="423"/>
      <c r="AT142" s="423"/>
      <c r="AU142" s="423"/>
      <c r="AV142" s="423"/>
      <c r="AW142" s="423"/>
      <c r="AX142" s="423"/>
      <c r="AY142" s="423"/>
      <c r="AZ142" s="423"/>
      <c r="BA142" s="423"/>
      <c r="BB142" s="423"/>
      <c r="BC142" s="425"/>
      <c r="BD142" s="423"/>
      <c r="BE142" s="423"/>
      <c r="BF142" s="423"/>
      <c r="BG142" s="423"/>
      <c r="BH142" s="423"/>
      <c r="BI142" s="423"/>
      <c r="BJ142" s="423"/>
      <c r="BK142" s="423"/>
      <c r="BL142" s="423"/>
      <c r="BM142" s="423"/>
      <c r="BN142" s="423"/>
      <c r="BO142" s="425"/>
      <c r="BP142" s="423"/>
      <c r="BQ142" s="423"/>
      <c r="BR142" s="423"/>
      <c r="BS142" s="423"/>
      <c r="BT142" s="423"/>
      <c r="BU142" s="423"/>
      <c r="BV142" s="423"/>
      <c r="BW142" s="423"/>
      <c r="BX142" s="423"/>
      <c r="BY142" s="423"/>
      <c r="BZ142" s="423"/>
      <c r="CA142" s="425"/>
      <c r="CB142" s="423"/>
      <c r="CC142" s="423"/>
      <c r="CD142" s="423"/>
      <c r="CE142" s="423"/>
      <c r="CF142" s="423"/>
      <c r="CG142" s="423"/>
      <c r="CH142" s="423"/>
      <c r="CI142" s="423"/>
      <c r="CJ142" s="423"/>
      <c r="CK142" s="423"/>
      <c r="CL142" s="423"/>
      <c r="CM142" s="425"/>
      <c r="CN142" s="423"/>
      <c r="CO142" s="423"/>
      <c r="CP142" s="423"/>
      <c r="CQ142" s="423"/>
      <c r="CR142" s="423"/>
      <c r="CS142" s="423"/>
      <c r="CT142" s="423"/>
      <c r="CU142" s="423"/>
      <c r="CV142" s="423"/>
      <c r="CW142" s="423"/>
      <c r="CX142" s="423"/>
      <c r="CY142" s="425"/>
      <c r="CZ142" s="300"/>
      <c r="DA142" s="300"/>
      <c r="DB142" s="300"/>
      <c r="DC142" s="300"/>
      <c r="DD142" s="300"/>
      <c r="DE142" s="300"/>
      <c r="DF142" s="300"/>
      <c r="DG142" s="300"/>
      <c r="DH142" s="300"/>
      <c r="DI142" s="300"/>
      <c r="DJ142" s="300"/>
      <c r="DK142" s="372"/>
      <c r="DL142" s="423"/>
      <c r="DM142" s="423"/>
      <c r="DN142" s="423"/>
      <c r="DO142" s="423"/>
      <c r="DP142" s="423"/>
      <c r="DQ142" s="423"/>
      <c r="DR142" s="423"/>
      <c r="DS142" s="423"/>
      <c r="DT142" s="423"/>
      <c r="DU142" s="423"/>
      <c r="DV142" s="423"/>
      <c r="DW142" s="425"/>
      <c r="DX142" s="300"/>
      <c r="DY142" s="300"/>
      <c r="DZ142" s="300"/>
      <c r="EA142" s="300"/>
      <c r="EB142" s="300"/>
      <c r="EC142" s="300"/>
      <c r="ED142" s="300"/>
      <c r="EE142" s="300"/>
      <c r="EF142" s="300"/>
      <c r="EG142" s="300"/>
      <c r="EH142" s="300"/>
      <c r="EI142" s="372"/>
      <c r="EJ142" s="300"/>
      <c r="EK142" s="300"/>
      <c r="EL142" s="300"/>
      <c r="EM142" s="300"/>
      <c r="EN142" s="300"/>
      <c r="EO142" s="300"/>
      <c r="EP142" s="300"/>
      <c r="EQ142" s="300"/>
      <c r="ER142" s="300"/>
      <c r="ES142" s="300"/>
      <c r="ET142" s="300"/>
      <c r="EU142" s="372"/>
      <c r="EV142" s="300"/>
      <c r="EW142" s="300"/>
      <c r="EX142" s="300"/>
      <c r="EY142" s="300"/>
      <c r="EZ142" s="300"/>
      <c r="FA142" s="300"/>
      <c r="FB142" s="300"/>
      <c r="FC142" s="300"/>
      <c r="FD142" s="300"/>
      <c r="FE142" s="300"/>
      <c r="FF142" s="300"/>
      <c r="FG142" s="372"/>
      <c r="FH142" s="423"/>
      <c r="FI142" s="423"/>
      <c r="FJ142" s="423"/>
      <c r="FK142" s="423"/>
      <c r="FL142" s="423"/>
      <c r="FM142" s="423"/>
      <c r="FN142" s="426">
        <f t="shared" ref="FN142:GE142" si="179">$B$10*Q$356</f>
        <v>23344.424999999999</v>
      </c>
      <c r="FO142" s="426">
        <f t="shared" si="179"/>
        <v>75179.8125</v>
      </c>
      <c r="FP142" s="426">
        <f t="shared" si="179"/>
        <v>213463.57499999998</v>
      </c>
      <c r="FQ142" s="426">
        <f t="shared" si="179"/>
        <v>417721.6875</v>
      </c>
      <c r="FR142" s="426">
        <f t="shared" si="179"/>
        <v>510202.38749999995</v>
      </c>
      <c r="FS142" s="427">
        <f t="shared" si="179"/>
        <v>496444.64999999997</v>
      </c>
      <c r="FT142" s="426">
        <f t="shared" si="179"/>
        <v>505224.03749999998</v>
      </c>
      <c r="FU142" s="426">
        <f t="shared" si="179"/>
        <v>495940.08749999997</v>
      </c>
      <c r="FV142" s="426">
        <f t="shared" si="179"/>
        <v>335455.57500000001</v>
      </c>
      <c r="FW142" s="426">
        <f t="shared" si="179"/>
        <v>364069.875</v>
      </c>
      <c r="FX142" s="426">
        <f t="shared" si="179"/>
        <v>279841.57500000001</v>
      </c>
      <c r="FY142" s="426">
        <f t="shared" si="179"/>
        <v>238590.78749999998</v>
      </c>
      <c r="FZ142" s="426">
        <f t="shared" si="179"/>
        <v>308814.67499999999</v>
      </c>
      <c r="GA142" s="426">
        <f t="shared" si="179"/>
        <v>273585</v>
      </c>
      <c r="GB142" s="426">
        <f t="shared" si="179"/>
        <v>237267.71249999999</v>
      </c>
      <c r="GC142" s="426">
        <f t="shared" si="179"/>
        <v>178615.125</v>
      </c>
      <c r="GD142" s="426">
        <f t="shared" si="179"/>
        <v>165844.08749999999</v>
      </c>
      <c r="GE142" s="427">
        <f t="shared" si="179"/>
        <v>185342.625</v>
      </c>
      <c r="GF142" s="403">
        <f t="shared" si="130"/>
        <v>5304947.7000000011</v>
      </c>
    </row>
    <row r="143" spans="1:189" ht="22" hidden="1" customHeight="1">
      <c r="B143" s="394">
        <f t="shared" si="111"/>
        <v>127</v>
      </c>
      <c r="C143" s="428"/>
      <c r="D143" s="428"/>
      <c r="E143" s="428">
        <v>1</v>
      </c>
      <c r="F143" s="428"/>
      <c r="G143" s="409" t="str">
        <f>$G$357</f>
        <v>Low Performing  Title / Print</v>
      </c>
      <c r="H143" s="422"/>
      <c r="I143" s="423"/>
      <c r="J143" s="423"/>
      <c r="K143" s="423"/>
      <c r="L143" s="423"/>
      <c r="M143" s="423"/>
      <c r="N143" s="423"/>
      <c r="O143" s="423"/>
      <c r="P143" s="423"/>
      <c r="Q143" s="423"/>
      <c r="R143" s="423"/>
      <c r="S143" s="425"/>
      <c r="T143" s="423"/>
      <c r="U143" s="423"/>
      <c r="V143" s="423"/>
      <c r="W143" s="423"/>
      <c r="X143" s="423"/>
      <c r="Y143" s="423"/>
      <c r="Z143" s="423"/>
      <c r="AA143" s="423"/>
      <c r="AB143" s="423"/>
      <c r="AC143" s="423"/>
      <c r="AD143" s="423"/>
      <c r="AE143" s="425"/>
      <c r="AF143" s="423"/>
      <c r="AG143" s="423"/>
      <c r="AH143" s="423"/>
      <c r="AI143" s="423"/>
      <c r="AJ143" s="423"/>
      <c r="AK143" s="423"/>
      <c r="AL143" s="423"/>
      <c r="AM143" s="423"/>
      <c r="AN143" s="423"/>
      <c r="AO143" s="423"/>
      <c r="AP143" s="423"/>
      <c r="AQ143" s="425"/>
      <c r="AR143" s="423"/>
      <c r="AS143" s="423"/>
      <c r="AT143" s="423"/>
      <c r="AU143" s="423"/>
      <c r="AV143" s="423"/>
      <c r="AW143" s="423"/>
      <c r="AX143" s="423"/>
      <c r="AY143" s="423"/>
      <c r="AZ143" s="423"/>
      <c r="BA143" s="423"/>
      <c r="BB143" s="423"/>
      <c r="BC143" s="425"/>
      <c r="BD143" s="423"/>
      <c r="BE143" s="423"/>
      <c r="BF143" s="423"/>
      <c r="BG143" s="423"/>
      <c r="BH143" s="423"/>
      <c r="BI143" s="423"/>
      <c r="BJ143" s="423"/>
      <c r="BK143" s="423"/>
      <c r="BL143" s="423"/>
      <c r="BM143" s="423"/>
      <c r="BN143" s="423"/>
      <c r="BO143" s="425"/>
      <c r="BP143" s="423"/>
      <c r="BQ143" s="423"/>
      <c r="BR143" s="423"/>
      <c r="BS143" s="423"/>
      <c r="BT143" s="423"/>
      <c r="BU143" s="423"/>
      <c r="BV143" s="423"/>
      <c r="BW143" s="423"/>
      <c r="BX143" s="423"/>
      <c r="BY143" s="423"/>
      <c r="BZ143" s="423"/>
      <c r="CA143" s="425"/>
      <c r="CB143" s="423"/>
      <c r="CC143" s="423"/>
      <c r="CD143" s="423"/>
      <c r="CE143" s="423"/>
      <c r="CF143" s="423"/>
      <c r="CG143" s="423"/>
      <c r="CH143" s="423"/>
      <c r="CI143" s="423"/>
      <c r="CJ143" s="423"/>
      <c r="CK143" s="423"/>
      <c r="CL143" s="423"/>
      <c r="CM143" s="425"/>
      <c r="CN143" s="423"/>
      <c r="CO143" s="423"/>
      <c r="CP143" s="423"/>
      <c r="CQ143" s="423"/>
      <c r="CR143" s="423"/>
      <c r="CS143" s="423"/>
      <c r="CT143" s="423"/>
      <c r="CU143" s="423"/>
      <c r="CV143" s="423"/>
      <c r="CW143" s="423"/>
      <c r="CX143" s="423"/>
      <c r="CY143" s="425"/>
      <c r="CZ143" s="300"/>
      <c r="DA143" s="300"/>
      <c r="DB143" s="300"/>
      <c r="DC143" s="300"/>
      <c r="DD143" s="300"/>
      <c r="DE143" s="300"/>
      <c r="DF143" s="300"/>
      <c r="DG143" s="300"/>
      <c r="DH143" s="300"/>
      <c r="DI143" s="300"/>
      <c r="DJ143" s="300"/>
      <c r="DK143" s="372"/>
      <c r="DL143" s="423"/>
      <c r="DM143" s="423"/>
      <c r="DN143" s="423"/>
      <c r="DO143" s="423"/>
      <c r="DP143" s="423"/>
      <c r="DQ143" s="423"/>
      <c r="DR143" s="423"/>
      <c r="DS143" s="423"/>
      <c r="DT143" s="423"/>
      <c r="DU143" s="423"/>
      <c r="DV143" s="423"/>
      <c r="DW143" s="425"/>
      <c r="DX143" s="300"/>
      <c r="DY143" s="300"/>
      <c r="DZ143" s="300"/>
      <c r="EA143" s="300"/>
      <c r="EB143" s="300"/>
      <c r="EC143" s="300"/>
      <c r="ED143" s="300"/>
      <c r="EE143" s="300"/>
      <c r="EF143" s="300"/>
      <c r="EG143" s="300"/>
      <c r="EH143" s="300"/>
      <c r="EI143" s="372"/>
      <c r="EJ143" s="300"/>
      <c r="EK143" s="300"/>
      <c r="EL143" s="300"/>
      <c r="EM143" s="300"/>
      <c r="EN143" s="300"/>
      <c r="EO143" s="300"/>
      <c r="EP143" s="300"/>
      <c r="EQ143" s="300"/>
      <c r="ER143" s="300"/>
      <c r="ES143" s="300"/>
      <c r="ET143" s="300"/>
      <c r="EU143" s="372"/>
      <c r="EV143" s="300"/>
      <c r="EW143" s="300"/>
      <c r="EX143" s="300"/>
      <c r="EY143" s="300"/>
      <c r="EZ143" s="300"/>
      <c r="FA143" s="300"/>
      <c r="FB143" s="300"/>
      <c r="FC143" s="300"/>
      <c r="FD143" s="300"/>
      <c r="FE143" s="300"/>
      <c r="FF143" s="300"/>
      <c r="FG143" s="372"/>
      <c r="FH143" s="423"/>
      <c r="FI143" s="423"/>
      <c r="FJ143" s="423"/>
      <c r="FK143" s="423"/>
      <c r="FL143" s="423"/>
      <c r="FM143" s="423"/>
      <c r="FN143" s="423"/>
      <c r="FO143" s="429">
        <f t="shared" ref="FO143:GE143" si="180">$B$10*Q$357</f>
        <v>10965.824999999999</v>
      </c>
      <c r="FP143" s="429">
        <f t="shared" si="180"/>
        <v>40421.0625</v>
      </c>
      <c r="FQ143" s="429">
        <f t="shared" si="180"/>
        <v>74204.324999999997</v>
      </c>
      <c r="FR143" s="429">
        <f t="shared" si="180"/>
        <v>136792.5</v>
      </c>
      <c r="FS143" s="430">
        <f t="shared" si="180"/>
        <v>224799.41249999998</v>
      </c>
      <c r="FT143" s="429">
        <f t="shared" si="180"/>
        <v>153499.125</v>
      </c>
      <c r="FU143" s="429">
        <f t="shared" si="180"/>
        <v>131500.19999999998</v>
      </c>
      <c r="FV143" s="429">
        <f t="shared" si="180"/>
        <v>145650.375</v>
      </c>
      <c r="FW143" s="429">
        <f t="shared" si="180"/>
        <v>117574.27499999999</v>
      </c>
      <c r="FX143" s="429">
        <f t="shared" si="180"/>
        <v>116755.7625</v>
      </c>
      <c r="FY143" s="429">
        <f t="shared" si="180"/>
        <v>111205.575</v>
      </c>
      <c r="FZ143" s="429">
        <f t="shared" si="180"/>
        <v>102796.2</v>
      </c>
      <c r="GA143" s="429">
        <f t="shared" si="180"/>
        <v>90664.274999999994</v>
      </c>
      <c r="GB143" s="429">
        <f t="shared" si="180"/>
        <v>106429.04999999999</v>
      </c>
      <c r="GC143" s="429">
        <f t="shared" si="180"/>
        <v>83634.037499999991</v>
      </c>
      <c r="GD143" s="429">
        <f t="shared" si="180"/>
        <v>71558.175000000003</v>
      </c>
      <c r="GE143" s="430">
        <f t="shared" si="180"/>
        <v>70762.087499999994</v>
      </c>
      <c r="GF143" s="392">
        <f t="shared" si="130"/>
        <v>1789212.2625</v>
      </c>
    </row>
    <row r="144" spans="1:189" ht="22" hidden="1" customHeight="1">
      <c r="B144" s="394">
        <f t="shared" si="111"/>
        <v>128</v>
      </c>
      <c r="C144" s="428"/>
      <c r="D144" s="428"/>
      <c r="E144" s="428"/>
      <c r="F144" s="428">
        <v>1</v>
      </c>
      <c r="G144" s="412" t="str">
        <f>$G$358</f>
        <v>Even Performing Title / Print</v>
      </c>
      <c r="H144" s="422"/>
      <c r="I144" s="423"/>
      <c r="J144" s="423"/>
      <c r="K144" s="423"/>
      <c r="L144" s="423"/>
      <c r="M144" s="423"/>
      <c r="N144" s="423"/>
      <c r="O144" s="423"/>
      <c r="P144" s="423"/>
      <c r="Q144" s="423"/>
      <c r="R144" s="423"/>
      <c r="S144" s="425"/>
      <c r="T144" s="423"/>
      <c r="U144" s="423"/>
      <c r="V144" s="423"/>
      <c r="W144" s="423"/>
      <c r="X144" s="423"/>
      <c r="Y144" s="423"/>
      <c r="Z144" s="423"/>
      <c r="AA144" s="423"/>
      <c r="AB144" s="423"/>
      <c r="AC144" s="423"/>
      <c r="AD144" s="423"/>
      <c r="AE144" s="425"/>
      <c r="AF144" s="423"/>
      <c r="AG144" s="423"/>
      <c r="AH144" s="423"/>
      <c r="AI144" s="423"/>
      <c r="AJ144" s="423"/>
      <c r="AK144" s="423"/>
      <c r="AL144" s="423"/>
      <c r="AM144" s="423"/>
      <c r="AN144" s="423"/>
      <c r="AO144" s="423"/>
      <c r="AP144" s="423"/>
      <c r="AQ144" s="425"/>
      <c r="AR144" s="423"/>
      <c r="AS144" s="423"/>
      <c r="AT144" s="423"/>
      <c r="AU144" s="423"/>
      <c r="AV144" s="423"/>
      <c r="AW144" s="423"/>
      <c r="AX144" s="423"/>
      <c r="AY144" s="423"/>
      <c r="AZ144" s="423"/>
      <c r="BA144" s="423"/>
      <c r="BB144" s="423"/>
      <c r="BC144" s="425"/>
      <c r="BD144" s="423"/>
      <c r="BE144" s="423"/>
      <c r="BF144" s="423"/>
      <c r="BG144" s="423"/>
      <c r="BH144" s="423"/>
      <c r="BI144" s="423"/>
      <c r="BJ144" s="423"/>
      <c r="BK144" s="423"/>
      <c r="BL144" s="423"/>
      <c r="BM144" s="423"/>
      <c r="BN144" s="423"/>
      <c r="BO144" s="425"/>
      <c r="BP144" s="423"/>
      <c r="BQ144" s="423"/>
      <c r="BR144" s="423"/>
      <c r="BS144" s="423"/>
      <c r="BT144" s="423"/>
      <c r="BU144" s="423"/>
      <c r="BV144" s="423"/>
      <c r="BW144" s="423"/>
      <c r="BX144" s="423"/>
      <c r="BY144" s="423"/>
      <c r="BZ144" s="423"/>
      <c r="CA144" s="425"/>
      <c r="CB144" s="423"/>
      <c r="CC144" s="423"/>
      <c r="CD144" s="423"/>
      <c r="CE144" s="423"/>
      <c r="CF144" s="423"/>
      <c r="CG144" s="423"/>
      <c r="CH144" s="423"/>
      <c r="CI144" s="423"/>
      <c r="CJ144" s="423"/>
      <c r="CK144" s="423"/>
      <c r="CL144" s="423"/>
      <c r="CM144" s="425"/>
      <c r="CN144" s="423"/>
      <c r="CO144" s="423"/>
      <c r="CP144" s="423"/>
      <c r="CQ144" s="423"/>
      <c r="CR144" s="423"/>
      <c r="CS144" s="423"/>
      <c r="CT144" s="423"/>
      <c r="CU144" s="423"/>
      <c r="CV144" s="423"/>
      <c r="CW144" s="423"/>
      <c r="CX144" s="423"/>
      <c r="CY144" s="425"/>
      <c r="CZ144" s="300"/>
      <c r="DA144" s="300"/>
      <c r="DB144" s="300"/>
      <c r="DC144" s="300"/>
      <c r="DD144" s="300"/>
      <c r="DE144" s="300"/>
      <c r="DF144" s="300"/>
      <c r="DG144" s="300"/>
      <c r="DH144" s="300"/>
      <c r="DI144" s="300"/>
      <c r="DJ144" s="300"/>
      <c r="DK144" s="372"/>
      <c r="DL144" s="423"/>
      <c r="DM144" s="423"/>
      <c r="DN144" s="423"/>
      <c r="DO144" s="423"/>
      <c r="DP144" s="423"/>
      <c r="DQ144" s="423"/>
      <c r="DR144" s="423"/>
      <c r="DS144" s="423"/>
      <c r="DT144" s="423"/>
      <c r="DU144" s="423"/>
      <c r="DV144" s="423"/>
      <c r="DW144" s="425"/>
      <c r="DX144" s="300"/>
      <c r="DY144" s="300"/>
      <c r="DZ144" s="300"/>
      <c r="EA144" s="300"/>
      <c r="EB144" s="300"/>
      <c r="EC144" s="300"/>
      <c r="ED144" s="300"/>
      <c r="EE144" s="300"/>
      <c r="EF144" s="300"/>
      <c r="EG144" s="300"/>
      <c r="EH144" s="300"/>
      <c r="EI144" s="372"/>
      <c r="EJ144" s="300"/>
      <c r="EK144" s="300"/>
      <c r="EL144" s="300"/>
      <c r="EM144" s="300"/>
      <c r="EN144" s="300"/>
      <c r="EO144" s="300"/>
      <c r="EP144" s="300"/>
      <c r="EQ144" s="300"/>
      <c r="ER144" s="300"/>
      <c r="ES144" s="300"/>
      <c r="ET144" s="300"/>
      <c r="EU144" s="372"/>
      <c r="EV144" s="300"/>
      <c r="EW144" s="300"/>
      <c r="EX144" s="300"/>
      <c r="EY144" s="300"/>
      <c r="EZ144" s="300"/>
      <c r="FA144" s="300"/>
      <c r="FB144" s="300"/>
      <c r="FC144" s="300"/>
      <c r="FD144" s="300"/>
      <c r="FE144" s="300"/>
      <c r="FF144" s="300"/>
      <c r="FG144" s="372"/>
      <c r="FH144" s="423"/>
      <c r="FI144" s="423"/>
      <c r="FJ144" s="423"/>
      <c r="FK144" s="423"/>
      <c r="FL144" s="423"/>
      <c r="FM144" s="423"/>
      <c r="FN144" s="423"/>
      <c r="FO144" s="423"/>
      <c r="FP144" s="423"/>
      <c r="FQ144" s="431">
        <f t="shared" ref="FQ144:GE144" si="181">$B$10*Q$358</f>
        <v>2335.9375000000005</v>
      </c>
      <c r="FR144" s="431">
        <f t="shared" si="181"/>
        <v>9343.7500000000018</v>
      </c>
      <c r="FS144" s="432">
        <f t="shared" si="181"/>
        <v>23359.375</v>
      </c>
      <c r="FT144" s="431">
        <f t="shared" si="181"/>
        <v>35039.0625</v>
      </c>
      <c r="FU144" s="431">
        <f t="shared" si="181"/>
        <v>46718.75</v>
      </c>
      <c r="FV144" s="431">
        <f t="shared" si="181"/>
        <v>44382.8125</v>
      </c>
      <c r="FW144" s="431">
        <f t="shared" si="181"/>
        <v>42046.875</v>
      </c>
      <c r="FX144" s="431">
        <f t="shared" si="181"/>
        <v>39710.9375</v>
      </c>
      <c r="FY144" s="431">
        <f t="shared" si="181"/>
        <v>37375.000000000007</v>
      </c>
      <c r="FZ144" s="431">
        <f t="shared" si="181"/>
        <v>35039.0625</v>
      </c>
      <c r="GA144" s="431">
        <f t="shared" si="181"/>
        <v>32703.125</v>
      </c>
      <c r="GB144" s="431">
        <f t="shared" si="181"/>
        <v>30367.1875</v>
      </c>
      <c r="GC144" s="431">
        <f t="shared" si="181"/>
        <v>28031.25</v>
      </c>
      <c r="GD144" s="431">
        <f t="shared" si="181"/>
        <v>25695.312500000004</v>
      </c>
      <c r="GE144" s="432">
        <f t="shared" si="181"/>
        <v>23359.374999999975</v>
      </c>
      <c r="GF144" s="416">
        <f t="shared" si="130"/>
        <v>455507.8125</v>
      </c>
    </row>
    <row r="145" spans="1:189" ht="22" hidden="1" customHeight="1">
      <c r="B145" s="394">
        <f t="shared" si="111"/>
        <v>129</v>
      </c>
      <c r="C145" s="428"/>
      <c r="D145" s="428"/>
      <c r="E145" s="428">
        <v>1</v>
      </c>
      <c r="F145" s="428"/>
      <c r="G145" s="409" t="str">
        <f>$G$357</f>
        <v>Low Performing  Title / Print</v>
      </c>
      <c r="H145" s="422"/>
      <c r="I145" s="423"/>
      <c r="J145" s="423"/>
      <c r="K145" s="423"/>
      <c r="L145" s="423"/>
      <c r="M145" s="423"/>
      <c r="N145" s="423"/>
      <c r="O145" s="423"/>
      <c r="P145" s="423"/>
      <c r="Q145" s="423"/>
      <c r="R145" s="423"/>
      <c r="S145" s="425"/>
      <c r="T145" s="423"/>
      <c r="U145" s="423"/>
      <c r="V145" s="423"/>
      <c r="W145" s="423"/>
      <c r="X145" s="423"/>
      <c r="Y145" s="423"/>
      <c r="Z145" s="423"/>
      <c r="AA145" s="423"/>
      <c r="AB145" s="423"/>
      <c r="AC145" s="423"/>
      <c r="AD145" s="423"/>
      <c r="AE145" s="425"/>
      <c r="AF145" s="423"/>
      <c r="AG145" s="423"/>
      <c r="AH145" s="423"/>
      <c r="AI145" s="423"/>
      <c r="AJ145" s="423"/>
      <c r="AK145" s="423"/>
      <c r="AL145" s="423"/>
      <c r="AM145" s="423"/>
      <c r="AN145" s="423"/>
      <c r="AO145" s="423"/>
      <c r="AP145" s="423"/>
      <c r="AQ145" s="425"/>
      <c r="AR145" s="423"/>
      <c r="AS145" s="423"/>
      <c r="AT145" s="423"/>
      <c r="AU145" s="423"/>
      <c r="AV145" s="423"/>
      <c r="AW145" s="423"/>
      <c r="AX145" s="423"/>
      <c r="AY145" s="423"/>
      <c r="AZ145" s="423"/>
      <c r="BA145" s="423"/>
      <c r="BB145" s="423"/>
      <c r="BC145" s="425"/>
      <c r="BD145" s="423"/>
      <c r="BE145" s="423"/>
      <c r="BF145" s="423"/>
      <c r="BG145" s="423"/>
      <c r="BH145" s="423"/>
      <c r="BI145" s="423"/>
      <c r="BJ145" s="423"/>
      <c r="BK145" s="423"/>
      <c r="BL145" s="423"/>
      <c r="BM145" s="423"/>
      <c r="BN145" s="423"/>
      <c r="BO145" s="425"/>
      <c r="BP145" s="423"/>
      <c r="BQ145" s="423"/>
      <c r="BR145" s="423"/>
      <c r="BS145" s="423"/>
      <c r="BT145" s="423"/>
      <c r="BU145" s="423"/>
      <c r="BV145" s="423"/>
      <c r="BW145" s="423"/>
      <c r="BX145" s="423"/>
      <c r="BY145" s="423"/>
      <c r="BZ145" s="423"/>
      <c r="CA145" s="425"/>
      <c r="CB145" s="423"/>
      <c r="CC145" s="423"/>
      <c r="CD145" s="423"/>
      <c r="CE145" s="423"/>
      <c r="CF145" s="423"/>
      <c r="CG145" s="423"/>
      <c r="CH145" s="423"/>
      <c r="CI145" s="423"/>
      <c r="CJ145" s="423"/>
      <c r="CK145" s="423"/>
      <c r="CL145" s="423"/>
      <c r="CM145" s="425"/>
      <c r="CN145" s="423"/>
      <c r="CO145" s="423"/>
      <c r="CP145" s="423"/>
      <c r="CQ145" s="423"/>
      <c r="CR145" s="423"/>
      <c r="CS145" s="423"/>
      <c r="CT145" s="423"/>
      <c r="CU145" s="423"/>
      <c r="CV145" s="423"/>
      <c r="CW145" s="423"/>
      <c r="CX145" s="423"/>
      <c r="CY145" s="425"/>
      <c r="CZ145" s="300"/>
      <c r="DA145" s="300"/>
      <c r="DB145" s="300"/>
      <c r="DC145" s="300"/>
      <c r="DD145" s="300"/>
      <c r="DE145" s="300"/>
      <c r="DF145" s="300"/>
      <c r="DG145" s="300"/>
      <c r="DH145" s="300"/>
      <c r="DI145" s="300"/>
      <c r="DJ145" s="300"/>
      <c r="DK145" s="372"/>
      <c r="DL145" s="423"/>
      <c r="DM145" s="423"/>
      <c r="DN145" s="423"/>
      <c r="DO145" s="423"/>
      <c r="DP145" s="423"/>
      <c r="DQ145" s="423"/>
      <c r="DR145" s="423"/>
      <c r="DS145" s="423"/>
      <c r="DT145" s="423"/>
      <c r="DU145" s="423"/>
      <c r="DV145" s="423"/>
      <c r="DW145" s="425"/>
      <c r="DX145" s="300"/>
      <c r="DY145" s="300"/>
      <c r="DZ145" s="300"/>
      <c r="EA145" s="300"/>
      <c r="EB145" s="300"/>
      <c r="EC145" s="300"/>
      <c r="ED145" s="300"/>
      <c r="EE145" s="300"/>
      <c r="EF145" s="300"/>
      <c r="EG145" s="300"/>
      <c r="EH145" s="300"/>
      <c r="EI145" s="372"/>
      <c r="EJ145" s="300"/>
      <c r="EK145" s="300"/>
      <c r="EL145" s="300"/>
      <c r="EM145" s="300"/>
      <c r="EN145" s="300"/>
      <c r="EO145" s="300"/>
      <c r="EP145" s="300"/>
      <c r="EQ145" s="300"/>
      <c r="ER145" s="300"/>
      <c r="ES145" s="300"/>
      <c r="ET145" s="300"/>
      <c r="EU145" s="372"/>
      <c r="EV145" s="300"/>
      <c r="EW145" s="300"/>
      <c r="EX145" s="300"/>
      <c r="EY145" s="300"/>
      <c r="EZ145" s="300"/>
      <c r="FA145" s="300"/>
      <c r="FB145" s="300"/>
      <c r="FC145" s="300"/>
      <c r="FD145" s="300"/>
      <c r="FE145" s="300"/>
      <c r="FF145" s="300"/>
      <c r="FG145" s="372"/>
      <c r="FH145" s="423"/>
      <c r="FI145" s="423"/>
      <c r="FJ145" s="423"/>
      <c r="FK145" s="423"/>
      <c r="FL145" s="423"/>
      <c r="FM145" s="423"/>
      <c r="FN145" s="423"/>
      <c r="FO145" s="423"/>
      <c r="FP145" s="423"/>
      <c r="FQ145" s="423"/>
      <c r="FR145" s="429">
        <f t="shared" ref="FR145:GE145" si="182">$B$10*Q$357</f>
        <v>10965.824999999999</v>
      </c>
      <c r="FS145" s="430">
        <f t="shared" si="182"/>
        <v>40421.0625</v>
      </c>
      <c r="FT145" s="429">
        <f t="shared" si="182"/>
        <v>74204.324999999997</v>
      </c>
      <c r="FU145" s="429">
        <f t="shared" si="182"/>
        <v>136792.5</v>
      </c>
      <c r="FV145" s="429">
        <f t="shared" si="182"/>
        <v>224799.41249999998</v>
      </c>
      <c r="FW145" s="429">
        <f t="shared" si="182"/>
        <v>153499.125</v>
      </c>
      <c r="FX145" s="429">
        <f t="shared" si="182"/>
        <v>131500.19999999998</v>
      </c>
      <c r="FY145" s="429">
        <f t="shared" si="182"/>
        <v>145650.375</v>
      </c>
      <c r="FZ145" s="429">
        <f t="shared" si="182"/>
        <v>117574.27499999999</v>
      </c>
      <c r="GA145" s="429">
        <f t="shared" si="182"/>
        <v>116755.7625</v>
      </c>
      <c r="GB145" s="429">
        <f t="shared" si="182"/>
        <v>111205.575</v>
      </c>
      <c r="GC145" s="429">
        <f t="shared" si="182"/>
        <v>102796.2</v>
      </c>
      <c r="GD145" s="429">
        <f t="shared" si="182"/>
        <v>90664.274999999994</v>
      </c>
      <c r="GE145" s="430">
        <f t="shared" si="182"/>
        <v>106429.04999999999</v>
      </c>
      <c r="GF145" s="392">
        <f t="shared" si="130"/>
        <v>1563257.9624999999</v>
      </c>
    </row>
    <row r="146" spans="1:189" ht="22" hidden="1" customHeight="1" thickBot="1">
      <c r="B146" s="394">
        <f t="shared" si="111"/>
        <v>130</v>
      </c>
      <c r="C146" s="428"/>
      <c r="D146" s="428">
        <v>1</v>
      </c>
      <c r="E146" s="428"/>
      <c r="F146" s="428"/>
      <c r="G146" s="395" t="str">
        <f>$G$356</f>
        <v>Avg Performing  Title / Print</v>
      </c>
      <c r="H146" s="422"/>
      <c r="I146" s="423"/>
      <c r="J146" s="423"/>
      <c r="K146" s="423"/>
      <c r="L146" s="423"/>
      <c r="M146" s="423"/>
      <c r="N146" s="423"/>
      <c r="O146" s="423"/>
      <c r="P146" s="423"/>
      <c r="Q146" s="423"/>
      <c r="R146" s="423"/>
      <c r="S146" s="425"/>
      <c r="T146" s="423"/>
      <c r="U146" s="423"/>
      <c r="V146" s="423"/>
      <c r="W146" s="423"/>
      <c r="X146" s="423"/>
      <c r="Y146" s="423"/>
      <c r="Z146" s="423"/>
      <c r="AA146" s="423"/>
      <c r="AB146" s="423"/>
      <c r="AC146" s="423"/>
      <c r="AD146" s="423"/>
      <c r="AE146" s="425"/>
      <c r="AF146" s="423"/>
      <c r="AG146" s="423"/>
      <c r="AH146" s="423"/>
      <c r="AI146" s="423"/>
      <c r="AJ146" s="423"/>
      <c r="AK146" s="423"/>
      <c r="AL146" s="423"/>
      <c r="AM146" s="423"/>
      <c r="AN146" s="423"/>
      <c r="AO146" s="423"/>
      <c r="AP146" s="423"/>
      <c r="AQ146" s="425"/>
      <c r="AR146" s="423"/>
      <c r="AS146" s="423"/>
      <c r="AT146" s="423"/>
      <c r="AU146" s="423"/>
      <c r="AV146" s="423"/>
      <c r="AW146" s="423"/>
      <c r="AX146" s="423"/>
      <c r="AY146" s="423"/>
      <c r="AZ146" s="423"/>
      <c r="BA146" s="423"/>
      <c r="BB146" s="423"/>
      <c r="BC146" s="425"/>
      <c r="BD146" s="423"/>
      <c r="BE146" s="423"/>
      <c r="BF146" s="423"/>
      <c r="BG146" s="423"/>
      <c r="BH146" s="423"/>
      <c r="BI146" s="423"/>
      <c r="BJ146" s="423"/>
      <c r="BK146" s="423"/>
      <c r="BL146" s="423"/>
      <c r="BM146" s="423"/>
      <c r="BN146" s="423"/>
      <c r="BO146" s="425"/>
      <c r="BP146" s="423"/>
      <c r="BQ146" s="423"/>
      <c r="BR146" s="423"/>
      <c r="BS146" s="423"/>
      <c r="BT146" s="423"/>
      <c r="BU146" s="423"/>
      <c r="BV146" s="423"/>
      <c r="BW146" s="423"/>
      <c r="BX146" s="423"/>
      <c r="BY146" s="423"/>
      <c r="BZ146" s="423"/>
      <c r="CA146" s="425"/>
      <c r="CB146" s="423"/>
      <c r="CC146" s="423"/>
      <c r="CD146" s="423"/>
      <c r="CE146" s="423"/>
      <c r="CF146" s="423"/>
      <c r="CG146" s="423"/>
      <c r="CH146" s="423"/>
      <c r="CI146" s="423"/>
      <c r="CJ146" s="423"/>
      <c r="CK146" s="423"/>
      <c r="CL146" s="423"/>
      <c r="CM146" s="425"/>
      <c r="CN146" s="423"/>
      <c r="CO146" s="423"/>
      <c r="CP146" s="423"/>
      <c r="CQ146" s="423"/>
      <c r="CR146" s="423"/>
      <c r="CS146" s="423"/>
      <c r="CT146" s="423"/>
      <c r="CU146" s="423"/>
      <c r="CV146" s="423"/>
      <c r="CW146" s="423"/>
      <c r="CX146" s="423"/>
      <c r="CY146" s="425"/>
      <c r="CZ146" s="300"/>
      <c r="DA146" s="300"/>
      <c r="DB146" s="300"/>
      <c r="DC146" s="300"/>
      <c r="DD146" s="300"/>
      <c r="DE146" s="300"/>
      <c r="DF146" s="300"/>
      <c r="DG146" s="300"/>
      <c r="DH146" s="300"/>
      <c r="DI146" s="300"/>
      <c r="DJ146" s="300"/>
      <c r="DK146" s="372"/>
      <c r="DL146" s="423"/>
      <c r="DM146" s="423"/>
      <c r="DN146" s="423"/>
      <c r="DO146" s="423"/>
      <c r="DP146" s="423"/>
      <c r="DQ146" s="423"/>
      <c r="DR146" s="423"/>
      <c r="DS146" s="423"/>
      <c r="DT146" s="423"/>
      <c r="DU146" s="423"/>
      <c r="DV146" s="423"/>
      <c r="DW146" s="425"/>
      <c r="DX146" s="300"/>
      <c r="DY146" s="300"/>
      <c r="DZ146" s="300"/>
      <c r="EA146" s="300"/>
      <c r="EB146" s="300"/>
      <c r="EC146" s="300"/>
      <c r="ED146" s="300"/>
      <c r="EE146" s="300"/>
      <c r="EF146" s="300"/>
      <c r="EG146" s="300"/>
      <c r="EH146" s="300"/>
      <c r="EI146" s="372"/>
      <c r="EJ146" s="300"/>
      <c r="EK146" s="300"/>
      <c r="EL146" s="300"/>
      <c r="EM146" s="300"/>
      <c r="EN146" s="300"/>
      <c r="EO146" s="300"/>
      <c r="EP146" s="300"/>
      <c r="EQ146" s="300"/>
      <c r="ER146" s="300"/>
      <c r="ES146" s="300"/>
      <c r="ET146" s="300"/>
      <c r="EU146" s="372"/>
      <c r="EV146" s="300"/>
      <c r="EW146" s="300"/>
      <c r="EX146" s="300"/>
      <c r="EY146" s="300"/>
      <c r="EZ146" s="300"/>
      <c r="FA146" s="300"/>
      <c r="FB146" s="300"/>
      <c r="FC146" s="300"/>
      <c r="FD146" s="300"/>
      <c r="FE146" s="300"/>
      <c r="FF146" s="300"/>
      <c r="FG146" s="372"/>
      <c r="FH146" s="423"/>
      <c r="FI146" s="423"/>
      <c r="FJ146" s="423"/>
      <c r="FK146" s="423"/>
      <c r="FL146" s="423"/>
      <c r="FM146" s="423"/>
      <c r="FN146" s="423"/>
      <c r="FO146" s="423"/>
      <c r="FP146" s="423"/>
      <c r="FQ146" s="423"/>
      <c r="FR146" s="423"/>
      <c r="FS146" s="427">
        <f t="shared" ref="FS146:GE146" si="183">$B$10*Q$356</f>
        <v>23344.424999999999</v>
      </c>
      <c r="FT146" s="426">
        <f t="shared" si="183"/>
        <v>75179.8125</v>
      </c>
      <c r="FU146" s="426">
        <f t="shared" si="183"/>
        <v>213463.57499999998</v>
      </c>
      <c r="FV146" s="426">
        <f t="shared" si="183"/>
        <v>417721.6875</v>
      </c>
      <c r="FW146" s="426">
        <f t="shared" si="183"/>
        <v>510202.38749999995</v>
      </c>
      <c r="FX146" s="426">
        <f t="shared" si="183"/>
        <v>496444.64999999997</v>
      </c>
      <c r="FY146" s="426">
        <f t="shared" si="183"/>
        <v>505224.03749999998</v>
      </c>
      <c r="FZ146" s="426">
        <f t="shared" si="183"/>
        <v>495940.08749999997</v>
      </c>
      <c r="GA146" s="426">
        <f t="shared" si="183"/>
        <v>335455.57500000001</v>
      </c>
      <c r="GB146" s="426">
        <f t="shared" si="183"/>
        <v>364069.875</v>
      </c>
      <c r="GC146" s="426">
        <f t="shared" si="183"/>
        <v>279841.57500000001</v>
      </c>
      <c r="GD146" s="426">
        <f t="shared" si="183"/>
        <v>238590.78749999998</v>
      </c>
      <c r="GE146" s="427">
        <f t="shared" si="183"/>
        <v>308814.67499999999</v>
      </c>
      <c r="GF146" s="403">
        <f t="shared" si="130"/>
        <v>4264293.1500000004</v>
      </c>
    </row>
    <row r="147" spans="1:189" ht="22" hidden="1" customHeight="1" thickTop="1">
      <c r="A147" s="433" t="s">
        <v>382</v>
      </c>
      <c r="B147" s="383">
        <f t="shared" ref="B147:B158" si="184">B146+1</f>
        <v>131</v>
      </c>
      <c r="C147" s="421"/>
      <c r="D147" s="421">
        <v>1</v>
      </c>
      <c r="E147" s="421"/>
      <c r="F147" s="421"/>
      <c r="G147" s="417" t="str">
        <f>$G$356</f>
        <v>Avg Performing  Title / Print</v>
      </c>
      <c r="H147" s="422"/>
      <c r="I147" s="423"/>
      <c r="J147" s="423"/>
      <c r="K147" s="423"/>
      <c r="L147" s="423"/>
      <c r="M147" s="423"/>
      <c r="N147" s="423"/>
      <c r="O147" s="423"/>
      <c r="P147" s="423"/>
      <c r="Q147" s="423"/>
      <c r="R147" s="423"/>
      <c r="S147" s="425"/>
      <c r="T147" s="423"/>
      <c r="U147" s="423"/>
      <c r="V147" s="423"/>
      <c r="W147" s="423"/>
      <c r="X147" s="423"/>
      <c r="Y147" s="423"/>
      <c r="Z147" s="423"/>
      <c r="AA147" s="423"/>
      <c r="AB147" s="423"/>
      <c r="AC147" s="423"/>
      <c r="AD147" s="423"/>
      <c r="AE147" s="425"/>
      <c r="AF147" s="423"/>
      <c r="AG147" s="423"/>
      <c r="AH147" s="423"/>
      <c r="AI147" s="423"/>
      <c r="AJ147" s="423"/>
      <c r="AK147" s="423"/>
      <c r="AL147" s="423"/>
      <c r="AM147" s="423"/>
      <c r="AN147" s="423"/>
      <c r="AO147" s="423"/>
      <c r="AP147" s="423"/>
      <c r="AQ147" s="425"/>
      <c r="AR147" s="423"/>
      <c r="AS147" s="423"/>
      <c r="AT147" s="423"/>
      <c r="AU147" s="423"/>
      <c r="AV147" s="423"/>
      <c r="AW147" s="423"/>
      <c r="AX147" s="423"/>
      <c r="AY147" s="423"/>
      <c r="AZ147" s="423"/>
      <c r="BA147" s="423"/>
      <c r="BB147" s="423"/>
      <c r="BC147" s="425"/>
      <c r="BD147" s="423"/>
      <c r="BE147" s="423"/>
      <c r="BF147" s="423"/>
      <c r="BG147" s="423"/>
      <c r="BH147" s="423"/>
      <c r="BI147" s="423"/>
      <c r="BJ147" s="423"/>
      <c r="BK147" s="423"/>
      <c r="BL147" s="423"/>
      <c r="BM147" s="423"/>
      <c r="BN147" s="423"/>
      <c r="BO147" s="425"/>
      <c r="BP147" s="423"/>
      <c r="BQ147" s="423"/>
      <c r="BR147" s="423"/>
      <c r="BS147" s="423"/>
      <c r="BT147" s="423"/>
      <c r="BU147" s="423"/>
      <c r="BV147" s="423"/>
      <c r="BW147" s="423"/>
      <c r="BX147" s="423"/>
      <c r="BY147" s="423"/>
      <c r="BZ147" s="423"/>
      <c r="CA147" s="425"/>
      <c r="CB147" s="423"/>
      <c r="CC147" s="423"/>
      <c r="CD147" s="423"/>
      <c r="CE147" s="423"/>
      <c r="CF147" s="423"/>
      <c r="CG147" s="423"/>
      <c r="CH147" s="423"/>
      <c r="CI147" s="423"/>
      <c r="CJ147" s="423"/>
      <c r="CK147" s="423"/>
      <c r="CL147" s="423"/>
      <c r="CM147" s="425"/>
      <c r="CN147" s="423"/>
      <c r="CO147" s="423"/>
      <c r="CP147" s="423"/>
      <c r="CQ147" s="423"/>
      <c r="CR147" s="423"/>
      <c r="CS147" s="423"/>
      <c r="CT147" s="423"/>
      <c r="CU147" s="423"/>
      <c r="CV147" s="423"/>
      <c r="CW147" s="423"/>
      <c r="CX147" s="423"/>
      <c r="CY147" s="425"/>
      <c r="CZ147" s="300"/>
      <c r="DA147" s="300"/>
      <c r="DB147" s="300"/>
      <c r="DC147" s="300"/>
      <c r="DD147" s="300"/>
      <c r="DE147" s="300"/>
      <c r="DF147" s="300"/>
      <c r="DG147" s="300"/>
      <c r="DH147" s="300"/>
      <c r="DI147" s="300"/>
      <c r="DJ147" s="300"/>
      <c r="DK147" s="372"/>
      <c r="DL147" s="423"/>
      <c r="DM147" s="423"/>
      <c r="DN147" s="423"/>
      <c r="DO147" s="423"/>
      <c r="DP147" s="423"/>
      <c r="DQ147" s="423"/>
      <c r="DR147" s="423"/>
      <c r="DS147" s="423"/>
      <c r="DT147" s="423"/>
      <c r="DU147" s="423"/>
      <c r="DV147" s="423"/>
      <c r="DW147" s="425"/>
      <c r="DX147" s="300"/>
      <c r="DY147" s="300"/>
      <c r="DZ147" s="300"/>
      <c r="EA147" s="300"/>
      <c r="EB147" s="300"/>
      <c r="EC147" s="300"/>
      <c r="ED147" s="300"/>
      <c r="EE147" s="300"/>
      <c r="EF147" s="300"/>
      <c r="EG147" s="300"/>
      <c r="EH147" s="300"/>
      <c r="EI147" s="372"/>
      <c r="EJ147" s="300"/>
      <c r="EK147" s="300"/>
      <c r="EL147" s="300"/>
      <c r="EM147" s="300"/>
      <c r="EN147" s="300"/>
      <c r="EO147" s="300"/>
      <c r="EP147" s="300"/>
      <c r="EQ147" s="300"/>
      <c r="ER147" s="300"/>
      <c r="ES147" s="300"/>
      <c r="ET147" s="300"/>
      <c r="EU147" s="372"/>
      <c r="EV147" s="300"/>
      <c r="EW147" s="300"/>
      <c r="EX147" s="300"/>
      <c r="EY147" s="300"/>
      <c r="EZ147" s="300"/>
      <c r="FA147" s="300"/>
      <c r="FB147" s="300"/>
      <c r="FC147" s="300"/>
      <c r="FD147" s="300"/>
      <c r="FE147" s="300"/>
      <c r="FF147" s="300"/>
      <c r="FG147" s="372"/>
      <c r="FH147" s="300"/>
      <c r="FI147" s="300"/>
      <c r="FJ147" s="300"/>
      <c r="FK147" s="300"/>
      <c r="FL147" s="300"/>
      <c r="FM147" s="300"/>
      <c r="FN147" s="300"/>
      <c r="FO147" s="300"/>
      <c r="FP147" s="300"/>
      <c r="FQ147" s="300"/>
      <c r="FR147" s="300"/>
      <c r="FS147" s="372"/>
      <c r="FT147" s="426">
        <f t="shared" ref="FT147:GE147" si="185">$B$10*Q$356</f>
        <v>23344.424999999999</v>
      </c>
      <c r="FU147" s="426">
        <f t="shared" si="185"/>
        <v>75179.8125</v>
      </c>
      <c r="FV147" s="426">
        <f t="shared" si="185"/>
        <v>213463.57499999998</v>
      </c>
      <c r="FW147" s="426">
        <f t="shared" si="185"/>
        <v>417721.6875</v>
      </c>
      <c r="FX147" s="426">
        <f t="shared" si="185"/>
        <v>510202.38749999995</v>
      </c>
      <c r="FY147" s="426">
        <f t="shared" si="185"/>
        <v>496444.64999999997</v>
      </c>
      <c r="FZ147" s="426">
        <f t="shared" si="185"/>
        <v>505224.03749999998</v>
      </c>
      <c r="GA147" s="426">
        <f t="shared" si="185"/>
        <v>495940.08749999997</v>
      </c>
      <c r="GB147" s="426">
        <f t="shared" si="185"/>
        <v>335455.57500000001</v>
      </c>
      <c r="GC147" s="426">
        <f t="shared" si="185"/>
        <v>364069.875</v>
      </c>
      <c r="GD147" s="426">
        <f t="shared" si="185"/>
        <v>279841.57500000001</v>
      </c>
      <c r="GE147" s="427">
        <f t="shared" si="185"/>
        <v>238590.78749999998</v>
      </c>
      <c r="GF147" s="403">
        <f t="shared" si="130"/>
        <v>3955478.4750000001</v>
      </c>
    </row>
    <row r="148" spans="1:189" ht="22" hidden="1" customHeight="1">
      <c r="B148" s="394">
        <f t="shared" si="184"/>
        <v>132</v>
      </c>
      <c r="C148" s="428"/>
      <c r="D148" s="428"/>
      <c r="E148" s="428">
        <v>1</v>
      </c>
      <c r="F148" s="428"/>
      <c r="G148" s="409" t="str">
        <f>$G$357</f>
        <v>Low Performing  Title / Print</v>
      </c>
      <c r="H148" s="422"/>
      <c r="I148" s="423"/>
      <c r="J148" s="423"/>
      <c r="K148" s="423"/>
      <c r="L148" s="423"/>
      <c r="M148" s="423"/>
      <c r="N148" s="423"/>
      <c r="O148" s="423"/>
      <c r="P148" s="423"/>
      <c r="Q148" s="423"/>
      <c r="R148" s="423"/>
      <c r="S148" s="425"/>
      <c r="T148" s="423"/>
      <c r="U148" s="423"/>
      <c r="V148" s="423"/>
      <c r="W148" s="423"/>
      <c r="X148" s="423"/>
      <c r="Y148" s="423"/>
      <c r="Z148" s="423"/>
      <c r="AA148" s="423"/>
      <c r="AB148" s="423"/>
      <c r="AC148" s="423"/>
      <c r="AD148" s="423"/>
      <c r="AE148" s="425"/>
      <c r="AF148" s="423"/>
      <c r="AG148" s="423"/>
      <c r="AH148" s="423"/>
      <c r="AI148" s="423"/>
      <c r="AJ148" s="423"/>
      <c r="AK148" s="423"/>
      <c r="AL148" s="423"/>
      <c r="AM148" s="423"/>
      <c r="AN148" s="423"/>
      <c r="AO148" s="423"/>
      <c r="AP148" s="423"/>
      <c r="AQ148" s="425"/>
      <c r="AR148" s="423"/>
      <c r="AS148" s="423"/>
      <c r="AT148" s="423"/>
      <c r="AU148" s="423"/>
      <c r="AV148" s="423"/>
      <c r="AW148" s="423"/>
      <c r="AX148" s="423"/>
      <c r="AY148" s="423"/>
      <c r="AZ148" s="423"/>
      <c r="BA148" s="423"/>
      <c r="BB148" s="423"/>
      <c r="BC148" s="425"/>
      <c r="BD148" s="423"/>
      <c r="BE148" s="423"/>
      <c r="BF148" s="423"/>
      <c r="BG148" s="423"/>
      <c r="BH148" s="423"/>
      <c r="BI148" s="423"/>
      <c r="BJ148" s="423"/>
      <c r="BK148" s="423"/>
      <c r="BL148" s="423"/>
      <c r="BM148" s="423"/>
      <c r="BN148" s="423"/>
      <c r="BO148" s="425"/>
      <c r="BP148" s="423"/>
      <c r="BQ148" s="423"/>
      <c r="BR148" s="423"/>
      <c r="BS148" s="423"/>
      <c r="BT148" s="423"/>
      <c r="BU148" s="423"/>
      <c r="BV148" s="423"/>
      <c r="BW148" s="423"/>
      <c r="BX148" s="423"/>
      <c r="BY148" s="423"/>
      <c r="BZ148" s="423"/>
      <c r="CA148" s="425"/>
      <c r="CB148" s="423"/>
      <c r="CC148" s="423"/>
      <c r="CD148" s="423"/>
      <c r="CE148" s="423"/>
      <c r="CF148" s="423"/>
      <c r="CG148" s="423"/>
      <c r="CH148" s="423"/>
      <c r="CI148" s="423"/>
      <c r="CJ148" s="423"/>
      <c r="CK148" s="423"/>
      <c r="CL148" s="423"/>
      <c r="CM148" s="425"/>
      <c r="CN148" s="423"/>
      <c r="CO148" s="423"/>
      <c r="CP148" s="423"/>
      <c r="CQ148" s="423"/>
      <c r="CR148" s="423"/>
      <c r="CS148" s="423"/>
      <c r="CT148" s="423"/>
      <c r="CU148" s="423"/>
      <c r="CV148" s="423"/>
      <c r="CW148" s="423"/>
      <c r="CX148" s="423"/>
      <c r="CY148" s="425"/>
      <c r="CZ148" s="300"/>
      <c r="DA148" s="300"/>
      <c r="DB148" s="300"/>
      <c r="DC148" s="300"/>
      <c r="DD148" s="300"/>
      <c r="DE148" s="300"/>
      <c r="DF148" s="300"/>
      <c r="DG148" s="300"/>
      <c r="DH148" s="300"/>
      <c r="DI148" s="300"/>
      <c r="DJ148" s="300"/>
      <c r="DK148" s="372"/>
      <c r="DL148" s="423"/>
      <c r="DM148" s="423"/>
      <c r="DN148" s="423"/>
      <c r="DO148" s="423"/>
      <c r="DP148" s="423"/>
      <c r="DQ148" s="423"/>
      <c r="DR148" s="423"/>
      <c r="DS148" s="423"/>
      <c r="DT148" s="423"/>
      <c r="DU148" s="423"/>
      <c r="DV148" s="423"/>
      <c r="DW148" s="425"/>
      <c r="DX148" s="300"/>
      <c r="DY148" s="300"/>
      <c r="DZ148" s="300"/>
      <c r="EA148" s="300"/>
      <c r="EB148" s="300"/>
      <c r="EC148" s="300"/>
      <c r="ED148" s="300"/>
      <c r="EE148" s="300"/>
      <c r="EF148" s="300"/>
      <c r="EG148" s="300"/>
      <c r="EH148" s="300"/>
      <c r="EI148" s="372"/>
      <c r="EJ148" s="300"/>
      <c r="EK148" s="300"/>
      <c r="EL148" s="300"/>
      <c r="EM148" s="300"/>
      <c r="EN148" s="300"/>
      <c r="EO148" s="300"/>
      <c r="EP148" s="300"/>
      <c r="EQ148" s="300"/>
      <c r="ER148" s="300"/>
      <c r="ES148" s="300"/>
      <c r="ET148" s="300"/>
      <c r="EU148" s="372"/>
      <c r="EV148" s="300"/>
      <c r="EW148" s="300"/>
      <c r="EX148" s="300"/>
      <c r="EY148" s="300"/>
      <c r="EZ148" s="300"/>
      <c r="FA148" s="300"/>
      <c r="FB148" s="300"/>
      <c r="FC148" s="300"/>
      <c r="FD148" s="300"/>
      <c r="FE148" s="300"/>
      <c r="FF148" s="300"/>
      <c r="FG148" s="372"/>
      <c r="FH148" s="300"/>
      <c r="FI148" s="300"/>
      <c r="FJ148" s="300"/>
      <c r="FK148" s="300"/>
      <c r="FL148" s="300"/>
      <c r="FM148" s="300"/>
      <c r="FN148" s="300"/>
      <c r="FO148" s="300"/>
      <c r="FP148" s="300"/>
      <c r="FQ148" s="300"/>
      <c r="FR148" s="300"/>
      <c r="FS148" s="372"/>
      <c r="FT148" s="429">
        <f t="shared" ref="FT148:GE148" si="186">$B$10*Q$357</f>
        <v>10965.824999999999</v>
      </c>
      <c r="FU148" s="429">
        <f t="shared" si="186"/>
        <v>40421.0625</v>
      </c>
      <c r="FV148" s="429">
        <f t="shared" si="186"/>
        <v>74204.324999999997</v>
      </c>
      <c r="FW148" s="429">
        <f t="shared" si="186"/>
        <v>136792.5</v>
      </c>
      <c r="FX148" s="429">
        <f t="shared" si="186"/>
        <v>224799.41249999998</v>
      </c>
      <c r="FY148" s="429">
        <f t="shared" si="186"/>
        <v>153499.125</v>
      </c>
      <c r="FZ148" s="429">
        <f t="shared" si="186"/>
        <v>131500.19999999998</v>
      </c>
      <c r="GA148" s="429">
        <f t="shared" si="186"/>
        <v>145650.375</v>
      </c>
      <c r="GB148" s="429">
        <f t="shared" si="186"/>
        <v>117574.27499999999</v>
      </c>
      <c r="GC148" s="429">
        <f t="shared" si="186"/>
        <v>116755.7625</v>
      </c>
      <c r="GD148" s="429">
        <f t="shared" si="186"/>
        <v>111205.575</v>
      </c>
      <c r="GE148" s="430">
        <f t="shared" si="186"/>
        <v>102796.2</v>
      </c>
      <c r="GF148" s="392">
        <f t="shared" si="130"/>
        <v>1366164.6375</v>
      </c>
    </row>
    <row r="149" spans="1:189" ht="22" hidden="1" customHeight="1">
      <c r="B149" s="394">
        <f t="shared" si="184"/>
        <v>133</v>
      </c>
      <c r="C149" s="428">
        <v>1</v>
      </c>
      <c r="D149" s="428"/>
      <c r="E149" s="428"/>
      <c r="F149" s="428"/>
      <c r="G149" s="404" t="str">
        <f>$G$355</f>
        <v>High Performing Title / Print</v>
      </c>
      <c r="H149" s="422"/>
      <c r="I149" s="423"/>
      <c r="J149" s="423"/>
      <c r="K149" s="423"/>
      <c r="L149" s="423"/>
      <c r="M149" s="423"/>
      <c r="N149" s="423"/>
      <c r="O149" s="423"/>
      <c r="P149" s="423"/>
      <c r="Q149" s="423"/>
      <c r="R149" s="423"/>
      <c r="S149" s="425"/>
      <c r="T149" s="423"/>
      <c r="U149" s="423"/>
      <c r="V149" s="423"/>
      <c r="W149" s="423"/>
      <c r="X149" s="423"/>
      <c r="Y149" s="423"/>
      <c r="Z149" s="423"/>
      <c r="AA149" s="423"/>
      <c r="AB149" s="423"/>
      <c r="AC149" s="423"/>
      <c r="AD149" s="423"/>
      <c r="AE149" s="425"/>
      <c r="AF149" s="423"/>
      <c r="AG149" s="423"/>
      <c r="AH149" s="423"/>
      <c r="AI149" s="423"/>
      <c r="AJ149" s="423"/>
      <c r="AK149" s="423"/>
      <c r="AL149" s="423"/>
      <c r="AM149" s="423"/>
      <c r="AN149" s="423"/>
      <c r="AO149" s="423"/>
      <c r="AP149" s="423"/>
      <c r="AQ149" s="425"/>
      <c r="AR149" s="423"/>
      <c r="AS149" s="423"/>
      <c r="AT149" s="423"/>
      <c r="AU149" s="423"/>
      <c r="AV149" s="423"/>
      <c r="AW149" s="423"/>
      <c r="AX149" s="423"/>
      <c r="AY149" s="423"/>
      <c r="AZ149" s="423"/>
      <c r="BA149" s="423"/>
      <c r="BB149" s="423"/>
      <c r="BC149" s="425"/>
      <c r="BD149" s="423"/>
      <c r="BE149" s="423"/>
      <c r="BF149" s="423"/>
      <c r="BG149" s="423"/>
      <c r="BH149" s="423"/>
      <c r="BI149" s="423"/>
      <c r="BJ149" s="423"/>
      <c r="BK149" s="423"/>
      <c r="BL149" s="423"/>
      <c r="BM149" s="423"/>
      <c r="BN149" s="423"/>
      <c r="BO149" s="425"/>
      <c r="BP149" s="423"/>
      <c r="BQ149" s="423"/>
      <c r="BR149" s="423"/>
      <c r="BS149" s="423"/>
      <c r="BT149" s="423"/>
      <c r="BU149" s="423"/>
      <c r="BV149" s="423"/>
      <c r="BW149" s="423"/>
      <c r="BX149" s="423"/>
      <c r="BY149" s="423"/>
      <c r="BZ149" s="423"/>
      <c r="CA149" s="425"/>
      <c r="CB149" s="423"/>
      <c r="CC149" s="423"/>
      <c r="CD149" s="423"/>
      <c r="CE149" s="423"/>
      <c r="CF149" s="423"/>
      <c r="CG149" s="423"/>
      <c r="CH149" s="423"/>
      <c r="CI149" s="423"/>
      <c r="CJ149" s="423"/>
      <c r="CK149" s="423"/>
      <c r="CL149" s="423"/>
      <c r="CM149" s="425"/>
      <c r="CN149" s="423"/>
      <c r="CO149" s="423"/>
      <c r="CP149" s="423"/>
      <c r="CQ149" s="423"/>
      <c r="CR149" s="423"/>
      <c r="CS149" s="423"/>
      <c r="CT149" s="423"/>
      <c r="CU149" s="423"/>
      <c r="CV149" s="423"/>
      <c r="CW149" s="423"/>
      <c r="CX149" s="423"/>
      <c r="CY149" s="425"/>
      <c r="CZ149" s="300"/>
      <c r="DA149" s="300"/>
      <c r="DB149" s="300"/>
      <c r="DC149" s="300"/>
      <c r="DD149" s="300"/>
      <c r="DE149" s="300"/>
      <c r="DF149" s="300"/>
      <c r="DG149" s="300"/>
      <c r="DH149" s="300"/>
      <c r="DI149" s="300"/>
      <c r="DJ149" s="300"/>
      <c r="DK149" s="372"/>
      <c r="DL149" s="423"/>
      <c r="DM149" s="423"/>
      <c r="DN149" s="423"/>
      <c r="DO149" s="423"/>
      <c r="DP149" s="423"/>
      <c r="DQ149" s="423"/>
      <c r="DR149" s="423"/>
      <c r="DS149" s="423"/>
      <c r="DT149" s="423"/>
      <c r="DU149" s="423"/>
      <c r="DV149" s="423"/>
      <c r="DW149" s="425"/>
      <c r="DX149" s="300"/>
      <c r="DY149" s="300"/>
      <c r="DZ149" s="300"/>
      <c r="EA149" s="300"/>
      <c r="EB149" s="300"/>
      <c r="EC149" s="300"/>
      <c r="ED149" s="300"/>
      <c r="EE149" s="300"/>
      <c r="EF149" s="300"/>
      <c r="EG149" s="300"/>
      <c r="EH149" s="300"/>
      <c r="EI149" s="372"/>
      <c r="EJ149" s="300"/>
      <c r="EK149" s="300"/>
      <c r="EL149" s="300"/>
      <c r="EM149" s="300"/>
      <c r="EN149" s="300"/>
      <c r="EO149" s="300"/>
      <c r="EP149" s="300"/>
      <c r="EQ149" s="300"/>
      <c r="ER149" s="300"/>
      <c r="ES149" s="300"/>
      <c r="ET149" s="300"/>
      <c r="EU149" s="372"/>
      <c r="EV149" s="300"/>
      <c r="EW149" s="300"/>
      <c r="EX149" s="300"/>
      <c r="EY149" s="300"/>
      <c r="EZ149" s="300"/>
      <c r="FA149" s="300"/>
      <c r="FB149" s="300"/>
      <c r="FC149" s="300"/>
      <c r="FD149" s="300"/>
      <c r="FE149" s="300"/>
      <c r="FF149" s="300"/>
      <c r="FG149" s="372"/>
      <c r="FH149" s="300"/>
      <c r="FI149" s="300"/>
      <c r="FJ149" s="300"/>
      <c r="FK149" s="300"/>
      <c r="FL149" s="300"/>
      <c r="FM149" s="300"/>
      <c r="FN149" s="300"/>
      <c r="FO149" s="300"/>
      <c r="FP149" s="300"/>
      <c r="FQ149" s="300"/>
      <c r="FR149" s="300"/>
      <c r="FS149" s="372"/>
      <c r="FT149" s="423"/>
      <c r="FU149" s="435">
        <f t="shared" ref="FU149:GE149" si="187">$B$10*Q$355</f>
        <v>216978.69374999998</v>
      </c>
      <c r="FV149" s="435">
        <f t="shared" si="187"/>
        <v>724467.65625</v>
      </c>
      <c r="FW149" s="435">
        <f t="shared" si="187"/>
        <v>1376160.58125</v>
      </c>
      <c r="FX149" s="435">
        <f t="shared" si="187"/>
        <v>2329951.8937499998</v>
      </c>
      <c r="FY149" s="435">
        <f t="shared" si="187"/>
        <v>2894254.59375</v>
      </c>
      <c r="FZ149" s="435">
        <f t="shared" si="187"/>
        <v>3393771.46875</v>
      </c>
      <c r="GA149" s="435">
        <f t="shared" si="187"/>
        <v>2796016.2749999999</v>
      </c>
      <c r="GB149" s="435">
        <f t="shared" si="187"/>
        <v>2389978.0124999997</v>
      </c>
      <c r="GC149" s="435">
        <f t="shared" si="187"/>
        <v>3074736.5999999996</v>
      </c>
      <c r="GD149" s="435">
        <f t="shared" si="187"/>
        <v>2535998.4</v>
      </c>
      <c r="GE149" s="436">
        <f t="shared" si="187"/>
        <v>2199253.3874999997</v>
      </c>
      <c r="GF149" s="407">
        <f t="shared" si="130"/>
        <v>23931567.562499996</v>
      </c>
      <c r="GG149" s="408">
        <f>(GF149*$B$14)*$B$13</f>
        <v>107692054.03125</v>
      </c>
    </row>
    <row r="150" spans="1:189" ht="22" hidden="1" customHeight="1">
      <c r="B150" s="394">
        <f t="shared" si="184"/>
        <v>134</v>
      </c>
      <c r="C150" s="428"/>
      <c r="D150" s="428"/>
      <c r="E150" s="428"/>
      <c r="F150" s="428">
        <v>1</v>
      </c>
      <c r="G150" s="412" t="str">
        <f>$G$358</f>
        <v>Even Performing Title / Print</v>
      </c>
      <c r="H150" s="422"/>
      <c r="I150" s="423"/>
      <c r="J150" s="423"/>
      <c r="K150" s="423"/>
      <c r="L150" s="423"/>
      <c r="M150" s="423"/>
      <c r="N150" s="423"/>
      <c r="O150" s="423"/>
      <c r="P150" s="423"/>
      <c r="Q150" s="423"/>
      <c r="R150" s="423"/>
      <c r="S150" s="425"/>
      <c r="T150" s="423"/>
      <c r="U150" s="423"/>
      <c r="V150" s="423"/>
      <c r="W150" s="423"/>
      <c r="X150" s="423"/>
      <c r="Y150" s="423"/>
      <c r="Z150" s="423"/>
      <c r="AA150" s="423"/>
      <c r="AB150" s="423"/>
      <c r="AC150" s="423"/>
      <c r="AD150" s="423"/>
      <c r="AE150" s="425"/>
      <c r="AF150" s="423"/>
      <c r="AG150" s="423"/>
      <c r="AH150" s="423"/>
      <c r="AI150" s="423"/>
      <c r="AJ150" s="423"/>
      <c r="AK150" s="423"/>
      <c r="AL150" s="423"/>
      <c r="AM150" s="423"/>
      <c r="AN150" s="423"/>
      <c r="AO150" s="423"/>
      <c r="AP150" s="423"/>
      <c r="AQ150" s="425"/>
      <c r="AR150" s="423"/>
      <c r="AS150" s="423"/>
      <c r="AT150" s="423"/>
      <c r="AU150" s="423"/>
      <c r="AV150" s="423"/>
      <c r="AW150" s="423"/>
      <c r="AX150" s="423"/>
      <c r="AY150" s="423"/>
      <c r="AZ150" s="423"/>
      <c r="BA150" s="423"/>
      <c r="BB150" s="423"/>
      <c r="BC150" s="425"/>
      <c r="BD150" s="423"/>
      <c r="BE150" s="423"/>
      <c r="BF150" s="423"/>
      <c r="BG150" s="423"/>
      <c r="BH150" s="423"/>
      <c r="BI150" s="423"/>
      <c r="BJ150" s="423"/>
      <c r="BK150" s="423"/>
      <c r="BL150" s="423"/>
      <c r="BM150" s="423"/>
      <c r="BN150" s="423"/>
      <c r="BO150" s="425"/>
      <c r="BP150" s="423"/>
      <c r="BQ150" s="423"/>
      <c r="BR150" s="423"/>
      <c r="BS150" s="423"/>
      <c r="BT150" s="423"/>
      <c r="BU150" s="423"/>
      <c r="BV150" s="423"/>
      <c r="BW150" s="423"/>
      <c r="BX150" s="423"/>
      <c r="BY150" s="423"/>
      <c r="BZ150" s="423"/>
      <c r="CA150" s="425"/>
      <c r="CB150" s="423"/>
      <c r="CC150" s="423"/>
      <c r="CD150" s="423"/>
      <c r="CE150" s="423"/>
      <c r="CF150" s="423"/>
      <c r="CG150" s="423"/>
      <c r="CH150" s="423"/>
      <c r="CI150" s="423"/>
      <c r="CJ150" s="423"/>
      <c r="CK150" s="423"/>
      <c r="CL150" s="423"/>
      <c r="CM150" s="425"/>
      <c r="CN150" s="423"/>
      <c r="CO150" s="423"/>
      <c r="CP150" s="423"/>
      <c r="CQ150" s="423"/>
      <c r="CR150" s="423"/>
      <c r="CS150" s="423"/>
      <c r="CT150" s="423"/>
      <c r="CU150" s="423"/>
      <c r="CV150" s="423"/>
      <c r="CW150" s="423"/>
      <c r="CX150" s="423"/>
      <c r="CY150" s="425"/>
      <c r="CZ150" s="300"/>
      <c r="DA150" s="300"/>
      <c r="DB150" s="300"/>
      <c r="DC150" s="300"/>
      <c r="DD150" s="300"/>
      <c r="DE150" s="300"/>
      <c r="DF150" s="300"/>
      <c r="DG150" s="300"/>
      <c r="DH150" s="300"/>
      <c r="DI150" s="300"/>
      <c r="DJ150" s="300"/>
      <c r="DK150" s="372"/>
      <c r="DL150" s="423"/>
      <c r="DM150" s="423"/>
      <c r="DN150" s="423"/>
      <c r="DO150" s="423"/>
      <c r="DP150" s="423"/>
      <c r="DQ150" s="423"/>
      <c r="DR150" s="423"/>
      <c r="DS150" s="423"/>
      <c r="DT150" s="423"/>
      <c r="DU150" s="423"/>
      <c r="DV150" s="423"/>
      <c r="DW150" s="425"/>
      <c r="DX150" s="300"/>
      <c r="DY150" s="300"/>
      <c r="DZ150" s="300"/>
      <c r="EA150" s="300"/>
      <c r="EB150" s="300"/>
      <c r="EC150" s="300"/>
      <c r="ED150" s="300"/>
      <c r="EE150" s="300"/>
      <c r="EF150" s="300"/>
      <c r="EG150" s="300"/>
      <c r="EH150" s="300"/>
      <c r="EI150" s="372"/>
      <c r="EJ150" s="300"/>
      <c r="EK150" s="300"/>
      <c r="EL150" s="300"/>
      <c r="EM150" s="300"/>
      <c r="EN150" s="300"/>
      <c r="EO150" s="300"/>
      <c r="EP150" s="300"/>
      <c r="EQ150" s="300"/>
      <c r="ER150" s="300"/>
      <c r="ES150" s="300"/>
      <c r="ET150" s="300"/>
      <c r="EU150" s="372"/>
      <c r="EV150" s="300"/>
      <c r="EW150" s="300"/>
      <c r="EX150" s="300"/>
      <c r="EY150" s="300"/>
      <c r="EZ150" s="300"/>
      <c r="FA150" s="300"/>
      <c r="FB150" s="300"/>
      <c r="FC150" s="300"/>
      <c r="FD150" s="300"/>
      <c r="FE150" s="300"/>
      <c r="FF150" s="300"/>
      <c r="FG150" s="372"/>
      <c r="FH150" s="300"/>
      <c r="FI150" s="300"/>
      <c r="FJ150" s="300"/>
      <c r="FK150" s="300"/>
      <c r="FL150" s="300"/>
      <c r="FM150" s="300"/>
      <c r="FN150" s="300"/>
      <c r="FO150" s="300"/>
      <c r="FP150" s="300"/>
      <c r="FQ150" s="300"/>
      <c r="FR150" s="300"/>
      <c r="FS150" s="372"/>
      <c r="FT150" s="423"/>
      <c r="FU150" s="431">
        <f t="shared" ref="FU150:GE150" si="188">$B$10*Q$358</f>
        <v>2335.9375000000005</v>
      </c>
      <c r="FV150" s="431">
        <f t="shared" si="188"/>
        <v>9343.7500000000018</v>
      </c>
      <c r="FW150" s="431">
        <f t="shared" si="188"/>
        <v>23359.375</v>
      </c>
      <c r="FX150" s="431">
        <f t="shared" si="188"/>
        <v>35039.0625</v>
      </c>
      <c r="FY150" s="431">
        <f t="shared" si="188"/>
        <v>46718.75</v>
      </c>
      <c r="FZ150" s="431">
        <f t="shared" si="188"/>
        <v>44382.8125</v>
      </c>
      <c r="GA150" s="431">
        <f t="shared" si="188"/>
        <v>42046.875</v>
      </c>
      <c r="GB150" s="431">
        <f t="shared" si="188"/>
        <v>39710.9375</v>
      </c>
      <c r="GC150" s="431">
        <f t="shared" si="188"/>
        <v>37375.000000000007</v>
      </c>
      <c r="GD150" s="431">
        <f t="shared" si="188"/>
        <v>35039.0625</v>
      </c>
      <c r="GE150" s="432">
        <f t="shared" si="188"/>
        <v>32703.125</v>
      </c>
      <c r="GF150" s="416">
        <f t="shared" si="130"/>
        <v>348054.6875</v>
      </c>
    </row>
    <row r="151" spans="1:189" ht="22" hidden="1" customHeight="1">
      <c r="B151" s="394">
        <f t="shared" si="184"/>
        <v>135</v>
      </c>
      <c r="C151" s="428"/>
      <c r="D151" s="428">
        <v>1</v>
      </c>
      <c r="E151" s="428"/>
      <c r="F151" s="428"/>
      <c r="G151" s="418" t="str">
        <f>$G$356</f>
        <v>Avg Performing  Title / Print</v>
      </c>
      <c r="H151" s="422"/>
      <c r="I151" s="423"/>
      <c r="J151" s="423"/>
      <c r="K151" s="423"/>
      <c r="L151" s="423"/>
      <c r="M151" s="423"/>
      <c r="N151" s="423"/>
      <c r="O151" s="423"/>
      <c r="P151" s="423"/>
      <c r="Q151" s="423"/>
      <c r="R151" s="423"/>
      <c r="S151" s="425"/>
      <c r="T151" s="423"/>
      <c r="U151" s="423"/>
      <c r="V151" s="423"/>
      <c r="W151" s="423"/>
      <c r="X151" s="423"/>
      <c r="Y151" s="423"/>
      <c r="Z151" s="423"/>
      <c r="AA151" s="423"/>
      <c r="AB151" s="423"/>
      <c r="AC151" s="423"/>
      <c r="AD151" s="423"/>
      <c r="AE151" s="425"/>
      <c r="AF151" s="423"/>
      <c r="AG151" s="423"/>
      <c r="AH151" s="423"/>
      <c r="AI151" s="423"/>
      <c r="AJ151" s="423"/>
      <c r="AK151" s="423"/>
      <c r="AL151" s="423"/>
      <c r="AM151" s="423"/>
      <c r="AN151" s="423"/>
      <c r="AO151" s="423"/>
      <c r="AP151" s="423"/>
      <c r="AQ151" s="425"/>
      <c r="AR151" s="423"/>
      <c r="AS151" s="423"/>
      <c r="AT151" s="423"/>
      <c r="AU151" s="423"/>
      <c r="AV151" s="423"/>
      <c r="AW151" s="423"/>
      <c r="AX151" s="423"/>
      <c r="AY151" s="423"/>
      <c r="AZ151" s="423"/>
      <c r="BA151" s="423"/>
      <c r="BB151" s="423"/>
      <c r="BC151" s="425"/>
      <c r="BD151" s="423"/>
      <c r="BE151" s="423"/>
      <c r="BF151" s="423"/>
      <c r="BG151" s="423"/>
      <c r="BH151" s="423"/>
      <c r="BI151" s="423"/>
      <c r="BJ151" s="423"/>
      <c r="BK151" s="423"/>
      <c r="BL151" s="423"/>
      <c r="BM151" s="423"/>
      <c r="BN151" s="423"/>
      <c r="BO151" s="425"/>
      <c r="BP151" s="423"/>
      <c r="BQ151" s="423"/>
      <c r="BR151" s="423"/>
      <c r="BS151" s="423"/>
      <c r="BT151" s="423"/>
      <c r="BU151" s="423"/>
      <c r="BV151" s="423"/>
      <c r="BW151" s="423"/>
      <c r="BX151" s="423"/>
      <c r="BY151" s="423"/>
      <c r="BZ151" s="423"/>
      <c r="CA151" s="425"/>
      <c r="CB151" s="423"/>
      <c r="CC151" s="423"/>
      <c r="CD151" s="423"/>
      <c r="CE151" s="423"/>
      <c r="CF151" s="423"/>
      <c r="CG151" s="423"/>
      <c r="CH151" s="423"/>
      <c r="CI151" s="423"/>
      <c r="CJ151" s="423"/>
      <c r="CK151" s="423"/>
      <c r="CL151" s="423"/>
      <c r="CM151" s="425"/>
      <c r="CN151" s="423"/>
      <c r="CO151" s="423"/>
      <c r="CP151" s="423"/>
      <c r="CQ151" s="423"/>
      <c r="CR151" s="423"/>
      <c r="CS151" s="423"/>
      <c r="CT151" s="423"/>
      <c r="CU151" s="423"/>
      <c r="CV151" s="423"/>
      <c r="CW151" s="423"/>
      <c r="CX151" s="423"/>
      <c r="CY151" s="425"/>
      <c r="CZ151" s="300"/>
      <c r="DA151" s="300"/>
      <c r="DB151" s="300"/>
      <c r="DC151" s="300"/>
      <c r="DD151" s="300"/>
      <c r="DE151" s="300"/>
      <c r="DF151" s="300"/>
      <c r="DG151" s="300"/>
      <c r="DH151" s="300"/>
      <c r="DI151" s="300"/>
      <c r="DJ151" s="300"/>
      <c r="DK151" s="372"/>
      <c r="DL151" s="423"/>
      <c r="DM151" s="423"/>
      <c r="DN151" s="423"/>
      <c r="DO151" s="423"/>
      <c r="DP151" s="423"/>
      <c r="DQ151" s="423"/>
      <c r="DR151" s="423"/>
      <c r="DS151" s="423"/>
      <c r="DT151" s="423"/>
      <c r="DU151" s="423"/>
      <c r="DV151" s="423"/>
      <c r="DW151" s="425"/>
      <c r="DX151" s="300"/>
      <c r="DY151" s="300"/>
      <c r="DZ151" s="300"/>
      <c r="EA151" s="300"/>
      <c r="EB151" s="300"/>
      <c r="EC151" s="300"/>
      <c r="ED151" s="300"/>
      <c r="EE151" s="300"/>
      <c r="EF151" s="300"/>
      <c r="EG151" s="300"/>
      <c r="EH151" s="300"/>
      <c r="EI151" s="372"/>
      <c r="EJ151" s="300"/>
      <c r="EK151" s="300"/>
      <c r="EL151" s="300"/>
      <c r="EM151" s="300"/>
      <c r="EN151" s="300"/>
      <c r="EO151" s="300"/>
      <c r="EP151" s="300"/>
      <c r="EQ151" s="300"/>
      <c r="ER151" s="300"/>
      <c r="ES151" s="300"/>
      <c r="ET151" s="300"/>
      <c r="EU151" s="372"/>
      <c r="EV151" s="300"/>
      <c r="EW151" s="300"/>
      <c r="EX151" s="300"/>
      <c r="EY151" s="300"/>
      <c r="EZ151" s="300"/>
      <c r="FA151" s="300"/>
      <c r="FB151" s="300"/>
      <c r="FC151" s="300"/>
      <c r="FD151" s="300"/>
      <c r="FE151" s="300"/>
      <c r="FF151" s="300"/>
      <c r="FG151" s="372"/>
      <c r="FH151" s="300"/>
      <c r="FI151" s="300"/>
      <c r="FJ151" s="300"/>
      <c r="FK151" s="300"/>
      <c r="FL151" s="300"/>
      <c r="FM151" s="300"/>
      <c r="FN151" s="300"/>
      <c r="FO151" s="300"/>
      <c r="FP151" s="300"/>
      <c r="FQ151" s="300"/>
      <c r="FR151" s="300"/>
      <c r="FS151" s="372"/>
      <c r="FT151" s="423"/>
      <c r="FU151" s="426">
        <f t="shared" ref="FU151:GE151" si="189">$B$10*Q$356</f>
        <v>23344.424999999999</v>
      </c>
      <c r="FV151" s="426">
        <f t="shared" si="189"/>
        <v>75179.8125</v>
      </c>
      <c r="FW151" s="426">
        <f t="shared" si="189"/>
        <v>213463.57499999998</v>
      </c>
      <c r="FX151" s="426">
        <f t="shared" si="189"/>
        <v>417721.6875</v>
      </c>
      <c r="FY151" s="426">
        <f t="shared" si="189"/>
        <v>510202.38749999995</v>
      </c>
      <c r="FZ151" s="426">
        <f t="shared" si="189"/>
        <v>496444.64999999997</v>
      </c>
      <c r="GA151" s="426">
        <f t="shared" si="189"/>
        <v>505224.03749999998</v>
      </c>
      <c r="GB151" s="426">
        <f t="shared" si="189"/>
        <v>495940.08749999997</v>
      </c>
      <c r="GC151" s="426">
        <f t="shared" si="189"/>
        <v>335455.57500000001</v>
      </c>
      <c r="GD151" s="426">
        <f t="shared" si="189"/>
        <v>364069.875</v>
      </c>
      <c r="GE151" s="427">
        <f t="shared" si="189"/>
        <v>279841.57500000001</v>
      </c>
      <c r="GF151" s="403">
        <f t="shared" si="130"/>
        <v>3716887.6875</v>
      </c>
    </row>
    <row r="152" spans="1:189" ht="22" hidden="1" customHeight="1">
      <c r="B152" s="394">
        <f t="shared" si="184"/>
        <v>136</v>
      </c>
      <c r="C152" s="428"/>
      <c r="D152" s="428">
        <v>1</v>
      </c>
      <c r="E152" s="428"/>
      <c r="F152" s="428"/>
      <c r="G152" s="418" t="str">
        <f>$G$356</f>
        <v>Avg Performing  Title / Print</v>
      </c>
      <c r="H152" s="422"/>
      <c r="I152" s="423"/>
      <c r="J152" s="423"/>
      <c r="K152" s="423"/>
      <c r="L152" s="423"/>
      <c r="M152" s="423"/>
      <c r="N152" s="423"/>
      <c r="O152" s="423"/>
      <c r="P152" s="423"/>
      <c r="Q152" s="423"/>
      <c r="R152" s="423"/>
      <c r="S152" s="425"/>
      <c r="T152" s="423"/>
      <c r="U152" s="423"/>
      <c r="V152" s="423"/>
      <c r="W152" s="423"/>
      <c r="X152" s="423"/>
      <c r="Y152" s="423"/>
      <c r="Z152" s="423"/>
      <c r="AA152" s="423"/>
      <c r="AB152" s="423"/>
      <c r="AC152" s="423"/>
      <c r="AD152" s="423"/>
      <c r="AE152" s="425"/>
      <c r="AF152" s="423"/>
      <c r="AG152" s="423"/>
      <c r="AH152" s="423"/>
      <c r="AI152" s="423"/>
      <c r="AJ152" s="423"/>
      <c r="AK152" s="423"/>
      <c r="AL152" s="423"/>
      <c r="AM152" s="423"/>
      <c r="AN152" s="423"/>
      <c r="AO152" s="423"/>
      <c r="AP152" s="423"/>
      <c r="AQ152" s="425"/>
      <c r="AR152" s="423"/>
      <c r="AS152" s="423"/>
      <c r="AT152" s="423"/>
      <c r="AU152" s="423"/>
      <c r="AV152" s="423"/>
      <c r="AW152" s="423"/>
      <c r="AX152" s="423"/>
      <c r="AY152" s="423"/>
      <c r="AZ152" s="423"/>
      <c r="BA152" s="423"/>
      <c r="BB152" s="423"/>
      <c r="BC152" s="425"/>
      <c r="BD152" s="423"/>
      <c r="BE152" s="423"/>
      <c r="BF152" s="423"/>
      <c r="BG152" s="423"/>
      <c r="BH152" s="423"/>
      <c r="BI152" s="423"/>
      <c r="BJ152" s="423"/>
      <c r="BK152" s="423"/>
      <c r="BL152" s="423"/>
      <c r="BM152" s="423"/>
      <c r="BN152" s="423"/>
      <c r="BO152" s="425"/>
      <c r="BP152" s="423"/>
      <c r="BQ152" s="423"/>
      <c r="BR152" s="423"/>
      <c r="BS152" s="423"/>
      <c r="BT152" s="423"/>
      <c r="BU152" s="423"/>
      <c r="BV152" s="423"/>
      <c r="BW152" s="423"/>
      <c r="BX152" s="423"/>
      <c r="BY152" s="423"/>
      <c r="BZ152" s="423"/>
      <c r="CA152" s="425"/>
      <c r="CB152" s="423"/>
      <c r="CC152" s="423"/>
      <c r="CD152" s="423"/>
      <c r="CE152" s="423"/>
      <c r="CF152" s="423"/>
      <c r="CG152" s="423"/>
      <c r="CH152" s="423"/>
      <c r="CI152" s="423"/>
      <c r="CJ152" s="423"/>
      <c r="CK152" s="423"/>
      <c r="CL152" s="423"/>
      <c r="CM152" s="425"/>
      <c r="CN152" s="423"/>
      <c r="CO152" s="423"/>
      <c r="CP152" s="423"/>
      <c r="CQ152" s="423"/>
      <c r="CR152" s="423"/>
      <c r="CS152" s="423"/>
      <c r="CT152" s="423"/>
      <c r="CU152" s="423"/>
      <c r="CV152" s="423"/>
      <c r="CW152" s="423"/>
      <c r="CX152" s="423"/>
      <c r="CY152" s="425"/>
      <c r="CZ152" s="300"/>
      <c r="DA152" s="300"/>
      <c r="DB152" s="300"/>
      <c r="DC152" s="300"/>
      <c r="DD152" s="300"/>
      <c r="DE152" s="300"/>
      <c r="DF152" s="300"/>
      <c r="DG152" s="300"/>
      <c r="DH152" s="300"/>
      <c r="DI152" s="300"/>
      <c r="DJ152" s="300"/>
      <c r="DK152" s="372"/>
      <c r="DL152" s="423"/>
      <c r="DM152" s="423"/>
      <c r="DN152" s="423"/>
      <c r="DO152" s="423"/>
      <c r="DP152" s="423"/>
      <c r="DQ152" s="423"/>
      <c r="DR152" s="423"/>
      <c r="DS152" s="423"/>
      <c r="DT152" s="423"/>
      <c r="DU152" s="423"/>
      <c r="DV152" s="423"/>
      <c r="DW152" s="425"/>
      <c r="DX152" s="300"/>
      <c r="DY152" s="300"/>
      <c r="DZ152" s="300"/>
      <c r="EA152" s="300"/>
      <c r="EB152" s="300"/>
      <c r="EC152" s="300"/>
      <c r="ED152" s="300"/>
      <c r="EE152" s="300"/>
      <c r="EF152" s="300"/>
      <c r="EG152" s="300"/>
      <c r="EH152" s="300"/>
      <c r="EI152" s="372"/>
      <c r="EJ152" s="300"/>
      <c r="EK152" s="300"/>
      <c r="EL152" s="300"/>
      <c r="EM152" s="300"/>
      <c r="EN152" s="300"/>
      <c r="EO152" s="300"/>
      <c r="EP152" s="300"/>
      <c r="EQ152" s="300"/>
      <c r="ER152" s="300"/>
      <c r="ES152" s="300"/>
      <c r="ET152" s="300"/>
      <c r="EU152" s="372"/>
      <c r="EV152" s="300"/>
      <c r="EW152" s="300"/>
      <c r="EX152" s="300"/>
      <c r="EY152" s="300"/>
      <c r="EZ152" s="300"/>
      <c r="FA152" s="300"/>
      <c r="FB152" s="300"/>
      <c r="FC152" s="300"/>
      <c r="FD152" s="300"/>
      <c r="FE152" s="300"/>
      <c r="FF152" s="300"/>
      <c r="FG152" s="372"/>
      <c r="FH152" s="300"/>
      <c r="FI152" s="300"/>
      <c r="FJ152" s="300"/>
      <c r="FK152" s="300"/>
      <c r="FL152" s="300"/>
      <c r="FM152" s="300"/>
      <c r="FN152" s="300"/>
      <c r="FO152" s="300"/>
      <c r="FP152" s="300"/>
      <c r="FQ152" s="300"/>
      <c r="FR152" s="300"/>
      <c r="FS152" s="372"/>
      <c r="FT152" s="423"/>
      <c r="FU152" s="423"/>
      <c r="FV152" s="423"/>
      <c r="FW152" s="426">
        <f t="shared" ref="FW152:GE152" si="190">$B$10*Q$356</f>
        <v>23344.424999999999</v>
      </c>
      <c r="FX152" s="426">
        <f t="shared" si="190"/>
        <v>75179.8125</v>
      </c>
      <c r="FY152" s="426">
        <f t="shared" si="190"/>
        <v>213463.57499999998</v>
      </c>
      <c r="FZ152" s="426">
        <f t="shared" si="190"/>
        <v>417721.6875</v>
      </c>
      <c r="GA152" s="426">
        <f t="shared" si="190"/>
        <v>510202.38749999995</v>
      </c>
      <c r="GB152" s="426">
        <f t="shared" si="190"/>
        <v>496444.64999999997</v>
      </c>
      <c r="GC152" s="426">
        <f t="shared" si="190"/>
        <v>505224.03749999998</v>
      </c>
      <c r="GD152" s="426">
        <f t="shared" si="190"/>
        <v>495940.08749999997</v>
      </c>
      <c r="GE152" s="427">
        <f t="shared" si="190"/>
        <v>335455.57500000001</v>
      </c>
      <c r="GF152" s="403">
        <f t="shared" si="130"/>
        <v>3072976.2374999998</v>
      </c>
    </row>
    <row r="153" spans="1:189" ht="22" hidden="1" customHeight="1">
      <c r="B153" s="394">
        <f t="shared" si="184"/>
        <v>137</v>
      </c>
      <c r="C153" s="428"/>
      <c r="D153" s="428"/>
      <c r="E153" s="428">
        <v>1</v>
      </c>
      <c r="F153" s="428"/>
      <c r="G153" s="409" t="str">
        <f>$G$357</f>
        <v>Low Performing  Title / Print</v>
      </c>
      <c r="H153" s="422"/>
      <c r="I153" s="423"/>
      <c r="J153" s="423"/>
      <c r="K153" s="423"/>
      <c r="L153" s="423"/>
      <c r="M153" s="423"/>
      <c r="N153" s="423"/>
      <c r="O153" s="423"/>
      <c r="P153" s="423"/>
      <c r="Q153" s="423"/>
      <c r="R153" s="423"/>
      <c r="S153" s="425"/>
      <c r="T153" s="423"/>
      <c r="U153" s="423"/>
      <c r="V153" s="423"/>
      <c r="W153" s="423"/>
      <c r="X153" s="423"/>
      <c r="Y153" s="423"/>
      <c r="Z153" s="423"/>
      <c r="AA153" s="423"/>
      <c r="AB153" s="423"/>
      <c r="AC153" s="423"/>
      <c r="AD153" s="423"/>
      <c r="AE153" s="425"/>
      <c r="AF153" s="423"/>
      <c r="AG153" s="423"/>
      <c r="AH153" s="423"/>
      <c r="AI153" s="423"/>
      <c r="AJ153" s="423"/>
      <c r="AK153" s="423"/>
      <c r="AL153" s="423"/>
      <c r="AM153" s="423"/>
      <c r="AN153" s="423"/>
      <c r="AO153" s="423"/>
      <c r="AP153" s="423"/>
      <c r="AQ153" s="425"/>
      <c r="AR153" s="423"/>
      <c r="AS153" s="423"/>
      <c r="AT153" s="423"/>
      <c r="AU153" s="423"/>
      <c r="AV153" s="423"/>
      <c r="AW153" s="423"/>
      <c r="AX153" s="423"/>
      <c r="AY153" s="423"/>
      <c r="AZ153" s="423"/>
      <c r="BA153" s="423"/>
      <c r="BB153" s="423"/>
      <c r="BC153" s="425"/>
      <c r="BD153" s="423"/>
      <c r="BE153" s="423"/>
      <c r="BF153" s="423"/>
      <c r="BG153" s="423"/>
      <c r="BH153" s="423"/>
      <c r="BI153" s="423"/>
      <c r="BJ153" s="423"/>
      <c r="BK153" s="423"/>
      <c r="BL153" s="423"/>
      <c r="BM153" s="423"/>
      <c r="BN153" s="423"/>
      <c r="BO153" s="425"/>
      <c r="BP153" s="423"/>
      <c r="BQ153" s="423"/>
      <c r="BR153" s="423"/>
      <c r="BS153" s="423"/>
      <c r="BT153" s="423"/>
      <c r="BU153" s="423"/>
      <c r="BV153" s="423"/>
      <c r="BW153" s="423"/>
      <c r="BX153" s="423"/>
      <c r="BY153" s="423"/>
      <c r="BZ153" s="423"/>
      <c r="CA153" s="425"/>
      <c r="CB153" s="423"/>
      <c r="CC153" s="423"/>
      <c r="CD153" s="423"/>
      <c r="CE153" s="423"/>
      <c r="CF153" s="423"/>
      <c r="CG153" s="423"/>
      <c r="CH153" s="423"/>
      <c r="CI153" s="423"/>
      <c r="CJ153" s="423"/>
      <c r="CK153" s="423"/>
      <c r="CL153" s="423"/>
      <c r="CM153" s="425"/>
      <c r="CN153" s="423"/>
      <c r="CO153" s="423"/>
      <c r="CP153" s="423"/>
      <c r="CQ153" s="423"/>
      <c r="CR153" s="423"/>
      <c r="CS153" s="423"/>
      <c r="CT153" s="423"/>
      <c r="CU153" s="423"/>
      <c r="CV153" s="423"/>
      <c r="CW153" s="423"/>
      <c r="CX153" s="423"/>
      <c r="CY153" s="425"/>
      <c r="CZ153" s="300"/>
      <c r="DA153" s="300"/>
      <c r="DB153" s="300"/>
      <c r="DC153" s="300"/>
      <c r="DD153" s="300"/>
      <c r="DE153" s="300"/>
      <c r="DF153" s="300"/>
      <c r="DG153" s="300"/>
      <c r="DH153" s="300"/>
      <c r="DI153" s="300"/>
      <c r="DJ153" s="300"/>
      <c r="DK153" s="372"/>
      <c r="DL153" s="423"/>
      <c r="DM153" s="423"/>
      <c r="DN153" s="423"/>
      <c r="DO153" s="423"/>
      <c r="DP153" s="423"/>
      <c r="DQ153" s="423"/>
      <c r="DR153" s="423"/>
      <c r="DS153" s="423"/>
      <c r="DT153" s="423"/>
      <c r="DU153" s="423"/>
      <c r="DV153" s="423"/>
      <c r="DW153" s="425"/>
      <c r="DX153" s="300"/>
      <c r="DY153" s="300"/>
      <c r="DZ153" s="300"/>
      <c r="EA153" s="300"/>
      <c r="EB153" s="300"/>
      <c r="EC153" s="300"/>
      <c r="ED153" s="300"/>
      <c r="EE153" s="300"/>
      <c r="EF153" s="300"/>
      <c r="EG153" s="300"/>
      <c r="EH153" s="300"/>
      <c r="EI153" s="372"/>
      <c r="EJ153" s="300"/>
      <c r="EK153" s="300"/>
      <c r="EL153" s="300"/>
      <c r="EM153" s="300"/>
      <c r="EN153" s="300"/>
      <c r="EO153" s="300"/>
      <c r="EP153" s="300"/>
      <c r="EQ153" s="300"/>
      <c r="ER153" s="300"/>
      <c r="ES153" s="300"/>
      <c r="ET153" s="300"/>
      <c r="EU153" s="372"/>
      <c r="EV153" s="300"/>
      <c r="EW153" s="300"/>
      <c r="EX153" s="300"/>
      <c r="EY153" s="300"/>
      <c r="EZ153" s="300"/>
      <c r="FA153" s="300"/>
      <c r="FB153" s="300"/>
      <c r="FC153" s="300"/>
      <c r="FD153" s="300"/>
      <c r="FE153" s="300"/>
      <c r="FF153" s="300"/>
      <c r="FG153" s="372"/>
      <c r="FH153" s="300"/>
      <c r="FI153" s="300"/>
      <c r="FJ153" s="300"/>
      <c r="FK153" s="300"/>
      <c r="FL153" s="300"/>
      <c r="FM153" s="300"/>
      <c r="FN153" s="300"/>
      <c r="FO153" s="300"/>
      <c r="FP153" s="300"/>
      <c r="FQ153" s="300"/>
      <c r="FR153" s="300"/>
      <c r="FS153" s="372"/>
      <c r="FT153" s="423"/>
      <c r="FU153" s="423"/>
      <c r="FV153" s="423"/>
      <c r="FW153" s="423"/>
      <c r="FX153" s="429">
        <f t="shared" ref="FX153:GE153" si="191">$B$10*Q$357</f>
        <v>10965.824999999999</v>
      </c>
      <c r="FY153" s="429">
        <f t="shared" si="191"/>
        <v>40421.0625</v>
      </c>
      <c r="FZ153" s="429">
        <f t="shared" si="191"/>
        <v>74204.324999999997</v>
      </c>
      <c r="GA153" s="429">
        <f t="shared" si="191"/>
        <v>136792.5</v>
      </c>
      <c r="GB153" s="429">
        <f t="shared" si="191"/>
        <v>224799.41249999998</v>
      </c>
      <c r="GC153" s="429">
        <f t="shared" si="191"/>
        <v>153499.125</v>
      </c>
      <c r="GD153" s="429">
        <f t="shared" si="191"/>
        <v>131500.19999999998</v>
      </c>
      <c r="GE153" s="430">
        <f t="shared" si="191"/>
        <v>145650.375</v>
      </c>
      <c r="GF153" s="392">
        <f t="shared" si="130"/>
        <v>917832.82499999995</v>
      </c>
    </row>
    <row r="154" spans="1:189" ht="22" hidden="1" customHeight="1">
      <c r="B154" s="394">
        <f t="shared" si="184"/>
        <v>138</v>
      </c>
      <c r="C154" s="428"/>
      <c r="D154" s="428"/>
      <c r="E154" s="428"/>
      <c r="F154" s="428">
        <v>1</v>
      </c>
      <c r="G154" s="412" t="str">
        <f>$G$358</f>
        <v>Even Performing Title / Print</v>
      </c>
      <c r="H154" s="422"/>
      <c r="I154" s="423"/>
      <c r="J154" s="423"/>
      <c r="K154" s="423"/>
      <c r="L154" s="423"/>
      <c r="M154" s="423"/>
      <c r="N154" s="423"/>
      <c r="O154" s="423"/>
      <c r="P154" s="423"/>
      <c r="Q154" s="423"/>
      <c r="R154" s="423"/>
      <c r="S154" s="425"/>
      <c r="T154" s="423"/>
      <c r="U154" s="423"/>
      <c r="V154" s="423"/>
      <c r="W154" s="423"/>
      <c r="X154" s="423"/>
      <c r="Y154" s="423"/>
      <c r="Z154" s="423"/>
      <c r="AA154" s="423"/>
      <c r="AB154" s="423"/>
      <c r="AC154" s="423"/>
      <c r="AD154" s="423"/>
      <c r="AE154" s="425"/>
      <c r="AF154" s="423"/>
      <c r="AG154" s="423"/>
      <c r="AH154" s="423"/>
      <c r="AI154" s="423"/>
      <c r="AJ154" s="423"/>
      <c r="AK154" s="423"/>
      <c r="AL154" s="423"/>
      <c r="AM154" s="423"/>
      <c r="AN154" s="423"/>
      <c r="AO154" s="423"/>
      <c r="AP154" s="423"/>
      <c r="AQ154" s="425"/>
      <c r="AR154" s="423"/>
      <c r="AS154" s="423"/>
      <c r="AT154" s="423"/>
      <c r="AU154" s="423"/>
      <c r="AV154" s="423"/>
      <c r="AW154" s="423"/>
      <c r="AX154" s="423"/>
      <c r="AY154" s="423"/>
      <c r="AZ154" s="423"/>
      <c r="BA154" s="423"/>
      <c r="BB154" s="423"/>
      <c r="BC154" s="425"/>
      <c r="BD154" s="423"/>
      <c r="BE154" s="423"/>
      <c r="BF154" s="423"/>
      <c r="BG154" s="423"/>
      <c r="BH154" s="423"/>
      <c r="BI154" s="423"/>
      <c r="BJ154" s="423"/>
      <c r="BK154" s="423"/>
      <c r="BL154" s="423"/>
      <c r="BM154" s="423"/>
      <c r="BN154" s="423"/>
      <c r="BO154" s="425"/>
      <c r="BP154" s="423"/>
      <c r="BQ154" s="423"/>
      <c r="BR154" s="423"/>
      <c r="BS154" s="423"/>
      <c r="BT154" s="423"/>
      <c r="BU154" s="423"/>
      <c r="BV154" s="423"/>
      <c r="BW154" s="423"/>
      <c r="BX154" s="423"/>
      <c r="BY154" s="423"/>
      <c r="BZ154" s="423"/>
      <c r="CA154" s="425"/>
      <c r="CB154" s="423"/>
      <c r="CC154" s="423"/>
      <c r="CD154" s="423"/>
      <c r="CE154" s="423"/>
      <c r="CF154" s="423"/>
      <c r="CG154" s="423"/>
      <c r="CH154" s="423"/>
      <c r="CI154" s="423"/>
      <c r="CJ154" s="423"/>
      <c r="CK154" s="423"/>
      <c r="CL154" s="423"/>
      <c r="CM154" s="425"/>
      <c r="CN154" s="423"/>
      <c r="CO154" s="423"/>
      <c r="CP154" s="423"/>
      <c r="CQ154" s="423"/>
      <c r="CR154" s="423"/>
      <c r="CS154" s="423"/>
      <c r="CT154" s="423"/>
      <c r="CU154" s="423"/>
      <c r="CV154" s="423"/>
      <c r="CW154" s="423"/>
      <c r="CX154" s="423"/>
      <c r="CY154" s="425"/>
      <c r="CZ154" s="300"/>
      <c r="DA154" s="300"/>
      <c r="DB154" s="300"/>
      <c r="DC154" s="300"/>
      <c r="DD154" s="300"/>
      <c r="DE154" s="300"/>
      <c r="DF154" s="300"/>
      <c r="DG154" s="300"/>
      <c r="DH154" s="300"/>
      <c r="DI154" s="300"/>
      <c r="DJ154" s="300"/>
      <c r="DK154" s="372"/>
      <c r="DL154" s="423"/>
      <c r="DM154" s="423"/>
      <c r="DN154" s="423"/>
      <c r="DO154" s="423"/>
      <c r="DP154" s="423"/>
      <c r="DQ154" s="423"/>
      <c r="DR154" s="423"/>
      <c r="DS154" s="423"/>
      <c r="DT154" s="423"/>
      <c r="DU154" s="423"/>
      <c r="DV154" s="423"/>
      <c r="DW154" s="425"/>
      <c r="DX154" s="300"/>
      <c r="DY154" s="300"/>
      <c r="DZ154" s="300"/>
      <c r="EA154" s="300"/>
      <c r="EB154" s="300"/>
      <c r="EC154" s="300"/>
      <c r="ED154" s="300"/>
      <c r="EE154" s="300"/>
      <c r="EF154" s="300"/>
      <c r="EG154" s="300"/>
      <c r="EH154" s="300"/>
      <c r="EI154" s="372"/>
      <c r="EJ154" s="300"/>
      <c r="EK154" s="300"/>
      <c r="EL154" s="300"/>
      <c r="EM154" s="300"/>
      <c r="EN154" s="300"/>
      <c r="EO154" s="300"/>
      <c r="EP154" s="300"/>
      <c r="EQ154" s="300"/>
      <c r="ER154" s="300"/>
      <c r="ES154" s="300"/>
      <c r="ET154" s="300"/>
      <c r="EU154" s="372"/>
      <c r="EV154" s="300"/>
      <c r="EW154" s="300"/>
      <c r="EX154" s="300"/>
      <c r="EY154" s="300"/>
      <c r="EZ154" s="300"/>
      <c r="FA154" s="300"/>
      <c r="FB154" s="300"/>
      <c r="FC154" s="300"/>
      <c r="FD154" s="300"/>
      <c r="FE154" s="300"/>
      <c r="FF154" s="300"/>
      <c r="FG154" s="372"/>
      <c r="FH154" s="300"/>
      <c r="FI154" s="300"/>
      <c r="FJ154" s="300"/>
      <c r="FK154" s="300"/>
      <c r="FL154" s="300"/>
      <c r="FM154" s="300"/>
      <c r="FN154" s="300"/>
      <c r="FO154" s="300"/>
      <c r="FP154" s="300"/>
      <c r="FQ154" s="300"/>
      <c r="FR154" s="300"/>
      <c r="FS154" s="372"/>
      <c r="FT154" s="423"/>
      <c r="FU154" s="423"/>
      <c r="FV154" s="423"/>
      <c r="FW154" s="423"/>
      <c r="FX154" s="423"/>
      <c r="FY154" s="423"/>
      <c r="FZ154" s="431">
        <f t="shared" ref="FZ154:GE154" si="192">$B$10*Q$358</f>
        <v>2335.9375000000005</v>
      </c>
      <c r="GA154" s="431">
        <f t="shared" si="192"/>
        <v>9343.7500000000018</v>
      </c>
      <c r="GB154" s="431">
        <f t="shared" si="192"/>
        <v>23359.375</v>
      </c>
      <c r="GC154" s="431">
        <f t="shared" si="192"/>
        <v>35039.0625</v>
      </c>
      <c r="GD154" s="431">
        <f t="shared" si="192"/>
        <v>46718.75</v>
      </c>
      <c r="GE154" s="432">
        <f t="shared" si="192"/>
        <v>44382.8125</v>
      </c>
      <c r="GF154" s="416">
        <f t="shared" si="130"/>
        <v>161179.6875</v>
      </c>
    </row>
    <row r="155" spans="1:189" ht="22" hidden="1" customHeight="1">
      <c r="B155" s="394">
        <f t="shared" si="184"/>
        <v>139</v>
      </c>
      <c r="C155" s="428">
        <v>1</v>
      </c>
      <c r="D155" s="428"/>
      <c r="E155" s="428"/>
      <c r="F155" s="428"/>
      <c r="G155" s="404" t="str">
        <f>$G$355</f>
        <v>High Performing Title / Print</v>
      </c>
      <c r="H155" s="422"/>
      <c r="I155" s="423"/>
      <c r="J155" s="423"/>
      <c r="K155" s="423"/>
      <c r="L155" s="423"/>
      <c r="M155" s="423"/>
      <c r="N155" s="423"/>
      <c r="O155" s="423"/>
      <c r="P155" s="423"/>
      <c r="Q155" s="423"/>
      <c r="R155" s="423"/>
      <c r="S155" s="425"/>
      <c r="T155" s="423"/>
      <c r="U155" s="423"/>
      <c r="V155" s="423"/>
      <c r="W155" s="423"/>
      <c r="X155" s="423"/>
      <c r="Y155" s="423"/>
      <c r="Z155" s="423"/>
      <c r="AA155" s="423"/>
      <c r="AB155" s="423"/>
      <c r="AC155" s="423"/>
      <c r="AD155" s="423"/>
      <c r="AE155" s="425"/>
      <c r="AF155" s="423"/>
      <c r="AG155" s="423"/>
      <c r="AH155" s="423"/>
      <c r="AI155" s="423"/>
      <c r="AJ155" s="423"/>
      <c r="AK155" s="423"/>
      <c r="AL155" s="423"/>
      <c r="AM155" s="423"/>
      <c r="AN155" s="423"/>
      <c r="AO155" s="423"/>
      <c r="AP155" s="423"/>
      <c r="AQ155" s="425"/>
      <c r="AR155" s="423"/>
      <c r="AS155" s="423"/>
      <c r="AT155" s="423"/>
      <c r="AU155" s="423"/>
      <c r="AV155" s="423"/>
      <c r="AW155" s="423"/>
      <c r="AX155" s="423"/>
      <c r="AY155" s="423"/>
      <c r="AZ155" s="423"/>
      <c r="BA155" s="423"/>
      <c r="BB155" s="423"/>
      <c r="BC155" s="425"/>
      <c r="BD155" s="423"/>
      <c r="BE155" s="423"/>
      <c r="BF155" s="423"/>
      <c r="BG155" s="423"/>
      <c r="BH155" s="423"/>
      <c r="BI155" s="423"/>
      <c r="BJ155" s="423"/>
      <c r="BK155" s="423"/>
      <c r="BL155" s="423"/>
      <c r="BM155" s="423"/>
      <c r="BN155" s="423"/>
      <c r="BO155" s="425"/>
      <c r="BP155" s="423"/>
      <c r="BQ155" s="423"/>
      <c r="BR155" s="423"/>
      <c r="BS155" s="423"/>
      <c r="BT155" s="423"/>
      <c r="BU155" s="423"/>
      <c r="BV155" s="423"/>
      <c r="BW155" s="423"/>
      <c r="BX155" s="423"/>
      <c r="BY155" s="423"/>
      <c r="BZ155" s="423"/>
      <c r="CA155" s="425"/>
      <c r="CB155" s="423"/>
      <c r="CC155" s="423"/>
      <c r="CD155" s="423"/>
      <c r="CE155" s="423"/>
      <c r="CF155" s="423"/>
      <c r="CG155" s="423"/>
      <c r="CH155" s="423"/>
      <c r="CI155" s="423"/>
      <c r="CJ155" s="423"/>
      <c r="CK155" s="423"/>
      <c r="CL155" s="423"/>
      <c r="CM155" s="425"/>
      <c r="CN155" s="423"/>
      <c r="CO155" s="423"/>
      <c r="CP155" s="423"/>
      <c r="CQ155" s="423"/>
      <c r="CR155" s="423"/>
      <c r="CS155" s="423"/>
      <c r="CT155" s="423"/>
      <c r="CU155" s="423"/>
      <c r="CV155" s="423"/>
      <c r="CW155" s="423"/>
      <c r="CX155" s="423"/>
      <c r="CY155" s="425"/>
      <c r="CZ155" s="300"/>
      <c r="DA155" s="300"/>
      <c r="DB155" s="300"/>
      <c r="DC155" s="300"/>
      <c r="DD155" s="300"/>
      <c r="DE155" s="300"/>
      <c r="DF155" s="300"/>
      <c r="DG155" s="300"/>
      <c r="DH155" s="300"/>
      <c r="DI155" s="300"/>
      <c r="DJ155" s="300"/>
      <c r="DK155" s="372"/>
      <c r="DL155" s="423"/>
      <c r="DM155" s="423"/>
      <c r="DN155" s="423"/>
      <c r="DO155" s="423"/>
      <c r="DP155" s="423"/>
      <c r="DQ155" s="423"/>
      <c r="DR155" s="423"/>
      <c r="DS155" s="423"/>
      <c r="DT155" s="423"/>
      <c r="DU155" s="423"/>
      <c r="DV155" s="423"/>
      <c r="DW155" s="425"/>
      <c r="DX155" s="300"/>
      <c r="DY155" s="300"/>
      <c r="DZ155" s="300"/>
      <c r="EA155" s="300"/>
      <c r="EB155" s="300"/>
      <c r="EC155" s="300"/>
      <c r="ED155" s="300"/>
      <c r="EE155" s="300"/>
      <c r="EF155" s="300"/>
      <c r="EG155" s="300"/>
      <c r="EH155" s="300"/>
      <c r="EI155" s="372"/>
      <c r="EJ155" s="300"/>
      <c r="EK155" s="300"/>
      <c r="EL155" s="300"/>
      <c r="EM155" s="300"/>
      <c r="EN155" s="300"/>
      <c r="EO155" s="300"/>
      <c r="EP155" s="300"/>
      <c r="EQ155" s="300"/>
      <c r="ER155" s="300"/>
      <c r="ES155" s="300"/>
      <c r="ET155" s="300"/>
      <c r="EU155" s="372"/>
      <c r="EV155" s="300"/>
      <c r="EW155" s="300"/>
      <c r="EX155" s="300"/>
      <c r="EY155" s="300"/>
      <c r="EZ155" s="300"/>
      <c r="FA155" s="300"/>
      <c r="FB155" s="300"/>
      <c r="FC155" s="300"/>
      <c r="FD155" s="300"/>
      <c r="FE155" s="300"/>
      <c r="FF155" s="300"/>
      <c r="FG155" s="372"/>
      <c r="FH155" s="300"/>
      <c r="FI155" s="300"/>
      <c r="FJ155" s="300"/>
      <c r="FK155" s="300"/>
      <c r="FL155" s="300"/>
      <c r="FM155" s="300"/>
      <c r="FN155" s="300"/>
      <c r="FO155" s="300"/>
      <c r="FP155" s="300"/>
      <c r="FQ155" s="300"/>
      <c r="FR155" s="300"/>
      <c r="FS155" s="372"/>
      <c r="FT155" s="423"/>
      <c r="FU155" s="423"/>
      <c r="FV155" s="423"/>
      <c r="FW155" s="423"/>
      <c r="FX155" s="423"/>
      <c r="FY155" s="423"/>
      <c r="FZ155" s="423"/>
      <c r="GA155" s="435">
        <f>$B$10*Q$355</f>
        <v>216978.69374999998</v>
      </c>
      <c r="GB155" s="435">
        <f>$B$10*R$355</f>
        <v>724467.65625</v>
      </c>
      <c r="GC155" s="435">
        <f>$B$10*S$355</f>
        <v>1376160.58125</v>
      </c>
      <c r="GD155" s="435">
        <f>$B$10*T$355</f>
        <v>2329951.8937499998</v>
      </c>
      <c r="GE155" s="436">
        <f>$B$10*U$355</f>
        <v>2894254.59375</v>
      </c>
      <c r="GF155" s="407">
        <f t="shared" si="130"/>
        <v>7541813.4187499993</v>
      </c>
      <c r="GG155" s="408">
        <f>(GF155*$B$14)*$B$13</f>
        <v>33938160.384374999</v>
      </c>
    </row>
    <row r="156" spans="1:189" ht="22" hidden="1" customHeight="1">
      <c r="B156" s="394">
        <f t="shared" si="184"/>
        <v>140</v>
      </c>
      <c r="C156" s="428"/>
      <c r="D156" s="428">
        <v>1</v>
      </c>
      <c r="E156" s="428"/>
      <c r="F156" s="428"/>
      <c r="G156" s="418" t="str">
        <f>$G$356</f>
        <v>Avg Performing  Title / Print</v>
      </c>
      <c r="H156" s="422"/>
      <c r="I156" s="423"/>
      <c r="J156" s="423"/>
      <c r="K156" s="423"/>
      <c r="L156" s="423"/>
      <c r="M156" s="423"/>
      <c r="N156" s="423"/>
      <c r="O156" s="423"/>
      <c r="P156" s="423"/>
      <c r="Q156" s="423"/>
      <c r="R156" s="423"/>
      <c r="S156" s="425"/>
      <c r="T156" s="423"/>
      <c r="U156" s="423"/>
      <c r="V156" s="423"/>
      <c r="W156" s="423"/>
      <c r="X156" s="423"/>
      <c r="Y156" s="423"/>
      <c r="Z156" s="423"/>
      <c r="AA156" s="423"/>
      <c r="AB156" s="423"/>
      <c r="AC156" s="423"/>
      <c r="AD156" s="423"/>
      <c r="AE156" s="425"/>
      <c r="AF156" s="423"/>
      <c r="AG156" s="423"/>
      <c r="AH156" s="423"/>
      <c r="AI156" s="423"/>
      <c r="AJ156" s="423"/>
      <c r="AK156" s="423"/>
      <c r="AL156" s="423"/>
      <c r="AM156" s="423"/>
      <c r="AN156" s="423"/>
      <c r="AO156" s="423"/>
      <c r="AP156" s="423"/>
      <c r="AQ156" s="425"/>
      <c r="AR156" s="423"/>
      <c r="AS156" s="423"/>
      <c r="AT156" s="423"/>
      <c r="AU156" s="423"/>
      <c r="AV156" s="423"/>
      <c r="AW156" s="423"/>
      <c r="AX156" s="423"/>
      <c r="AY156" s="423"/>
      <c r="AZ156" s="423"/>
      <c r="BA156" s="423"/>
      <c r="BB156" s="423"/>
      <c r="BC156" s="425"/>
      <c r="BD156" s="423"/>
      <c r="BE156" s="423"/>
      <c r="BF156" s="423"/>
      <c r="BG156" s="423"/>
      <c r="BH156" s="423"/>
      <c r="BI156" s="423"/>
      <c r="BJ156" s="423"/>
      <c r="BK156" s="423"/>
      <c r="BL156" s="423"/>
      <c r="BM156" s="423"/>
      <c r="BN156" s="423"/>
      <c r="BO156" s="425"/>
      <c r="BP156" s="423"/>
      <c r="BQ156" s="423"/>
      <c r="BR156" s="423"/>
      <c r="BS156" s="423"/>
      <c r="BT156" s="423"/>
      <c r="BU156" s="423"/>
      <c r="BV156" s="423"/>
      <c r="BW156" s="423"/>
      <c r="BX156" s="423"/>
      <c r="BY156" s="423"/>
      <c r="BZ156" s="423"/>
      <c r="CA156" s="425"/>
      <c r="CB156" s="423"/>
      <c r="CC156" s="423"/>
      <c r="CD156" s="423"/>
      <c r="CE156" s="423"/>
      <c r="CF156" s="423"/>
      <c r="CG156" s="423"/>
      <c r="CH156" s="423"/>
      <c r="CI156" s="423"/>
      <c r="CJ156" s="423"/>
      <c r="CK156" s="423"/>
      <c r="CL156" s="423"/>
      <c r="CM156" s="425"/>
      <c r="CN156" s="423"/>
      <c r="CO156" s="423"/>
      <c r="CP156" s="423"/>
      <c r="CQ156" s="423"/>
      <c r="CR156" s="423"/>
      <c r="CS156" s="423"/>
      <c r="CT156" s="423"/>
      <c r="CU156" s="423"/>
      <c r="CV156" s="423"/>
      <c r="CW156" s="423"/>
      <c r="CX156" s="423"/>
      <c r="CY156" s="425"/>
      <c r="CZ156" s="300"/>
      <c r="DA156" s="300"/>
      <c r="DB156" s="300"/>
      <c r="DC156" s="300"/>
      <c r="DD156" s="300"/>
      <c r="DE156" s="300"/>
      <c r="DF156" s="300"/>
      <c r="DG156" s="300"/>
      <c r="DH156" s="300"/>
      <c r="DI156" s="300"/>
      <c r="DJ156" s="300"/>
      <c r="DK156" s="372"/>
      <c r="DL156" s="423"/>
      <c r="DM156" s="423"/>
      <c r="DN156" s="423"/>
      <c r="DO156" s="423"/>
      <c r="DP156" s="423"/>
      <c r="DQ156" s="423"/>
      <c r="DR156" s="423"/>
      <c r="DS156" s="423"/>
      <c r="DT156" s="423"/>
      <c r="DU156" s="423"/>
      <c r="DV156" s="423"/>
      <c r="DW156" s="425"/>
      <c r="DX156" s="300"/>
      <c r="DY156" s="300"/>
      <c r="DZ156" s="300"/>
      <c r="EA156" s="300"/>
      <c r="EB156" s="300"/>
      <c r="EC156" s="300"/>
      <c r="ED156" s="300"/>
      <c r="EE156" s="300"/>
      <c r="EF156" s="300"/>
      <c r="EG156" s="300"/>
      <c r="EH156" s="300"/>
      <c r="EI156" s="372"/>
      <c r="EJ156" s="300"/>
      <c r="EK156" s="300"/>
      <c r="EL156" s="300"/>
      <c r="EM156" s="300"/>
      <c r="EN156" s="300"/>
      <c r="EO156" s="300"/>
      <c r="EP156" s="300"/>
      <c r="EQ156" s="300"/>
      <c r="ER156" s="300"/>
      <c r="ES156" s="300"/>
      <c r="ET156" s="300"/>
      <c r="EU156" s="372"/>
      <c r="EV156" s="300"/>
      <c r="EW156" s="300"/>
      <c r="EX156" s="300"/>
      <c r="EY156" s="300"/>
      <c r="EZ156" s="300"/>
      <c r="FA156" s="300"/>
      <c r="FB156" s="300"/>
      <c r="FC156" s="300"/>
      <c r="FD156" s="300"/>
      <c r="FE156" s="300"/>
      <c r="FF156" s="300"/>
      <c r="FG156" s="372"/>
      <c r="FH156" s="300"/>
      <c r="FI156" s="300"/>
      <c r="FJ156" s="300"/>
      <c r="FK156" s="300"/>
      <c r="FL156" s="300"/>
      <c r="FM156" s="300"/>
      <c r="FN156" s="300"/>
      <c r="FO156" s="300"/>
      <c r="FP156" s="300"/>
      <c r="FQ156" s="300"/>
      <c r="FR156" s="300"/>
      <c r="FS156" s="372"/>
      <c r="FT156" s="423"/>
      <c r="FU156" s="423"/>
      <c r="FV156" s="423"/>
      <c r="FW156" s="423"/>
      <c r="FX156" s="423"/>
      <c r="FY156" s="423"/>
      <c r="FZ156" s="423"/>
      <c r="GA156" s="423"/>
      <c r="GB156" s="423"/>
      <c r="GC156" s="426">
        <f>$B$10*Q$356</f>
        <v>23344.424999999999</v>
      </c>
      <c r="GD156" s="426">
        <f>$B$10*R$356</f>
        <v>75179.8125</v>
      </c>
      <c r="GE156" s="427">
        <f>$B$10*S$356</f>
        <v>213463.57499999998</v>
      </c>
      <c r="GF156" s="403">
        <f t="shared" si="130"/>
        <v>311987.8125</v>
      </c>
    </row>
    <row r="157" spans="1:189" ht="22" hidden="1" customHeight="1">
      <c r="B157" s="394">
        <f t="shared" si="184"/>
        <v>141</v>
      </c>
      <c r="C157" s="428"/>
      <c r="D157" s="428"/>
      <c r="E157" s="428">
        <v>1</v>
      </c>
      <c r="F157" s="428"/>
      <c r="G157" s="409" t="str">
        <f>$G$357</f>
        <v>Low Performing  Title / Print</v>
      </c>
      <c r="H157" s="422"/>
      <c r="I157" s="423"/>
      <c r="J157" s="423"/>
      <c r="K157" s="423"/>
      <c r="L157" s="423"/>
      <c r="M157" s="423"/>
      <c r="N157" s="423"/>
      <c r="O157" s="423"/>
      <c r="P157" s="423"/>
      <c r="Q157" s="423"/>
      <c r="R157" s="423"/>
      <c r="S157" s="425"/>
      <c r="T157" s="423"/>
      <c r="U157" s="423"/>
      <c r="V157" s="423"/>
      <c r="W157" s="423"/>
      <c r="X157" s="423"/>
      <c r="Y157" s="423"/>
      <c r="Z157" s="423"/>
      <c r="AA157" s="423"/>
      <c r="AB157" s="423"/>
      <c r="AC157" s="423"/>
      <c r="AD157" s="423"/>
      <c r="AE157" s="425"/>
      <c r="AF157" s="423"/>
      <c r="AG157" s="423"/>
      <c r="AH157" s="423"/>
      <c r="AI157" s="423"/>
      <c r="AJ157" s="423"/>
      <c r="AK157" s="423"/>
      <c r="AL157" s="423"/>
      <c r="AM157" s="423"/>
      <c r="AN157" s="423"/>
      <c r="AO157" s="423"/>
      <c r="AP157" s="423"/>
      <c r="AQ157" s="425"/>
      <c r="AR157" s="423"/>
      <c r="AS157" s="423"/>
      <c r="AT157" s="423"/>
      <c r="AU157" s="423"/>
      <c r="AV157" s="423"/>
      <c r="AW157" s="423"/>
      <c r="AX157" s="423"/>
      <c r="AY157" s="423"/>
      <c r="AZ157" s="423"/>
      <c r="BA157" s="423"/>
      <c r="BB157" s="423"/>
      <c r="BC157" s="425"/>
      <c r="BD157" s="423"/>
      <c r="BE157" s="423"/>
      <c r="BF157" s="423"/>
      <c r="BG157" s="423"/>
      <c r="BH157" s="423"/>
      <c r="BI157" s="423"/>
      <c r="BJ157" s="423"/>
      <c r="BK157" s="423"/>
      <c r="BL157" s="423"/>
      <c r="BM157" s="423"/>
      <c r="BN157" s="423"/>
      <c r="BO157" s="425"/>
      <c r="BP157" s="423"/>
      <c r="BQ157" s="423"/>
      <c r="BR157" s="423"/>
      <c r="BS157" s="423"/>
      <c r="BT157" s="423"/>
      <c r="BU157" s="423"/>
      <c r="BV157" s="423"/>
      <c r="BW157" s="423"/>
      <c r="BX157" s="423"/>
      <c r="BY157" s="423"/>
      <c r="BZ157" s="423"/>
      <c r="CA157" s="425"/>
      <c r="CB157" s="423"/>
      <c r="CC157" s="423"/>
      <c r="CD157" s="423"/>
      <c r="CE157" s="423"/>
      <c r="CF157" s="423"/>
      <c r="CG157" s="423"/>
      <c r="CH157" s="423"/>
      <c r="CI157" s="423"/>
      <c r="CJ157" s="423"/>
      <c r="CK157" s="423"/>
      <c r="CL157" s="423"/>
      <c r="CM157" s="425"/>
      <c r="CN157" s="423"/>
      <c r="CO157" s="423"/>
      <c r="CP157" s="423"/>
      <c r="CQ157" s="423"/>
      <c r="CR157" s="423"/>
      <c r="CS157" s="423"/>
      <c r="CT157" s="423"/>
      <c r="CU157" s="423"/>
      <c r="CV157" s="423"/>
      <c r="CW157" s="423"/>
      <c r="CX157" s="423"/>
      <c r="CY157" s="425"/>
      <c r="CZ157" s="300"/>
      <c r="DA157" s="300"/>
      <c r="DB157" s="300"/>
      <c r="DC157" s="300"/>
      <c r="DD157" s="300"/>
      <c r="DE157" s="300"/>
      <c r="DF157" s="300"/>
      <c r="DG157" s="300"/>
      <c r="DH157" s="300"/>
      <c r="DI157" s="300"/>
      <c r="DJ157" s="300"/>
      <c r="DK157" s="372"/>
      <c r="DL157" s="423"/>
      <c r="DM157" s="423"/>
      <c r="DN157" s="423"/>
      <c r="DO157" s="423"/>
      <c r="DP157" s="423"/>
      <c r="DQ157" s="423"/>
      <c r="DR157" s="423"/>
      <c r="DS157" s="423"/>
      <c r="DT157" s="423"/>
      <c r="DU157" s="423"/>
      <c r="DV157" s="423"/>
      <c r="DW157" s="425"/>
      <c r="DX157" s="300"/>
      <c r="DY157" s="300"/>
      <c r="DZ157" s="300"/>
      <c r="EA157" s="300"/>
      <c r="EB157" s="300"/>
      <c r="EC157" s="300"/>
      <c r="ED157" s="300"/>
      <c r="EE157" s="300"/>
      <c r="EF157" s="300"/>
      <c r="EG157" s="300"/>
      <c r="EH157" s="300"/>
      <c r="EI157" s="372"/>
      <c r="EJ157" s="300"/>
      <c r="EK157" s="300"/>
      <c r="EL157" s="300"/>
      <c r="EM157" s="300"/>
      <c r="EN157" s="300"/>
      <c r="EO157" s="300"/>
      <c r="EP157" s="300"/>
      <c r="EQ157" s="300"/>
      <c r="ER157" s="300"/>
      <c r="ES157" s="300"/>
      <c r="ET157" s="300"/>
      <c r="EU157" s="372"/>
      <c r="EV157" s="300"/>
      <c r="EW157" s="300"/>
      <c r="EX157" s="300"/>
      <c r="EY157" s="300"/>
      <c r="EZ157" s="300"/>
      <c r="FA157" s="300"/>
      <c r="FB157" s="300"/>
      <c r="FC157" s="300"/>
      <c r="FD157" s="300"/>
      <c r="FE157" s="300"/>
      <c r="FF157" s="300"/>
      <c r="FG157" s="372"/>
      <c r="FH157" s="300"/>
      <c r="FI157" s="300"/>
      <c r="FJ157" s="300"/>
      <c r="FK157" s="300"/>
      <c r="FL157" s="300"/>
      <c r="FM157" s="300"/>
      <c r="FN157" s="300"/>
      <c r="FO157" s="300"/>
      <c r="FP157" s="300"/>
      <c r="FQ157" s="300"/>
      <c r="FR157" s="300"/>
      <c r="FS157" s="372"/>
      <c r="FT157" s="423"/>
      <c r="FU157" s="423"/>
      <c r="FV157" s="423"/>
      <c r="FW157" s="423"/>
      <c r="FX157" s="423"/>
      <c r="FY157" s="423"/>
      <c r="FZ157" s="423"/>
      <c r="GA157" s="423"/>
      <c r="GB157" s="423"/>
      <c r="GC157" s="423"/>
      <c r="GD157" s="429">
        <f>$B$10*Q$357</f>
        <v>10965.824999999999</v>
      </c>
      <c r="GE157" s="430">
        <f>$B$10*R$357</f>
        <v>40421.0625</v>
      </c>
      <c r="GF157" s="392">
        <f t="shared" si="130"/>
        <v>51386.887499999997</v>
      </c>
    </row>
    <row r="158" spans="1:189" ht="22" hidden="1" customHeight="1" thickBot="1">
      <c r="B158" s="394">
        <f t="shared" si="184"/>
        <v>142</v>
      </c>
      <c r="C158" s="428"/>
      <c r="D158" s="428">
        <v>1</v>
      </c>
      <c r="E158" s="428"/>
      <c r="F158" s="428"/>
      <c r="G158" s="395" t="str">
        <f>$G$356</f>
        <v>Avg Performing  Title / Print</v>
      </c>
      <c r="H158" s="445"/>
      <c r="I158" s="446"/>
      <c r="J158" s="446"/>
      <c r="K158" s="446"/>
      <c r="L158" s="446"/>
      <c r="M158" s="446"/>
      <c r="N158" s="446"/>
      <c r="O158" s="446"/>
      <c r="P158" s="446"/>
      <c r="Q158" s="446"/>
      <c r="R158" s="446"/>
      <c r="S158" s="448"/>
      <c r="T158" s="446"/>
      <c r="U158" s="446"/>
      <c r="V158" s="446"/>
      <c r="W158" s="446"/>
      <c r="X158" s="446"/>
      <c r="Y158" s="446"/>
      <c r="Z158" s="446"/>
      <c r="AA158" s="446"/>
      <c r="AB158" s="446"/>
      <c r="AC158" s="446"/>
      <c r="AD158" s="446"/>
      <c r="AE158" s="448"/>
      <c r="AF158" s="446"/>
      <c r="AG158" s="446"/>
      <c r="AH158" s="446"/>
      <c r="AI158" s="446"/>
      <c r="AJ158" s="446"/>
      <c r="AK158" s="446"/>
      <c r="AL158" s="446"/>
      <c r="AM158" s="446"/>
      <c r="AN158" s="446"/>
      <c r="AO158" s="446"/>
      <c r="AP158" s="446"/>
      <c r="AQ158" s="448"/>
      <c r="AR158" s="446"/>
      <c r="AS158" s="446"/>
      <c r="AT158" s="446"/>
      <c r="AU158" s="446"/>
      <c r="AV158" s="446"/>
      <c r="AW158" s="446"/>
      <c r="AX158" s="446"/>
      <c r="AY158" s="446"/>
      <c r="AZ158" s="446"/>
      <c r="BA158" s="446"/>
      <c r="BB158" s="446"/>
      <c r="BC158" s="448"/>
      <c r="BD158" s="446"/>
      <c r="BE158" s="446"/>
      <c r="BF158" s="446"/>
      <c r="BG158" s="446"/>
      <c r="BH158" s="446"/>
      <c r="BI158" s="446"/>
      <c r="BJ158" s="446"/>
      <c r="BK158" s="446"/>
      <c r="BL158" s="446"/>
      <c r="BM158" s="446"/>
      <c r="BN158" s="446"/>
      <c r="BO158" s="448"/>
      <c r="BP158" s="446"/>
      <c r="BQ158" s="446"/>
      <c r="BR158" s="446"/>
      <c r="BS158" s="446"/>
      <c r="BT158" s="446"/>
      <c r="BU158" s="446"/>
      <c r="BV158" s="446"/>
      <c r="BW158" s="446"/>
      <c r="BX158" s="446"/>
      <c r="BY158" s="446"/>
      <c r="BZ158" s="446"/>
      <c r="CA158" s="448"/>
      <c r="CB158" s="446"/>
      <c r="CC158" s="446"/>
      <c r="CD158" s="446"/>
      <c r="CE158" s="446"/>
      <c r="CF158" s="446"/>
      <c r="CG158" s="446"/>
      <c r="CH158" s="446"/>
      <c r="CI158" s="446"/>
      <c r="CJ158" s="446"/>
      <c r="CK158" s="446"/>
      <c r="CL158" s="446"/>
      <c r="CM158" s="448"/>
      <c r="CN158" s="446"/>
      <c r="CO158" s="446"/>
      <c r="CP158" s="446"/>
      <c r="CQ158" s="446"/>
      <c r="CR158" s="446"/>
      <c r="CS158" s="446"/>
      <c r="CT158" s="446"/>
      <c r="CU158" s="446"/>
      <c r="CV158" s="446"/>
      <c r="CW158" s="446"/>
      <c r="CX158" s="446"/>
      <c r="CY158" s="448"/>
      <c r="CZ158" s="362"/>
      <c r="DA158" s="362"/>
      <c r="DB158" s="362"/>
      <c r="DC158" s="362"/>
      <c r="DD158" s="362"/>
      <c r="DE158" s="362"/>
      <c r="DF158" s="362"/>
      <c r="DG158" s="362"/>
      <c r="DH158" s="362"/>
      <c r="DI158" s="362"/>
      <c r="DJ158" s="362"/>
      <c r="DK158" s="449"/>
      <c r="DL158" s="446"/>
      <c r="DM158" s="446"/>
      <c r="DN158" s="446"/>
      <c r="DO158" s="446"/>
      <c r="DP158" s="446"/>
      <c r="DQ158" s="446"/>
      <c r="DR158" s="446"/>
      <c r="DS158" s="446"/>
      <c r="DT158" s="446"/>
      <c r="DU158" s="446"/>
      <c r="DV158" s="446"/>
      <c r="DW158" s="448"/>
      <c r="DX158" s="362"/>
      <c r="DY158" s="362"/>
      <c r="DZ158" s="362"/>
      <c r="EA158" s="362"/>
      <c r="EB158" s="362"/>
      <c r="EC158" s="362"/>
      <c r="ED158" s="362"/>
      <c r="EE158" s="362"/>
      <c r="EF158" s="362"/>
      <c r="EG158" s="362"/>
      <c r="EH158" s="362"/>
      <c r="EI158" s="449"/>
      <c r="EJ158" s="362"/>
      <c r="EK158" s="362"/>
      <c r="EL158" s="362"/>
      <c r="EM158" s="362"/>
      <c r="EN158" s="362"/>
      <c r="EO158" s="362"/>
      <c r="EP158" s="362"/>
      <c r="EQ158" s="362"/>
      <c r="ER158" s="362"/>
      <c r="ES158" s="362"/>
      <c r="ET158" s="362"/>
      <c r="EU158" s="449"/>
      <c r="EV158" s="362"/>
      <c r="EW158" s="362"/>
      <c r="EX158" s="362"/>
      <c r="EY158" s="362"/>
      <c r="EZ158" s="362"/>
      <c r="FA158" s="362"/>
      <c r="FB158" s="362"/>
      <c r="FC158" s="362"/>
      <c r="FD158" s="362"/>
      <c r="FE158" s="362"/>
      <c r="FF158" s="362"/>
      <c r="FG158" s="449"/>
      <c r="FH158" s="362"/>
      <c r="FI158" s="362"/>
      <c r="FJ158" s="362"/>
      <c r="FK158" s="362"/>
      <c r="FL158" s="362"/>
      <c r="FM158" s="362"/>
      <c r="FN158" s="362"/>
      <c r="FO158" s="362"/>
      <c r="FP158" s="362"/>
      <c r="FQ158" s="362"/>
      <c r="FR158" s="362"/>
      <c r="FS158" s="449"/>
      <c r="FT158" s="446"/>
      <c r="FU158" s="446"/>
      <c r="FV158" s="446"/>
      <c r="FW158" s="446"/>
      <c r="FX158" s="446"/>
      <c r="FY158" s="446"/>
      <c r="FZ158" s="446"/>
      <c r="GA158" s="446"/>
      <c r="GB158" s="446"/>
      <c r="GC158" s="446"/>
      <c r="GD158" s="446"/>
      <c r="GE158" s="451">
        <f>$B$10*Q$356</f>
        <v>23344.424999999999</v>
      </c>
      <c r="GF158" s="452">
        <f t="shared" si="130"/>
        <v>23344.424999999999</v>
      </c>
    </row>
    <row r="159" spans="1:189" ht="22" hidden="1" customHeight="1" thickTop="1" thickBot="1">
      <c r="A159" s="453" t="s">
        <v>557</v>
      </c>
      <c r="B159" s="453">
        <f>B158</f>
        <v>142</v>
      </c>
      <c r="C159" s="454">
        <f>SUM(C17:C158)</f>
        <v>14</v>
      </c>
      <c r="D159" s="455">
        <f>SUM(D17:D158)</f>
        <v>57</v>
      </c>
      <c r="E159" s="456">
        <f>SUM(E17:E158)</f>
        <v>43</v>
      </c>
      <c r="F159" s="457">
        <f>SUM(F17:F158)</f>
        <v>28</v>
      </c>
      <c r="G159" s="458" t="s">
        <v>44</v>
      </c>
      <c r="H159" s="459">
        <f>SUM(H17:H158)</f>
        <v>0</v>
      </c>
      <c r="I159" s="459">
        <f t="shared" ref="I159:S159" si="193">SUM(I17:I158)</f>
        <v>0</v>
      </c>
      <c r="J159" s="459">
        <f t="shared" si="193"/>
        <v>0</v>
      </c>
      <c r="K159" s="459">
        <f t="shared" si="193"/>
        <v>0</v>
      </c>
      <c r="L159" s="459">
        <f t="shared" si="193"/>
        <v>0</v>
      </c>
      <c r="M159" s="459">
        <f t="shared" si="193"/>
        <v>0</v>
      </c>
      <c r="N159" s="459">
        <f t="shared" si="193"/>
        <v>0</v>
      </c>
      <c r="O159" s="459">
        <f t="shared" si="193"/>
        <v>0</v>
      </c>
      <c r="P159" s="459">
        <f t="shared" si="193"/>
        <v>0</v>
      </c>
      <c r="Q159" s="459">
        <f t="shared" si="193"/>
        <v>10965.824999999999</v>
      </c>
      <c r="R159" s="459">
        <f t="shared" si="193"/>
        <v>40421.0625</v>
      </c>
      <c r="S159" s="461">
        <f t="shared" si="193"/>
        <v>97548.75</v>
      </c>
      <c r="T159" s="459">
        <f>SUM(T17:T158)</f>
        <v>211972.3125</v>
      </c>
      <c r="U159" s="459">
        <f t="shared" ref="U159:AE159" si="194">SUM(U17:U158)</f>
        <v>438262.98749999993</v>
      </c>
      <c r="V159" s="459">
        <f t="shared" si="194"/>
        <v>788199.50624999998</v>
      </c>
      <c r="W159" s="459">
        <f t="shared" si="194"/>
        <v>1366170.2437499999</v>
      </c>
      <c r="X159" s="459">
        <f t="shared" si="194"/>
        <v>2029221.4312499999</v>
      </c>
      <c r="Y159" s="459">
        <f t="shared" si="194"/>
        <v>2993171.2687499998</v>
      </c>
      <c r="Z159" s="459">
        <f t="shared" si="194"/>
        <v>3581154.7687500003</v>
      </c>
      <c r="AA159" s="459">
        <f t="shared" si="194"/>
        <v>3977225.1187499999</v>
      </c>
      <c r="AB159" s="459">
        <f t="shared" si="194"/>
        <v>3490017.7</v>
      </c>
      <c r="AC159" s="459">
        <f t="shared" si="194"/>
        <v>2923326.7374999998</v>
      </c>
      <c r="AD159" s="459">
        <f t="shared" si="194"/>
        <v>3597960.4374999995</v>
      </c>
      <c r="AE159" s="461">
        <f t="shared" si="194"/>
        <v>3184316.3624999998</v>
      </c>
      <c r="AF159" s="459">
        <f>SUM(AF17:AF158)</f>
        <v>2945497.5874999994</v>
      </c>
      <c r="AG159" s="459">
        <f t="shared" ref="AG159:AQ159" si="195">SUM(AG17:AG158)</f>
        <v>3743016.5500000003</v>
      </c>
      <c r="AH159" s="459">
        <f t="shared" si="195"/>
        <v>3607066.8562500002</v>
      </c>
      <c r="AI159" s="459">
        <f t="shared" si="195"/>
        <v>3631467.1250000005</v>
      </c>
      <c r="AJ159" s="459">
        <f t="shared" si="195"/>
        <v>3197365.8437499995</v>
      </c>
      <c r="AK159" s="459">
        <f t="shared" si="195"/>
        <v>3935568.8125</v>
      </c>
      <c r="AL159" s="459">
        <f t="shared" si="195"/>
        <v>4020791.2874999996</v>
      </c>
      <c r="AM159" s="459">
        <f t="shared" si="195"/>
        <v>4995277.1375000002</v>
      </c>
      <c r="AN159" s="459">
        <f t="shared" si="195"/>
        <v>4667242.3687499994</v>
      </c>
      <c r="AO159" s="459">
        <f t="shared" si="195"/>
        <v>5109121.7612499995</v>
      </c>
      <c r="AP159" s="459">
        <f t="shared" si="195"/>
        <v>4460683.7502499996</v>
      </c>
      <c r="AQ159" s="461">
        <f t="shared" si="195"/>
        <v>4252830.9251999995</v>
      </c>
      <c r="AR159" s="459">
        <f>SUM(AR17:AR158)</f>
        <v>4894541.2239099992</v>
      </c>
      <c r="AS159" s="459">
        <f t="shared" ref="AS159:BC159" si="196">SUM(AS17:AS158)</f>
        <v>4188624.0903779999</v>
      </c>
      <c r="AT159" s="459">
        <f t="shared" si="196"/>
        <v>3841124.7223024</v>
      </c>
      <c r="AU159" s="459">
        <f t="shared" si="196"/>
        <v>4496456.7178419204</v>
      </c>
      <c r="AV159" s="459">
        <f t="shared" si="196"/>
        <v>4092083.2555235354</v>
      </c>
      <c r="AW159" s="459">
        <f t="shared" si="196"/>
        <v>3975347.8444188288</v>
      </c>
      <c r="AX159" s="459">
        <f t="shared" si="196"/>
        <v>3212689.1280350639</v>
      </c>
      <c r="AY159" s="459">
        <f t="shared" si="196"/>
        <v>3527522.7661780505</v>
      </c>
      <c r="AZ159" s="459">
        <f t="shared" si="196"/>
        <v>3139063.2366924407</v>
      </c>
      <c r="BA159" s="459">
        <f t="shared" si="196"/>
        <v>3122699.9831039519</v>
      </c>
      <c r="BB159" s="459">
        <f t="shared" si="196"/>
        <v>2659218.9527331619</v>
      </c>
      <c r="BC159" s="461">
        <f t="shared" si="196"/>
        <v>3072060.0559365293</v>
      </c>
      <c r="BD159" s="459">
        <f>SUM(BD17:BD158)</f>
        <v>3725076.9022492236</v>
      </c>
      <c r="BE159" s="459">
        <f t="shared" ref="BE159:BO159" si="197">SUM(BE17:BE158)</f>
        <v>4792403.303049379</v>
      </c>
      <c r="BF159" s="459">
        <f t="shared" si="197"/>
        <v>5024761.1549395034</v>
      </c>
      <c r="BG159" s="459">
        <f t="shared" si="197"/>
        <v>5417823.0414516032</v>
      </c>
      <c r="BH159" s="459">
        <f t="shared" si="197"/>
        <v>5121749.683161282</v>
      </c>
      <c r="BI159" s="459">
        <f t="shared" si="197"/>
        <v>4606921.9090290256</v>
      </c>
      <c r="BJ159" s="459">
        <f t="shared" si="197"/>
        <v>5400093.9747232208</v>
      </c>
      <c r="BK159" s="459">
        <f t="shared" si="197"/>
        <v>4802605.1172785759</v>
      </c>
      <c r="BL159" s="459">
        <f t="shared" si="197"/>
        <v>4382404.0038228603</v>
      </c>
      <c r="BM159" s="459">
        <f t="shared" si="197"/>
        <v>4982785.4893082883</v>
      </c>
      <c r="BN159" s="459">
        <f t="shared" si="197"/>
        <v>5075374.7614466306</v>
      </c>
      <c r="BO159" s="461">
        <f t="shared" si="197"/>
        <v>5251858.5379073052</v>
      </c>
      <c r="BP159" s="459">
        <f>SUM(BP17:BP158)</f>
        <v>5377055.7865758436</v>
      </c>
      <c r="BQ159" s="459">
        <f t="shared" ref="BQ159:CA159" si="198">SUM(BQ17:BQ158)</f>
        <v>6316952.4692606749</v>
      </c>
      <c r="BR159" s="459">
        <f t="shared" si="198"/>
        <v>6659443.1354085412</v>
      </c>
      <c r="BS159" s="459">
        <f t="shared" si="198"/>
        <v>6309500.7820768328</v>
      </c>
      <c r="BT159" s="459">
        <f t="shared" si="198"/>
        <v>5273394.2131614648</v>
      </c>
      <c r="BU159" s="459">
        <f t="shared" si="198"/>
        <v>5936720.7830291726</v>
      </c>
      <c r="BV159" s="459">
        <f t="shared" si="198"/>
        <v>5078247.1001733383</v>
      </c>
      <c r="BW159" s="459">
        <f t="shared" si="198"/>
        <v>5080070.7601386709</v>
      </c>
      <c r="BX159" s="459">
        <f t="shared" si="198"/>
        <v>5462518.1043609362</v>
      </c>
      <c r="BY159" s="459">
        <f t="shared" si="198"/>
        <v>4982643.058488749</v>
      </c>
      <c r="BZ159" s="459">
        <f t="shared" si="198"/>
        <v>4802296.2417910006</v>
      </c>
      <c r="CA159" s="461">
        <f t="shared" si="198"/>
        <v>4056030.1284327996</v>
      </c>
      <c r="CB159" s="459">
        <f>SUM(CB17:CB158)</f>
        <v>4393807.1002462395</v>
      </c>
      <c r="CC159" s="459">
        <f t="shared" ref="CC159:CM159" si="199">SUM(CC17:CC158)</f>
        <v>4577760.4501969917</v>
      </c>
      <c r="CD159" s="459">
        <f t="shared" si="199"/>
        <v>5615339.8976575937</v>
      </c>
      <c r="CE159" s="459">
        <f t="shared" si="199"/>
        <v>5966764.6293760752</v>
      </c>
      <c r="CF159" s="459">
        <f t="shared" si="199"/>
        <v>6397559.8947508605</v>
      </c>
      <c r="CG159" s="459">
        <f t="shared" si="199"/>
        <v>6927857.5408006888</v>
      </c>
      <c r="CH159" s="459">
        <f t="shared" si="199"/>
        <v>6172637.8326405492</v>
      </c>
      <c r="CI159" s="459">
        <f t="shared" si="199"/>
        <v>5330644.5673624398</v>
      </c>
      <c r="CJ159" s="459">
        <f t="shared" si="199"/>
        <v>5835961.3576399516</v>
      </c>
      <c r="CK159" s="459">
        <f t="shared" si="199"/>
        <v>5186250.6286119623</v>
      </c>
      <c r="CL159" s="459">
        <f t="shared" si="199"/>
        <v>4805453.5078895697</v>
      </c>
      <c r="CM159" s="461">
        <f t="shared" si="199"/>
        <v>5493222.2263116557</v>
      </c>
      <c r="CN159" s="459">
        <f>SUM(CN17:CN158)</f>
        <v>5321555.8947993247</v>
      </c>
      <c r="CO159" s="459">
        <f t="shared" ref="CO159:EZ159" si="200">SUM(CO17:CO158)</f>
        <v>5129419.4933394594</v>
      </c>
      <c r="CP159" s="459">
        <f t="shared" si="200"/>
        <v>4235006.6421715682</v>
      </c>
      <c r="CQ159" s="459">
        <f t="shared" si="200"/>
        <v>4197018.2099872539</v>
      </c>
      <c r="CR159" s="459">
        <f t="shared" si="200"/>
        <v>3789625.0917398036</v>
      </c>
      <c r="CS159" s="459">
        <f t="shared" si="200"/>
        <v>4014091.4833918423</v>
      </c>
      <c r="CT159" s="459">
        <f t="shared" si="200"/>
        <v>3535062.9029634749</v>
      </c>
      <c r="CU159" s="459">
        <f t="shared" si="200"/>
        <v>4051202.8861207794</v>
      </c>
      <c r="CV159" s="459">
        <f t="shared" si="200"/>
        <v>4652209.418896623</v>
      </c>
      <c r="CW159" s="459">
        <f t="shared" si="200"/>
        <v>5253123.3188672978</v>
      </c>
      <c r="CX159" s="459">
        <f t="shared" si="200"/>
        <v>5915868.8200938385</v>
      </c>
      <c r="CY159" s="461">
        <f t="shared" si="200"/>
        <v>5134435.5673250714</v>
      </c>
      <c r="CZ159" s="459">
        <f t="shared" si="200"/>
        <v>4909728.0788600566</v>
      </c>
      <c r="DA159" s="459">
        <f t="shared" si="200"/>
        <v>6141428.5893380446</v>
      </c>
      <c r="DB159" s="459">
        <f t="shared" si="200"/>
        <v>6279245.8402204374</v>
      </c>
      <c r="DC159" s="459">
        <f t="shared" si="200"/>
        <v>6741172.2284263493</v>
      </c>
      <c r="DD159" s="459">
        <f t="shared" si="200"/>
        <v>8438811.5389910787</v>
      </c>
      <c r="DE159" s="459">
        <f t="shared" si="200"/>
        <v>8419729.3611928634</v>
      </c>
      <c r="DF159" s="459">
        <f t="shared" si="200"/>
        <v>8631550.0077042915</v>
      </c>
      <c r="DG159" s="459">
        <f t="shared" si="200"/>
        <v>7264316.5811634324</v>
      </c>
      <c r="DH159" s="459">
        <f t="shared" si="200"/>
        <v>6723841.6736807469</v>
      </c>
      <c r="DI159" s="459">
        <f t="shared" si="200"/>
        <v>7012039.7876945967</v>
      </c>
      <c r="DJ159" s="459">
        <f t="shared" si="200"/>
        <v>6433342.0714056781</v>
      </c>
      <c r="DK159" s="461">
        <f t="shared" si="200"/>
        <v>5310092.1071245419</v>
      </c>
      <c r="DL159" s="459">
        <f t="shared" si="200"/>
        <v>6062614.2381996345</v>
      </c>
      <c r="DM159" s="459">
        <f t="shared" si="200"/>
        <v>5719973.5855597081</v>
      </c>
      <c r="DN159" s="459">
        <f t="shared" si="200"/>
        <v>6025059.9434477659</v>
      </c>
      <c r="DO159" s="459">
        <f t="shared" si="200"/>
        <v>5361485.7510082126</v>
      </c>
      <c r="DP159" s="459">
        <f t="shared" si="200"/>
        <v>5397821.5483065704</v>
      </c>
      <c r="DQ159" s="459">
        <f t="shared" si="200"/>
        <v>4907467.0123952562</v>
      </c>
      <c r="DR159" s="459">
        <f t="shared" si="200"/>
        <v>4908615.4324162044</v>
      </c>
      <c r="DS159" s="459">
        <f t="shared" si="200"/>
        <v>4362713.6246829638</v>
      </c>
      <c r="DT159" s="459">
        <f t="shared" si="200"/>
        <v>4615658.1034963708</v>
      </c>
      <c r="DU159" s="459">
        <f t="shared" si="200"/>
        <v>5547979.9527970962</v>
      </c>
      <c r="DV159" s="459">
        <f t="shared" si="200"/>
        <v>6008270.3809876777</v>
      </c>
      <c r="DW159" s="461">
        <f t="shared" si="200"/>
        <v>6477397.657290142</v>
      </c>
      <c r="DX159" s="459">
        <f t="shared" si="200"/>
        <v>6048948.234582114</v>
      </c>
      <c r="DY159" s="459">
        <f t="shared" si="200"/>
        <v>5712947.9651656905</v>
      </c>
      <c r="DZ159" s="459">
        <f t="shared" si="200"/>
        <v>6654839.1146325534</v>
      </c>
      <c r="EA159" s="459">
        <f t="shared" si="200"/>
        <v>6083991.3342060419</v>
      </c>
      <c r="EB159" s="459">
        <f t="shared" si="200"/>
        <v>5863974.599864834</v>
      </c>
      <c r="EC159" s="459">
        <f t="shared" si="200"/>
        <v>6288140.1748918677</v>
      </c>
      <c r="ED159" s="459">
        <f t="shared" si="200"/>
        <v>6097970.5449134931</v>
      </c>
      <c r="EE159" s="459">
        <f t="shared" si="200"/>
        <v>6182866.717180796</v>
      </c>
      <c r="EF159" s="459">
        <f t="shared" si="200"/>
        <v>5664077.6324946359</v>
      </c>
      <c r="EG159" s="459">
        <f t="shared" si="200"/>
        <v>6824559.963495709</v>
      </c>
      <c r="EH159" s="459">
        <f t="shared" si="200"/>
        <v>7061678.7582965679</v>
      </c>
      <c r="EI159" s="461">
        <f t="shared" si="200"/>
        <v>7592179.9741372541</v>
      </c>
      <c r="EJ159" s="459">
        <f t="shared" si="200"/>
        <v>6556691.7693098029</v>
      </c>
      <c r="EK159" s="459">
        <f t="shared" si="200"/>
        <v>6205603.1279478408</v>
      </c>
      <c r="EL159" s="459">
        <f t="shared" si="200"/>
        <v>7008389.3186082738</v>
      </c>
      <c r="EM159" s="459">
        <f t="shared" si="200"/>
        <v>6840764.4373866199</v>
      </c>
      <c r="EN159" s="459">
        <f t="shared" si="200"/>
        <v>6747570.3486592956</v>
      </c>
      <c r="EO159" s="459">
        <f t="shared" si="200"/>
        <v>7189142.1501774369</v>
      </c>
      <c r="EP159" s="459">
        <f t="shared" si="200"/>
        <v>6449713.0613919497</v>
      </c>
      <c r="EQ159" s="459">
        <f t="shared" si="200"/>
        <v>6346231.2278635586</v>
      </c>
      <c r="ER159" s="459">
        <f t="shared" si="200"/>
        <v>5885494.063540848</v>
      </c>
      <c r="ES159" s="459">
        <f t="shared" si="200"/>
        <v>6283764.2083326774</v>
      </c>
      <c r="ET159" s="459">
        <f t="shared" si="200"/>
        <v>6816471.7991661429</v>
      </c>
      <c r="EU159" s="461">
        <f t="shared" si="200"/>
        <v>7341493.9993329141</v>
      </c>
      <c r="EV159" s="459">
        <f t="shared" si="200"/>
        <v>7321163.6207163315</v>
      </c>
      <c r="EW159" s="459">
        <f t="shared" si="200"/>
        <v>7235937.2103230637</v>
      </c>
      <c r="EX159" s="459">
        <f t="shared" si="200"/>
        <v>7252707.5882584518</v>
      </c>
      <c r="EY159" s="459">
        <f t="shared" si="200"/>
        <v>8846915.5868567601</v>
      </c>
      <c r="EZ159" s="459">
        <f t="shared" si="200"/>
        <v>9099724.0369854085</v>
      </c>
      <c r="FA159" s="459">
        <f t="shared" ref="FA159:GE159" si="201">SUM(FA17:FA158)</f>
        <v>9230219.0195883252</v>
      </c>
      <c r="FB159" s="459">
        <f t="shared" si="201"/>
        <v>10350217.466920665</v>
      </c>
      <c r="FC159" s="459">
        <f t="shared" si="201"/>
        <v>9257416.6035365295</v>
      </c>
      <c r="FD159" s="459">
        <f t="shared" si="201"/>
        <v>8899117.2315792255</v>
      </c>
      <c r="FE159" s="459">
        <f t="shared" si="201"/>
        <v>9223236.0640133806</v>
      </c>
      <c r="FF159" s="459">
        <f t="shared" si="201"/>
        <v>9623926.3612107038</v>
      </c>
      <c r="FG159" s="461">
        <f t="shared" si="201"/>
        <v>9439575.2389685623</v>
      </c>
      <c r="FH159" s="459">
        <f t="shared" si="201"/>
        <v>10715563.82367485</v>
      </c>
      <c r="FI159" s="459">
        <f t="shared" si="201"/>
        <v>9540139.8914398793</v>
      </c>
      <c r="FJ159" s="459">
        <f t="shared" si="201"/>
        <v>9555876.0444019027</v>
      </c>
      <c r="FK159" s="459">
        <f t="shared" si="201"/>
        <v>10285593.668021522</v>
      </c>
      <c r="FL159" s="459">
        <f t="shared" si="201"/>
        <v>11121740.95941722</v>
      </c>
      <c r="FM159" s="459">
        <f t="shared" si="201"/>
        <v>10788100.953783773</v>
      </c>
      <c r="FN159" s="459">
        <f t="shared" si="201"/>
        <v>11792184.876777021</v>
      </c>
      <c r="FO159" s="459">
        <f t="shared" si="201"/>
        <v>9888359.0876716133</v>
      </c>
      <c r="FP159" s="459">
        <f t="shared" si="201"/>
        <v>8996105.8576372918</v>
      </c>
      <c r="FQ159" s="459">
        <f t="shared" si="201"/>
        <v>8538836.6773598343</v>
      </c>
      <c r="FR159" s="459">
        <f t="shared" si="201"/>
        <v>8078174.0481378688</v>
      </c>
      <c r="FS159" s="461">
        <f t="shared" si="201"/>
        <v>7042129.0610102937</v>
      </c>
      <c r="FT159" s="459">
        <f t="shared" si="201"/>
        <v>7371693.8213082347</v>
      </c>
      <c r="FU159" s="459">
        <f t="shared" si="201"/>
        <v>6666607.3070465876</v>
      </c>
      <c r="FV159" s="459">
        <f t="shared" si="201"/>
        <v>7026964.24438727</v>
      </c>
      <c r="FW159" s="459">
        <f t="shared" si="201"/>
        <v>6980548.8205098156</v>
      </c>
      <c r="FX159" s="459">
        <f t="shared" si="201"/>
        <v>8297704.0914078532</v>
      </c>
      <c r="FY159" s="459">
        <f t="shared" si="201"/>
        <v>8388748.8468762822</v>
      </c>
      <c r="FZ159" s="459">
        <f t="shared" si="201"/>
        <v>8817062.7612510249</v>
      </c>
      <c r="GA159" s="459">
        <f t="shared" si="201"/>
        <v>7540522.7477508197</v>
      </c>
      <c r="GB159" s="459">
        <f t="shared" si="201"/>
        <v>7249067.5119506568</v>
      </c>
      <c r="GC159" s="459">
        <f t="shared" si="201"/>
        <v>7902078.4020605246</v>
      </c>
      <c r="GD159" s="459">
        <f t="shared" si="201"/>
        <v>8097813.5428984202</v>
      </c>
      <c r="GE159" s="618">
        <f t="shared" si="201"/>
        <v>7990132.3743187366</v>
      </c>
      <c r="GF159" s="473">
        <f t="shared" si="130"/>
        <v>985267671.37147522</v>
      </c>
      <c r="GG159" s="366">
        <f>SUM(GG17:GG158)</f>
        <v>2585149835.7825837</v>
      </c>
    </row>
    <row r="160" spans="1:189" ht="22" customHeight="1" thickTop="1">
      <c r="A160" s="569"/>
      <c r="B160" s="569"/>
      <c r="G160" s="242"/>
      <c r="H160" s="600"/>
      <c r="I160" s="600"/>
      <c r="J160" s="600"/>
      <c r="K160" s="600"/>
      <c r="L160" s="600"/>
      <c r="M160" s="600"/>
      <c r="N160" s="600"/>
      <c r="O160" s="600"/>
      <c r="P160" s="600"/>
      <c r="Q160" s="600"/>
      <c r="R160" s="600"/>
      <c r="S160" s="607"/>
      <c r="T160" s="600"/>
      <c r="U160" s="600"/>
      <c r="V160" s="600"/>
      <c r="W160" s="600"/>
      <c r="X160" s="600"/>
      <c r="Y160" s="600"/>
      <c r="Z160" s="600"/>
      <c r="AA160" s="600"/>
      <c r="AB160" s="600"/>
      <c r="AC160" s="600"/>
      <c r="AD160" s="600"/>
      <c r="AE160" s="607"/>
      <c r="AF160" s="600"/>
      <c r="AG160" s="600"/>
      <c r="AH160" s="600"/>
      <c r="AI160" s="600"/>
      <c r="AJ160" s="600"/>
      <c r="AK160" s="600"/>
      <c r="AL160" s="600"/>
      <c r="AM160" s="600"/>
      <c r="AN160" s="600"/>
      <c r="AO160" s="600"/>
      <c r="AP160" s="600"/>
      <c r="AQ160" s="607"/>
      <c r="AR160" s="600"/>
      <c r="AS160" s="600"/>
      <c r="AT160" s="600"/>
      <c r="AU160" s="600"/>
      <c r="AV160" s="600"/>
      <c r="AW160" s="600"/>
      <c r="AX160" s="600"/>
      <c r="AY160" s="600"/>
      <c r="AZ160" s="600"/>
      <c r="BA160" s="600"/>
      <c r="BB160" s="600"/>
      <c r="BC160" s="607"/>
      <c r="BD160" s="600"/>
      <c r="BE160" s="600"/>
      <c r="BF160" s="600"/>
      <c r="BG160" s="600"/>
      <c r="BH160" s="600"/>
      <c r="BI160" s="600"/>
      <c r="BJ160" s="600"/>
      <c r="BK160" s="600"/>
      <c r="BL160" s="600"/>
      <c r="BM160" s="600"/>
      <c r="BN160" s="600"/>
      <c r="BO160" s="607"/>
      <c r="BP160" s="600"/>
      <c r="BQ160" s="600"/>
      <c r="BR160" s="600"/>
      <c r="BS160" s="600"/>
      <c r="BT160" s="600"/>
      <c r="BU160" s="600"/>
      <c r="BV160" s="600"/>
      <c r="BW160" s="600"/>
      <c r="BX160" s="600"/>
      <c r="BY160" s="600"/>
      <c r="BZ160" s="600"/>
      <c r="CA160" s="607"/>
      <c r="CB160" s="600"/>
      <c r="CC160" s="600"/>
      <c r="CD160" s="600"/>
      <c r="CE160" s="600"/>
      <c r="CF160" s="600"/>
      <c r="CG160" s="600"/>
      <c r="CH160" s="600"/>
      <c r="CI160" s="600"/>
      <c r="CJ160" s="600"/>
      <c r="CK160" s="600"/>
      <c r="CL160" s="600"/>
      <c r="CM160" s="607"/>
      <c r="CN160" s="600"/>
      <c r="CO160" s="600"/>
      <c r="CP160" s="600"/>
      <c r="CQ160" s="600"/>
      <c r="CR160" s="600"/>
      <c r="CS160" s="600"/>
      <c r="CT160" s="600"/>
      <c r="CU160" s="600"/>
      <c r="CV160" s="600"/>
      <c r="CW160" s="600"/>
      <c r="CX160" s="600"/>
      <c r="CY160" s="607"/>
      <c r="CZ160" s="600"/>
      <c r="DA160" s="600"/>
      <c r="DB160" s="600"/>
      <c r="DC160" s="600"/>
      <c r="DD160" s="600"/>
      <c r="DE160" s="600"/>
      <c r="DF160" s="600"/>
      <c r="DG160" s="600"/>
      <c r="DH160" s="600"/>
      <c r="DI160" s="600"/>
      <c r="DJ160" s="600"/>
      <c r="DK160" s="607"/>
      <c r="DL160" s="600"/>
      <c r="DM160" s="600"/>
      <c r="DN160" s="600"/>
      <c r="DO160" s="600"/>
      <c r="DP160" s="600"/>
      <c r="DQ160" s="600"/>
      <c r="DR160" s="600"/>
      <c r="DS160" s="600"/>
      <c r="DT160" s="600"/>
      <c r="DU160" s="600"/>
      <c r="DV160" s="600"/>
      <c r="DW160" s="607"/>
      <c r="DX160" s="600"/>
      <c r="DY160" s="600"/>
      <c r="DZ160" s="600"/>
      <c r="EA160" s="600"/>
      <c r="EB160" s="600"/>
      <c r="EC160" s="600"/>
      <c r="ED160" s="600"/>
      <c r="EE160" s="600"/>
      <c r="EF160" s="600"/>
      <c r="EG160" s="600"/>
      <c r="EH160" s="600"/>
      <c r="EI160" s="607"/>
      <c r="EJ160" s="600"/>
      <c r="EK160" s="600"/>
      <c r="EL160" s="600"/>
      <c r="EM160" s="600"/>
      <c r="EN160" s="600"/>
      <c r="EO160" s="600"/>
      <c r="EP160" s="600"/>
      <c r="EQ160" s="600"/>
      <c r="ER160" s="600"/>
      <c r="ES160" s="600"/>
      <c r="ET160" s="600"/>
      <c r="EU160" s="607"/>
      <c r="EV160" s="600"/>
      <c r="EW160" s="600"/>
      <c r="EX160" s="600"/>
      <c r="EY160" s="600"/>
      <c r="EZ160" s="600"/>
      <c r="FA160" s="600"/>
      <c r="FB160" s="600"/>
      <c r="FC160" s="600"/>
      <c r="FD160" s="600"/>
      <c r="FE160" s="600"/>
      <c r="FF160" s="600"/>
      <c r="FG160" s="607"/>
      <c r="FH160" s="600"/>
      <c r="FI160" s="600"/>
      <c r="FJ160" s="600"/>
      <c r="FK160" s="600"/>
      <c r="FL160" s="600"/>
      <c r="FM160" s="600"/>
      <c r="FN160" s="600"/>
      <c r="FO160" s="600"/>
      <c r="FP160" s="600"/>
      <c r="FQ160" s="600"/>
      <c r="FR160" s="600"/>
      <c r="FS160" s="607"/>
      <c r="FT160" s="600"/>
      <c r="FU160" s="600"/>
      <c r="FV160" s="600"/>
      <c r="FW160" s="600"/>
      <c r="FX160" s="600"/>
      <c r="FY160" s="600"/>
      <c r="FZ160" s="600"/>
      <c r="GA160" s="600"/>
      <c r="GB160" s="600"/>
      <c r="GC160" s="600"/>
      <c r="GD160" s="600"/>
      <c r="GE160" s="607"/>
      <c r="GF160" s="507"/>
      <c r="GG160" s="366"/>
    </row>
    <row r="161" spans="1:195" s="300" customFormat="1" ht="22" customHeight="1" thickBot="1">
      <c r="A161" s="511"/>
      <c r="G161" s="242"/>
      <c r="H161" s="772"/>
      <c r="I161" s="772"/>
      <c r="J161" s="772"/>
      <c r="K161" s="772"/>
      <c r="L161" s="772"/>
      <c r="M161" s="772"/>
      <c r="N161" s="772"/>
      <c r="O161" s="772"/>
      <c r="P161" s="772"/>
      <c r="Q161" s="772"/>
      <c r="R161" s="772"/>
      <c r="S161" s="773"/>
      <c r="T161" s="772"/>
      <c r="U161" s="772"/>
      <c r="V161" s="772"/>
      <c r="W161" s="772"/>
      <c r="X161" s="772"/>
      <c r="Y161" s="772"/>
      <c r="Z161" s="772"/>
      <c r="AA161" s="772"/>
      <c r="AB161" s="772"/>
      <c r="AC161" s="772"/>
      <c r="AD161" s="772"/>
      <c r="AE161" s="773"/>
      <c r="AF161" s="772"/>
      <c r="AG161" s="772"/>
      <c r="AH161" s="772"/>
      <c r="AI161" s="772"/>
      <c r="AJ161" s="772"/>
      <c r="AK161" s="772"/>
      <c r="AL161" s="772"/>
      <c r="AM161" s="772"/>
      <c r="AN161" s="772"/>
      <c r="AO161" s="772"/>
      <c r="AP161" s="772"/>
      <c r="AQ161" s="773"/>
      <c r="AR161" s="772"/>
      <c r="AS161" s="772"/>
      <c r="AT161" s="772"/>
      <c r="AU161" s="772"/>
      <c r="AV161" s="772"/>
      <c r="AW161" s="772"/>
      <c r="AX161" s="772"/>
      <c r="AY161" s="772"/>
      <c r="AZ161" s="772"/>
      <c r="BA161" s="772"/>
      <c r="BB161" s="772"/>
      <c r="BC161" s="773"/>
      <c r="BD161" s="772"/>
      <c r="BE161" s="772"/>
      <c r="BF161" s="772"/>
      <c r="BG161" s="772"/>
      <c r="BH161" s="772"/>
      <c r="BI161" s="772"/>
      <c r="BJ161" s="772"/>
      <c r="BK161" s="772"/>
      <c r="BL161" s="772"/>
      <c r="BM161" s="772"/>
      <c r="BN161" s="772"/>
      <c r="BO161" s="773"/>
      <c r="BP161" s="772"/>
      <c r="BQ161" s="772"/>
      <c r="BR161" s="772"/>
      <c r="BS161" s="772"/>
      <c r="BT161" s="772"/>
      <c r="BU161" s="772"/>
      <c r="BV161" s="772"/>
      <c r="BW161" s="772"/>
      <c r="BX161" s="772"/>
      <c r="BY161" s="772"/>
      <c r="BZ161" s="772"/>
      <c r="CA161" s="773"/>
      <c r="CB161" s="772"/>
      <c r="CC161" s="772"/>
      <c r="CD161" s="772"/>
      <c r="CE161" s="772"/>
      <c r="CF161" s="772"/>
      <c r="CG161" s="772"/>
      <c r="CH161" s="772"/>
      <c r="CI161" s="772"/>
      <c r="CJ161" s="772"/>
      <c r="CK161" s="772"/>
      <c r="CL161" s="772"/>
      <c r="CM161" s="773"/>
      <c r="CN161" s="772"/>
      <c r="CO161" s="772"/>
      <c r="CP161" s="772"/>
      <c r="CQ161" s="772"/>
      <c r="CR161" s="772"/>
      <c r="CS161" s="772"/>
      <c r="CT161" s="772"/>
      <c r="CU161" s="772"/>
      <c r="CV161" s="772"/>
      <c r="CW161" s="772"/>
      <c r="CX161" s="772"/>
      <c r="CY161" s="773"/>
      <c r="CZ161" s="772"/>
      <c r="DA161" s="772"/>
      <c r="DB161" s="772"/>
      <c r="DC161" s="772"/>
      <c r="DD161" s="772"/>
      <c r="DE161" s="772"/>
      <c r="DF161" s="772"/>
      <c r="DG161" s="772"/>
      <c r="DH161" s="772"/>
      <c r="DI161" s="772"/>
      <c r="DJ161" s="772"/>
      <c r="DK161" s="773"/>
      <c r="DL161" s="772"/>
      <c r="DM161" s="772"/>
      <c r="DN161" s="772"/>
      <c r="DO161" s="772"/>
      <c r="DP161" s="772"/>
      <c r="DQ161" s="772"/>
      <c r="DR161" s="772"/>
      <c r="DS161" s="772"/>
      <c r="DT161" s="772"/>
      <c r="DU161" s="772"/>
      <c r="DV161" s="772"/>
      <c r="DW161" s="773"/>
      <c r="DX161" s="772"/>
      <c r="DY161" s="772"/>
      <c r="DZ161" s="772"/>
      <c r="EA161" s="772"/>
      <c r="EB161" s="772"/>
      <c r="EC161" s="772"/>
      <c r="ED161" s="772"/>
      <c r="EE161" s="772"/>
      <c r="EF161" s="772"/>
      <c r="EG161" s="772"/>
      <c r="EH161" s="772"/>
      <c r="EI161" s="773"/>
      <c r="EJ161" s="772"/>
      <c r="EK161" s="772"/>
      <c r="EL161" s="772"/>
      <c r="EM161" s="772"/>
      <c r="EN161" s="772"/>
      <c r="EO161" s="772"/>
      <c r="EP161" s="772"/>
      <c r="EQ161" s="772"/>
      <c r="ER161" s="772"/>
      <c r="ES161" s="772"/>
      <c r="ET161" s="772"/>
      <c r="EU161" s="773"/>
      <c r="EV161" s="772"/>
      <c r="EW161" s="772"/>
      <c r="EX161" s="772"/>
      <c r="EY161" s="772"/>
      <c r="EZ161" s="772"/>
      <c r="FA161" s="772"/>
      <c r="FB161" s="772"/>
      <c r="FC161" s="772"/>
      <c r="FD161" s="772"/>
      <c r="FE161" s="772"/>
      <c r="FF161" s="772"/>
      <c r="FG161" s="773"/>
      <c r="FH161" s="772"/>
      <c r="FI161" s="772"/>
      <c r="FJ161" s="772"/>
      <c r="FK161" s="772"/>
      <c r="FL161" s="772"/>
      <c r="FM161" s="772"/>
      <c r="FN161" s="772"/>
      <c r="FO161" s="772"/>
      <c r="FP161" s="772"/>
      <c r="FQ161" s="772"/>
      <c r="FR161" s="772"/>
      <c r="FS161" s="773"/>
      <c r="FT161" s="772"/>
      <c r="FU161" s="772"/>
      <c r="FV161" s="772"/>
      <c r="FW161" s="772"/>
      <c r="FX161" s="772"/>
      <c r="FY161" s="772"/>
      <c r="FZ161" s="772"/>
      <c r="GA161" s="772"/>
      <c r="GB161" s="772"/>
      <c r="GC161" s="772"/>
      <c r="GD161" s="772"/>
      <c r="GE161" s="773"/>
      <c r="GF161" s="774"/>
      <c r="GG161" s="423"/>
    </row>
    <row r="162" spans="1:195" s="776" customFormat="1" ht="22" customHeight="1" thickTop="1">
      <c r="A162" s="768" t="s">
        <v>455</v>
      </c>
      <c r="B162" s="769" t="s">
        <v>449</v>
      </c>
      <c r="C162" s="769"/>
      <c r="D162" s="769"/>
      <c r="E162" s="769"/>
      <c r="F162" s="769"/>
      <c r="G162" s="768">
        <v>-250000</v>
      </c>
      <c r="H162" s="770"/>
      <c r="I162" s="770"/>
      <c r="J162" s="770"/>
      <c r="K162" s="770">
        <v>-25000</v>
      </c>
      <c r="L162" s="770"/>
      <c r="M162" s="770">
        <v>-25000</v>
      </c>
      <c r="N162" s="770"/>
      <c r="O162" s="770"/>
      <c r="P162" s="770">
        <v>0</v>
      </c>
      <c r="Q162" s="770">
        <f>Q164*-5</f>
        <v>-733.50000000000011</v>
      </c>
      <c r="R162" s="770">
        <f t="shared" ref="R162:CC162" si="202">R164*-5</f>
        <v>-2703.75</v>
      </c>
      <c r="S162" s="771">
        <f t="shared" si="202"/>
        <v>-6525</v>
      </c>
      <c r="T162" s="770">
        <f t="shared" si="202"/>
        <v>-14178.75</v>
      </c>
      <c r="U162" s="770">
        <f t="shared" si="202"/>
        <v>-29315.249999999996</v>
      </c>
      <c r="V162" s="770">
        <f t="shared" si="202"/>
        <v>-52722.375</v>
      </c>
      <c r="W162" s="770">
        <f t="shared" si="202"/>
        <v>-91382.625</v>
      </c>
      <c r="X162" s="770">
        <f t="shared" si="202"/>
        <v>-135733.875</v>
      </c>
      <c r="Y162" s="770">
        <f t="shared" si="202"/>
        <v>-200212.125</v>
      </c>
      <c r="Z162" s="770">
        <f t="shared" si="202"/>
        <v>-239542.12500000006</v>
      </c>
      <c r="AA162" s="770">
        <f t="shared" si="202"/>
        <v>-266035.125</v>
      </c>
      <c r="AB162" s="770">
        <f t="shared" si="202"/>
        <v>-233446.00000000006</v>
      </c>
      <c r="AC162" s="770">
        <f t="shared" si="202"/>
        <v>-195540.25</v>
      </c>
      <c r="AD162" s="770">
        <f t="shared" si="202"/>
        <v>-240666.25</v>
      </c>
      <c r="AE162" s="771">
        <f t="shared" si="202"/>
        <v>-212997.75</v>
      </c>
      <c r="AF162" s="770">
        <f t="shared" si="202"/>
        <v>-197023.24999999997</v>
      </c>
      <c r="AG162" s="770">
        <f t="shared" si="202"/>
        <v>-250369.00000000006</v>
      </c>
      <c r="AH162" s="770">
        <f t="shared" si="202"/>
        <v>-241275.37500000006</v>
      </c>
      <c r="AI162" s="770">
        <f t="shared" si="202"/>
        <v>-242907.50000000003</v>
      </c>
      <c r="AJ162" s="770">
        <f t="shared" si="202"/>
        <v>-213870.625</v>
      </c>
      <c r="AK162" s="770">
        <f t="shared" si="202"/>
        <v>-263248.75</v>
      </c>
      <c r="AL162" s="770">
        <f t="shared" si="202"/>
        <v>-268949.25</v>
      </c>
      <c r="AM162" s="770">
        <f t="shared" si="202"/>
        <v>-334132.25</v>
      </c>
      <c r="AN162" s="770">
        <f t="shared" si="202"/>
        <v>-312190.125</v>
      </c>
      <c r="AO162" s="770">
        <f t="shared" si="202"/>
        <v>-341747.27500000002</v>
      </c>
      <c r="AP162" s="770">
        <f t="shared" si="202"/>
        <v>-298373.495</v>
      </c>
      <c r="AQ162" s="771">
        <f t="shared" si="202"/>
        <v>-284470.29599999997</v>
      </c>
      <c r="AR162" s="770">
        <f t="shared" si="202"/>
        <v>-327394.06179999997</v>
      </c>
      <c r="AS162" s="770">
        <f t="shared" si="202"/>
        <v>-280175.52444000001</v>
      </c>
      <c r="AT162" s="770">
        <f t="shared" si="202"/>
        <v>-256931.41955200001</v>
      </c>
      <c r="AU162" s="770">
        <f t="shared" si="202"/>
        <v>-300766.33564160002</v>
      </c>
      <c r="AV162" s="770">
        <f t="shared" si="202"/>
        <v>-273717.94351327996</v>
      </c>
      <c r="AW162" s="770">
        <f t="shared" si="202"/>
        <v>-265909.55481062399</v>
      </c>
      <c r="AX162" s="770">
        <f t="shared" si="202"/>
        <v>-214895.59384849927</v>
      </c>
      <c r="AY162" s="770">
        <f t="shared" si="202"/>
        <v>-235954.70007879939</v>
      </c>
      <c r="AZ162" s="770">
        <f t="shared" si="202"/>
        <v>-209970.78506303951</v>
      </c>
      <c r="BA162" s="770">
        <f t="shared" si="202"/>
        <v>-208876.25305043158</v>
      </c>
      <c r="BB162" s="770">
        <f t="shared" si="202"/>
        <v>-177874.17744034529</v>
      </c>
      <c r="BC162" s="771">
        <f t="shared" si="202"/>
        <v>-205488.96695227624</v>
      </c>
      <c r="BD162" s="770">
        <f t="shared" si="202"/>
        <v>-249169.02356182103</v>
      </c>
      <c r="BE162" s="770">
        <f t="shared" si="202"/>
        <v>-320562.09384945681</v>
      </c>
      <c r="BF162" s="770">
        <f t="shared" si="202"/>
        <v>-336104.4250795655</v>
      </c>
      <c r="BG162" s="770">
        <f t="shared" si="202"/>
        <v>-362396.19006365241</v>
      </c>
      <c r="BH162" s="770">
        <f t="shared" si="202"/>
        <v>-342591.95205092191</v>
      </c>
      <c r="BI162" s="770">
        <f t="shared" si="202"/>
        <v>-308155.31164073752</v>
      </c>
      <c r="BJ162" s="770">
        <f t="shared" si="202"/>
        <v>-361210.29931259004</v>
      </c>
      <c r="BK162" s="770">
        <f t="shared" si="202"/>
        <v>-321244.489450072</v>
      </c>
      <c r="BL162" s="770">
        <f t="shared" si="202"/>
        <v>-293137.39156005759</v>
      </c>
      <c r="BM162" s="770">
        <f t="shared" si="202"/>
        <v>-333296.68824804603</v>
      </c>
      <c r="BN162" s="770">
        <f t="shared" si="202"/>
        <v>-339489.95059843693</v>
      </c>
      <c r="BO162" s="771">
        <f t="shared" si="202"/>
        <v>-351294.88547874958</v>
      </c>
      <c r="BP162" s="770">
        <f t="shared" si="202"/>
        <v>-359669.28338299965</v>
      </c>
      <c r="BQ162" s="770">
        <f t="shared" si="202"/>
        <v>-422538.62670639966</v>
      </c>
      <c r="BR162" s="770">
        <f t="shared" si="202"/>
        <v>-445447.70136511989</v>
      </c>
      <c r="BS162" s="770">
        <f t="shared" si="202"/>
        <v>-422040.18609209592</v>
      </c>
      <c r="BT162" s="770">
        <f t="shared" si="202"/>
        <v>-352735.3988736766</v>
      </c>
      <c r="BU162" s="770">
        <f t="shared" si="202"/>
        <v>-397105.0690989414</v>
      </c>
      <c r="BV162" s="770">
        <f t="shared" si="202"/>
        <v>-339682.08027915307</v>
      </c>
      <c r="BW162" s="770">
        <f t="shared" si="202"/>
        <v>-339804.06422332249</v>
      </c>
      <c r="BX162" s="770">
        <f t="shared" si="202"/>
        <v>-365385.82637865795</v>
      </c>
      <c r="BY162" s="770">
        <f t="shared" si="202"/>
        <v>-333287.16110292642</v>
      </c>
      <c r="BZ162" s="770">
        <f t="shared" si="202"/>
        <v>-321223.82888234121</v>
      </c>
      <c r="CA162" s="771">
        <f t="shared" si="202"/>
        <v>-271306.36310587288</v>
      </c>
      <c r="CB162" s="770">
        <f t="shared" si="202"/>
        <v>-293900.14048469829</v>
      </c>
      <c r="CC162" s="770">
        <f t="shared" si="202"/>
        <v>-306204.71238775866</v>
      </c>
      <c r="CD162" s="770">
        <f t="shared" ref="CD162:EO162" si="203">CD164*-5</f>
        <v>-375608.01991020702</v>
      </c>
      <c r="CE162" s="770">
        <f t="shared" si="203"/>
        <v>-399114.69092816557</v>
      </c>
      <c r="CF162" s="770">
        <f t="shared" si="203"/>
        <v>-427930.42774253257</v>
      </c>
      <c r="CG162" s="770">
        <f t="shared" si="203"/>
        <v>-463401.8421940261</v>
      </c>
      <c r="CH162" s="770">
        <f t="shared" si="203"/>
        <v>-412885.47375522077</v>
      </c>
      <c r="CI162" s="770">
        <f t="shared" si="203"/>
        <v>-356564.85400417657</v>
      </c>
      <c r="CJ162" s="770">
        <f t="shared" si="203"/>
        <v>-390365.30820334126</v>
      </c>
      <c r="CK162" s="770">
        <f t="shared" si="203"/>
        <v>-346906.39656267309</v>
      </c>
      <c r="CL162" s="770">
        <f t="shared" si="203"/>
        <v>-321435.01725013845</v>
      </c>
      <c r="CM162" s="771">
        <f t="shared" si="203"/>
        <v>-367439.61380011076</v>
      </c>
      <c r="CN162" s="770">
        <f t="shared" si="203"/>
        <v>-355956.91604008863</v>
      </c>
      <c r="CO162" s="770">
        <f t="shared" si="203"/>
        <v>-343104.98283207091</v>
      </c>
      <c r="CP162" s="770">
        <f t="shared" si="203"/>
        <v>-283278.03626565676</v>
      </c>
      <c r="CQ162" s="770">
        <f t="shared" si="203"/>
        <v>-280737.00401252537</v>
      </c>
      <c r="CR162" s="770">
        <f t="shared" si="203"/>
        <v>-253486.62821002031</v>
      </c>
      <c r="CS162" s="770">
        <f t="shared" si="203"/>
        <v>-268501.10256801621</v>
      </c>
      <c r="CT162" s="770">
        <f t="shared" si="203"/>
        <v>-236459.05705441308</v>
      </c>
      <c r="CU162" s="770">
        <f t="shared" si="203"/>
        <v>-270983.47064353048</v>
      </c>
      <c r="CV162" s="770">
        <f t="shared" si="203"/>
        <v>-311184.57651482429</v>
      </c>
      <c r="CW162" s="770">
        <f t="shared" si="203"/>
        <v>-351379.48621185939</v>
      </c>
      <c r="CX162" s="770">
        <f t="shared" si="203"/>
        <v>-395710.28896948759</v>
      </c>
      <c r="CY162" s="771">
        <f t="shared" si="203"/>
        <v>-343440.5061755901</v>
      </c>
      <c r="CZ162" s="770">
        <f t="shared" si="203"/>
        <v>-328409.90494047204</v>
      </c>
      <c r="DA162" s="770">
        <f t="shared" si="203"/>
        <v>-410797.89895237767</v>
      </c>
      <c r="DB162" s="770">
        <f t="shared" si="203"/>
        <v>-420016.44416190218</v>
      </c>
      <c r="DC162" s="770">
        <f t="shared" si="203"/>
        <v>-450914.5303295218</v>
      </c>
      <c r="DD162" s="770">
        <f t="shared" si="203"/>
        <v>-564468.99926361733</v>
      </c>
      <c r="DE162" s="770">
        <f t="shared" si="203"/>
        <v>-563192.59941089386</v>
      </c>
      <c r="DF162" s="770">
        <f t="shared" si="203"/>
        <v>-577361.20452871523</v>
      </c>
      <c r="DG162" s="770">
        <f t="shared" si="203"/>
        <v>-485907.46362297214</v>
      </c>
      <c r="DH162" s="770">
        <f t="shared" si="203"/>
        <v>-449755.29589837772</v>
      </c>
      <c r="DI162" s="770">
        <f t="shared" si="203"/>
        <v>-469032.76171870215</v>
      </c>
      <c r="DJ162" s="770">
        <f t="shared" si="203"/>
        <v>-430323.88437496178</v>
      </c>
      <c r="DK162" s="771">
        <f t="shared" si="203"/>
        <v>-355190.10749996937</v>
      </c>
      <c r="DL162" s="770">
        <f t="shared" si="203"/>
        <v>-405526.03599997557</v>
      </c>
      <c r="DM162" s="770">
        <f t="shared" si="203"/>
        <v>-382606.92879998055</v>
      </c>
      <c r="DN162" s="770">
        <f t="shared" si="203"/>
        <v>-403014.04303998442</v>
      </c>
      <c r="DO162" s="770">
        <f t="shared" si="203"/>
        <v>-358627.80943198747</v>
      </c>
      <c r="DP162" s="770">
        <f t="shared" si="203"/>
        <v>-361058.29754559003</v>
      </c>
      <c r="DQ162" s="770">
        <f t="shared" si="203"/>
        <v>-328258.66303647199</v>
      </c>
      <c r="DR162" s="770">
        <f t="shared" si="203"/>
        <v>-328335.48042917764</v>
      </c>
      <c r="DS162" s="770">
        <f t="shared" si="203"/>
        <v>-291820.30934334209</v>
      </c>
      <c r="DT162" s="770">
        <f t="shared" si="203"/>
        <v>-308739.67247467366</v>
      </c>
      <c r="DU162" s="770">
        <f t="shared" si="203"/>
        <v>-371102.33797973889</v>
      </c>
      <c r="DV162" s="770">
        <f t="shared" si="203"/>
        <v>-401890.99538379116</v>
      </c>
      <c r="DW162" s="771">
        <f t="shared" si="203"/>
        <v>-433270.746307033</v>
      </c>
      <c r="DX162" s="770">
        <f t="shared" si="203"/>
        <v>-404611.92204562644</v>
      </c>
      <c r="DY162" s="770">
        <f t="shared" si="203"/>
        <v>-382136.98763650109</v>
      </c>
      <c r="DZ162" s="770">
        <f t="shared" si="203"/>
        <v>-445139.74010920094</v>
      </c>
      <c r="EA162" s="770">
        <f t="shared" si="203"/>
        <v>-406955.94208736066</v>
      </c>
      <c r="EB162" s="770">
        <f t="shared" si="203"/>
        <v>-392239.10366988857</v>
      </c>
      <c r="EC162" s="770">
        <f t="shared" si="203"/>
        <v>-420611.38293591095</v>
      </c>
      <c r="ED162" s="770">
        <f t="shared" si="203"/>
        <v>-407891.00634872867</v>
      </c>
      <c r="EE162" s="770">
        <f t="shared" si="203"/>
        <v>-413569.68007898307</v>
      </c>
      <c r="EF162" s="770">
        <f t="shared" si="203"/>
        <v>-378868.06906318635</v>
      </c>
      <c r="EG162" s="770">
        <f t="shared" si="203"/>
        <v>-456492.30525054911</v>
      </c>
      <c r="EH162" s="770">
        <f t="shared" si="203"/>
        <v>-472353.0942004394</v>
      </c>
      <c r="EI162" s="771">
        <f t="shared" si="203"/>
        <v>-507838.12536035146</v>
      </c>
      <c r="EJ162" s="770">
        <f t="shared" si="203"/>
        <v>-438574.70028828119</v>
      </c>
      <c r="EK162" s="770">
        <f t="shared" si="203"/>
        <v>-415090.51023062487</v>
      </c>
      <c r="EL162" s="770">
        <f t="shared" si="203"/>
        <v>-468788.58318449993</v>
      </c>
      <c r="EM162" s="770">
        <f t="shared" si="203"/>
        <v>-457576.21654760005</v>
      </c>
      <c r="EN162" s="770">
        <f t="shared" si="203"/>
        <v>-451342.49823808001</v>
      </c>
      <c r="EO162" s="770">
        <f t="shared" si="203"/>
        <v>-480879.07359046402</v>
      </c>
      <c r="EP162" s="770">
        <f t="shared" ref="EP162:GE162" si="204">EP164*-5</f>
        <v>-431418.93387237127</v>
      </c>
      <c r="EQ162" s="770">
        <f t="shared" si="204"/>
        <v>-424497.07209789689</v>
      </c>
      <c r="ER162" s="770">
        <f t="shared" si="204"/>
        <v>-393678.53267831763</v>
      </c>
      <c r="ES162" s="770">
        <f t="shared" si="204"/>
        <v>-420318.67614265409</v>
      </c>
      <c r="ET162" s="770">
        <f t="shared" si="204"/>
        <v>-455951.2909141233</v>
      </c>
      <c r="EU162" s="771">
        <f t="shared" si="204"/>
        <v>-491069.83273129864</v>
      </c>
      <c r="EV162" s="770">
        <f t="shared" si="204"/>
        <v>-489709.941185039</v>
      </c>
      <c r="EW162" s="770">
        <f t="shared" si="204"/>
        <v>-484009.17794803105</v>
      </c>
      <c r="EX162" s="770">
        <f t="shared" si="204"/>
        <v>-485130.94235842495</v>
      </c>
      <c r="EY162" s="770">
        <f t="shared" si="204"/>
        <v>-591766.92888673989</v>
      </c>
      <c r="EZ162" s="770">
        <f t="shared" si="204"/>
        <v>-608677.19310939196</v>
      </c>
      <c r="FA162" s="770">
        <f t="shared" si="204"/>
        <v>-617405.9544875134</v>
      </c>
      <c r="FB162" s="770">
        <f t="shared" si="204"/>
        <v>-692322.23859001114</v>
      </c>
      <c r="FC162" s="770">
        <f t="shared" si="204"/>
        <v>-619225.19087200868</v>
      </c>
      <c r="FD162" s="770">
        <f t="shared" si="204"/>
        <v>-595258.67769760708</v>
      </c>
      <c r="FE162" s="770">
        <f t="shared" si="204"/>
        <v>-616938.86715808569</v>
      </c>
      <c r="FF162" s="770">
        <f t="shared" si="204"/>
        <v>-643740.89372646855</v>
      </c>
      <c r="FG162" s="771">
        <f t="shared" si="204"/>
        <v>-631409.71498117479</v>
      </c>
      <c r="FH162" s="770">
        <f t="shared" si="204"/>
        <v>-716760.12198493979</v>
      </c>
      <c r="FI162" s="770">
        <f t="shared" si="204"/>
        <v>-638136.44758795178</v>
      </c>
      <c r="FJ162" s="770">
        <f t="shared" si="204"/>
        <v>-639189.03307036136</v>
      </c>
      <c r="FK162" s="770">
        <f t="shared" si="204"/>
        <v>-687999.57645628927</v>
      </c>
      <c r="FL162" s="770">
        <f t="shared" si="204"/>
        <v>-743929.1611650316</v>
      </c>
      <c r="FM162" s="770">
        <f t="shared" si="204"/>
        <v>-721612.10393202503</v>
      </c>
      <c r="FN162" s="770">
        <f t="shared" si="204"/>
        <v>-788774.90814562014</v>
      </c>
      <c r="FO162" s="770">
        <f t="shared" si="204"/>
        <v>-661428.7015164959</v>
      </c>
      <c r="FP162" s="770">
        <f t="shared" si="204"/>
        <v>-601746.21121319686</v>
      </c>
      <c r="FQ162" s="770">
        <f t="shared" si="204"/>
        <v>-571159.64397055749</v>
      </c>
      <c r="FR162" s="770">
        <f t="shared" si="204"/>
        <v>-540346.09017644613</v>
      </c>
      <c r="FS162" s="771">
        <f t="shared" si="204"/>
        <v>-471045.4221411568</v>
      </c>
      <c r="FT162" s="770">
        <f t="shared" si="204"/>
        <v>-493089.8877129255</v>
      </c>
      <c r="FU162" s="770">
        <f t="shared" si="204"/>
        <v>-445926.91017034033</v>
      </c>
      <c r="FV162" s="770">
        <f t="shared" si="204"/>
        <v>-470031.05313627224</v>
      </c>
      <c r="FW162" s="770">
        <f t="shared" si="204"/>
        <v>-466926.34250901785</v>
      </c>
      <c r="FX162" s="770">
        <f t="shared" si="204"/>
        <v>-555030.37400721433</v>
      </c>
      <c r="FY162" s="770">
        <f t="shared" si="204"/>
        <v>-561120.32420577144</v>
      </c>
      <c r="FZ162" s="770">
        <f t="shared" si="204"/>
        <v>-589770.08436461713</v>
      </c>
      <c r="GA162" s="770">
        <f t="shared" si="204"/>
        <v>-504382.79249169369</v>
      </c>
      <c r="GB162" s="770">
        <f t="shared" si="204"/>
        <v>-484887.45899335505</v>
      </c>
      <c r="GC162" s="770">
        <f t="shared" si="204"/>
        <v>-528567.11719468399</v>
      </c>
      <c r="GD162" s="770">
        <f t="shared" si="204"/>
        <v>-541659.76875574724</v>
      </c>
      <c r="GE162" s="771">
        <f t="shared" si="204"/>
        <v>-534457.01500459784</v>
      </c>
      <c r="GF162" s="528">
        <f>SUM(H162:GE162)</f>
        <v>-65954192.064981602</v>
      </c>
    </row>
    <row r="163" spans="1:195" s="776" customFormat="1" ht="22" customHeight="1">
      <c r="A163" s="518"/>
      <c r="G163" s="518"/>
      <c r="H163" s="471"/>
      <c r="I163" s="471"/>
      <c r="J163" s="471"/>
      <c r="K163" s="471"/>
      <c r="L163" s="471"/>
      <c r="M163" s="471"/>
      <c r="N163" s="471"/>
      <c r="O163" s="471"/>
      <c r="P163" s="471"/>
      <c r="Q163" s="471"/>
      <c r="R163" s="471"/>
      <c r="S163" s="472"/>
      <c r="T163" s="471"/>
      <c r="U163" s="471"/>
      <c r="V163" s="471"/>
      <c r="W163" s="471"/>
      <c r="X163" s="471"/>
      <c r="Y163" s="471"/>
      <c r="Z163" s="471"/>
      <c r="AA163" s="471"/>
      <c r="AB163" s="471"/>
      <c r="AC163" s="471"/>
      <c r="AD163" s="471"/>
      <c r="AE163" s="472"/>
      <c r="AF163" s="471"/>
      <c r="AG163" s="471"/>
      <c r="AH163" s="471"/>
      <c r="AI163" s="471"/>
      <c r="AJ163" s="471"/>
      <c r="AK163" s="471"/>
      <c r="AL163" s="471"/>
      <c r="AM163" s="471"/>
      <c r="AN163" s="471"/>
      <c r="AO163" s="471"/>
      <c r="AP163" s="471"/>
      <c r="AQ163" s="472"/>
      <c r="AR163" s="471"/>
      <c r="AS163" s="471"/>
      <c r="AT163" s="471"/>
      <c r="AU163" s="471"/>
      <c r="AV163" s="471"/>
      <c r="AW163" s="471"/>
      <c r="AX163" s="471"/>
      <c r="AY163" s="471"/>
      <c r="AZ163" s="471"/>
      <c r="BA163" s="471"/>
      <c r="BB163" s="471"/>
      <c r="BC163" s="472"/>
      <c r="BD163" s="471"/>
      <c r="BE163" s="471"/>
      <c r="BF163" s="471"/>
      <c r="BG163" s="471"/>
      <c r="BH163" s="471"/>
      <c r="BI163" s="471"/>
      <c r="BJ163" s="471"/>
      <c r="BK163" s="471"/>
      <c r="BL163" s="471"/>
      <c r="BM163" s="471"/>
      <c r="BN163" s="471"/>
      <c r="BO163" s="472"/>
      <c r="BP163" s="471"/>
      <c r="BQ163" s="471"/>
      <c r="BR163" s="471"/>
      <c r="BS163" s="471"/>
      <c r="BT163" s="471"/>
      <c r="BU163" s="471"/>
      <c r="BV163" s="471"/>
      <c r="BW163" s="471"/>
      <c r="BX163" s="471"/>
      <c r="BY163" s="471"/>
      <c r="BZ163" s="471"/>
      <c r="CA163" s="472"/>
      <c r="CB163" s="471"/>
      <c r="CC163" s="471"/>
      <c r="CD163" s="471"/>
      <c r="CE163" s="471"/>
      <c r="CF163" s="471"/>
      <c r="CG163" s="471"/>
      <c r="CH163" s="471"/>
      <c r="CI163" s="471"/>
      <c r="CJ163" s="471"/>
      <c r="CK163" s="471"/>
      <c r="CL163" s="471"/>
      <c r="CM163" s="472"/>
      <c r="CN163" s="471"/>
      <c r="CO163" s="471"/>
      <c r="CP163" s="471"/>
      <c r="CQ163" s="471"/>
      <c r="CR163" s="471"/>
      <c r="CS163" s="471"/>
      <c r="CT163" s="471"/>
      <c r="CU163" s="471"/>
      <c r="CV163" s="471"/>
      <c r="CW163" s="471"/>
      <c r="CX163" s="471"/>
      <c r="CY163" s="472"/>
      <c r="CZ163" s="471"/>
      <c r="DA163" s="471"/>
      <c r="DB163" s="471"/>
      <c r="DC163" s="471"/>
      <c r="DD163" s="471"/>
      <c r="DE163" s="471"/>
      <c r="DF163" s="471"/>
      <c r="DG163" s="471"/>
      <c r="DH163" s="471"/>
      <c r="DI163" s="471"/>
      <c r="DJ163" s="471"/>
      <c r="DK163" s="472"/>
      <c r="DL163" s="471"/>
      <c r="DM163" s="471"/>
      <c r="DN163" s="471"/>
      <c r="DO163" s="471"/>
      <c r="DP163" s="471"/>
      <c r="DQ163" s="471"/>
      <c r="DR163" s="471"/>
      <c r="DS163" s="471"/>
      <c r="DT163" s="471"/>
      <c r="DU163" s="471"/>
      <c r="DV163" s="471"/>
      <c r="DW163" s="472"/>
      <c r="DX163" s="471"/>
      <c r="DY163" s="471"/>
      <c r="DZ163" s="471"/>
      <c r="EA163" s="471"/>
      <c r="EB163" s="471"/>
      <c r="EC163" s="471"/>
      <c r="ED163" s="471"/>
      <c r="EE163" s="471"/>
      <c r="EF163" s="471"/>
      <c r="EG163" s="471"/>
      <c r="EH163" s="471"/>
      <c r="EI163" s="472"/>
      <c r="EJ163" s="471"/>
      <c r="EK163" s="471"/>
      <c r="EL163" s="471"/>
      <c r="EM163" s="471"/>
      <c r="EN163" s="471"/>
      <c r="EO163" s="471"/>
      <c r="EP163" s="471"/>
      <c r="EQ163" s="471"/>
      <c r="ER163" s="471"/>
      <c r="ES163" s="471"/>
      <c r="ET163" s="471"/>
      <c r="EU163" s="472"/>
      <c r="EV163" s="471"/>
      <c r="EW163" s="471"/>
      <c r="EX163" s="471"/>
      <c r="EY163" s="471"/>
      <c r="EZ163" s="471"/>
      <c r="FA163" s="471"/>
      <c r="FB163" s="471"/>
      <c r="FC163" s="471"/>
      <c r="FD163" s="471"/>
      <c r="FE163" s="471"/>
      <c r="FF163" s="471"/>
      <c r="FG163" s="472"/>
      <c r="FH163" s="471"/>
      <c r="FI163" s="471"/>
      <c r="FJ163" s="471"/>
      <c r="FK163" s="471"/>
      <c r="FL163" s="471"/>
      <c r="FM163" s="471"/>
      <c r="FN163" s="471"/>
      <c r="FO163" s="471"/>
      <c r="FP163" s="471"/>
      <c r="FQ163" s="471"/>
      <c r="FR163" s="471"/>
      <c r="FS163" s="472"/>
      <c r="FT163" s="471"/>
      <c r="FU163" s="471"/>
      <c r="FV163" s="471"/>
      <c r="FW163" s="471"/>
      <c r="FX163" s="471"/>
      <c r="FY163" s="471"/>
      <c r="FZ163" s="471"/>
      <c r="GA163" s="471"/>
      <c r="GB163" s="471"/>
      <c r="GC163" s="471"/>
      <c r="GD163" s="471"/>
      <c r="GE163" s="472"/>
      <c r="GF163" s="767"/>
    </row>
    <row r="164" spans="1:195" s="437" customFormat="1" ht="22" customHeight="1" thickBot="1">
      <c r="A164" s="763" t="s">
        <v>567</v>
      </c>
      <c r="B164" s="764"/>
      <c r="C164" s="764"/>
      <c r="D164" s="764"/>
      <c r="E164" s="764"/>
      <c r="F164" s="764"/>
      <c r="G164" s="765">
        <v>0.2</v>
      </c>
      <c r="H164" s="488"/>
      <c r="I164" s="488"/>
      <c r="J164" s="488"/>
      <c r="K164" s="488"/>
      <c r="L164" s="488"/>
      <c r="M164" s="488"/>
      <c r="N164" s="488"/>
      <c r="O164" s="488"/>
      <c r="P164" s="488"/>
      <c r="Q164" s="488">
        <f t="shared" ref="Q164:AV164" si="205">Q185*$G$164</f>
        <v>146.70000000000002</v>
      </c>
      <c r="R164" s="488">
        <f t="shared" si="205"/>
        <v>540.75</v>
      </c>
      <c r="S164" s="611">
        <f t="shared" si="205"/>
        <v>1305</v>
      </c>
      <c r="T164" s="488">
        <f t="shared" si="205"/>
        <v>2835.75</v>
      </c>
      <c r="U164" s="488">
        <f t="shared" si="205"/>
        <v>5863.0499999999993</v>
      </c>
      <c r="V164" s="488">
        <f t="shared" si="205"/>
        <v>10544.475</v>
      </c>
      <c r="W164" s="488">
        <f t="shared" si="205"/>
        <v>18276.525000000001</v>
      </c>
      <c r="X164" s="488">
        <f t="shared" si="205"/>
        <v>27146.775000000001</v>
      </c>
      <c r="Y164" s="488">
        <f t="shared" si="205"/>
        <v>40042.425000000003</v>
      </c>
      <c r="Z164" s="488">
        <f t="shared" si="205"/>
        <v>47908.42500000001</v>
      </c>
      <c r="AA164" s="488">
        <f t="shared" si="205"/>
        <v>53207.025000000001</v>
      </c>
      <c r="AB164" s="488">
        <f t="shared" si="205"/>
        <v>46689.200000000012</v>
      </c>
      <c r="AC164" s="488">
        <f t="shared" si="205"/>
        <v>39108.050000000003</v>
      </c>
      <c r="AD164" s="488">
        <f t="shared" si="205"/>
        <v>48133.25</v>
      </c>
      <c r="AE164" s="611">
        <f t="shared" si="205"/>
        <v>42599.55</v>
      </c>
      <c r="AF164" s="488">
        <f t="shared" si="205"/>
        <v>39404.649999999994</v>
      </c>
      <c r="AG164" s="488">
        <f t="shared" si="205"/>
        <v>50073.80000000001</v>
      </c>
      <c r="AH164" s="488">
        <f t="shared" si="205"/>
        <v>48255.075000000012</v>
      </c>
      <c r="AI164" s="488">
        <f t="shared" si="205"/>
        <v>48581.500000000007</v>
      </c>
      <c r="AJ164" s="488">
        <f t="shared" si="205"/>
        <v>42774.125</v>
      </c>
      <c r="AK164" s="488">
        <f t="shared" si="205"/>
        <v>52649.75</v>
      </c>
      <c r="AL164" s="488">
        <f t="shared" si="205"/>
        <v>53789.850000000006</v>
      </c>
      <c r="AM164" s="488">
        <f t="shared" si="205"/>
        <v>66826.45</v>
      </c>
      <c r="AN164" s="488">
        <f t="shared" si="205"/>
        <v>62438.025000000001</v>
      </c>
      <c r="AO164" s="488">
        <f t="shared" si="205"/>
        <v>68349.455000000002</v>
      </c>
      <c r="AP164" s="488">
        <f t="shared" si="205"/>
        <v>59674.699000000001</v>
      </c>
      <c r="AQ164" s="611">
        <f t="shared" si="205"/>
        <v>56894.059199999996</v>
      </c>
      <c r="AR164" s="488">
        <f t="shared" si="205"/>
        <v>65478.812359999996</v>
      </c>
      <c r="AS164" s="488">
        <f t="shared" si="205"/>
        <v>56035.104888000002</v>
      </c>
      <c r="AT164" s="488">
        <f t="shared" si="205"/>
        <v>51386.283910400001</v>
      </c>
      <c r="AU164" s="488">
        <f t="shared" si="205"/>
        <v>60153.267128320003</v>
      </c>
      <c r="AV164" s="488">
        <f t="shared" si="205"/>
        <v>54743.588702655994</v>
      </c>
      <c r="AW164" s="488">
        <f t="shared" ref="AW164:CB164" si="206">AW185*$G$164</f>
        <v>53181.910962124799</v>
      </c>
      <c r="AX164" s="488">
        <f t="shared" si="206"/>
        <v>42979.118769699853</v>
      </c>
      <c r="AY164" s="488">
        <f t="shared" si="206"/>
        <v>47190.940015759879</v>
      </c>
      <c r="AZ164" s="488">
        <f t="shared" si="206"/>
        <v>41994.157012607902</v>
      </c>
      <c r="BA164" s="488">
        <f t="shared" si="206"/>
        <v>41775.250610086317</v>
      </c>
      <c r="BB164" s="488">
        <f t="shared" si="206"/>
        <v>35574.83548806906</v>
      </c>
      <c r="BC164" s="611">
        <f t="shared" si="206"/>
        <v>41097.793390455248</v>
      </c>
      <c r="BD164" s="488">
        <f t="shared" si="206"/>
        <v>49833.804712364203</v>
      </c>
      <c r="BE164" s="488">
        <f t="shared" si="206"/>
        <v>64112.418769891367</v>
      </c>
      <c r="BF164" s="488">
        <f t="shared" si="206"/>
        <v>67220.885015913096</v>
      </c>
      <c r="BG164" s="488">
        <f t="shared" si="206"/>
        <v>72479.238012730479</v>
      </c>
      <c r="BH164" s="488">
        <f t="shared" si="206"/>
        <v>68518.39041018438</v>
      </c>
      <c r="BI164" s="488">
        <f t="shared" si="206"/>
        <v>61631.062328147505</v>
      </c>
      <c r="BJ164" s="488">
        <f t="shared" si="206"/>
        <v>72242.059862518014</v>
      </c>
      <c r="BK164" s="488">
        <f t="shared" si="206"/>
        <v>64248.897890014399</v>
      </c>
      <c r="BL164" s="488">
        <f t="shared" si="206"/>
        <v>58627.478312011517</v>
      </c>
      <c r="BM164" s="488">
        <f t="shared" si="206"/>
        <v>66659.33764960921</v>
      </c>
      <c r="BN164" s="488">
        <f t="shared" si="206"/>
        <v>67897.990119687383</v>
      </c>
      <c r="BO164" s="611">
        <f t="shared" si="206"/>
        <v>70258.977095749913</v>
      </c>
      <c r="BP164" s="488">
        <f t="shared" si="206"/>
        <v>71933.856676599928</v>
      </c>
      <c r="BQ164" s="488">
        <f t="shared" si="206"/>
        <v>84507.725341279933</v>
      </c>
      <c r="BR164" s="488">
        <f t="shared" si="206"/>
        <v>89089.540273023973</v>
      </c>
      <c r="BS164" s="488">
        <f t="shared" si="206"/>
        <v>84408.03721841918</v>
      </c>
      <c r="BT164" s="488">
        <f t="shared" si="206"/>
        <v>70547.079774735321</v>
      </c>
      <c r="BU164" s="488">
        <f t="shared" si="206"/>
        <v>79421.013819788277</v>
      </c>
      <c r="BV164" s="488">
        <f t="shared" si="206"/>
        <v>67936.416055830618</v>
      </c>
      <c r="BW164" s="488">
        <f t="shared" si="206"/>
        <v>67960.812844664499</v>
      </c>
      <c r="BX164" s="488">
        <f t="shared" si="206"/>
        <v>73077.16527573159</v>
      </c>
      <c r="BY164" s="488">
        <f t="shared" si="206"/>
        <v>66657.43222058528</v>
      </c>
      <c r="BZ164" s="488">
        <f t="shared" si="206"/>
        <v>64244.765776468244</v>
      </c>
      <c r="CA164" s="611">
        <f t="shared" si="206"/>
        <v>54261.272621174576</v>
      </c>
      <c r="CB164" s="488">
        <f t="shared" si="206"/>
        <v>58780.028096939663</v>
      </c>
      <c r="CC164" s="488">
        <f t="shared" ref="CC164:DH164" si="207">CC185*$G$164</f>
        <v>61240.942477551733</v>
      </c>
      <c r="CD164" s="488">
        <f t="shared" si="207"/>
        <v>75121.603982041401</v>
      </c>
      <c r="CE164" s="488">
        <f t="shared" si="207"/>
        <v>79822.938185633117</v>
      </c>
      <c r="CF164" s="488">
        <f t="shared" si="207"/>
        <v>85586.085548506511</v>
      </c>
      <c r="CG164" s="488">
        <f t="shared" si="207"/>
        <v>92680.368438805221</v>
      </c>
      <c r="CH164" s="488">
        <f t="shared" si="207"/>
        <v>82577.094751044147</v>
      </c>
      <c r="CI164" s="488">
        <f t="shared" si="207"/>
        <v>71312.970800835319</v>
      </c>
      <c r="CJ164" s="488">
        <f t="shared" si="207"/>
        <v>78073.061640668253</v>
      </c>
      <c r="CK164" s="488">
        <f t="shared" si="207"/>
        <v>69381.279312534622</v>
      </c>
      <c r="CL164" s="488">
        <f t="shared" si="207"/>
        <v>64287.003450027696</v>
      </c>
      <c r="CM164" s="611">
        <f t="shared" si="207"/>
        <v>73487.922760022149</v>
      </c>
      <c r="CN164" s="488">
        <f t="shared" si="207"/>
        <v>71191.383208017724</v>
      </c>
      <c r="CO164" s="488">
        <f t="shared" si="207"/>
        <v>68620.996566414178</v>
      </c>
      <c r="CP164" s="488">
        <f t="shared" si="207"/>
        <v>56655.607253131355</v>
      </c>
      <c r="CQ164" s="488">
        <f t="shared" si="207"/>
        <v>56147.400802505079</v>
      </c>
      <c r="CR164" s="488">
        <f t="shared" si="207"/>
        <v>50697.325642004063</v>
      </c>
      <c r="CS164" s="488">
        <f t="shared" si="207"/>
        <v>53700.220513603243</v>
      </c>
      <c r="CT164" s="488">
        <f t="shared" si="207"/>
        <v>47291.811410882612</v>
      </c>
      <c r="CU164" s="488">
        <f t="shared" si="207"/>
        <v>54196.694128706091</v>
      </c>
      <c r="CV164" s="488">
        <f t="shared" si="207"/>
        <v>62236.915302964859</v>
      </c>
      <c r="CW164" s="488">
        <f t="shared" si="207"/>
        <v>70275.897242371881</v>
      </c>
      <c r="CX164" s="488">
        <f t="shared" si="207"/>
        <v>79142.057793897518</v>
      </c>
      <c r="CY164" s="611">
        <f t="shared" si="207"/>
        <v>68688.101235118025</v>
      </c>
      <c r="CZ164" s="488">
        <f t="shared" si="207"/>
        <v>65681.980988094409</v>
      </c>
      <c r="DA164" s="488">
        <f t="shared" si="207"/>
        <v>82159.579790475531</v>
      </c>
      <c r="DB164" s="488">
        <f t="shared" si="207"/>
        <v>84003.288832380436</v>
      </c>
      <c r="DC164" s="488">
        <f t="shared" si="207"/>
        <v>90182.906065904361</v>
      </c>
      <c r="DD164" s="488">
        <f t="shared" si="207"/>
        <v>112893.79985272347</v>
      </c>
      <c r="DE164" s="488">
        <f t="shared" si="207"/>
        <v>112638.51988217878</v>
      </c>
      <c r="DF164" s="488">
        <f t="shared" si="207"/>
        <v>115472.24090574305</v>
      </c>
      <c r="DG164" s="488">
        <f t="shared" si="207"/>
        <v>97181.492724594427</v>
      </c>
      <c r="DH164" s="488">
        <f t="shared" si="207"/>
        <v>89951.059179675547</v>
      </c>
      <c r="DI164" s="488">
        <f t="shared" ref="DI164:EN164" si="208">DI185*$G$164</f>
        <v>93806.552343740434</v>
      </c>
      <c r="DJ164" s="488">
        <f t="shared" si="208"/>
        <v>86064.776874992356</v>
      </c>
      <c r="DK164" s="611">
        <f t="shared" si="208"/>
        <v>71038.021499993876</v>
      </c>
      <c r="DL164" s="488">
        <f t="shared" si="208"/>
        <v>81105.207199995115</v>
      </c>
      <c r="DM164" s="488">
        <f t="shared" si="208"/>
        <v>76521.385759996105</v>
      </c>
      <c r="DN164" s="488">
        <f t="shared" si="208"/>
        <v>80602.808607996878</v>
      </c>
      <c r="DO164" s="488">
        <f t="shared" si="208"/>
        <v>71725.561886397496</v>
      </c>
      <c r="DP164" s="488">
        <f t="shared" si="208"/>
        <v>72211.659509118006</v>
      </c>
      <c r="DQ164" s="488">
        <f t="shared" si="208"/>
        <v>65651.732607294398</v>
      </c>
      <c r="DR164" s="488">
        <f t="shared" si="208"/>
        <v>65667.096085835525</v>
      </c>
      <c r="DS164" s="488">
        <f t="shared" si="208"/>
        <v>58364.061868668417</v>
      </c>
      <c r="DT164" s="488">
        <f t="shared" si="208"/>
        <v>61747.934494934736</v>
      </c>
      <c r="DU164" s="488">
        <f t="shared" si="208"/>
        <v>74220.467595947775</v>
      </c>
      <c r="DV164" s="488">
        <f t="shared" si="208"/>
        <v>80378.199076758232</v>
      </c>
      <c r="DW164" s="611">
        <f t="shared" si="208"/>
        <v>86654.149261406594</v>
      </c>
      <c r="DX164" s="488">
        <f t="shared" si="208"/>
        <v>80922.384409125283</v>
      </c>
      <c r="DY164" s="488">
        <f t="shared" si="208"/>
        <v>76427.397527300214</v>
      </c>
      <c r="DZ164" s="488">
        <f t="shared" si="208"/>
        <v>89027.948021840188</v>
      </c>
      <c r="EA164" s="488">
        <f t="shared" si="208"/>
        <v>81391.188417472134</v>
      </c>
      <c r="EB164" s="488">
        <f t="shared" si="208"/>
        <v>78447.820733977715</v>
      </c>
      <c r="EC164" s="488">
        <f t="shared" si="208"/>
        <v>84122.27658718219</v>
      </c>
      <c r="ED164" s="488">
        <f t="shared" si="208"/>
        <v>81578.201269745739</v>
      </c>
      <c r="EE164" s="488">
        <f t="shared" si="208"/>
        <v>82713.936015796615</v>
      </c>
      <c r="EF164" s="488">
        <f t="shared" si="208"/>
        <v>75773.613812637268</v>
      </c>
      <c r="EG164" s="488">
        <f t="shared" si="208"/>
        <v>91298.461050109821</v>
      </c>
      <c r="EH164" s="488">
        <f t="shared" si="208"/>
        <v>94470.618840087875</v>
      </c>
      <c r="EI164" s="611">
        <f t="shared" si="208"/>
        <v>101567.6250720703</v>
      </c>
      <c r="EJ164" s="488">
        <f t="shared" si="208"/>
        <v>87714.940057656233</v>
      </c>
      <c r="EK164" s="488">
        <f t="shared" si="208"/>
        <v>83018.102046124972</v>
      </c>
      <c r="EL164" s="488">
        <f t="shared" si="208"/>
        <v>93757.71663689999</v>
      </c>
      <c r="EM164" s="488">
        <f t="shared" si="208"/>
        <v>91515.24330952001</v>
      </c>
      <c r="EN164" s="488">
        <f t="shared" si="208"/>
        <v>90268.499647616001</v>
      </c>
      <c r="EO164" s="488">
        <f t="shared" ref="EO164:FT164" si="209">EO185*$G$164</f>
        <v>96175.814718092806</v>
      </c>
      <c r="EP164" s="488">
        <f t="shared" si="209"/>
        <v>86283.786774474254</v>
      </c>
      <c r="EQ164" s="488">
        <f t="shared" si="209"/>
        <v>84899.414419579378</v>
      </c>
      <c r="ER164" s="488">
        <f t="shared" si="209"/>
        <v>78735.706535663528</v>
      </c>
      <c r="ES164" s="488">
        <f t="shared" si="209"/>
        <v>84063.735228530815</v>
      </c>
      <c r="ET164" s="488">
        <f t="shared" si="209"/>
        <v>91190.258182824662</v>
      </c>
      <c r="EU164" s="611">
        <f t="shared" si="209"/>
        <v>98213.966546259733</v>
      </c>
      <c r="EV164" s="488">
        <f t="shared" si="209"/>
        <v>97941.988237007798</v>
      </c>
      <c r="EW164" s="488">
        <f t="shared" si="209"/>
        <v>96801.835589606213</v>
      </c>
      <c r="EX164" s="488">
        <f t="shared" si="209"/>
        <v>97026.188471684989</v>
      </c>
      <c r="EY164" s="488">
        <f t="shared" si="209"/>
        <v>118353.38577734798</v>
      </c>
      <c r="EZ164" s="488">
        <f t="shared" si="209"/>
        <v>121735.43862187839</v>
      </c>
      <c r="FA164" s="488">
        <f t="shared" si="209"/>
        <v>123481.19089750269</v>
      </c>
      <c r="FB164" s="488">
        <f t="shared" si="209"/>
        <v>138464.44771800222</v>
      </c>
      <c r="FC164" s="488">
        <f t="shared" si="209"/>
        <v>123845.03817440174</v>
      </c>
      <c r="FD164" s="488">
        <f t="shared" si="209"/>
        <v>119051.73553952143</v>
      </c>
      <c r="FE164" s="488">
        <f t="shared" si="209"/>
        <v>123387.77343161714</v>
      </c>
      <c r="FF164" s="488">
        <f t="shared" si="209"/>
        <v>128748.17874529371</v>
      </c>
      <c r="FG164" s="611">
        <f t="shared" si="209"/>
        <v>126281.94299623497</v>
      </c>
      <c r="FH164" s="488">
        <f t="shared" si="209"/>
        <v>143352.02439698795</v>
      </c>
      <c r="FI164" s="488">
        <f t="shared" si="209"/>
        <v>127627.28951759037</v>
      </c>
      <c r="FJ164" s="488">
        <f t="shared" si="209"/>
        <v>127837.80661407228</v>
      </c>
      <c r="FK164" s="488">
        <f t="shared" si="209"/>
        <v>137599.91529125784</v>
      </c>
      <c r="FL164" s="488">
        <f t="shared" si="209"/>
        <v>148785.83223300631</v>
      </c>
      <c r="FM164" s="488">
        <f t="shared" si="209"/>
        <v>144322.42078640501</v>
      </c>
      <c r="FN164" s="488">
        <f t="shared" si="209"/>
        <v>157754.98162912403</v>
      </c>
      <c r="FO164" s="488">
        <f t="shared" si="209"/>
        <v>132285.74030329919</v>
      </c>
      <c r="FP164" s="488">
        <f t="shared" si="209"/>
        <v>120349.24224263938</v>
      </c>
      <c r="FQ164" s="488">
        <f t="shared" si="209"/>
        <v>114231.9287941115</v>
      </c>
      <c r="FR164" s="488">
        <f t="shared" si="209"/>
        <v>108069.21803528923</v>
      </c>
      <c r="FS164" s="611">
        <f t="shared" si="209"/>
        <v>94209.084428231363</v>
      </c>
      <c r="FT164" s="488">
        <f t="shared" si="209"/>
        <v>98617.977542585097</v>
      </c>
      <c r="FU164" s="488">
        <f t="shared" ref="FU164:GE164" si="210">FU185*$G$164</f>
        <v>89185.382034068069</v>
      </c>
      <c r="FV164" s="488">
        <f t="shared" si="210"/>
        <v>94006.210627254448</v>
      </c>
      <c r="FW164" s="488">
        <f t="shared" si="210"/>
        <v>93385.26850180357</v>
      </c>
      <c r="FX164" s="488">
        <f t="shared" si="210"/>
        <v>111006.07480144287</v>
      </c>
      <c r="FY164" s="488">
        <f t="shared" si="210"/>
        <v>112224.06484115429</v>
      </c>
      <c r="FZ164" s="488">
        <f t="shared" si="210"/>
        <v>117954.01687292343</v>
      </c>
      <c r="GA164" s="488">
        <f t="shared" si="210"/>
        <v>100876.55849833874</v>
      </c>
      <c r="GB164" s="488">
        <f t="shared" si="210"/>
        <v>96977.491798671006</v>
      </c>
      <c r="GC164" s="488">
        <f t="shared" si="210"/>
        <v>105713.42343893681</v>
      </c>
      <c r="GD164" s="488">
        <f t="shared" si="210"/>
        <v>108331.95375114946</v>
      </c>
      <c r="GE164" s="611">
        <f t="shared" si="210"/>
        <v>106891.40300091957</v>
      </c>
      <c r="GF164" s="766">
        <f>SUM(H164:GE164)</f>
        <v>13180838.412996329</v>
      </c>
    </row>
    <row r="165" spans="1:195" s="300" customFormat="1" ht="22" customHeight="1" thickTop="1" thickBot="1">
      <c r="A165" s="511" t="s">
        <v>44</v>
      </c>
      <c r="B165" s="300" t="s">
        <v>448</v>
      </c>
      <c r="G165" s="775">
        <v>10.8</v>
      </c>
      <c r="H165" s="354">
        <v>0</v>
      </c>
      <c r="I165" s="354">
        <v>0</v>
      </c>
      <c r="J165" s="354">
        <v>0</v>
      </c>
      <c r="K165" s="354">
        <v>0</v>
      </c>
      <c r="L165" s="354">
        <v>0</v>
      </c>
      <c r="M165" s="354">
        <v>0</v>
      </c>
      <c r="N165" s="354">
        <v>0</v>
      </c>
      <c r="O165" s="354">
        <v>0</v>
      </c>
      <c r="P165" s="354">
        <v>0</v>
      </c>
      <c r="Q165" s="354">
        <f t="shared" ref="Q165:AV165" si="211">Q164*$G$165</f>
        <v>1584.3600000000004</v>
      </c>
      <c r="R165" s="354">
        <f t="shared" si="211"/>
        <v>5840.1</v>
      </c>
      <c r="S165" s="500">
        <f t="shared" si="211"/>
        <v>14094.000000000002</v>
      </c>
      <c r="T165" s="354">
        <f t="shared" si="211"/>
        <v>30626.100000000002</v>
      </c>
      <c r="U165" s="354">
        <f t="shared" si="211"/>
        <v>63320.939999999995</v>
      </c>
      <c r="V165" s="354">
        <f t="shared" si="211"/>
        <v>113880.33000000002</v>
      </c>
      <c r="W165" s="354">
        <f t="shared" si="211"/>
        <v>197386.47000000003</v>
      </c>
      <c r="X165" s="354">
        <f t="shared" si="211"/>
        <v>293185.17000000004</v>
      </c>
      <c r="Y165" s="354">
        <f t="shared" si="211"/>
        <v>432458.19000000006</v>
      </c>
      <c r="Z165" s="354">
        <f t="shared" si="211"/>
        <v>517410.99000000017</v>
      </c>
      <c r="AA165" s="354">
        <f t="shared" si="211"/>
        <v>574635.87</v>
      </c>
      <c r="AB165" s="354">
        <f t="shared" si="211"/>
        <v>504243.36000000016</v>
      </c>
      <c r="AC165" s="354">
        <f t="shared" si="211"/>
        <v>422366.94000000006</v>
      </c>
      <c r="AD165" s="354">
        <f t="shared" si="211"/>
        <v>519839.10000000003</v>
      </c>
      <c r="AE165" s="500">
        <f t="shared" si="211"/>
        <v>460075.14000000007</v>
      </c>
      <c r="AF165" s="354">
        <f t="shared" si="211"/>
        <v>425570.22</v>
      </c>
      <c r="AG165" s="354">
        <f t="shared" si="211"/>
        <v>540797.04000000015</v>
      </c>
      <c r="AH165" s="354">
        <f t="shared" si="211"/>
        <v>521154.81000000017</v>
      </c>
      <c r="AI165" s="354">
        <f t="shared" si="211"/>
        <v>524680.20000000007</v>
      </c>
      <c r="AJ165" s="354">
        <f t="shared" si="211"/>
        <v>461960.55000000005</v>
      </c>
      <c r="AK165" s="354">
        <f t="shared" si="211"/>
        <v>568617.30000000005</v>
      </c>
      <c r="AL165" s="354">
        <f t="shared" si="211"/>
        <v>580930.38000000012</v>
      </c>
      <c r="AM165" s="354">
        <f t="shared" si="211"/>
        <v>721725.66</v>
      </c>
      <c r="AN165" s="354">
        <f t="shared" si="211"/>
        <v>674330.67</v>
      </c>
      <c r="AO165" s="354">
        <f t="shared" si="211"/>
        <v>738174.11400000006</v>
      </c>
      <c r="AP165" s="354">
        <f t="shared" si="211"/>
        <v>644486.74920000008</v>
      </c>
      <c r="AQ165" s="500">
        <f t="shared" si="211"/>
        <v>614455.83935999998</v>
      </c>
      <c r="AR165" s="354">
        <f t="shared" si="211"/>
        <v>707171.17348800006</v>
      </c>
      <c r="AS165" s="354">
        <f t="shared" si="211"/>
        <v>605179.13279040006</v>
      </c>
      <c r="AT165" s="354">
        <f t="shared" si="211"/>
        <v>554971.86623232008</v>
      </c>
      <c r="AU165" s="354">
        <f t="shared" si="211"/>
        <v>649655.28498585604</v>
      </c>
      <c r="AV165" s="354">
        <f t="shared" si="211"/>
        <v>591230.75798868481</v>
      </c>
      <c r="AW165" s="354">
        <f t="shared" ref="AW165:CB165" si="212">AW164*$G$165</f>
        <v>574364.63839094783</v>
      </c>
      <c r="AX165" s="354">
        <f t="shared" si="212"/>
        <v>464174.48271275847</v>
      </c>
      <c r="AY165" s="354">
        <f t="shared" si="212"/>
        <v>509662.15217020671</v>
      </c>
      <c r="AZ165" s="354">
        <f t="shared" si="212"/>
        <v>453536.8957361654</v>
      </c>
      <c r="BA165" s="354">
        <f t="shared" si="212"/>
        <v>451172.70658893225</v>
      </c>
      <c r="BB165" s="354">
        <f t="shared" si="212"/>
        <v>384208.22327114589</v>
      </c>
      <c r="BC165" s="500">
        <f t="shared" si="212"/>
        <v>443856.16861691669</v>
      </c>
      <c r="BD165" s="354">
        <f t="shared" si="212"/>
        <v>538205.09089353343</v>
      </c>
      <c r="BE165" s="354">
        <f t="shared" si="212"/>
        <v>692414.12271482684</v>
      </c>
      <c r="BF165" s="354">
        <f t="shared" si="212"/>
        <v>725985.55817186146</v>
      </c>
      <c r="BG165" s="354">
        <f t="shared" si="212"/>
        <v>782775.77053748921</v>
      </c>
      <c r="BH165" s="354">
        <f t="shared" si="212"/>
        <v>739998.61642999132</v>
      </c>
      <c r="BI165" s="354">
        <f t="shared" si="212"/>
        <v>665615.47314399306</v>
      </c>
      <c r="BJ165" s="354">
        <f t="shared" si="212"/>
        <v>780214.24651519465</v>
      </c>
      <c r="BK165" s="354">
        <f t="shared" si="212"/>
        <v>693888.09721215558</v>
      </c>
      <c r="BL165" s="354">
        <f t="shared" si="212"/>
        <v>633176.76576972438</v>
      </c>
      <c r="BM165" s="354">
        <f t="shared" si="212"/>
        <v>719920.84661577956</v>
      </c>
      <c r="BN165" s="354">
        <f t="shared" si="212"/>
        <v>733298.29329262383</v>
      </c>
      <c r="BO165" s="500">
        <f t="shared" si="212"/>
        <v>758796.95263409906</v>
      </c>
      <c r="BP165" s="354">
        <f t="shared" si="212"/>
        <v>776885.65210727928</v>
      </c>
      <c r="BQ165" s="354">
        <f t="shared" si="212"/>
        <v>912683.43368582334</v>
      </c>
      <c r="BR165" s="354">
        <f t="shared" si="212"/>
        <v>962167.03494865901</v>
      </c>
      <c r="BS165" s="354">
        <f t="shared" si="212"/>
        <v>911606.80195892719</v>
      </c>
      <c r="BT165" s="354">
        <f t="shared" si="212"/>
        <v>761908.46156714146</v>
      </c>
      <c r="BU165" s="354">
        <f t="shared" si="212"/>
        <v>857746.94925371348</v>
      </c>
      <c r="BV165" s="354">
        <f t="shared" si="212"/>
        <v>733713.29340297077</v>
      </c>
      <c r="BW165" s="354">
        <f t="shared" si="212"/>
        <v>733976.77872237668</v>
      </c>
      <c r="BX165" s="354">
        <f t="shared" si="212"/>
        <v>789233.38497790124</v>
      </c>
      <c r="BY165" s="354">
        <f t="shared" si="212"/>
        <v>719900.26798232109</v>
      </c>
      <c r="BZ165" s="354">
        <f t="shared" si="212"/>
        <v>693843.47038585704</v>
      </c>
      <c r="CA165" s="500">
        <f t="shared" si="212"/>
        <v>586021.74430868542</v>
      </c>
      <c r="CB165" s="354">
        <f t="shared" si="212"/>
        <v>634824.30344694841</v>
      </c>
      <c r="CC165" s="354">
        <f t="shared" ref="CC165:DH165" si="213">CC164*$G$165</f>
        <v>661402.17875755881</v>
      </c>
      <c r="CD165" s="354">
        <f t="shared" si="213"/>
        <v>811313.32300604717</v>
      </c>
      <c r="CE165" s="354">
        <f t="shared" si="213"/>
        <v>862087.73240483773</v>
      </c>
      <c r="CF165" s="354">
        <f t="shared" si="213"/>
        <v>924329.72392387036</v>
      </c>
      <c r="CG165" s="354">
        <f t="shared" si="213"/>
        <v>1000947.9791390965</v>
      </c>
      <c r="CH165" s="354">
        <f t="shared" si="213"/>
        <v>891832.6233112769</v>
      </c>
      <c r="CI165" s="354">
        <f t="shared" si="213"/>
        <v>770180.0846490215</v>
      </c>
      <c r="CJ165" s="354">
        <f t="shared" si="213"/>
        <v>843189.06571921718</v>
      </c>
      <c r="CK165" s="354">
        <f t="shared" si="213"/>
        <v>749317.81657537399</v>
      </c>
      <c r="CL165" s="354">
        <f t="shared" si="213"/>
        <v>694299.63726029918</v>
      </c>
      <c r="CM165" s="500">
        <f t="shared" si="213"/>
        <v>793669.56580823928</v>
      </c>
      <c r="CN165" s="354">
        <f t="shared" si="213"/>
        <v>768866.9386465915</v>
      </c>
      <c r="CO165" s="354">
        <f t="shared" si="213"/>
        <v>741106.76291727321</v>
      </c>
      <c r="CP165" s="354">
        <f t="shared" si="213"/>
        <v>611880.55833381868</v>
      </c>
      <c r="CQ165" s="354">
        <f t="shared" si="213"/>
        <v>606391.92866705486</v>
      </c>
      <c r="CR165" s="354">
        <f t="shared" si="213"/>
        <v>547531.11693364393</v>
      </c>
      <c r="CS165" s="354">
        <f t="shared" si="213"/>
        <v>579962.38154691504</v>
      </c>
      <c r="CT165" s="354">
        <f t="shared" si="213"/>
        <v>510751.56323753222</v>
      </c>
      <c r="CU165" s="354">
        <f t="shared" si="213"/>
        <v>585324.29659002577</v>
      </c>
      <c r="CV165" s="354">
        <f t="shared" si="213"/>
        <v>672158.68527202052</v>
      </c>
      <c r="CW165" s="354">
        <f t="shared" si="213"/>
        <v>758979.69021761639</v>
      </c>
      <c r="CX165" s="354">
        <f t="shared" si="213"/>
        <v>854734.22417409322</v>
      </c>
      <c r="CY165" s="500">
        <f t="shared" si="213"/>
        <v>741831.49333927478</v>
      </c>
      <c r="CZ165" s="354">
        <f t="shared" si="213"/>
        <v>709365.39467141964</v>
      </c>
      <c r="DA165" s="354">
        <f t="shared" si="213"/>
        <v>887323.46173713577</v>
      </c>
      <c r="DB165" s="354">
        <f t="shared" si="213"/>
        <v>907235.51938970876</v>
      </c>
      <c r="DC165" s="354">
        <f t="shared" si="213"/>
        <v>973975.38551176712</v>
      </c>
      <c r="DD165" s="354">
        <f t="shared" si="213"/>
        <v>1219253.0384094135</v>
      </c>
      <c r="DE165" s="354">
        <f t="shared" si="213"/>
        <v>1216496.0147275308</v>
      </c>
      <c r="DF165" s="354">
        <f t="shared" si="213"/>
        <v>1247100.2017820249</v>
      </c>
      <c r="DG165" s="354">
        <f t="shared" si="213"/>
        <v>1049560.1214256198</v>
      </c>
      <c r="DH165" s="354">
        <f t="shared" si="213"/>
        <v>971471.43914049596</v>
      </c>
      <c r="DI165" s="354">
        <f t="shared" ref="DI165:EN165" si="214">DI164*$G$165</f>
        <v>1013110.7653123968</v>
      </c>
      <c r="DJ165" s="354">
        <f t="shared" si="214"/>
        <v>929499.59024991747</v>
      </c>
      <c r="DK165" s="500">
        <f t="shared" si="214"/>
        <v>767210.63219993387</v>
      </c>
      <c r="DL165" s="354">
        <f t="shared" si="214"/>
        <v>875936.23775994731</v>
      </c>
      <c r="DM165" s="354">
        <f t="shared" si="214"/>
        <v>826430.96620795794</v>
      </c>
      <c r="DN165" s="354">
        <f t="shared" si="214"/>
        <v>870510.33296636632</v>
      </c>
      <c r="DO165" s="354">
        <f t="shared" si="214"/>
        <v>774636.06837309303</v>
      </c>
      <c r="DP165" s="354">
        <f t="shared" si="214"/>
        <v>779885.92269847449</v>
      </c>
      <c r="DQ165" s="354">
        <f t="shared" si="214"/>
        <v>709038.7121587795</v>
      </c>
      <c r="DR165" s="354">
        <f t="shared" si="214"/>
        <v>709204.63772702368</v>
      </c>
      <c r="DS165" s="354">
        <f t="shared" si="214"/>
        <v>630331.86818161898</v>
      </c>
      <c r="DT165" s="354">
        <f t="shared" si="214"/>
        <v>666877.69254529523</v>
      </c>
      <c r="DU165" s="354">
        <f t="shared" si="214"/>
        <v>801581.05003623606</v>
      </c>
      <c r="DV165" s="354">
        <f t="shared" si="214"/>
        <v>868084.55002898898</v>
      </c>
      <c r="DW165" s="500">
        <f t="shared" si="214"/>
        <v>935864.81202319125</v>
      </c>
      <c r="DX165" s="354">
        <f t="shared" si="214"/>
        <v>873961.75161855307</v>
      </c>
      <c r="DY165" s="354">
        <f t="shared" si="214"/>
        <v>825415.89329484233</v>
      </c>
      <c r="DZ165" s="354">
        <f t="shared" si="214"/>
        <v>961501.8386358741</v>
      </c>
      <c r="EA165" s="354">
        <f t="shared" si="214"/>
        <v>879024.83490869915</v>
      </c>
      <c r="EB165" s="354">
        <f t="shared" si="214"/>
        <v>847236.46392695932</v>
      </c>
      <c r="EC165" s="354">
        <f t="shared" si="214"/>
        <v>908520.58714156772</v>
      </c>
      <c r="ED165" s="354">
        <f t="shared" si="214"/>
        <v>881044.57371325407</v>
      </c>
      <c r="EE165" s="354">
        <f t="shared" si="214"/>
        <v>893310.50897060346</v>
      </c>
      <c r="EF165" s="354">
        <f t="shared" si="214"/>
        <v>818355.02917648258</v>
      </c>
      <c r="EG165" s="354">
        <f t="shared" si="214"/>
        <v>986023.37934118614</v>
      </c>
      <c r="EH165" s="354">
        <f t="shared" si="214"/>
        <v>1020282.6834729491</v>
      </c>
      <c r="EI165" s="500">
        <f t="shared" si="214"/>
        <v>1096930.3507783592</v>
      </c>
      <c r="EJ165" s="354">
        <f t="shared" si="214"/>
        <v>947321.35262268735</v>
      </c>
      <c r="EK165" s="354">
        <f t="shared" si="214"/>
        <v>896595.50209814974</v>
      </c>
      <c r="EL165" s="354">
        <f t="shared" si="214"/>
        <v>1012583.33967852</v>
      </c>
      <c r="EM165" s="354">
        <f t="shared" si="214"/>
        <v>988364.62774281623</v>
      </c>
      <c r="EN165" s="354">
        <f t="shared" si="214"/>
        <v>974899.79619425291</v>
      </c>
      <c r="EO165" s="354">
        <f t="shared" ref="EO165:FT165" si="215">EO164*$G$165</f>
        <v>1038698.7989554023</v>
      </c>
      <c r="EP165" s="354">
        <f t="shared" si="215"/>
        <v>931864.89716432197</v>
      </c>
      <c r="EQ165" s="354">
        <f t="shared" si="215"/>
        <v>916913.6757314573</v>
      </c>
      <c r="ER165" s="354">
        <f t="shared" si="215"/>
        <v>850345.63058516616</v>
      </c>
      <c r="ES165" s="354">
        <f t="shared" si="215"/>
        <v>907888.34046813287</v>
      </c>
      <c r="ET165" s="354">
        <f t="shared" si="215"/>
        <v>984854.7883745064</v>
      </c>
      <c r="EU165" s="500">
        <f t="shared" si="215"/>
        <v>1060710.8386996051</v>
      </c>
      <c r="EV165" s="354">
        <f t="shared" si="215"/>
        <v>1057773.4729596842</v>
      </c>
      <c r="EW165" s="354">
        <f t="shared" si="215"/>
        <v>1045459.8243677472</v>
      </c>
      <c r="EX165" s="354">
        <f t="shared" si="215"/>
        <v>1047882.8354941979</v>
      </c>
      <c r="EY165" s="354">
        <f t="shared" si="215"/>
        <v>1278216.5663953584</v>
      </c>
      <c r="EZ165" s="354">
        <f t="shared" si="215"/>
        <v>1314742.7371162868</v>
      </c>
      <c r="FA165" s="354">
        <f t="shared" si="215"/>
        <v>1333596.8616930291</v>
      </c>
      <c r="FB165" s="354">
        <f t="shared" si="215"/>
        <v>1495416.035354424</v>
      </c>
      <c r="FC165" s="354">
        <f t="shared" si="215"/>
        <v>1337526.4122835388</v>
      </c>
      <c r="FD165" s="354">
        <f t="shared" si="215"/>
        <v>1285758.7438268315</v>
      </c>
      <c r="FE165" s="354">
        <f t="shared" si="215"/>
        <v>1332587.9530614652</v>
      </c>
      <c r="FF165" s="354">
        <f t="shared" si="215"/>
        <v>1390480.3304491723</v>
      </c>
      <c r="FG165" s="500">
        <f t="shared" si="215"/>
        <v>1363844.9843593377</v>
      </c>
      <c r="FH165" s="354">
        <f t="shared" si="215"/>
        <v>1548201.86348747</v>
      </c>
      <c r="FI165" s="354">
        <f t="shared" si="215"/>
        <v>1378374.726789976</v>
      </c>
      <c r="FJ165" s="354">
        <f t="shared" si="215"/>
        <v>1380648.3114319807</v>
      </c>
      <c r="FK165" s="354">
        <f t="shared" si="215"/>
        <v>1486079.0851455848</v>
      </c>
      <c r="FL165" s="354">
        <f t="shared" si="215"/>
        <v>1606886.9881164683</v>
      </c>
      <c r="FM165" s="354">
        <f t="shared" si="215"/>
        <v>1558682.1444931743</v>
      </c>
      <c r="FN165" s="354">
        <f t="shared" si="215"/>
        <v>1703753.8015945395</v>
      </c>
      <c r="FO165" s="354">
        <f t="shared" si="215"/>
        <v>1428685.9952756313</v>
      </c>
      <c r="FP165" s="354">
        <f t="shared" si="215"/>
        <v>1299771.8162205054</v>
      </c>
      <c r="FQ165" s="354">
        <f t="shared" si="215"/>
        <v>1233704.8309764042</v>
      </c>
      <c r="FR165" s="354">
        <f t="shared" si="215"/>
        <v>1167147.5547811238</v>
      </c>
      <c r="FS165" s="500">
        <f t="shared" si="215"/>
        <v>1017458.1118248987</v>
      </c>
      <c r="FT165" s="354">
        <f t="shared" si="215"/>
        <v>1065074.1574599191</v>
      </c>
      <c r="FU165" s="354">
        <f t="shared" ref="FU165:GE165" si="216">FU164*$G$165</f>
        <v>963202.12596793519</v>
      </c>
      <c r="FV165" s="354">
        <f t="shared" si="216"/>
        <v>1015267.0747743481</v>
      </c>
      <c r="FW165" s="354">
        <f t="shared" si="216"/>
        <v>1008560.8998194786</v>
      </c>
      <c r="FX165" s="354">
        <f t="shared" si="216"/>
        <v>1198865.6078555831</v>
      </c>
      <c r="FY165" s="354">
        <f t="shared" si="216"/>
        <v>1212019.9002844663</v>
      </c>
      <c r="FZ165" s="354">
        <f t="shared" si="216"/>
        <v>1273903.3822275731</v>
      </c>
      <c r="GA165" s="354">
        <f t="shared" si="216"/>
        <v>1089466.8317820583</v>
      </c>
      <c r="GB165" s="354">
        <f t="shared" si="216"/>
        <v>1047356.911425647</v>
      </c>
      <c r="GC165" s="354">
        <f t="shared" si="216"/>
        <v>1141704.9731405175</v>
      </c>
      <c r="GD165" s="354">
        <f t="shared" si="216"/>
        <v>1169985.1005124142</v>
      </c>
      <c r="GE165" s="500">
        <f t="shared" si="216"/>
        <v>1154427.1524099314</v>
      </c>
      <c r="GF165" s="767">
        <f>SUM(H165:GE165)</f>
        <v>142353054.86036029</v>
      </c>
    </row>
    <row r="166" spans="1:195" ht="22" customHeight="1" thickTop="1" thickBot="1">
      <c r="A166" s="758" t="s">
        <v>450</v>
      </c>
      <c r="B166" s="759"/>
      <c r="C166" s="759"/>
      <c r="D166" s="759"/>
      <c r="E166" s="759"/>
      <c r="F166" s="759"/>
      <c r="G166" s="760"/>
      <c r="H166" s="761">
        <v>0</v>
      </c>
      <c r="I166" s="761">
        <v>0</v>
      </c>
      <c r="J166" s="761">
        <v>0</v>
      </c>
      <c r="K166" s="761">
        <v>0</v>
      </c>
      <c r="L166" s="761">
        <v>0</v>
      </c>
      <c r="M166" s="761">
        <v>0</v>
      </c>
      <c r="N166" s="761">
        <v>0</v>
      </c>
      <c r="O166" s="761">
        <v>0</v>
      </c>
      <c r="P166" s="761">
        <v>0</v>
      </c>
      <c r="Q166" s="761">
        <f>P166+Q165</f>
        <v>1584.3600000000004</v>
      </c>
      <c r="R166" s="761">
        <f>Q166+R165</f>
        <v>7424.4600000000009</v>
      </c>
      <c r="S166" s="762">
        <f t="shared" ref="S166:AB166" si="217">R166+S165</f>
        <v>21518.460000000003</v>
      </c>
      <c r="T166" s="761">
        <f t="shared" si="217"/>
        <v>52144.560000000005</v>
      </c>
      <c r="U166" s="761">
        <f t="shared" si="217"/>
        <v>115465.5</v>
      </c>
      <c r="V166" s="761">
        <f t="shared" si="217"/>
        <v>229345.83000000002</v>
      </c>
      <c r="W166" s="761">
        <f t="shared" si="217"/>
        <v>426732.30000000005</v>
      </c>
      <c r="X166" s="761">
        <f t="shared" si="217"/>
        <v>719917.47000000009</v>
      </c>
      <c r="Y166" s="761">
        <f t="shared" si="217"/>
        <v>1152375.6600000001</v>
      </c>
      <c r="Z166" s="761">
        <f t="shared" si="217"/>
        <v>1669786.6500000004</v>
      </c>
      <c r="AA166" s="761">
        <f t="shared" si="217"/>
        <v>2244422.5200000005</v>
      </c>
      <c r="AB166" s="761">
        <f t="shared" si="217"/>
        <v>2748665.8800000008</v>
      </c>
      <c r="AC166" s="761">
        <f>AB166+AC165</f>
        <v>3171032.8200000008</v>
      </c>
      <c r="AD166" s="761">
        <f>AC166+AD165</f>
        <v>3690871.9200000009</v>
      </c>
      <c r="AE166" s="762">
        <f t="shared" ref="AE166:AN166" si="218">AD166+AE165</f>
        <v>4150947.060000001</v>
      </c>
      <c r="AF166" s="761">
        <f t="shared" si="218"/>
        <v>4576517.2800000012</v>
      </c>
      <c r="AG166" s="761">
        <f t="shared" si="218"/>
        <v>5117314.3200000012</v>
      </c>
      <c r="AH166" s="761">
        <f t="shared" si="218"/>
        <v>5638469.1300000018</v>
      </c>
      <c r="AI166" s="761">
        <f t="shared" si="218"/>
        <v>6163149.3300000019</v>
      </c>
      <c r="AJ166" s="761">
        <f t="shared" si="218"/>
        <v>6625109.8800000018</v>
      </c>
      <c r="AK166" s="761">
        <f t="shared" si="218"/>
        <v>7193727.1800000016</v>
      </c>
      <c r="AL166" s="761">
        <f t="shared" si="218"/>
        <v>7774657.5600000015</v>
      </c>
      <c r="AM166" s="761">
        <f t="shared" si="218"/>
        <v>8496383.2200000007</v>
      </c>
      <c r="AN166" s="761">
        <f t="shared" si="218"/>
        <v>9170713.8900000006</v>
      </c>
      <c r="AO166" s="761">
        <f>AN166+AO165</f>
        <v>9908888.0040000007</v>
      </c>
      <c r="AP166" s="761">
        <f>AO166+AP165</f>
        <v>10553374.7532</v>
      </c>
      <c r="AQ166" s="762">
        <f t="shared" ref="AQ166:AZ166" si="219">AP166+AQ165</f>
        <v>11167830.592560001</v>
      </c>
      <c r="AR166" s="761">
        <f t="shared" si="219"/>
        <v>11875001.766048001</v>
      </c>
      <c r="AS166" s="761">
        <f t="shared" si="219"/>
        <v>12480180.898838401</v>
      </c>
      <c r="AT166" s="761">
        <f t="shared" si="219"/>
        <v>13035152.765070722</v>
      </c>
      <c r="AU166" s="761">
        <f t="shared" si="219"/>
        <v>13684808.050056577</v>
      </c>
      <c r="AV166" s="761">
        <f t="shared" si="219"/>
        <v>14276038.808045261</v>
      </c>
      <c r="AW166" s="761">
        <f t="shared" si="219"/>
        <v>14850403.446436208</v>
      </c>
      <c r="AX166" s="761">
        <f t="shared" si="219"/>
        <v>15314577.929148966</v>
      </c>
      <c r="AY166" s="761">
        <f t="shared" si="219"/>
        <v>15824240.081319174</v>
      </c>
      <c r="AZ166" s="761">
        <f t="shared" si="219"/>
        <v>16277776.977055339</v>
      </c>
      <c r="BA166" s="761">
        <f>AZ166+BA165</f>
        <v>16728949.683644271</v>
      </c>
      <c r="BB166" s="761">
        <f>BA166+BB165</f>
        <v>17113157.906915415</v>
      </c>
      <c r="BC166" s="762">
        <f t="shared" ref="BC166:BL166" si="220">BB166+BC165</f>
        <v>17557014.075532332</v>
      </c>
      <c r="BD166" s="761">
        <f t="shared" si="220"/>
        <v>18095219.166425865</v>
      </c>
      <c r="BE166" s="761">
        <f t="shared" si="220"/>
        <v>18787633.289140694</v>
      </c>
      <c r="BF166" s="761">
        <f t="shared" si="220"/>
        <v>19513618.847312555</v>
      </c>
      <c r="BG166" s="761">
        <f t="shared" si="220"/>
        <v>20296394.617850043</v>
      </c>
      <c r="BH166" s="761">
        <f t="shared" si="220"/>
        <v>21036393.234280035</v>
      </c>
      <c r="BI166" s="761">
        <f t="shared" si="220"/>
        <v>21702008.70742403</v>
      </c>
      <c r="BJ166" s="761">
        <f t="shared" si="220"/>
        <v>22482222.953939226</v>
      </c>
      <c r="BK166" s="761">
        <f t="shared" si="220"/>
        <v>23176111.05115138</v>
      </c>
      <c r="BL166" s="761">
        <f t="shared" si="220"/>
        <v>23809287.816921104</v>
      </c>
      <c r="BM166" s="761">
        <f>BL166+BM165</f>
        <v>24529208.663536884</v>
      </c>
      <c r="BN166" s="761">
        <f>BM166+BN165</f>
        <v>25262506.956829507</v>
      </c>
      <c r="BO166" s="762">
        <f t="shared" ref="BO166:BX166" si="221">BN166+BO165</f>
        <v>26021303.909463607</v>
      </c>
      <c r="BP166" s="761">
        <f t="shared" si="221"/>
        <v>26798189.561570887</v>
      </c>
      <c r="BQ166" s="761">
        <f t="shared" si="221"/>
        <v>27710872.995256711</v>
      </c>
      <c r="BR166" s="761">
        <f t="shared" si="221"/>
        <v>28673040.030205369</v>
      </c>
      <c r="BS166" s="761">
        <f t="shared" si="221"/>
        <v>29584646.832164295</v>
      </c>
      <c r="BT166" s="761">
        <f t="shared" si="221"/>
        <v>30346555.293731436</v>
      </c>
      <c r="BU166" s="761">
        <f t="shared" si="221"/>
        <v>31204302.242985148</v>
      </c>
      <c r="BV166" s="761">
        <f t="shared" si="221"/>
        <v>31938015.536388118</v>
      </c>
      <c r="BW166" s="761">
        <f t="shared" si="221"/>
        <v>32671992.315110493</v>
      </c>
      <c r="BX166" s="761">
        <f t="shared" si="221"/>
        <v>33461225.700088393</v>
      </c>
      <c r="BY166" s="761">
        <f>BX166+BY165</f>
        <v>34181125.968070716</v>
      </c>
      <c r="BZ166" s="761">
        <f>BY166+BZ165</f>
        <v>34874969.438456573</v>
      </c>
      <c r="CA166" s="762">
        <f t="shared" ref="CA166:CJ166" si="222">BZ166+CA165</f>
        <v>35460991.18276526</v>
      </c>
      <c r="CB166" s="761">
        <f t="shared" si="222"/>
        <v>36095815.486212209</v>
      </c>
      <c r="CC166" s="761">
        <f t="shared" si="222"/>
        <v>36757217.664969765</v>
      </c>
      <c r="CD166" s="761">
        <f t="shared" si="222"/>
        <v>37568530.987975813</v>
      </c>
      <c r="CE166" s="761">
        <f t="shared" si="222"/>
        <v>38430618.720380649</v>
      </c>
      <c r="CF166" s="761">
        <f t="shared" si="222"/>
        <v>39354948.444304518</v>
      </c>
      <c r="CG166" s="761">
        <f t="shared" si="222"/>
        <v>40355896.423443615</v>
      </c>
      <c r="CH166" s="761">
        <f t="shared" si="222"/>
        <v>41247729.046754889</v>
      </c>
      <c r="CI166" s="761">
        <f t="shared" si="222"/>
        <v>42017909.131403908</v>
      </c>
      <c r="CJ166" s="761">
        <f t="shared" si="222"/>
        <v>42861098.197123125</v>
      </c>
      <c r="CK166" s="761">
        <f>CJ166+CK165</f>
        <v>43610416.013698496</v>
      </c>
      <c r="CL166" s="761">
        <f>CK166+CL165</f>
        <v>44304715.650958791</v>
      </c>
      <c r="CM166" s="762">
        <f t="shared" ref="CM166:CV166" si="223">CL166+CM165</f>
        <v>45098385.216767028</v>
      </c>
      <c r="CN166" s="761">
        <f t="shared" si="223"/>
        <v>45867252.15541362</v>
      </c>
      <c r="CO166" s="761">
        <f t="shared" si="223"/>
        <v>46608358.918330893</v>
      </c>
      <c r="CP166" s="761">
        <f t="shared" si="223"/>
        <v>47220239.476664715</v>
      </c>
      <c r="CQ166" s="761">
        <f t="shared" si="223"/>
        <v>47826631.405331768</v>
      </c>
      <c r="CR166" s="761">
        <f t="shared" si="223"/>
        <v>48374162.522265412</v>
      </c>
      <c r="CS166" s="761">
        <f t="shared" si="223"/>
        <v>48954124.903812326</v>
      </c>
      <c r="CT166" s="761">
        <f t="shared" si="223"/>
        <v>49464876.467049859</v>
      </c>
      <c r="CU166" s="761">
        <f t="shared" si="223"/>
        <v>50050200.763639882</v>
      </c>
      <c r="CV166" s="761">
        <f t="shared" si="223"/>
        <v>50722359.448911905</v>
      </c>
      <c r="CW166" s="761">
        <f>CV166+CW165</f>
        <v>51481339.139129519</v>
      </c>
      <c r="CX166" s="761">
        <f>CW166+CX165</f>
        <v>52336073.363303609</v>
      </c>
      <c r="CY166" s="762">
        <f t="shared" ref="CY166:DH166" si="224">CX166+CY165</f>
        <v>53077904.856642887</v>
      </c>
      <c r="CZ166" s="761">
        <f t="shared" si="224"/>
        <v>53787270.251314305</v>
      </c>
      <c r="DA166" s="761">
        <f t="shared" si="224"/>
        <v>54674593.713051438</v>
      </c>
      <c r="DB166" s="761">
        <f t="shared" si="224"/>
        <v>55581829.23244115</v>
      </c>
      <c r="DC166" s="761">
        <f t="shared" si="224"/>
        <v>56555804.617952913</v>
      </c>
      <c r="DD166" s="761">
        <f t="shared" si="224"/>
        <v>57775057.656362325</v>
      </c>
      <c r="DE166" s="761">
        <f t="shared" si="224"/>
        <v>58991553.671089858</v>
      </c>
      <c r="DF166" s="761">
        <f t="shared" si="224"/>
        <v>60238653.872871883</v>
      </c>
      <c r="DG166" s="761">
        <f t="shared" si="224"/>
        <v>61288213.994297504</v>
      </c>
      <c r="DH166" s="761">
        <f t="shared" si="224"/>
        <v>62259685.433438003</v>
      </c>
      <c r="DI166" s="761">
        <f>DH166+DI165</f>
        <v>63272796.198750399</v>
      </c>
      <c r="DJ166" s="761">
        <f>DI166+DJ165</f>
        <v>64202295.789000317</v>
      </c>
      <c r="DK166" s="762">
        <f t="shared" ref="DK166:DT166" si="225">DJ166+DK165</f>
        <v>64969506.421200253</v>
      </c>
      <c r="DL166" s="761">
        <f t="shared" si="225"/>
        <v>65845442.658960201</v>
      </c>
      <c r="DM166" s="761">
        <f t="shared" si="225"/>
        <v>66671873.62516816</v>
      </c>
      <c r="DN166" s="761">
        <f t="shared" si="225"/>
        <v>67542383.958134532</v>
      </c>
      <c r="DO166" s="761">
        <f t="shared" si="225"/>
        <v>68317020.026507631</v>
      </c>
      <c r="DP166" s="761">
        <f t="shared" si="225"/>
        <v>69096905.949206099</v>
      </c>
      <c r="DQ166" s="761">
        <f t="shared" si="225"/>
        <v>69805944.661364883</v>
      </c>
      <c r="DR166" s="761">
        <f t="shared" si="225"/>
        <v>70515149.299091905</v>
      </c>
      <c r="DS166" s="761">
        <f t="shared" si="225"/>
        <v>71145481.167273521</v>
      </c>
      <c r="DT166" s="761">
        <f t="shared" si="225"/>
        <v>71812358.859818816</v>
      </c>
      <c r="DU166" s="761">
        <f>DT166+DU165</f>
        <v>72613939.909855053</v>
      </c>
      <c r="DV166" s="761">
        <f>DU166+DV165</f>
        <v>73482024.459884048</v>
      </c>
      <c r="DW166" s="762">
        <f t="shared" ref="DW166:EF166" si="226">DV166+DW165</f>
        <v>74417889.27190724</v>
      </c>
      <c r="DX166" s="761">
        <f t="shared" si="226"/>
        <v>75291851.023525789</v>
      </c>
      <c r="DY166" s="761">
        <f t="shared" si="226"/>
        <v>76117266.91682063</v>
      </c>
      <c r="DZ166" s="761">
        <f t="shared" si="226"/>
        <v>77078768.755456507</v>
      </c>
      <c r="EA166" s="761">
        <f t="shared" si="226"/>
        <v>77957793.590365201</v>
      </c>
      <c r="EB166" s="761">
        <f t="shared" si="226"/>
        <v>78805030.054292157</v>
      </c>
      <c r="EC166" s="761">
        <f t="shared" si="226"/>
        <v>79713550.641433731</v>
      </c>
      <c r="ED166" s="761">
        <f t="shared" si="226"/>
        <v>80594595.215146989</v>
      </c>
      <c r="EE166" s="761">
        <f t="shared" si="226"/>
        <v>81487905.724117592</v>
      </c>
      <c r="EF166" s="761">
        <f t="shared" si="226"/>
        <v>82306260.75329408</v>
      </c>
      <c r="EG166" s="761">
        <f>EF166+EG165</f>
        <v>83292284.132635266</v>
      </c>
      <c r="EH166" s="761">
        <f>EG166+EH165</f>
        <v>84312566.816108212</v>
      </c>
      <c r="EI166" s="762">
        <f t="shared" ref="EI166:ER166" si="227">EH166+EI165</f>
        <v>85409497.166886568</v>
      </c>
      <c r="EJ166" s="761">
        <f t="shared" si="227"/>
        <v>86356818.519509256</v>
      </c>
      <c r="EK166" s="761">
        <f t="shared" si="227"/>
        <v>87253414.021607399</v>
      </c>
      <c r="EL166" s="761">
        <f t="shared" si="227"/>
        <v>88265997.361285925</v>
      </c>
      <c r="EM166" s="761">
        <f t="shared" si="227"/>
        <v>89254361.989028737</v>
      </c>
      <c r="EN166" s="761">
        <f t="shared" si="227"/>
        <v>90229261.785222992</v>
      </c>
      <c r="EO166" s="761">
        <f t="shared" si="227"/>
        <v>91267960.584178388</v>
      </c>
      <c r="EP166" s="761">
        <f t="shared" si="227"/>
        <v>92199825.481342703</v>
      </c>
      <c r="EQ166" s="761">
        <f t="shared" si="227"/>
        <v>93116739.157074153</v>
      </c>
      <c r="ER166" s="761">
        <f t="shared" si="227"/>
        <v>93967084.787659317</v>
      </c>
      <c r="ES166" s="761">
        <f>ER166+ES165</f>
        <v>94874973.128127456</v>
      </c>
      <c r="ET166" s="761">
        <f>ES166+ET165</f>
        <v>95859827.916501969</v>
      </c>
      <c r="EU166" s="762">
        <f t="shared" ref="EU166:FD166" si="228">ET166+EU165</f>
        <v>96920538.755201578</v>
      </c>
      <c r="EV166" s="761">
        <f t="shared" si="228"/>
        <v>97978312.22816126</v>
      </c>
      <c r="EW166" s="761">
        <f t="shared" si="228"/>
        <v>99023772.052529007</v>
      </c>
      <c r="EX166" s="761">
        <f t="shared" si="228"/>
        <v>100071654.8880232</v>
      </c>
      <c r="EY166" s="761">
        <f t="shared" si="228"/>
        <v>101349871.45441855</v>
      </c>
      <c r="EZ166" s="761">
        <f t="shared" si="228"/>
        <v>102664614.19153485</v>
      </c>
      <c r="FA166" s="761">
        <f t="shared" si="228"/>
        <v>103998211.05322787</v>
      </c>
      <c r="FB166" s="761">
        <f t="shared" si="228"/>
        <v>105493627.08858229</v>
      </c>
      <c r="FC166" s="761">
        <f t="shared" si="228"/>
        <v>106831153.50086583</v>
      </c>
      <c r="FD166" s="761">
        <f t="shared" si="228"/>
        <v>108116912.24469267</v>
      </c>
      <c r="FE166" s="761">
        <f>FD166+FE165</f>
        <v>109449500.19775413</v>
      </c>
      <c r="FF166" s="761">
        <f>FE166+FF165</f>
        <v>110839980.52820331</v>
      </c>
      <c r="FG166" s="762">
        <f t="shared" ref="FG166:FP166" si="229">FF166+FG165</f>
        <v>112203825.51256265</v>
      </c>
      <c r="FH166" s="761">
        <f t="shared" si="229"/>
        <v>113752027.37605011</v>
      </c>
      <c r="FI166" s="761">
        <f t="shared" si="229"/>
        <v>115130402.1028401</v>
      </c>
      <c r="FJ166" s="761">
        <f t="shared" si="229"/>
        <v>116511050.41427207</v>
      </c>
      <c r="FK166" s="761">
        <f t="shared" si="229"/>
        <v>117997129.49941765</v>
      </c>
      <c r="FL166" s="761">
        <f t="shared" si="229"/>
        <v>119604016.48753412</v>
      </c>
      <c r="FM166" s="761">
        <f t="shared" si="229"/>
        <v>121162698.6320273</v>
      </c>
      <c r="FN166" s="761">
        <f t="shared" si="229"/>
        <v>122866452.43362184</v>
      </c>
      <c r="FO166" s="761">
        <f t="shared" si="229"/>
        <v>124295138.42889747</v>
      </c>
      <c r="FP166" s="761">
        <f t="shared" si="229"/>
        <v>125594910.24511798</v>
      </c>
      <c r="FQ166" s="761">
        <f>FP166+FQ165</f>
        <v>126828615.07609439</v>
      </c>
      <c r="FR166" s="761">
        <f>FQ166+FR165</f>
        <v>127995762.63087551</v>
      </c>
      <c r="FS166" s="762">
        <f t="shared" ref="FS166:GB166" si="230">FR166+FS165</f>
        <v>129013220.74270041</v>
      </c>
      <c r="FT166" s="761">
        <f t="shared" si="230"/>
        <v>130078294.90016033</v>
      </c>
      <c r="FU166" s="761">
        <f t="shared" si="230"/>
        <v>131041497.02612826</v>
      </c>
      <c r="FV166" s="761">
        <f t="shared" si="230"/>
        <v>132056764.10090262</v>
      </c>
      <c r="FW166" s="761">
        <f t="shared" si="230"/>
        <v>133065325.0007221</v>
      </c>
      <c r="FX166" s="761">
        <f t="shared" si="230"/>
        <v>134264190.60857767</v>
      </c>
      <c r="FY166" s="761">
        <f t="shared" si="230"/>
        <v>135476210.50886214</v>
      </c>
      <c r="FZ166" s="761">
        <f t="shared" si="230"/>
        <v>136750113.89108971</v>
      </c>
      <c r="GA166" s="761">
        <f t="shared" si="230"/>
        <v>137839580.72287178</v>
      </c>
      <c r="GB166" s="761">
        <f t="shared" si="230"/>
        <v>138886937.63429743</v>
      </c>
      <c r="GC166" s="761">
        <f>GB166+GC165</f>
        <v>140028642.60743794</v>
      </c>
      <c r="GD166" s="761">
        <f>GC166+GD165</f>
        <v>141198627.70795035</v>
      </c>
      <c r="GE166" s="762">
        <f t="shared" ref="GE166" si="231">GD166+GE165</f>
        <v>142353054.86036029</v>
      </c>
      <c r="GF166" s="499">
        <f>GE166</f>
        <v>142353054.86036029</v>
      </c>
    </row>
    <row r="167" spans="1:195" ht="22" customHeight="1" thickTop="1" thickBot="1">
      <c r="A167" s="511" t="s">
        <v>451</v>
      </c>
      <c r="G167" s="238"/>
      <c r="H167" s="342"/>
      <c r="I167" s="342"/>
      <c r="J167" s="342"/>
      <c r="K167" s="342"/>
      <c r="L167" s="342"/>
      <c r="M167" s="342"/>
      <c r="N167" s="342"/>
      <c r="O167" s="342"/>
      <c r="P167" s="354"/>
      <c r="Q167" s="342"/>
      <c r="R167" s="342"/>
      <c r="S167" s="500">
        <f>S166</f>
        <v>21518.460000000003</v>
      </c>
      <c r="T167" s="342"/>
      <c r="U167" s="342"/>
      <c r="V167" s="342"/>
      <c r="W167" s="342"/>
      <c r="X167" s="342"/>
      <c r="Y167" s="342"/>
      <c r="Z167" s="342"/>
      <c r="AA167" s="342"/>
      <c r="AB167" s="354"/>
      <c r="AC167" s="342"/>
      <c r="AD167" s="342"/>
      <c r="AE167" s="756">
        <f>SUM(T165:AE165)</f>
        <v>4129428.600000001</v>
      </c>
      <c r="AF167" s="342"/>
      <c r="AG167" s="342"/>
      <c r="AH167" s="342"/>
      <c r="AI167" s="342"/>
      <c r="AJ167" s="342"/>
      <c r="AK167" s="342"/>
      <c r="AL167" s="342"/>
      <c r="AM167" s="342"/>
      <c r="AN167" s="471"/>
      <c r="AO167" s="342"/>
      <c r="AP167" s="342"/>
      <c r="AQ167" s="756">
        <f>SUM(AF165:AQ165)</f>
        <v>7016883.5325600002</v>
      </c>
      <c r="AR167" s="342"/>
      <c r="AS167" s="342"/>
      <c r="AT167" s="342"/>
      <c r="AU167" s="342"/>
      <c r="AV167" s="342"/>
      <c r="AW167" s="342"/>
      <c r="AX167" s="342"/>
      <c r="AY167" s="342"/>
      <c r="AZ167" s="354"/>
      <c r="BA167" s="342"/>
      <c r="BB167" s="342"/>
      <c r="BC167" s="756">
        <f>SUM(AR165:BC165)</f>
        <v>6389183.4829723341</v>
      </c>
      <c r="BD167" s="342"/>
      <c r="BE167" s="342"/>
      <c r="BF167" s="342"/>
      <c r="BG167" s="342"/>
      <c r="BH167" s="342"/>
      <c r="BI167" s="342"/>
      <c r="BJ167" s="342"/>
      <c r="BK167" s="342"/>
      <c r="BL167" s="354"/>
      <c r="BM167" s="342"/>
      <c r="BN167" s="342"/>
      <c r="BO167" s="756">
        <f>SUM(BD165:BO165)</f>
        <v>8464289.8339312728</v>
      </c>
      <c r="BP167" s="342"/>
      <c r="BQ167" s="342"/>
      <c r="BR167" s="342"/>
      <c r="BS167" s="342"/>
      <c r="BT167" s="342"/>
      <c r="BU167" s="342"/>
      <c r="BV167" s="342"/>
      <c r="BW167" s="342"/>
      <c r="BX167" s="342"/>
      <c r="BY167" s="342"/>
      <c r="BZ167" s="342"/>
      <c r="CA167" s="756">
        <f>SUM(BP165:CA165)</f>
        <v>9439687.2733016573</v>
      </c>
      <c r="CB167" s="342"/>
      <c r="CC167" s="342"/>
      <c r="CD167" s="342"/>
      <c r="CE167" s="342"/>
      <c r="CF167" s="342"/>
      <c r="CG167" s="342"/>
      <c r="CH167" s="342"/>
      <c r="CI167" s="342"/>
      <c r="CJ167" s="354"/>
      <c r="CK167" s="342"/>
      <c r="CL167" s="342"/>
      <c r="CM167" s="756">
        <f>SUM(CB165:CM165)</f>
        <v>9637394.0340017863</v>
      </c>
      <c r="CN167" s="342"/>
      <c r="CO167" s="342"/>
      <c r="CP167" s="342"/>
      <c r="CQ167" s="342"/>
      <c r="CR167" s="342"/>
      <c r="CS167" s="342"/>
      <c r="CT167" s="342"/>
      <c r="CU167" s="342"/>
      <c r="CV167" s="354"/>
      <c r="CW167" s="342"/>
      <c r="CX167" s="342"/>
      <c r="CY167" s="756">
        <f>SUM(CN165:CY165)</f>
        <v>7979519.63987586</v>
      </c>
      <c r="CZ167" s="342"/>
      <c r="DA167" s="342"/>
      <c r="DB167" s="342"/>
      <c r="DC167" s="342"/>
      <c r="DD167" s="342"/>
      <c r="DE167" s="342"/>
      <c r="DF167" s="342"/>
      <c r="DG167" s="342"/>
      <c r="DH167" s="354"/>
      <c r="DI167" s="342"/>
      <c r="DJ167" s="342"/>
      <c r="DK167" s="756">
        <f>SUM(CZ165:DK165)</f>
        <v>11891601.564557364</v>
      </c>
      <c r="DL167" s="342"/>
      <c r="DM167" s="342"/>
      <c r="DN167" s="342"/>
      <c r="DO167" s="342"/>
      <c r="DP167" s="342"/>
      <c r="DQ167" s="342"/>
      <c r="DR167" s="342"/>
      <c r="DS167" s="342"/>
      <c r="DT167" s="354"/>
      <c r="DU167" s="342"/>
      <c r="DV167" s="342"/>
      <c r="DW167" s="756">
        <f>SUM(DL165:DW165)</f>
        <v>9448382.8507069703</v>
      </c>
      <c r="DX167" s="529"/>
      <c r="DY167" s="342"/>
      <c r="DZ167" s="342"/>
      <c r="EA167" s="342"/>
      <c r="EB167" s="342"/>
      <c r="EC167" s="342"/>
      <c r="ED167" s="342"/>
      <c r="EE167" s="342"/>
      <c r="EF167" s="471"/>
      <c r="EG167" s="342"/>
      <c r="EH167" s="342"/>
      <c r="EI167" s="756">
        <f>SUM(DX165:EI165)</f>
        <v>10991607.894979332</v>
      </c>
      <c r="EJ167" s="342"/>
      <c r="EK167" s="342"/>
      <c r="EL167" s="342"/>
      <c r="EM167" s="342"/>
      <c r="EN167" s="342"/>
      <c r="EO167" s="342"/>
      <c r="EP167" s="342"/>
      <c r="EQ167" s="342"/>
      <c r="ER167" s="471"/>
      <c r="ES167" s="342"/>
      <c r="ET167" s="342"/>
      <c r="EU167" s="756">
        <f>SUM(EJ165:EU165)</f>
        <v>11511041.588315018</v>
      </c>
      <c r="EV167" s="342"/>
      <c r="EW167" s="342"/>
      <c r="EX167" s="342"/>
      <c r="EY167" s="342"/>
      <c r="EZ167" s="342"/>
      <c r="FA167" s="342"/>
      <c r="FB167" s="342"/>
      <c r="FC167" s="342"/>
      <c r="FD167" s="354"/>
      <c r="FE167" s="342"/>
      <c r="FF167" s="342"/>
      <c r="FG167" s="756">
        <f>SUM(EV165:FG165)</f>
        <v>15283286.757361071</v>
      </c>
      <c r="FH167" s="342"/>
      <c r="FI167" s="342"/>
      <c r="FJ167" s="342"/>
      <c r="FK167" s="342"/>
      <c r="FL167" s="342"/>
      <c r="FM167" s="342"/>
      <c r="FN167" s="342"/>
      <c r="FO167" s="342"/>
      <c r="FP167" s="354"/>
      <c r="FQ167" s="342"/>
      <c r="FR167" s="342"/>
      <c r="FS167" s="756">
        <f>SUM(FH165:FS165)</f>
        <v>16809395.230137758</v>
      </c>
      <c r="FT167" s="342"/>
      <c r="FU167" s="342"/>
      <c r="FV167" s="342"/>
      <c r="FW167" s="342"/>
      <c r="FX167" s="342"/>
      <c r="FY167" s="342"/>
      <c r="FZ167" s="342"/>
      <c r="GA167" s="342"/>
      <c r="GB167" s="354"/>
      <c r="GC167" s="342"/>
      <c r="GD167" s="342"/>
      <c r="GE167" s="756">
        <f>SUM(FT165:GE165)</f>
        <v>13339834.117659869</v>
      </c>
      <c r="GF167" s="757">
        <f>SUM(H167:GE167)</f>
        <v>142353054.86036026</v>
      </c>
    </row>
    <row r="168" spans="1:195" ht="22" customHeight="1" thickTop="1" thickBot="1">
      <c r="A168" s="511"/>
      <c r="G168" s="238"/>
      <c r="H168" s="342"/>
      <c r="I168" s="342"/>
      <c r="J168" s="342"/>
      <c r="K168" s="342"/>
      <c r="L168" s="342"/>
      <c r="M168" s="342"/>
      <c r="N168" s="342"/>
      <c r="O168" s="342"/>
      <c r="P168" s="354"/>
      <c r="Q168" s="342"/>
      <c r="R168" s="342"/>
      <c r="S168" s="500"/>
      <c r="T168" s="342"/>
      <c r="U168" s="342"/>
      <c r="V168" s="342"/>
      <c r="W168" s="342"/>
      <c r="X168" s="342"/>
      <c r="Y168" s="342"/>
      <c r="Z168" s="342"/>
      <c r="AA168" s="342"/>
      <c r="AB168" s="354"/>
      <c r="AC168" s="342"/>
      <c r="AD168" s="614"/>
      <c r="AE168" s="500"/>
      <c r="AF168" s="342"/>
      <c r="AG168" s="342"/>
      <c r="AH168" s="342"/>
      <c r="AI168" s="342"/>
      <c r="AJ168" s="342"/>
      <c r="AK168" s="342"/>
      <c r="AL168" s="342"/>
      <c r="AM168" s="342"/>
      <c r="AN168" s="471"/>
      <c r="AO168" s="342"/>
      <c r="AP168" s="614"/>
      <c r="AQ168" s="500"/>
      <c r="AR168" s="342"/>
      <c r="AS168" s="342"/>
      <c r="AT168" s="342"/>
      <c r="AU168" s="342"/>
      <c r="AV168" s="342"/>
      <c r="AW168" s="342"/>
      <c r="AX168" s="342"/>
      <c r="AY168" s="342"/>
      <c r="AZ168" s="354"/>
      <c r="BA168" s="342"/>
      <c r="BB168" s="614"/>
      <c r="BC168" s="500"/>
      <c r="BD168" s="342"/>
      <c r="BE168" s="342"/>
      <c r="BF168" s="342"/>
      <c r="BG168" s="342"/>
      <c r="BH168" s="342"/>
      <c r="BI168" s="342"/>
      <c r="BJ168" s="342"/>
      <c r="BK168" s="342"/>
      <c r="BL168" s="354"/>
      <c r="BM168" s="342"/>
      <c r="BN168" s="614"/>
      <c r="BO168" s="500"/>
      <c r="BP168" s="342"/>
      <c r="BQ168" s="342"/>
      <c r="BR168" s="342"/>
      <c r="BS168" s="342"/>
      <c r="BT168" s="342"/>
      <c r="BU168" s="342"/>
      <c r="BV168" s="342"/>
      <c r="BW168" s="342"/>
      <c r="BX168" s="342"/>
      <c r="BY168" s="342"/>
      <c r="BZ168" s="614"/>
      <c r="CA168" s="500"/>
      <c r="CB168" s="342"/>
      <c r="CC168" s="342"/>
      <c r="CD168" s="342"/>
      <c r="CE168" s="342"/>
      <c r="CF168" s="342"/>
      <c r="CG168" s="342"/>
      <c r="CH168" s="342"/>
      <c r="CI168" s="342"/>
      <c r="CJ168" s="354"/>
      <c r="CK168" s="342"/>
      <c r="CL168" s="614"/>
      <c r="CM168" s="500"/>
      <c r="CN168" s="342"/>
      <c r="CO168" s="342"/>
      <c r="CP168" s="342"/>
      <c r="CQ168" s="342"/>
      <c r="CR168" s="342"/>
      <c r="CS168" s="342"/>
      <c r="CT168" s="342"/>
      <c r="CU168" s="342"/>
      <c r="CV168" s="354"/>
      <c r="CW168" s="342"/>
      <c r="CX168" s="614"/>
      <c r="CY168" s="500"/>
      <c r="CZ168" s="342"/>
      <c r="DA168" s="342"/>
      <c r="DB168" s="342"/>
      <c r="DC168" s="342"/>
      <c r="DD168" s="342"/>
      <c r="DE168" s="342"/>
      <c r="DF168" s="342"/>
      <c r="DG168" s="342"/>
      <c r="DH168" s="354"/>
      <c r="DI168" s="342"/>
      <c r="DJ168" s="614"/>
      <c r="DK168" s="500"/>
      <c r="DL168" s="342"/>
      <c r="DM168" s="342"/>
      <c r="DN168" s="342"/>
      <c r="DO168" s="342"/>
      <c r="DP168" s="342"/>
      <c r="DQ168" s="342"/>
      <c r="DR168" s="342"/>
      <c r="DS168" s="342"/>
      <c r="DT168" s="354"/>
      <c r="DU168" s="342"/>
      <c r="DV168" s="342"/>
      <c r="DW168" s="506"/>
      <c r="DX168" s="529"/>
      <c r="DY168" s="342"/>
      <c r="DZ168" s="342"/>
      <c r="EA168" s="342"/>
      <c r="EB168" s="342"/>
      <c r="EC168" s="342"/>
      <c r="ED168" s="342"/>
      <c r="EE168" s="342"/>
      <c r="EF168" s="471"/>
      <c r="EG168" s="342"/>
      <c r="EH168" s="614"/>
      <c r="EI168" s="500"/>
      <c r="EJ168" s="342"/>
      <c r="EK168" s="342"/>
      <c r="EL168" s="342"/>
      <c r="EM168" s="342"/>
      <c r="EN168" s="342"/>
      <c r="EO168" s="342"/>
      <c r="EP168" s="342"/>
      <c r="EQ168" s="342"/>
      <c r="ER168" s="471"/>
      <c r="ES168" s="342"/>
      <c r="ET168" s="614"/>
      <c r="EU168" s="500"/>
      <c r="EV168" s="342"/>
      <c r="EW168" s="342"/>
      <c r="EX168" s="342"/>
      <c r="EY168" s="342"/>
      <c r="EZ168" s="342"/>
      <c r="FA168" s="342"/>
      <c r="FB168" s="342"/>
      <c r="FC168" s="342"/>
      <c r="FD168" s="354"/>
      <c r="FE168" s="342"/>
      <c r="FF168" s="614"/>
      <c r="FG168" s="500"/>
      <c r="FH168" s="342"/>
      <c r="FI168" s="342"/>
      <c r="FJ168" s="342"/>
      <c r="FK168" s="342"/>
      <c r="FL168" s="342"/>
      <c r="FM168" s="342"/>
      <c r="FN168" s="342"/>
      <c r="FO168" s="342"/>
      <c r="FP168" s="354"/>
      <c r="FQ168" s="342"/>
      <c r="FR168" s="614"/>
      <c r="FS168" s="500"/>
      <c r="FT168" s="342"/>
      <c r="FU168" s="342"/>
      <c r="FV168" s="342"/>
      <c r="FW168" s="342"/>
      <c r="FX168" s="342"/>
      <c r="FY168" s="342"/>
      <c r="FZ168" s="342"/>
      <c r="GA168" s="342"/>
      <c r="GB168" s="354"/>
      <c r="GC168" s="342"/>
      <c r="GD168" s="614"/>
      <c r="GE168" s="500"/>
      <c r="GF168" s="601"/>
    </row>
    <row r="169" spans="1:195" ht="22" customHeight="1" thickTop="1" thickBot="1">
      <c r="G169" s="467" t="s">
        <v>554</v>
      </c>
      <c r="H169" s="469">
        <f t="shared" ref="H169:P169" si="232">H159*-0.15</f>
        <v>0</v>
      </c>
      <c r="I169" s="469">
        <f t="shared" si="232"/>
        <v>0</v>
      </c>
      <c r="J169" s="469">
        <f t="shared" si="232"/>
        <v>0</v>
      </c>
      <c r="K169" s="469">
        <f t="shared" si="232"/>
        <v>0</v>
      </c>
      <c r="L169" s="469">
        <f t="shared" si="232"/>
        <v>0</v>
      </c>
      <c r="M169" s="469">
        <f t="shared" si="232"/>
        <v>0</v>
      </c>
      <c r="N169" s="469">
        <f t="shared" si="232"/>
        <v>0</v>
      </c>
      <c r="O169" s="469">
        <f t="shared" si="232"/>
        <v>0</v>
      </c>
      <c r="P169" s="469">
        <f t="shared" si="232"/>
        <v>0</v>
      </c>
      <c r="Q169" s="469">
        <f t="shared" ref="Q169:AV169" si="233">-(Q164*(26.95*0.15))</f>
        <v>-593.03475000000003</v>
      </c>
      <c r="R169" s="469">
        <f t="shared" si="233"/>
        <v>-2185.9818749999999</v>
      </c>
      <c r="S169" s="481">
        <f t="shared" si="233"/>
        <v>-5275.4624999999996</v>
      </c>
      <c r="T169" s="480">
        <f t="shared" si="233"/>
        <v>-11463.519374999998</v>
      </c>
      <c r="U169" s="469">
        <f t="shared" si="233"/>
        <v>-23701.379624999994</v>
      </c>
      <c r="V169" s="469">
        <f t="shared" si="233"/>
        <v>-42626.040187499995</v>
      </c>
      <c r="W169" s="469">
        <f t="shared" si="233"/>
        <v>-73882.852312499992</v>
      </c>
      <c r="X169" s="469">
        <f t="shared" si="233"/>
        <v>-109740.83793749999</v>
      </c>
      <c r="Y169" s="469">
        <f t="shared" si="233"/>
        <v>-161871.50306250001</v>
      </c>
      <c r="Z169" s="469">
        <f t="shared" si="233"/>
        <v>-193669.80806250003</v>
      </c>
      <c r="AA169" s="469">
        <f t="shared" si="233"/>
        <v>-215089.39856249999</v>
      </c>
      <c r="AB169" s="469">
        <f t="shared" si="233"/>
        <v>-188741.09100000001</v>
      </c>
      <c r="AC169" s="469">
        <f t="shared" si="233"/>
        <v>-158094.29212500001</v>
      </c>
      <c r="AD169" s="469">
        <f t="shared" si="233"/>
        <v>-194578.66312499999</v>
      </c>
      <c r="AE169" s="481">
        <f t="shared" si="233"/>
        <v>-172208.68087499999</v>
      </c>
      <c r="AF169" s="469">
        <f t="shared" si="233"/>
        <v>-159293.29762499995</v>
      </c>
      <c r="AG169" s="469">
        <f t="shared" si="233"/>
        <v>-202423.3365</v>
      </c>
      <c r="AH169" s="469">
        <f t="shared" si="233"/>
        <v>-195071.14068750001</v>
      </c>
      <c r="AI169" s="469">
        <f t="shared" si="233"/>
        <v>-196390.71375</v>
      </c>
      <c r="AJ169" s="469">
        <f t="shared" si="233"/>
        <v>-172914.40031249999</v>
      </c>
      <c r="AK169" s="469">
        <f t="shared" si="233"/>
        <v>-212836.61437499998</v>
      </c>
      <c r="AL169" s="469">
        <f t="shared" si="233"/>
        <v>-217445.46862500001</v>
      </c>
      <c r="AM169" s="469">
        <f t="shared" si="233"/>
        <v>-270145.92412499996</v>
      </c>
      <c r="AN169" s="469">
        <f t="shared" si="233"/>
        <v>-252405.71606249997</v>
      </c>
      <c r="AO169" s="469">
        <f t="shared" si="233"/>
        <v>-276302.67183749995</v>
      </c>
      <c r="AP169" s="469">
        <f t="shared" si="233"/>
        <v>-241234.97070749998</v>
      </c>
      <c r="AQ169" s="481">
        <f t="shared" si="233"/>
        <v>-229994.23431599996</v>
      </c>
      <c r="AR169" s="469">
        <f t="shared" si="233"/>
        <v>-264698.09896529996</v>
      </c>
      <c r="AS169" s="469">
        <f t="shared" si="233"/>
        <v>-226521.91150973999</v>
      </c>
      <c r="AT169" s="469">
        <f t="shared" si="233"/>
        <v>-207729.05270779197</v>
      </c>
      <c r="AU169" s="469">
        <f t="shared" si="233"/>
        <v>-243169.58236623358</v>
      </c>
      <c r="AV169" s="469">
        <f t="shared" si="233"/>
        <v>-221300.95733048682</v>
      </c>
      <c r="AW169" s="469">
        <f t="shared" ref="AW169:CB169" si="234">-(AW164*(26.95*0.15))</f>
        <v>-214987.87506438949</v>
      </c>
      <c r="AX169" s="469">
        <f t="shared" si="234"/>
        <v>-173743.08762651164</v>
      </c>
      <c r="AY169" s="469">
        <f t="shared" si="234"/>
        <v>-190769.3750137093</v>
      </c>
      <c r="AZ169" s="469">
        <f t="shared" si="234"/>
        <v>-169761.37972346743</v>
      </c>
      <c r="BA169" s="469">
        <f t="shared" si="234"/>
        <v>-168876.45059127393</v>
      </c>
      <c r="BB169" s="469">
        <f t="shared" si="234"/>
        <v>-143811.27246051916</v>
      </c>
      <c r="BC169" s="481">
        <f t="shared" si="234"/>
        <v>-166137.82978091532</v>
      </c>
      <c r="BD169" s="469">
        <f t="shared" si="234"/>
        <v>-201453.15554973227</v>
      </c>
      <c r="BE169" s="469">
        <f t="shared" si="234"/>
        <v>-259174.45287728583</v>
      </c>
      <c r="BF169" s="469">
        <f t="shared" si="234"/>
        <v>-271740.42767682864</v>
      </c>
      <c r="BG169" s="469">
        <f t="shared" si="234"/>
        <v>-292997.31966646295</v>
      </c>
      <c r="BH169" s="469">
        <f t="shared" si="234"/>
        <v>-276985.59323317034</v>
      </c>
      <c r="BI169" s="469">
        <f t="shared" si="234"/>
        <v>-249143.56946153627</v>
      </c>
      <c r="BJ169" s="469">
        <f t="shared" si="234"/>
        <v>-292038.52699422906</v>
      </c>
      <c r="BK169" s="469">
        <f t="shared" si="234"/>
        <v>-259726.16972038319</v>
      </c>
      <c r="BL169" s="469">
        <f t="shared" si="234"/>
        <v>-237001.58107630652</v>
      </c>
      <c r="BM169" s="469">
        <f t="shared" si="234"/>
        <v>-269470.37244854518</v>
      </c>
      <c r="BN169" s="469">
        <f t="shared" si="234"/>
        <v>-274477.62505883619</v>
      </c>
      <c r="BO169" s="481">
        <f t="shared" si="234"/>
        <v>-284021.91490956896</v>
      </c>
      <c r="BP169" s="469">
        <f t="shared" si="234"/>
        <v>-290792.6156151552</v>
      </c>
      <c r="BQ169" s="469">
        <f t="shared" si="234"/>
        <v>-341622.47969212406</v>
      </c>
      <c r="BR169" s="469">
        <f t="shared" si="234"/>
        <v>-360144.46655369934</v>
      </c>
      <c r="BS169" s="469">
        <f t="shared" si="234"/>
        <v>-341219.49045545951</v>
      </c>
      <c r="BT169" s="469">
        <f t="shared" si="234"/>
        <v>-285186.5699893675</v>
      </c>
      <c r="BU169" s="469">
        <f t="shared" si="234"/>
        <v>-321059.44836649409</v>
      </c>
      <c r="BV169" s="469">
        <f t="shared" si="234"/>
        <v>-274632.96190569527</v>
      </c>
      <c r="BW169" s="469">
        <f t="shared" si="234"/>
        <v>-274731.58592455619</v>
      </c>
      <c r="BX169" s="469">
        <f t="shared" si="234"/>
        <v>-295414.44062714494</v>
      </c>
      <c r="BY169" s="469">
        <f t="shared" si="234"/>
        <v>-269462.66975171596</v>
      </c>
      <c r="BZ169" s="469">
        <f t="shared" si="234"/>
        <v>-259709.46565137286</v>
      </c>
      <c r="CA169" s="481">
        <f t="shared" si="234"/>
        <v>-219351.1945710982</v>
      </c>
      <c r="CB169" s="469">
        <f t="shared" si="234"/>
        <v>-237618.26358187856</v>
      </c>
      <c r="CC169" s="469">
        <f t="shared" ref="CC169:DH169" si="235">-(CC164*(26.95*0.15))</f>
        <v>-247566.50996550286</v>
      </c>
      <c r="CD169" s="469">
        <f t="shared" si="235"/>
        <v>-303679.08409740234</v>
      </c>
      <c r="CE169" s="469">
        <f t="shared" si="235"/>
        <v>-322684.22761542181</v>
      </c>
      <c r="CF169" s="469">
        <f t="shared" si="235"/>
        <v>-345981.75082983752</v>
      </c>
      <c r="CG169" s="469">
        <f t="shared" si="235"/>
        <v>-374660.38941387006</v>
      </c>
      <c r="CH169" s="469">
        <f t="shared" si="235"/>
        <v>-333817.90553109592</v>
      </c>
      <c r="CI169" s="469">
        <f t="shared" si="235"/>
        <v>-288282.68446237675</v>
      </c>
      <c r="CJ169" s="469">
        <f t="shared" si="235"/>
        <v>-315610.35168240138</v>
      </c>
      <c r="CK169" s="469">
        <f t="shared" si="235"/>
        <v>-280473.8216209212</v>
      </c>
      <c r="CL169" s="469">
        <f t="shared" si="235"/>
        <v>-259880.21144673694</v>
      </c>
      <c r="CM169" s="481">
        <f t="shared" si="235"/>
        <v>-297074.92775738949</v>
      </c>
      <c r="CN169" s="469">
        <f t="shared" si="235"/>
        <v>-287791.1666184116</v>
      </c>
      <c r="CO169" s="469">
        <f t="shared" si="235"/>
        <v>-277400.37861972931</v>
      </c>
      <c r="CP169" s="469">
        <f t="shared" si="235"/>
        <v>-229030.29232078348</v>
      </c>
      <c r="CQ169" s="469">
        <f t="shared" si="235"/>
        <v>-226975.86774412676</v>
      </c>
      <c r="CR169" s="469">
        <f t="shared" si="235"/>
        <v>-204943.93890780141</v>
      </c>
      <c r="CS169" s="469">
        <f t="shared" si="235"/>
        <v>-217083.14142624108</v>
      </c>
      <c r="CT169" s="469">
        <f t="shared" si="235"/>
        <v>-191177.14762849294</v>
      </c>
      <c r="CU169" s="469">
        <f t="shared" si="235"/>
        <v>-219090.13601529435</v>
      </c>
      <c r="CV169" s="469">
        <f t="shared" si="235"/>
        <v>-251592.73011223541</v>
      </c>
      <c r="CW169" s="469">
        <f t="shared" si="235"/>
        <v>-284090.3146022883</v>
      </c>
      <c r="CX169" s="469">
        <f t="shared" si="235"/>
        <v>-319931.7686318307</v>
      </c>
      <c r="CY169" s="481">
        <f t="shared" si="235"/>
        <v>-277671.64924296457</v>
      </c>
      <c r="CZ169" s="469">
        <f t="shared" si="235"/>
        <v>-265519.40814437164</v>
      </c>
      <c r="DA169" s="469">
        <f t="shared" si="235"/>
        <v>-332130.10130299727</v>
      </c>
      <c r="DB169" s="469">
        <f t="shared" si="235"/>
        <v>-339583.29510489787</v>
      </c>
      <c r="DC169" s="469">
        <f t="shared" si="235"/>
        <v>-364564.39777141833</v>
      </c>
      <c r="DD169" s="469">
        <f t="shared" si="235"/>
        <v>-456373.18590463459</v>
      </c>
      <c r="DE169" s="469">
        <f t="shared" si="235"/>
        <v>-455341.21662370767</v>
      </c>
      <c r="DF169" s="469">
        <f t="shared" si="235"/>
        <v>-466796.53386146622</v>
      </c>
      <c r="DG169" s="469">
        <f t="shared" si="235"/>
        <v>-392856.18433917291</v>
      </c>
      <c r="DH169" s="469">
        <f t="shared" si="235"/>
        <v>-363627.15673383838</v>
      </c>
      <c r="DI169" s="469">
        <f t="shared" ref="DI169:EN169" si="236">-(DI164*(26.95*0.15))</f>
        <v>-379212.98784957064</v>
      </c>
      <c r="DJ169" s="469">
        <f t="shared" si="236"/>
        <v>-347916.86051715654</v>
      </c>
      <c r="DK169" s="481">
        <f t="shared" si="236"/>
        <v>-287171.20191372524</v>
      </c>
      <c r="DL169" s="469">
        <f t="shared" si="236"/>
        <v>-327867.80010598019</v>
      </c>
      <c r="DM169" s="469">
        <f t="shared" si="236"/>
        <v>-309337.70193478424</v>
      </c>
      <c r="DN169" s="469">
        <f t="shared" si="236"/>
        <v>-325836.85379782732</v>
      </c>
      <c r="DO169" s="469">
        <f t="shared" si="236"/>
        <v>-289950.58392576186</v>
      </c>
      <c r="DP169" s="469">
        <f t="shared" si="236"/>
        <v>-291915.63356560952</v>
      </c>
      <c r="DQ169" s="469">
        <f t="shared" si="236"/>
        <v>-265397.12906498759</v>
      </c>
      <c r="DR169" s="469">
        <f t="shared" si="236"/>
        <v>-265459.23592699011</v>
      </c>
      <c r="DS169" s="469">
        <f t="shared" si="236"/>
        <v>-235936.72010409206</v>
      </c>
      <c r="DT169" s="469">
        <f t="shared" si="236"/>
        <v>-249616.02519577363</v>
      </c>
      <c r="DU169" s="469">
        <f t="shared" si="236"/>
        <v>-300036.24025661882</v>
      </c>
      <c r="DV169" s="469">
        <f t="shared" si="236"/>
        <v>-324928.86976779514</v>
      </c>
      <c r="DW169" s="481">
        <f t="shared" si="236"/>
        <v>-350299.39838923613</v>
      </c>
      <c r="DX169" s="469">
        <f t="shared" si="236"/>
        <v>-327128.73897388892</v>
      </c>
      <c r="DY169" s="469">
        <f t="shared" si="236"/>
        <v>-308957.75450411107</v>
      </c>
      <c r="DZ169" s="469">
        <f t="shared" si="236"/>
        <v>-359895.47987828893</v>
      </c>
      <c r="EA169" s="469">
        <f t="shared" si="236"/>
        <v>-329023.87917763105</v>
      </c>
      <c r="EB169" s="469">
        <f t="shared" si="236"/>
        <v>-317125.31531710486</v>
      </c>
      <c r="EC169" s="469">
        <f t="shared" si="236"/>
        <v>-340064.30310368398</v>
      </c>
      <c r="ED169" s="469">
        <f t="shared" si="236"/>
        <v>-329779.8786329471</v>
      </c>
      <c r="EE169" s="469">
        <f t="shared" si="236"/>
        <v>-334371.08634385775</v>
      </c>
      <c r="EF169" s="469">
        <f t="shared" si="236"/>
        <v>-306314.83383758611</v>
      </c>
      <c r="EG169" s="469">
        <f t="shared" si="236"/>
        <v>-369074.02879506891</v>
      </c>
      <c r="EH169" s="469">
        <f t="shared" si="236"/>
        <v>-381897.47666105517</v>
      </c>
      <c r="EI169" s="481">
        <f t="shared" si="236"/>
        <v>-410587.12435384415</v>
      </c>
      <c r="EJ169" s="469">
        <f t="shared" si="236"/>
        <v>-354587.64518307528</v>
      </c>
      <c r="EK169" s="469">
        <f t="shared" si="236"/>
        <v>-335600.67752146017</v>
      </c>
      <c r="EL169" s="469">
        <f t="shared" si="236"/>
        <v>-379015.56950466818</v>
      </c>
      <c r="EM169" s="469">
        <f t="shared" si="236"/>
        <v>-369950.37107873458</v>
      </c>
      <c r="EN169" s="469">
        <f t="shared" si="236"/>
        <v>-364910.40982548764</v>
      </c>
      <c r="EO169" s="469">
        <f t="shared" ref="EO169:FT169" si="237">-(EO164*(26.95*0.15))</f>
        <v>-388790.73099789012</v>
      </c>
      <c r="EP169" s="469">
        <f t="shared" si="237"/>
        <v>-348802.20803581213</v>
      </c>
      <c r="EQ169" s="469">
        <f t="shared" si="237"/>
        <v>-343205.8827911496</v>
      </c>
      <c r="ER169" s="469">
        <f t="shared" si="237"/>
        <v>-318289.09367041977</v>
      </c>
      <c r="ES169" s="469">
        <f t="shared" si="237"/>
        <v>-339827.6496613358</v>
      </c>
      <c r="ET169" s="469">
        <f t="shared" si="237"/>
        <v>-368636.61870406865</v>
      </c>
      <c r="EU169" s="481">
        <f t="shared" si="237"/>
        <v>-397029.95976325491</v>
      </c>
      <c r="EV169" s="469">
        <f t="shared" si="237"/>
        <v>-395930.48744810396</v>
      </c>
      <c r="EW169" s="469">
        <f t="shared" si="237"/>
        <v>-391321.42037098308</v>
      </c>
      <c r="EX169" s="469">
        <f t="shared" si="237"/>
        <v>-392228.36689678655</v>
      </c>
      <c r="EY169" s="469">
        <f t="shared" si="237"/>
        <v>-478443.56200492918</v>
      </c>
      <c r="EZ169" s="469">
        <f t="shared" si="237"/>
        <v>-492115.51062894333</v>
      </c>
      <c r="FA169" s="469">
        <f t="shared" si="237"/>
        <v>-499172.71420315455</v>
      </c>
      <c r="FB169" s="469">
        <f t="shared" si="237"/>
        <v>-559742.52990002395</v>
      </c>
      <c r="FC169" s="469">
        <f t="shared" si="237"/>
        <v>-500643.56682001898</v>
      </c>
      <c r="FD169" s="469">
        <f t="shared" si="237"/>
        <v>-481266.64091851533</v>
      </c>
      <c r="FE169" s="469">
        <f t="shared" si="237"/>
        <v>-498795.07409731223</v>
      </c>
      <c r="FF169" s="469">
        <f t="shared" si="237"/>
        <v>-520464.51257784979</v>
      </c>
      <c r="FG169" s="481">
        <f t="shared" si="237"/>
        <v>-510494.75456227979</v>
      </c>
      <c r="FH169" s="469">
        <f t="shared" si="237"/>
        <v>-579500.55862482369</v>
      </c>
      <c r="FI169" s="469">
        <f t="shared" si="237"/>
        <v>-515933.31787485903</v>
      </c>
      <c r="FJ169" s="469">
        <f t="shared" si="237"/>
        <v>-516784.33323738712</v>
      </c>
      <c r="FK169" s="469">
        <f t="shared" si="237"/>
        <v>-556247.65756490978</v>
      </c>
      <c r="FL169" s="469">
        <f t="shared" si="237"/>
        <v>-601466.7268019279</v>
      </c>
      <c r="FM169" s="469">
        <f t="shared" si="237"/>
        <v>-583423.38602904219</v>
      </c>
      <c r="FN169" s="469">
        <f t="shared" si="237"/>
        <v>-637724.51323573384</v>
      </c>
      <c r="FO169" s="469">
        <f t="shared" si="237"/>
        <v>-534765.10517608689</v>
      </c>
      <c r="FP169" s="469">
        <f t="shared" si="237"/>
        <v>-486511.81176586961</v>
      </c>
      <c r="FQ169" s="469">
        <f t="shared" si="237"/>
        <v>-461782.57215019572</v>
      </c>
      <c r="FR169" s="469">
        <f t="shared" si="237"/>
        <v>-436869.81390765664</v>
      </c>
      <c r="FS169" s="481">
        <f t="shared" si="237"/>
        <v>-380840.22380112525</v>
      </c>
      <c r="FT169" s="469">
        <f t="shared" si="237"/>
        <v>-398663.17421590019</v>
      </c>
      <c r="FU169" s="469">
        <f t="shared" ref="FU169:GE169" si="238">-(FU164*(26.95*0.15))</f>
        <v>-360531.90687272011</v>
      </c>
      <c r="FV169" s="469">
        <f t="shared" si="238"/>
        <v>-380020.10646067606</v>
      </c>
      <c r="FW169" s="469">
        <f t="shared" si="238"/>
        <v>-377509.94791854091</v>
      </c>
      <c r="FX169" s="469">
        <f t="shared" si="238"/>
        <v>-448742.05738483276</v>
      </c>
      <c r="FY169" s="469">
        <f t="shared" si="238"/>
        <v>-453665.78212036617</v>
      </c>
      <c r="FZ169" s="469">
        <f t="shared" si="238"/>
        <v>-476829.11320879293</v>
      </c>
      <c r="GA169" s="469">
        <f t="shared" si="238"/>
        <v>-407793.48772953427</v>
      </c>
      <c r="GB169" s="469">
        <f t="shared" si="238"/>
        <v>-392031.51059612748</v>
      </c>
      <c r="GC169" s="469">
        <f t="shared" si="238"/>
        <v>-427346.514251902</v>
      </c>
      <c r="GD169" s="469">
        <f t="shared" si="238"/>
        <v>-437931.92303902161</v>
      </c>
      <c r="GE169" s="481">
        <f t="shared" si="238"/>
        <v>-432108.49663121731</v>
      </c>
      <c r="GF169" s="462">
        <f t="shared" si="130"/>
        <v>-53283539.284537613</v>
      </c>
    </row>
    <row r="170" spans="1:195" ht="22" hidden="1" customHeight="1" thickTop="1" thickBot="1">
      <c r="G170" s="242" t="s">
        <v>429</v>
      </c>
      <c r="H170" s="468">
        <f>H349</f>
        <v>0</v>
      </c>
      <c r="I170" s="468">
        <f t="shared" ref="I170:BT170" si="239">I349</f>
        <v>0</v>
      </c>
      <c r="J170" s="468">
        <f t="shared" si="239"/>
        <v>0</v>
      </c>
      <c r="K170" s="468">
        <f t="shared" si="239"/>
        <v>-24000</v>
      </c>
      <c r="L170" s="468">
        <f t="shared" si="239"/>
        <v>-24000</v>
      </c>
      <c r="M170" s="468">
        <f t="shared" si="239"/>
        <v>-43000</v>
      </c>
      <c r="N170" s="468">
        <f t="shared" si="239"/>
        <v>-53000</v>
      </c>
      <c r="O170" s="468">
        <f t="shared" si="239"/>
        <v>-45500</v>
      </c>
      <c r="P170" s="471">
        <f t="shared" si="239"/>
        <v>-80700</v>
      </c>
      <c r="Q170" s="468">
        <f t="shared" si="239"/>
        <v>-83200</v>
      </c>
      <c r="R170" s="468">
        <f t="shared" si="239"/>
        <v>-97700</v>
      </c>
      <c r="S170" s="472">
        <f t="shared" si="239"/>
        <v>-98200</v>
      </c>
      <c r="T170" s="468">
        <f t="shared" si="239"/>
        <v>-82500</v>
      </c>
      <c r="U170" s="468">
        <f t="shared" si="239"/>
        <v>-78450</v>
      </c>
      <c r="V170" s="468">
        <f t="shared" si="239"/>
        <v>-95900</v>
      </c>
      <c r="W170" s="468">
        <f t="shared" si="239"/>
        <v>-89050</v>
      </c>
      <c r="X170" s="468">
        <f t="shared" si="239"/>
        <v>-92000</v>
      </c>
      <c r="Y170" s="468">
        <f t="shared" si="239"/>
        <v>-92200</v>
      </c>
      <c r="Z170" s="468">
        <f t="shared" si="239"/>
        <v>-93150</v>
      </c>
      <c r="AA170" s="468">
        <f t="shared" si="239"/>
        <v>-119550</v>
      </c>
      <c r="AB170" s="468">
        <f t="shared" si="239"/>
        <v>-113650</v>
      </c>
      <c r="AC170" s="468">
        <f t="shared" si="239"/>
        <v>-107550</v>
      </c>
      <c r="AD170" s="468">
        <f t="shared" si="239"/>
        <v>-127200</v>
      </c>
      <c r="AE170" s="472">
        <f t="shared" si="239"/>
        <v>-141100</v>
      </c>
      <c r="AF170" s="468">
        <f t="shared" si="239"/>
        <v>-127300</v>
      </c>
      <c r="AG170" s="468">
        <f t="shared" si="239"/>
        <v>-121500</v>
      </c>
      <c r="AH170" s="468">
        <f t="shared" si="239"/>
        <v>-130400</v>
      </c>
      <c r="AI170" s="468">
        <f t="shared" si="239"/>
        <v>-104800</v>
      </c>
      <c r="AJ170" s="468">
        <f t="shared" si="239"/>
        <v>-100850</v>
      </c>
      <c r="AK170" s="468">
        <f t="shared" si="239"/>
        <v>-126550</v>
      </c>
      <c r="AL170" s="468">
        <f t="shared" si="239"/>
        <v>-119950</v>
      </c>
      <c r="AM170" s="468">
        <f t="shared" si="239"/>
        <v>-120500</v>
      </c>
      <c r="AN170" s="468">
        <f t="shared" si="239"/>
        <v>-127200</v>
      </c>
      <c r="AO170" s="468">
        <f t="shared" si="239"/>
        <v>-139650</v>
      </c>
      <c r="AP170" s="468">
        <f t="shared" si="239"/>
        <v>-149350</v>
      </c>
      <c r="AQ170" s="472">
        <f t="shared" si="239"/>
        <v>-167450</v>
      </c>
      <c r="AR170" s="468">
        <f t="shared" si="239"/>
        <v>-171150</v>
      </c>
      <c r="AS170" s="468">
        <f t="shared" si="239"/>
        <v>-151300</v>
      </c>
      <c r="AT170" s="468">
        <f t="shared" si="239"/>
        <v>-159650</v>
      </c>
      <c r="AU170" s="468">
        <f t="shared" si="239"/>
        <v>-169100</v>
      </c>
      <c r="AV170" s="468">
        <f t="shared" si="239"/>
        <v>-153450</v>
      </c>
      <c r="AW170" s="468">
        <f t="shared" si="239"/>
        <v>-158050</v>
      </c>
      <c r="AX170" s="468">
        <f t="shared" si="239"/>
        <v>-158950</v>
      </c>
      <c r="AY170" s="468">
        <f t="shared" si="239"/>
        <v>-156250</v>
      </c>
      <c r="AZ170" s="468">
        <f t="shared" si="239"/>
        <v>-157350</v>
      </c>
      <c r="BA170" s="468">
        <f t="shared" si="239"/>
        <v>-174200</v>
      </c>
      <c r="BB170" s="468">
        <f t="shared" si="239"/>
        <v>-177450</v>
      </c>
      <c r="BC170" s="472">
        <f t="shared" si="239"/>
        <v>-180750</v>
      </c>
      <c r="BD170" s="468">
        <f t="shared" si="239"/>
        <v>-181650</v>
      </c>
      <c r="BE170" s="468">
        <f t="shared" si="239"/>
        <v>-161600</v>
      </c>
      <c r="BF170" s="468">
        <f t="shared" si="239"/>
        <v>-162350</v>
      </c>
      <c r="BG170" s="468">
        <f t="shared" si="239"/>
        <v>-169900</v>
      </c>
      <c r="BH170" s="468">
        <f t="shared" si="239"/>
        <v>-178550</v>
      </c>
      <c r="BI170" s="468">
        <f t="shared" si="239"/>
        <v>-159150</v>
      </c>
      <c r="BJ170" s="468">
        <f t="shared" si="239"/>
        <v>-154750</v>
      </c>
      <c r="BK170" s="468">
        <f t="shared" si="239"/>
        <v>-167300</v>
      </c>
      <c r="BL170" s="468">
        <f t="shared" si="239"/>
        <v>-154850</v>
      </c>
      <c r="BM170" s="468">
        <f t="shared" si="239"/>
        <v>-175400</v>
      </c>
      <c r="BN170" s="468">
        <f t="shared" si="239"/>
        <v>-182450</v>
      </c>
      <c r="BO170" s="472">
        <f t="shared" si="239"/>
        <v>-175050</v>
      </c>
      <c r="BP170" s="468">
        <f t="shared" si="239"/>
        <v>-191150</v>
      </c>
      <c r="BQ170" s="468">
        <f t="shared" si="239"/>
        <v>-183100</v>
      </c>
      <c r="BR170" s="468">
        <f t="shared" si="239"/>
        <v>-180600</v>
      </c>
      <c r="BS170" s="468">
        <f t="shared" si="239"/>
        <v>-168350</v>
      </c>
      <c r="BT170" s="468">
        <f t="shared" si="239"/>
        <v>-179450</v>
      </c>
      <c r="BU170" s="468">
        <f t="shared" ref="BU170:EF170" si="240">BU349</f>
        <v>-191850</v>
      </c>
      <c r="BV170" s="468">
        <f t="shared" si="240"/>
        <v>-206450</v>
      </c>
      <c r="BW170" s="468">
        <f t="shared" si="240"/>
        <v>-234500</v>
      </c>
      <c r="BX170" s="468">
        <f t="shared" si="240"/>
        <v>-211900</v>
      </c>
      <c r="BY170" s="468">
        <f t="shared" si="240"/>
        <v>-226150</v>
      </c>
      <c r="BZ170" s="468">
        <f t="shared" si="240"/>
        <v>-247900</v>
      </c>
      <c r="CA170" s="472">
        <f t="shared" si="240"/>
        <v>-252150</v>
      </c>
      <c r="CB170" s="468">
        <f t="shared" si="240"/>
        <v>-245650</v>
      </c>
      <c r="CC170" s="468">
        <f t="shared" si="240"/>
        <v>-247150</v>
      </c>
      <c r="CD170" s="468">
        <f t="shared" si="240"/>
        <v>-233500</v>
      </c>
      <c r="CE170" s="468">
        <f t="shared" si="240"/>
        <v>-213800</v>
      </c>
      <c r="CF170" s="468">
        <f t="shared" si="240"/>
        <v>-227850</v>
      </c>
      <c r="CG170" s="468">
        <f t="shared" si="240"/>
        <v>-197600</v>
      </c>
      <c r="CH170" s="468">
        <f t="shared" si="240"/>
        <v>-186550</v>
      </c>
      <c r="CI170" s="468">
        <f t="shared" si="240"/>
        <v>-201950</v>
      </c>
      <c r="CJ170" s="468">
        <f t="shared" si="240"/>
        <v>-185100</v>
      </c>
      <c r="CK170" s="468">
        <f t="shared" si="240"/>
        <v>-189800</v>
      </c>
      <c r="CL170" s="468">
        <f t="shared" si="240"/>
        <v>-170300</v>
      </c>
      <c r="CM170" s="472">
        <f t="shared" si="240"/>
        <v>-161350</v>
      </c>
      <c r="CN170" s="468">
        <f t="shared" si="240"/>
        <v>-174850</v>
      </c>
      <c r="CO170" s="468">
        <f t="shared" si="240"/>
        <v>-179200</v>
      </c>
      <c r="CP170" s="468">
        <f t="shared" si="240"/>
        <v>-155200</v>
      </c>
      <c r="CQ170" s="468">
        <f t="shared" si="240"/>
        <v>-160750</v>
      </c>
      <c r="CR170" s="468">
        <f t="shared" si="240"/>
        <v>-205550</v>
      </c>
      <c r="CS170" s="468">
        <f t="shared" si="240"/>
        <v>-206400</v>
      </c>
      <c r="CT170" s="468">
        <f t="shared" si="240"/>
        <v>-243150</v>
      </c>
      <c r="CU170" s="468">
        <f t="shared" si="240"/>
        <v>-309000</v>
      </c>
      <c r="CV170" s="468">
        <f t="shared" si="240"/>
        <v>-275150</v>
      </c>
      <c r="CW170" s="468">
        <f t="shared" si="240"/>
        <v>-288350</v>
      </c>
      <c r="CX170" s="468">
        <f t="shared" si="240"/>
        <v>-333000</v>
      </c>
      <c r="CY170" s="472">
        <f t="shared" si="240"/>
        <v>-292300</v>
      </c>
      <c r="CZ170" s="468">
        <f t="shared" si="240"/>
        <v>-288200</v>
      </c>
      <c r="DA170" s="468">
        <f t="shared" si="240"/>
        <v>-301700</v>
      </c>
      <c r="DB170" s="468">
        <f t="shared" si="240"/>
        <v>-261400</v>
      </c>
      <c r="DC170" s="468">
        <f t="shared" si="240"/>
        <v>-208600</v>
      </c>
      <c r="DD170" s="468">
        <f t="shared" si="240"/>
        <v>-214550</v>
      </c>
      <c r="DE170" s="468">
        <f t="shared" si="240"/>
        <v>-209300</v>
      </c>
      <c r="DF170" s="468">
        <f t="shared" si="240"/>
        <v>-190800</v>
      </c>
      <c r="DG170" s="468">
        <f t="shared" si="240"/>
        <v>-235900</v>
      </c>
      <c r="DH170" s="468">
        <f t="shared" si="240"/>
        <v>-215050</v>
      </c>
      <c r="DI170" s="468">
        <f t="shared" si="240"/>
        <v>-204450</v>
      </c>
      <c r="DJ170" s="468">
        <f t="shared" si="240"/>
        <v>-207350</v>
      </c>
      <c r="DK170" s="472">
        <f t="shared" si="240"/>
        <v>-210700</v>
      </c>
      <c r="DL170" s="468">
        <f t="shared" si="240"/>
        <v>-219550</v>
      </c>
      <c r="DM170" s="468">
        <f t="shared" si="240"/>
        <v>-215150</v>
      </c>
      <c r="DN170" s="468">
        <f t="shared" si="240"/>
        <v>-213800</v>
      </c>
      <c r="DO170" s="468">
        <f t="shared" si="240"/>
        <v>-205150</v>
      </c>
      <c r="DP170" s="468">
        <f t="shared" si="240"/>
        <v>-237200</v>
      </c>
      <c r="DQ170" s="468">
        <f t="shared" si="240"/>
        <v>-244650</v>
      </c>
      <c r="DR170" s="468">
        <f t="shared" si="240"/>
        <v>-272650</v>
      </c>
      <c r="DS170" s="468">
        <f t="shared" si="240"/>
        <v>-289850</v>
      </c>
      <c r="DT170" s="468">
        <f t="shared" si="240"/>
        <v>-261750</v>
      </c>
      <c r="DU170" s="468">
        <f t="shared" si="240"/>
        <v>-279500</v>
      </c>
      <c r="DV170" s="468">
        <f t="shared" si="240"/>
        <v>-264300</v>
      </c>
      <c r="DW170" s="472">
        <f t="shared" si="240"/>
        <v>-250350</v>
      </c>
      <c r="DX170" s="468">
        <f t="shared" si="240"/>
        <v>-247050</v>
      </c>
      <c r="DY170" s="468">
        <f t="shared" si="240"/>
        <v>-229000</v>
      </c>
      <c r="DZ170" s="468">
        <f t="shared" si="240"/>
        <v>-211000</v>
      </c>
      <c r="EA170" s="468">
        <f t="shared" si="240"/>
        <v>-231500</v>
      </c>
      <c r="EB170" s="468">
        <f t="shared" si="240"/>
        <v>-238650</v>
      </c>
      <c r="EC170" s="468">
        <f t="shared" si="240"/>
        <v>-235300</v>
      </c>
      <c r="ED170" s="468">
        <f t="shared" si="240"/>
        <v>-282950</v>
      </c>
      <c r="EE170" s="468">
        <f t="shared" si="240"/>
        <v>-337200</v>
      </c>
      <c r="EF170" s="471">
        <f t="shared" si="240"/>
        <v>-312000</v>
      </c>
      <c r="EG170" s="468">
        <f t="shared" ref="EG170:GE170" si="241">EG349</f>
        <v>-322200</v>
      </c>
      <c r="EH170" s="468">
        <f t="shared" si="241"/>
        <v>-340850</v>
      </c>
      <c r="EI170" s="472">
        <f t="shared" si="241"/>
        <v>-287800</v>
      </c>
      <c r="EJ170" s="468">
        <f t="shared" si="241"/>
        <v>-294950</v>
      </c>
      <c r="EK170" s="468">
        <f t="shared" si="241"/>
        <v>-303650</v>
      </c>
      <c r="EL170" s="468">
        <f t="shared" si="241"/>
        <v>-231950</v>
      </c>
      <c r="EM170" s="468">
        <f t="shared" si="241"/>
        <v>-208100</v>
      </c>
      <c r="EN170" s="468">
        <f t="shared" si="241"/>
        <v>-220650</v>
      </c>
      <c r="EO170" s="468">
        <f t="shared" si="241"/>
        <v>-200100</v>
      </c>
      <c r="EP170" s="468">
        <f t="shared" si="241"/>
        <v>-218050</v>
      </c>
      <c r="EQ170" s="468">
        <f t="shared" si="241"/>
        <v>-282950</v>
      </c>
      <c r="ER170" s="468">
        <f t="shared" si="241"/>
        <v>-252000</v>
      </c>
      <c r="ES170" s="468">
        <f t="shared" si="241"/>
        <v>-258150</v>
      </c>
      <c r="ET170" s="468">
        <f t="shared" si="241"/>
        <v>-301350</v>
      </c>
      <c r="EU170" s="472">
        <f t="shared" si="241"/>
        <v>-267400</v>
      </c>
      <c r="EV170" s="468">
        <f t="shared" si="241"/>
        <v>-275700</v>
      </c>
      <c r="EW170" s="468">
        <f t="shared" si="241"/>
        <v>-291400</v>
      </c>
      <c r="EX170" s="468">
        <f t="shared" si="241"/>
        <v>-228400</v>
      </c>
      <c r="EY170" s="468">
        <f t="shared" si="241"/>
        <v>-204850</v>
      </c>
      <c r="EZ170" s="468">
        <f t="shared" si="241"/>
        <v>-218450</v>
      </c>
      <c r="FA170" s="468">
        <f t="shared" si="241"/>
        <v>-198200</v>
      </c>
      <c r="FB170" s="468">
        <f t="shared" si="241"/>
        <v>-216200</v>
      </c>
      <c r="FC170" s="468">
        <f t="shared" si="241"/>
        <v>-281900</v>
      </c>
      <c r="FD170" s="468">
        <f t="shared" si="241"/>
        <v>-252000</v>
      </c>
      <c r="FE170" s="468">
        <f t="shared" si="241"/>
        <v>-258150</v>
      </c>
      <c r="FF170" s="468">
        <f t="shared" si="241"/>
        <v>-301350</v>
      </c>
      <c r="FG170" s="472">
        <f t="shared" si="241"/>
        <v>-267400</v>
      </c>
      <c r="FH170" s="468">
        <f t="shared" si="241"/>
        <v>-275700</v>
      </c>
      <c r="FI170" s="468">
        <f t="shared" si="241"/>
        <v>-291400</v>
      </c>
      <c r="FJ170" s="468">
        <f t="shared" si="241"/>
        <v>-228400</v>
      </c>
      <c r="FK170" s="468">
        <f t="shared" si="241"/>
        <v>-204850</v>
      </c>
      <c r="FL170" s="468">
        <f t="shared" si="241"/>
        <v>-218450</v>
      </c>
      <c r="FM170" s="468">
        <f t="shared" si="241"/>
        <v>-198200</v>
      </c>
      <c r="FN170" s="468">
        <f t="shared" si="241"/>
        <v>-216200</v>
      </c>
      <c r="FO170" s="468">
        <f t="shared" si="241"/>
        <v>-281900</v>
      </c>
      <c r="FP170" s="468">
        <f t="shared" si="241"/>
        <v>-252000</v>
      </c>
      <c r="FQ170" s="468">
        <f t="shared" si="241"/>
        <v>-258150</v>
      </c>
      <c r="FR170" s="468">
        <f t="shared" si="241"/>
        <v>-301350</v>
      </c>
      <c r="FS170" s="472">
        <f t="shared" si="241"/>
        <v>-267400</v>
      </c>
      <c r="FT170" s="468">
        <f t="shared" si="241"/>
        <v>-275700</v>
      </c>
      <c r="FU170" s="468">
        <f t="shared" si="241"/>
        <v>-291400</v>
      </c>
      <c r="FV170" s="468">
        <f t="shared" si="241"/>
        <v>-228400</v>
      </c>
      <c r="FW170" s="468">
        <f t="shared" si="241"/>
        <v>-204850</v>
      </c>
      <c r="FX170" s="468">
        <f t="shared" si="241"/>
        <v>-218450</v>
      </c>
      <c r="FY170" s="468">
        <f t="shared" si="241"/>
        <v>-198200</v>
      </c>
      <c r="FZ170" s="468">
        <f t="shared" si="241"/>
        <v>-168200</v>
      </c>
      <c r="GA170" s="468">
        <f t="shared" si="241"/>
        <v>-161900</v>
      </c>
      <c r="GB170" s="468">
        <f t="shared" si="241"/>
        <v>-142000</v>
      </c>
      <c r="GC170" s="468">
        <f t="shared" si="241"/>
        <v>-119150</v>
      </c>
      <c r="GD170" s="468">
        <f t="shared" si="241"/>
        <v>-113350</v>
      </c>
      <c r="GE170" s="472">
        <f t="shared" si="241"/>
        <v>-89500</v>
      </c>
      <c r="GF170" s="481">
        <f t="shared" ref="GF170:GF177" si="242">SUM(H170:GE170)</f>
        <v>-35280600</v>
      </c>
      <c r="GG170" s="474"/>
      <c r="GH170" s="474"/>
      <c r="GI170" s="474"/>
      <c r="GJ170" s="474"/>
      <c r="GK170" s="474"/>
      <c r="GL170" s="474"/>
      <c r="GM170" s="474"/>
    </row>
    <row r="171" spans="1:195" ht="22" customHeight="1" thickTop="1" thickBot="1">
      <c r="G171" s="242" t="s">
        <v>555</v>
      </c>
      <c r="H171" s="468"/>
      <c r="I171" s="468"/>
      <c r="J171" s="468"/>
      <c r="K171" s="468">
        <f>K170*0.2</f>
        <v>-4800</v>
      </c>
      <c r="L171" s="468">
        <f t="shared" ref="L171:BW171" si="243">L170*0.2</f>
        <v>-4800</v>
      </c>
      <c r="M171" s="468">
        <f t="shared" si="243"/>
        <v>-8600</v>
      </c>
      <c r="N171" s="468">
        <f t="shared" si="243"/>
        <v>-10600</v>
      </c>
      <c r="O171" s="468">
        <f t="shared" si="243"/>
        <v>-9100</v>
      </c>
      <c r="P171" s="471">
        <f t="shared" si="243"/>
        <v>-16140</v>
      </c>
      <c r="Q171" s="468">
        <f t="shared" si="243"/>
        <v>-16640</v>
      </c>
      <c r="R171" s="468">
        <f t="shared" si="243"/>
        <v>-19540</v>
      </c>
      <c r="S171" s="472">
        <f t="shared" si="243"/>
        <v>-19640</v>
      </c>
      <c r="T171" s="468">
        <f t="shared" si="243"/>
        <v>-16500</v>
      </c>
      <c r="U171" s="468">
        <f t="shared" si="243"/>
        <v>-15690</v>
      </c>
      <c r="V171" s="468">
        <f t="shared" si="243"/>
        <v>-19180</v>
      </c>
      <c r="W171" s="468">
        <f t="shared" si="243"/>
        <v>-17810</v>
      </c>
      <c r="X171" s="468">
        <f t="shared" si="243"/>
        <v>-18400</v>
      </c>
      <c r="Y171" s="468">
        <f t="shared" si="243"/>
        <v>-18440</v>
      </c>
      <c r="Z171" s="468">
        <f t="shared" si="243"/>
        <v>-18630</v>
      </c>
      <c r="AA171" s="468">
        <f t="shared" si="243"/>
        <v>-23910</v>
      </c>
      <c r="AB171" s="468">
        <f t="shared" si="243"/>
        <v>-22730</v>
      </c>
      <c r="AC171" s="468">
        <f t="shared" si="243"/>
        <v>-21510</v>
      </c>
      <c r="AD171" s="468">
        <f t="shared" si="243"/>
        <v>-25440</v>
      </c>
      <c r="AE171" s="472">
        <f t="shared" si="243"/>
        <v>-28220</v>
      </c>
      <c r="AF171" s="468">
        <f t="shared" si="243"/>
        <v>-25460</v>
      </c>
      <c r="AG171" s="468">
        <f t="shared" si="243"/>
        <v>-24300</v>
      </c>
      <c r="AH171" s="468">
        <f t="shared" si="243"/>
        <v>-26080</v>
      </c>
      <c r="AI171" s="468">
        <f t="shared" si="243"/>
        <v>-20960</v>
      </c>
      <c r="AJ171" s="468">
        <f t="shared" si="243"/>
        <v>-20170</v>
      </c>
      <c r="AK171" s="468">
        <f t="shared" si="243"/>
        <v>-25310</v>
      </c>
      <c r="AL171" s="468">
        <f t="shared" si="243"/>
        <v>-23990</v>
      </c>
      <c r="AM171" s="468">
        <f t="shared" si="243"/>
        <v>-24100</v>
      </c>
      <c r="AN171" s="468">
        <f t="shared" si="243"/>
        <v>-25440</v>
      </c>
      <c r="AO171" s="468">
        <f t="shared" si="243"/>
        <v>-27930</v>
      </c>
      <c r="AP171" s="468">
        <f t="shared" si="243"/>
        <v>-29870</v>
      </c>
      <c r="AQ171" s="472">
        <f t="shared" si="243"/>
        <v>-33490</v>
      </c>
      <c r="AR171" s="468">
        <f t="shared" si="243"/>
        <v>-34230</v>
      </c>
      <c r="AS171" s="468">
        <f t="shared" si="243"/>
        <v>-30260</v>
      </c>
      <c r="AT171" s="468">
        <f t="shared" si="243"/>
        <v>-31930</v>
      </c>
      <c r="AU171" s="468">
        <f t="shared" si="243"/>
        <v>-33820</v>
      </c>
      <c r="AV171" s="468">
        <f t="shared" si="243"/>
        <v>-30690</v>
      </c>
      <c r="AW171" s="468">
        <f t="shared" si="243"/>
        <v>-31610</v>
      </c>
      <c r="AX171" s="468">
        <f t="shared" si="243"/>
        <v>-31790</v>
      </c>
      <c r="AY171" s="468">
        <f t="shared" si="243"/>
        <v>-31250</v>
      </c>
      <c r="AZ171" s="468">
        <f t="shared" si="243"/>
        <v>-31470</v>
      </c>
      <c r="BA171" s="468">
        <f t="shared" si="243"/>
        <v>-34840</v>
      </c>
      <c r="BB171" s="468">
        <f t="shared" si="243"/>
        <v>-35490</v>
      </c>
      <c r="BC171" s="472">
        <f t="shared" si="243"/>
        <v>-36150</v>
      </c>
      <c r="BD171" s="468">
        <f t="shared" si="243"/>
        <v>-36330</v>
      </c>
      <c r="BE171" s="468">
        <f t="shared" si="243"/>
        <v>-32320</v>
      </c>
      <c r="BF171" s="468">
        <f t="shared" si="243"/>
        <v>-32470</v>
      </c>
      <c r="BG171" s="468">
        <f t="shared" si="243"/>
        <v>-33980</v>
      </c>
      <c r="BH171" s="468">
        <f t="shared" si="243"/>
        <v>-35710</v>
      </c>
      <c r="BI171" s="468">
        <f t="shared" si="243"/>
        <v>-31830</v>
      </c>
      <c r="BJ171" s="468">
        <f t="shared" si="243"/>
        <v>-30950</v>
      </c>
      <c r="BK171" s="468">
        <f t="shared" si="243"/>
        <v>-33460</v>
      </c>
      <c r="BL171" s="468">
        <f t="shared" si="243"/>
        <v>-30970</v>
      </c>
      <c r="BM171" s="468">
        <f t="shared" si="243"/>
        <v>-35080</v>
      </c>
      <c r="BN171" s="468">
        <f t="shared" si="243"/>
        <v>-36490</v>
      </c>
      <c r="BO171" s="472">
        <f t="shared" si="243"/>
        <v>-35010</v>
      </c>
      <c r="BP171" s="468">
        <f t="shared" si="243"/>
        <v>-38230</v>
      </c>
      <c r="BQ171" s="468">
        <f t="shared" si="243"/>
        <v>-36620</v>
      </c>
      <c r="BR171" s="468">
        <f t="shared" si="243"/>
        <v>-36120</v>
      </c>
      <c r="BS171" s="468">
        <f t="shared" si="243"/>
        <v>-33670</v>
      </c>
      <c r="BT171" s="468">
        <f t="shared" si="243"/>
        <v>-35890</v>
      </c>
      <c r="BU171" s="468">
        <f t="shared" si="243"/>
        <v>-38370</v>
      </c>
      <c r="BV171" s="468">
        <f t="shared" si="243"/>
        <v>-41290</v>
      </c>
      <c r="BW171" s="468">
        <f t="shared" si="243"/>
        <v>-46900</v>
      </c>
      <c r="BX171" s="468">
        <f t="shared" ref="BX171:EI171" si="244">BX170*0.2</f>
        <v>-42380</v>
      </c>
      <c r="BY171" s="468">
        <f t="shared" si="244"/>
        <v>-45230</v>
      </c>
      <c r="BZ171" s="468">
        <f t="shared" si="244"/>
        <v>-49580</v>
      </c>
      <c r="CA171" s="472">
        <f t="shared" si="244"/>
        <v>-50430</v>
      </c>
      <c r="CB171" s="468">
        <f t="shared" si="244"/>
        <v>-49130</v>
      </c>
      <c r="CC171" s="468">
        <f t="shared" si="244"/>
        <v>-49430</v>
      </c>
      <c r="CD171" s="468">
        <f t="shared" si="244"/>
        <v>-46700</v>
      </c>
      <c r="CE171" s="468">
        <f t="shared" si="244"/>
        <v>-42760</v>
      </c>
      <c r="CF171" s="468">
        <f t="shared" si="244"/>
        <v>-45570</v>
      </c>
      <c r="CG171" s="468">
        <f t="shared" si="244"/>
        <v>-39520</v>
      </c>
      <c r="CH171" s="468">
        <f t="shared" si="244"/>
        <v>-37310</v>
      </c>
      <c r="CI171" s="468">
        <f t="shared" si="244"/>
        <v>-40390</v>
      </c>
      <c r="CJ171" s="468">
        <f t="shared" si="244"/>
        <v>-37020</v>
      </c>
      <c r="CK171" s="468">
        <f t="shared" si="244"/>
        <v>-37960</v>
      </c>
      <c r="CL171" s="468">
        <f t="shared" si="244"/>
        <v>-34060</v>
      </c>
      <c r="CM171" s="472">
        <f t="shared" si="244"/>
        <v>-32270</v>
      </c>
      <c r="CN171" s="468">
        <f t="shared" si="244"/>
        <v>-34970</v>
      </c>
      <c r="CO171" s="468">
        <f t="shared" si="244"/>
        <v>-35840</v>
      </c>
      <c r="CP171" s="468">
        <f t="shared" si="244"/>
        <v>-31040</v>
      </c>
      <c r="CQ171" s="468">
        <f t="shared" si="244"/>
        <v>-32150</v>
      </c>
      <c r="CR171" s="468">
        <f t="shared" si="244"/>
        <v>-41110</v>
      </c>
      <c r="CS171" s="468">
        <f t="shared" si="244"/>
        <v>-41280</v>
      </c>
      <c r="CT171" s="468">
        <f t="shared" si="244"/>
        <v>-48630</v>
      </c>
      <c r="CU171" s="468">
        <f t="shared" si="244"/>
        <v>-61800</v>
      </c>
      <c r="CV171" s="468">
        <f t="shared" si="244"/>
        <v>-55030</v>
      </c>
      <c r="CW171" s="468">
        <f t="shared" si="244"/>
        <v>-57670</v>
      </c>
      <c r="CX171" s="468">
        <f t="shared" si="244"/>
        <v>-66600</v>
      </c>
      <c r="CY171" s="472">
        <f t="shared" si="244"/>
        <v>-58460</v>
      </c>
      <c r="CZ171" s="468">
        <f t="shared" si="244"/>
        <v>-57640</v>
      </c>
      <c r="DA171" s="468">
        <f t="shared" si="244"/>
        <v>-60340</v>
      </c>
      <c r="DB171" s="468">
        <f t="shared" si="244"/>
        <v>-52280</v>
      </c>
      <c r="DC171" s="468">
        <f t="shared" si="244"/>
        <v>-41720</v>
      </c>
      <c r="DD171" s="468">
        <f t="shared" si="244"/>
        <v>-42910</v>
      </c>
      <c r="DE171" s="468">
        <f t="shared" si="244"/>
        <v>-41860</v>
      </c>
      <c r="DF171" s="468">
        <f t="shared" si="244"/>
        <v>-38160</v>
      </c>
      <c r="DG171" s="468">
        <f t="shared" si="244"/>
        <v>-47180</v>
      </c>
      <c r="DH171" s="468">
        <f t="shared" si="244"/>
        <v>-43010</v>
      </c>
      <c r="DI171" s="468">
        <f t="shared" si="244"/>
        <v>-40890</v>
      </c>
      <c r="DJ171" s="468">
        <f t="shared" si="244"/>
        <v>-41470</v>
      </c>
      <c r="DK171" s="472">
        <f t="shared" si="244"/>
        <v>-42140</v>
      </c>
      <c r="DL171" s="468">
        <f t="shared" si="244"/>
        <v>-43910</v>
      </c>
      <c r="DM171" s="468">
        <f t="shared" si="244"/>
        <v>-43030</v>
      </c>
      <c r="DN171" s="468">
        <f t="shared" si="244"/>
        <v>-42760</v>
      </c>
      <c r="DO171" s="468">
        <f t="shared" si="244"/>
        <v>-41030</v>
      </c>
      <c r="DP171" s="468">
        <f t="shared" si="244"/>
        <v>-47440</v>
      </c>
      <c r="DQ171" s="468">
        <f t="shared" si="244"/>
        <v>-48930</v>
      </c>
      <c r="DR171" s="468">
        <f t="shared" si="244"/>
        <v>-54530</v>
      </c>
      <c r="DS171" s="468">
        <f t="shared" si="244"/>
        <v>-57970</v>
      </c>
      <c r="DT171" s="468">
        <f t="shared" si="244"/>
        <v>-52350</v>
      </c>
      <c r="DU171" s="468">
        <f t="shared" si="244"/>
        <v>-55900</v>
      </c>
      <c r="DV171" s="468">
        <f t="shared" si="244"/>
        <v>-52860</v>
      </c>
      <c r="DW171" s="472">
        <f t="shared" si="244"/>
        <v>-50070</v>
      </c>
      <c r="DX171" s="468">
        <f t="shared" si="244"/>
        <v>-49410</v>
      </c>
      <c r="DY171" s="468">
        <f t="shared" si="244"/>
        <v>-45800</v>
      </c>
      <c r="DZ171" s="468">
        <f t="shared" si="244"/>
        <v>-42200</v>
      </c>
      <c r="EA171" s="468">
        <f t="shared" si="244"/>
        <v>-46300</v>
      </c>
      <c r="EB171" s="468">
        <f t="shared" si="244"/>
        <v>-47730</v>
      </c>
      <c r="EC171" s="468">
        <f t="shared" si="244"/>
        <v>-47060</v>
      </c>
      <c r="ED171" s="468">
        <f t="shared" si="244"/>
        <v>-56590</v>
      </c>
      <c r="EE171" s="468">
        <f t="shared" si="244"/>
        <v>-67440</v>
      </c>
      <c r="EF171" s="471">
        <f t="shared" si="244"/>
        <v>-62400</v>
      </c>
      <c r="EG171" s="468">
        <f t="shared" si="244"/>
        <v>-64440</v>
      </c>
      <c r="EH171" s="468">
        <f t="shared" si="244"/>
        <v>-68170</v>
      </c>
      <c r="EI171" s="472">
        <f t="shared" si="244"/>
        <v>-57560</v>
      </c>
      <c r="EJ171" s="468">
        <f t="shared" ref="EJ171:GE171" si="245">EJ170*0.2</f>
        <v>-58990</v>
      </c>
      <c r="EK171" s="468">
        <f t="shared" si="245"/>
        <v>-60730</v>
      </c>
      <c r="EL171" s="468">
        <f t="shared" si="245"/>
        <v>-46390</v>
      </c>
      <c r="EM171" s="468">
        <f t="shared" si="245"/>
        <v>-41620</v>
      </c>
      <c r="EN171" s="468">
        <f t="shared" si="245"/>
        <v>-44130</v>
      </c>
      <c r="EO171" s="468">
        <f t="shared" si="245"/>
        <v>-40020</v>
      </c>
      <c r="EP171" s="468">
        <f t="shared" si="245"/>
        <v>-43610</v>
      </c>
      <c r="EQ171" s="468">
        <f t="shared" si="245"/>
        <v>-56590</v>
      </c>
      <c r="ER171" s="468">
        <f t="shared" si="245"/>
        <v>-50400</v>
      </c>
      <c r="ES171" s="468">
        <f t="shared" si="245"/>
        <v>-51630</v>
      </c>
      <c r="ET171" s="468">
        <f t="shared" si="245"/>
        <v>-60270</v>
      </c>
      <c r="EU171" s="472">
        <f t="shared" si="245"/>
        <v>-53480</v>
      </c>
      <c r="EV171" s="468">
        <f t="shared" si="245"/>
        <v>-55140</v>
      </c>
      <c r="EW171" s="468">
        <f t="shared" si="245"/>
        <v>-58280</v>
      </c>
      <c r="EX171" s="468">
        <f t="shared" si="245"/>
        <v>-45680</v>
      </c>
      <c r="EY171" s="468">
        <f t="shared" si="245"/>
        <v>-40970</v>
      </c>
      <c r="EZ171" s="468">
        <f t="shared" si="245"/>
        <v>-43690</v>
      </c>
      <c r="FA171" s="468">
        <f t="shared" si="245"/>
        <v>-39640</v>
      </c>
      <c r="FB171" s="468">
        <f t="shared" si="245"/>
        <v>-43240</v>
      </c>
      <c r="FC171" s="468">
        <f t="shared" si="245"/>
        <v>-56380</v>
      </c>
      <c r="FD171" s="468">
        <f t="shared" si="245"/>
        <v>-50400</v>
      </c>
      <c r="FE171" s="468">
        <f t="shared" si="245"/>
        <v>-51630</v>
      </c>
      <c r="FF171" s="468">
        <f t="shared" si="245"/>
        <v>-60270</v>
      </c>
      <c r="FG171" s="472">
        <f t="shared" si="245"/>
        <v>-53480</v>
      </c>
      <c r="FH171" s="468">
        <f t="shared" si="245"/>
        <v>-55140</v>
      </c>
      <c r="FI171" s="468">
        <f t="shared" si="245"/>
        <v>-58280</v>
      </c>
      <c r="FJ171" s="468">
        <f t="shared" si="245"/>
        <v>-45680</v>
      </c>
      <c r="FK171" s="468">
        <f t="shared" si="245"/>
        <v>-40970</v>
      </c>
      <c r="FL171" s="468">
        <f t="shared" si="245"/>
        <v>-43690</v>
      </c>
      <c r="FM171" s="468">
        <f t="shared" si="245"/>
        <v>-39640</v>
      </c>
      <c r="FN171" s="468">
        <f t="shared" si="245"/>
        <v>-43240</v>
      </c>
      <c r="FO171" s="468">
        <f t="shared" si="245"/>
        <v>-56380</v>
      </c>
      <c r="FP171" s="468">
        <f t="shared" si="245"/>
        <v>-50400</v>
      </c>
      <c r="FQ171" s="468">
        <f t="shared" si="245"/>
        <v>-51630</v>
      </c>
      <c r="FR171" s="468">
        <f t="shared" si="245"/>
        <v>-60270</v>
      </c>
      <c r="FS171" s="472">
        <f t="shared" si="245"/>
        <v>-53480</v>
      </c>
      <c r="FT171" s="468">
        <f t="shared" si="245"/>
        <v>-55140</v>
      </c>
      <c r="FU171" s="468">
        <f t="shared" si="245"/>
        <v>-58280</v>
      </c>
      <c r="FV171" s="468">
        <f t="shared" si="245"/>
        <v>-45680</v>
      </c>
      <c r="FW171" s="468">
        <f t="shared" si="245"/>
        <v>-40970</v>
      </c>
      <c r="FX171" s="468">
        <f t="shared" si="245"/>
        <v>-43690</v>
      </c>
      <c r="FY171" s="468">
        <f t="shared" si="245"/>
        <v>-39640</v>
      </c>
      <c r="FZ171" s="468">
        <f t="shared" si="245"/>
        <v>-33640</v>
      </c>
      <c r="GA171" s="468">
        <f t="shared" si="245"/>
        <v>-32380</v>
      </c>
      <c r="GB171" s="468">
        <f t="shared" si="245"/>
        <v>-28400</v>
      </c>
      <c r="GC171" s="468">
        <f t="shared" si="245"/>
        <v>-23830</v>
      </c>
      <c r="GD171" s="468">
        <f t="shared" si="245"/>
        <v>-22670</v>
      </c>
      <c r="GE171" s="472">
        <f t="shared" si="245"/>
        <v>-17900</v>
      </c>
      <c r="GF171" s="481">
        <f t="shared" si="242"/>
        <v>-7056120</v>
      </c>
      <c r="GG171" s="474"/>
      <c r="GH171" s="474"/>
      <c r="GI171" s="474"/>
      <c r="GJ171" s="474"/>
      <c r="GK171" s="474"/>
      <c r="GL171" s="474"/>
      <c r="GM171" s="474"/>
    </row>
    <row r="172" spans="1:195" ht="22" customHeight="1" thickTop="1" thickBot="1">
      <c r="G172" s="242" t="s">
        <v>556</v>
      </c>
      <c r="H172" s="468">
        <f t="shared" ref="H172:AM172" si="246">H162</f>
        <v>0</v>
      </c>
      <c r="I172" s="468">
        <f t="shared" si="246"/>
        <v>0</v>
      </c>
      <c r="J172" s="468">
        <f t="shared" si="246"/>
        <v>0</v>
      </c>
      <c r="K172" s="468">
        <f t="shared" si="246"/>
        <v>-25000</v>
      </c>
      <c r="L172" s="468">
        <f t="shared" si="246"/>
        <v>0</v>
      </c>
      <c r="M172" s="468">
        <f t="shared" si="246"/>
        <v>-25000</v>
      </c>
      <c r="N172" s="468">
        <f t="shared" si="246"/>
        <v>0</v>
      </c>
      <c r="O172" s="468">
        <f t="shared" si="246"/>
        <v>0</v>
      </c>
      <c r="P172" s="471">
        <f t="shared" si="246"/>
        <v>0</v>
      </c>
      <c r="Q172" s="468">
        <f t="shared" si="246"/>
        <v>-733.50000000000011</v>
      </c>
      <c r="R172" s="468">
        <f t="shared" si="246"/>
        <v>-2703.75</v>
      </c>
      <c r="S172" s="472">
        <f t="shared" si="246"/>
        <v>-6525</v>
      </c>
      <c r="T172" s="468">
        <f t="shared" si="246"/>
        <v>-14178.75</v>
      </c>
      <c r="U172" s="468">
        <f t="shared" si="246"/>
        <v>-29315.249999999996</v>
      </c>
      <c r="V172" s="468">
        <f t="shared" si="246"/>
        <v>-52722.375</v>
      </c>
      <c r="W172" s="468">
        <f t="shared" si="246"/>
        <v>-91382.625</v>
      </c>
      <c r="X172" s="468">
        <f t="shared" si="246"/>
        <v>-135733.875</v>
      </c>
      <c r="Y172" s="468">
        <f t="shared" si="246"/>
        <v>-200212.125</v>
      </c>
      <c r="Z172" s="468">
        <f t="shared" si="246"/>
        <v>-239542.12500000006</v>
      </c>
      <c r="AA172" s="468">
        <f t="shared" si="246"/>
        <v>-266035.125</v>
      </c>
      <c r="AB172" s="468">
        <f t="shared" si="246"/>
        <v>-233446.00000000006</v>
      </c>
      <c r="AC172" s="468">
        <f t="shared" si="246"/>
        <v>-195540.25</v>
      </c>
      <c r="AD172" s="468">
        <f t="shared" si="246"/>
        <v>-240666.25</v>
      </c>
      <c r="AE172" s="472">
        <f t="shared" si="246"/>
        <v>-212997.75</v>
      </c>
      <c r="AF172" s="468">
        <f t="shared" si="246"/>
        <v>-197023.24999999997</v>
      </c>
      <c r="AG172" s="468">
        <f t="shared" si="246"/>
        <v>-250369.00000000006</v>
      </c>
      <c r="AH172" s="468">
        <f t="shared" si="246"/>
        <v>-241275.37500000006</v>
      </c>
      <c r="AI172" s="468">
        <f t="shared" si="246"/>
        <v>-242907.50000000003</v>
      </c>
      <c r="AJ172" s="468">
        <f t="shared" si="246"/>
        <v>-213870.625</v>
      </c>
      <c r="AK172" s="468">
        <f t="shared" si="246"/>
        <v>-263248.75</v>
      </c>
      <c r="AL172" s="468">
        <f t="shared" si="246"/>
        <v>-268949.25</v>
      </c>
      <c r="AM172" s="468">
        <f t="shared" si="246"/>
        <v>-334132.25</v>
      </c>
      <c r="AN172" s="468">
        <f t="shared" ref="AN172:BS172" si="247">AN162</f>
        <v>-312190.125</v>
      </c>
      <c r="AO172" s="468">
        <f t="shared" si="247"/>
        <v>-341747.27500000002</v>
      </c>
      <c r="AP172" s="468">
        <f t="shared" si="247"/>
        <v>-298373.495</v>
      </c>
      <c r="AQ172" s="472">
        <f t="shared" si="247"/>
        <v>-284470.29599999997</v>
      </c>
      <c r="AR172" s="468">
        <f t="shared" si="247"/>
        <v>-327394.06179999997</v>
      </c>
      <c r="AS172" s="468">
        <f t="shared" si="247"/>
        <v>-280175.52444000001</v>
      </c>
      <c r="AT172" s="468">
        <f t="shared" si="247"/>
        <v>-256931.41955200001</v>
      </c>
      <c r="AU172" s="468">
        <f t="shared" si="247"/>
        <v>-300766.33564160002</v>
      </c>
      <c r="AV172" s="468">
        <f t="shared" si="247"/>
        <v>-273717.94351327996</v>
      </c>
      <c r="AW172" s="468">
        <f t="shared" si="247"/>
        <v>-265909.55481062399</v>
      </c>
      <c r="AX172" s="468">
        <f t="shared" si="247"/>
        <v>-214895.59384849927</v>
      </c>
      <c r="AY172" s="468">
        <f t="shared" si="247"/>
        <v>-235954.70007879939</v>
      </c>
      <c r="AZ172" s="468">
        <f t="shared" si="247"/>
        <v>-209970.78506303951</v>
      </c>
      <c r="BA172" s="468">
        <f t="shared" si="247"/>
        <v>-208876.25305043158</v>
      </c>
      <c r="BB172" s="468">
        <f t="shared" si="247"/>
        <v>-177874.17744034529</v>
      </c>
      <c r="BC172" s="472">
        <f t="shared" si="247"/>
        <v>-205488.96695227624</v>
      </c>
      <c r="BD172" s="468">
        <f t="shared" si="247"/>
        <v>-249169.02356182103</v>
      </c>
      <c r="BE172" s="468">
        <f t="shared" si="247"/>
        <v>-320562.09384945681</v>
      </c>
      <c r="BF172" s="468">
        <f t="shared" si="247"/>
        <v>-336104.4250795655</v>
      </c>
      <c r="BG172" s="468">
        <f t="shared" si="247"/>
        <v>-362396.19006365241</v>
      </c>
      <c r="BH172" s="468">
        <f t="shared" si="247"/>
        <v>-342591.95205092191</v>
      </c>
      <c r="BI172" s="468">
        <f t="shared" si="247"/>
        <v>-308155.31164073752</v>
      </c>
      <c r="BJ172" s="468">
        <f t="shared" si="247"/>
        <v>-361210.29931259004</v>
      </c>
      <c r="BK172" s="468">
        <f t="shared" si="247"/>
        <v>-321244.489450072</v>
      </c>
      <c r="BL172" s="468">
        <f t="shared" si="247"/>
        <v>-293137.39156005759</v>
      </c>
      <c r="BM172" s="468">
        <f t="shared" si="247"/>
        <v>-333296.68824804603</v>
      </c>
      <c r="BN172" s="468">
        <f t="shared" si="247"/>
        <v>-339489.95059843693</v>
      </c>
      <c r="BO172" s="472">
        <f t="shared" si="247"/>
        <v>-351294.88547874958</v>
      </c>
      <c r="BP172" s="468">
        <f t="shared" si="247"/>
        <v>-359669.28338299965</v>
      </c>
      <c r="BQ172" s="468">
        <f t="shared" si="247"/>
        <v>-422538.62670639966</v>
      </c>
      <c r="BR172" s="468">
        <f t="shared" si="247"/>
        <v>-445447.70136511989</v>
      </c>
      <c r="BS172" s="468">
        <f t="shared" si="247"/>
        <v>-422040.18609209592</v>
      </c>
      <c r="BT172" s="468">
        <f t="shared" ref="BT172:CY172" si="248">BT162</f>
        <v>-352735.3988736766</v>
      </c>
      <c r="BU172" s="468">
        <f t="shared" si="248"/>
        <v>-397105.0690989414</v>
      </c>
      <c r="BV172" s="468">
        <f t="shared" si="248"/>
        <v>-339682.08027915307</v>
      </c>
      <c r="BW172" s="468">
        <f t="shared" si="248"/>
        <v>-339804.06422332249</v>
      </c>
      <c r="BX172" s="468">
        <f t="shared" si="248"/>
        <v>-365385.82637865795</v>
      </c>
      <c r="BY172" s="468">
        <f t="shared" si="248"/>
        <v>-333287.16110292642</v>
      </c>
      <c r="BZ172" s="468">
        <f t="shared" si="248"/>
        <v>-321223.82888234121</v>
      </c>
      <c r="CA172" s="472">
        <f t="shared" si="248"/>
        <v>-271306.36310587288</v>
      </c>
      <c r="CB172" s="468">
        <f t="shared" si="248"/>
        <v>-293900.14048469829</v>
      </c>
      <c r="CC172" s="468">
        <f t="shared" si="248"/>
        <v>-306204.71238775866</v>
      </c>
      <c r="CD172" s="468">
        <f t="shared" si="248"/>
        <v>-375608.01991020702</v>
      </c>
      <c r="CE172" s="468">
        <f t="shared" si="248"/>
        <v>-399114.69092816557</v>
      </c>
      <c r="CF172" s="468">
        <f t="shared" si="248"/>
        <v>-427930.42774253257</v>
      </c>
      <c r="CG172" s="468">
        <f t="shared" si="248"/>
        <v>-463401.8421940261</v>
      </c>
      <c r="CH172" s="468">
        <f t="shared" si="248"/>
        <v>-412885.47375522077</v>
      </c>
      <c r="CI172" s="468">
        <f t="shared" si="248"/>
        <v>-356564.85400417657</v>
      </c>
      <c r="CJ172" s="468">
        <f t="shared" si="248"/>
        <v>-390365.30820334126</v>
      </c>
      <c r="CK172" s="468">
        <f t="shared" si="248"/>
        <v>-346906.39656267309</v>
      </c>
      <c r="CL172" s="468">
        <f t="shared" si="248"/>
        <v>-321435.01725013845</v>
      </c>
      <c r="CM172" s="472">
        <f t="shared" si="248"/>
        <v>-367439.61380011076</v>
      </c>
      <c r="CN172" s="468">
        <f t="shared" si="248"/>
        <v>-355956.91604008863</v>
      </c>
      <c r="CO172" s="468">
        <f t="shared" si="248"/>
        <v>-343104.98283207091</v>
      </c>
      <c r="CP172" s="468">
        <f t="shared" si="248"/>
        <v>-283278.03626565676</v>
      </c>
      <c r="CQ172" s="468">
        <f t="shared" si="248"/>
        <v>-280737.00401252537</v>
      </c>
      <c r="CR172" s="468">
        <f t="shared" si="248"/>
        <v>-253486.62821002031</v>
      </c>
      <c r="CS172" s="468">
        <f t="shared" si="248"/>
        <v>-268501.10256801621</v>
      </c>
      <c r="CT172" s="468">
        <f t="shared" si="248"/>
        <v>-236459.05705441308</v>
      </c>
      <c r="CU172" s="468">
        <f t="shared" si="248"/>
        <v>-270983.47064353048</v>
      </c>
      <c r="CV172" s="468">
        <f t="shared" si="248"/>
        <v>-311184.57651482429</v>
      </c>
      <c r="CW172" s="468">
        <f t="shared" si="248"/>
        <v>-351379.48621185939</v>
      </c>
      <c r="CX172" s="468">
        <f t="shared" si="248"/>
        <v>-395710.28896948759</v>
      </c>
      <c r="CY172" s="472">
        <f t="shared" si="248"/>
        <v>-343440.5061755901</v>
      </c>
      <c r="CZ172" s="468">
        <f t="shared" ref="CZ172:EE172" si="249">CZ162</f>
        <v>-328409.90494047204</v>
      </c>
      <c r="DA172" s="468">
        <f t="shared" si="249"/>
        <v>-410797.89895237767</v>
      </c>
      <c r="DB172" s="468">
        <f t="shared" si="249"/>
        <v>-420016.44416190218</v>
      </c>
      <c r="DC172" s="468">
        <f t="shared" si="249"/>
        <v>-450914.5303295218</v>
      </c>
      <c r="DD172" s="468">
        <f t="shared" si="249"/>
        <v>-564468.99926361733</v>
      </c>
      <c r="DE172" s="468">
        <f t="shared" si="249"/>
        <v>-563192.59941089386</v>
      </c>
      <c r="DF172" s="468">
        <f t="shared" si="249"/>
        <v>-577361.20452871523</v>
      </c>
      <c r="DG172" s="468">
        <f t="shared" si="249"/>
        <v>-485907.46362297214</v>
      </c>
      <c r="DH172" s="468">
        <f t="shared" si="249"/>
        <v>-449755.29589837772</v>
      </c>
      <c r="DI172" s="468">
        <f t="shared" si="249"/>
        <v>-469032.76171870215</v>
      </c>
      <c r="DJ172" s="468">
        <f t="shared" si="249"/>
        <v>-430323.88437496178</v>
      </c>
      <c r="DK172" s="472">
        <f t="shared" si="249"/>
        <v>-355190.10749996937</v>
      </c>
      <c r="DL172" s="468">
        <f t="shared" si="249"/>
        <v>-405526.03599997557</v>
      </c>
      <c r="DM172" s="468">
        <f t="shared" si="249"/>
        <v>-382606.92879998055</v>
      </c>
      <c r="DN172" s="468">
        <f t="shared" si="249"/>
        <v>-403014.04303998442</v>
      </c>
      <c r="DO172" s="468">
        <f t="shared" si="249"/>
        <v>-358627.80943198747</v>
      </c>
      <c r="DP172" s="468">
        <f t="shared" si="249"/>
        <v>-361058.29754559003</v>
      </c>
      <c r="DQ172" s="468">
        <f t="shared" si="249"/>
        <v>-328258.66303647199</v>
      </c>
      <c r="DR172" s="468">
        <f t="shared" si="249"/>
        <v>-328335.48042917764</v>
      </c>
      <c r="DS172" s="468">
        <f t="shared" si="249"/>
        <v>-291820.30934334209</v>
      </c>
      <c r="DT172" s="468">
        <f t="shared" si="249"/>
        <v>-308739.67247467366</v>
      </c>
      <c r="DU172" s="468">
        <f t="shared" si="249"/>
        <v>-371102.33797973889</v>
      </c>
      <c r="DV172" s="468">
        <f t="shared" si="249"/>
        <v>-401890.99538379116</v>
      </c>
      <c r="DW172" s="472">
        <f t="shared" si="249"/>
        <v>-433270.746307033</v>
      </c>
      <c r="DX172" s="468">
        <f t="shared" si="249"/>
        <v>-404611.92204562644</v>
      </c>
      <c r="DY172" s="468">
        <f t="shared" si="249"/>
        <v>-382136.98763650109</v>
      </c>
      <c r="DZ172" s="468">
        <f t="shared" si="249"/>
        <v>-445139.74010920094</v>
      </c>
      <c r="EA172" s="468">
        <f t="shared" si="249"/>
        <v>-406955.94208736066</v>
      </c>
      <c r="EB172" s="468">
        <f t="shared" si="249"/>
        <v>-392239.10366988857</v>
      </c>
      <c r="EC172" s="468">
        <f t="shared" si="249"/>
        <v>-420611.38293591095</v>
      </c>
      <c r="ED172" s="468">
        <f t="shared" si="249"/>
        <v>-407891.00634872867</v>
      </c>
      <c r="EE172" s="468">
        <f t="shared" si="249"/>
        <v>-413569.68007898307</v>
      </c>
      <c r="EF172" s="471">
        <f t="shared" ref="EF172:FK172" si="250">EF162</f>
        <v>-378868.06906318635</v>
      </c>
      <c r="EG172" s="468">
        <f t="shared" si="250"/>
        <v>-456492.30525054911</v>
      </c>
      <c r="EH172" s="468">
        <f t="shared" si="250"/>
        <v>-472353.0942004394</v>
      </c>
      <c r="EI172" s="472">
        <f t="shared" si="250"/>
        <v>-507838.12536035146</v>
      </c>
      <c r="EJ172" s="468">
        <f t="shared" si="250"/>
        <v>-438574.70028828119</v>
      </c>
      <c r="EK172" s="468">
        <f t="shared" si="250"/>
        <v>-415090.51023062487</v>
      </c>
      <c r="EL172" s="468">
        <f t="shared" si="250"/>
        <v>-468788.58318449993</v>
      </c>
      <c r="EM172" s="468">
        <f t="shared" si="250"/>
        <v>-457576.21654760005</v>
      </c>
      <c r="EN172" s="468">
        <f t="shared" si="250"/>
        <v>-451342.49823808001</v>
      </c>
      <c r="EO172" s="468">
        <f t="shared" si="250"/>
        <v>-480879.07359046402</v>
      </c>
      <c r="EP172" s="468">
        <f t="shared" si="250"/>
        <v>-431418.93387237127</v>
      </c>
      <c r="EQ172" s="468">
        <f t="shared" si="250"/>
        <v>-424497.07209789689</v>
      </c>
      <c r="ER172" s="468">
        <f t="shared" si="250"/>
        <v>-393678.53267831763</v>
      </c>
      <c r="ES172" s="468">
        <f t="shared" si="250"/>
        <v>-420318.67614265409</v>
      </c>
      <c r="ET172" s="468">
        <f t="shared" si="250"/>
        <v>-455951.2909141233</v>
      </c>
      <c r="EU172" s="472">
        <f t="shared" si="250"/>
        <v>-491069.83273129864</v>
      </c>
      <c r="EV172" s="468">
        <f t="shared" si="250"/>
        <v>-489709.941185039</v>
      </c>
      <c r="EW172" s="468">
        <f t="shared" si="250"/>
        <v>-484009.17794803105</v>
      </c>
      <c r="EX172" s="468">
        <f t="shared" si="250"/>
        <v>-485130.94235842495</v>
      </c>
      <c r="EY172" s="468">
        <f t="shared" si="250"/>
        <v>-591766.92888673989</v>
      </c>
      <c r="EZ172" s="468">
        <f t="shared" si="250"/>
        <v>-608677.19310939196</v>
      </c>
      <c r="FA172" s="468">
        <f t="shared" si="250"/>
        <v>-617405.9544875134</v>
      </c>
      <c r="FB172" s="468">
        <f t="shared" si="250"/>
        <v>-692322.23859001114</v>
      </c>
      <c r="FC172" s="468">
        <f t="shared" si="250"/>
        <v>-619225.19087200868</v>
      </c>
      <c r="FD172" s="468">
        <f t="shared" si="250"/>
        <v>-595258.67769760708</v>
      </c>
      <c r="FE172" s="468">
        <f t="shared" si="250"/>
        <v>-616938.86715808569</v>
      </c>
      <c r="FF172" s="468">
        <f t="shared" si="250"/>
        <v>-643740.89372646855</v>
      </c>
      <c r="FG172" s="472">
        <f t="shared" si="250"/>
        <v>-631409.71498117479</v>
      </c>
      <c r="FH172" s="468">
        <f t="shared" si="250"/>
        <v>-716760.12198493979</v>
      </c>
      <c r="FI172" s="468">
        <f t="shared" si="250"/>
        <v>-638136.44758795178</v>
      </c>
      <c r="FJ172" s="468">
        <f t="shared" si="250"/>
        <v>-639189.03307036136</v>
      </c>
      <c r="FK172" s="468">
        <f t="shared" si="250"/>
        <v>-687999.57645628927</v>
      </c>
      <c r="FL172" s="468">
        <f t="shared" ref="FL172:GE172" si="251">FL162</f>
        <v>-743929.1611650316</v>
      </c>
      <c r="FM172" s="468">
        <f t="shared" si="251"/>
        <v>-721612.10393202503</v>
      </c>
      <c r="FN172" s="468">
        <f t="shared" si="251"/>
        <v>-788774.90814562014</v>
      </c>
      <c r="FO172" s="468">
        <f t="shared" si="251"/>
        <v>-661428.7015164959</v>
      </c>
      <c r="FP172" s="468">
        <f t="shared" si="251"/>
        <v>-601746.21121319686</v>
      </c>
      <c r="FQ172" s="468">
        <f t="shared" si="251"/>
        <v>-571159.64397055749</v>
      </c>
      <c r="FR172" s="468">
        <f t="shared" si="251"/>
        <v>-540346.09017644613</v>
      </c>
      <c r="FS172" s="472">
        <f t="shared" si="251"/>
        <v>-471045.4221411568</v>
      </c>
      <c r="FT172" s="468">
        <f t="shared" si="251"/>
        <v>-493089.8877129255</v>
      </c>
      <c r="FU172" s="468">
        <f t="shared" si="251"/>
        <v>-445926.91017034033</v>
      </c>
      <c r="FV172" s="468">
        <f t="shared" si="251"/>
        <v>-470031.05313627224</v>
      </c>
      <c r="FW172" s="468">
        <f t="shared" si="251"/>
        <v>-466926.34250901785</v>
      </c>
      <c r="FX172" s="468">
        <f t="shared" si="251"/>
        <v>-555030.37400721433</v>
      </c>
      <c r="FY172" s="468">
        <f t="shared" si="251"/>
        <v>-561120.32420577144</v>
      </c>
      <c r="FZ172" s="468">
        <f t="shared" si="251"/>
        <v>-589770.08436461713</v>
      </c>
      <c r="GA172" s="468">
        <f t="shared" si="251"/>
        <v>-504382.79249169369</v>
      </c>
      <c r="GB172" s="468">
        <f t="shared" si="251"/>
        <v>-484887.45899335505</v>
      </c>
      <c r="GC172" s="468">
        <f t="shared" si="251"/>
        <v>-528567.11719468399</v>
      </c>
      <c r="GD172" s="468">
        <f t="shared" si="251"/>
        <v>-541659.76875574724</v>
      </c>
      <c r="GE172" s="472">
        <f t="shared" si="251"/>
        <v>-534457.01500459784</v>
      </c>
      <c r="GF172" s="481">
        <f t="shared" si="242"/>
        <v>-65954192.064981602</v>
      </c>
      <c r="GG172" s="474"/>
      <c r="GH172" s="474"/>
      <c r="GI172" s="474"/>
      <c r="GJ172" s="474"/>
      <c r="GK172" s="474"/>
      <c r="GL172" s="474"/>
      <c r="GM172" s="474"/>
    </row>
    <row r="173" spans="1:195" ht="22" hidden="1" customHeight="1" thickTop="1" thickBot="1">
      <c r="G173" s="242" t="s">
        <v>428</v>
      </c>
      <c r="H173" s="468" t="e">
        <f>#REF!</f>
        <v>#REF!</v>
      </c>
      <c r="I173" s="468" t="e">
        <f>#REF!</f>
        <v>#REF!</v>
      </c>
      <c r="J173" s="468" t="e">
        <f>#REF!</f>
        <v>#REF!</v>
      </c>
      <c r="K173" s="468" t="e">
        <f>#REF!</f>
        <v>#REF!</v>
      </c>
      <c r="L173" s="468" t="e">
        <f>#REF!</f>
        <v>#REF!</v>
      </c>
      <c r="M173" s="468" t="e">
        <f>#REF!</f>
        <v>#REF!</v>
      </c>
      <c r="N173" s="468" t="e">
        <f>#REF!</f>
        <v>#REF!</v>
      </c>
      <c r="O173" s="468" t="e">
        <f>#REF!</f>
        <v>#REF!</v>
      </c>
      <c r="P173" s="471" t="e">
        <f>#REF!</f>
        <v>#REF!</v>
      </c>
      <c r="Q173" s="471" t="e">
        <f>#REF!</f>
        <v>#REF!</v>
      </c>
      <c r="R173" s="471" t="e">
        <f>#REF!</f>
        <v>#REF!</v>
      </c>
      <c r="S173" s="472" t="e">
        <f>#REF!</f>
        <v>#REF!</v>
      </c>
      <c r="T173" s="471" t="e">
        <f>#REF!</f>
        <v>#REF!</v>
      </c>
      <c r="U173" s="471" t="e">
        <f>#REF!</f>
        <v>#REF!</v>
      </c>
      <c r="V173" s="471" t="e">
        <f>#REF!</f>
        <v>#REF!</v>
      </c>
      <c r="W173" s="471" t="e">
        <f>#REF!</f>
        <v>#REF!</v>
      </c>
      <c r="X173" s="471" t="e">
        <f>#REF!</f>
        <v>#REF!</v>
      </c>
      <c r="Y173" s="471" t="e">
        <f>#REF!</f>
        <v>#REF!</v>
      </c>
      <c r="Z173" s="471" t="e">
        <f>#REF!</f>
        <v>#REF!</v>
      </c>
      <c r="AA173" s="471" t="e">
        <f>#REF!</f>
        <v>#REF!</v>
      </c>
      <c r="AB173" s="471" t="e">
        <f>#REF!</f>
        <v>#REF!</v>
      </c>
      <c r="AC173" s="468" t="e">
        <f>#REF!</f>
        <v>#REF!</v>
      </c>
      <c r="AD173" s="468" t="e">
        <f>#REF!</f>
        <v>#REF!</v>
      </c>
      <c r="AE173" s="472" t="e">
        <f>#REF!</f>
        <v>#REF!</v>
      </c>
      <c r="AF173" s="468" t="e">
        <f>#REF!</f>
        <v>#REF!</v>
      </c>
      <c r="AG173" s="468" t="e">
        <f>#REF!</f>
        <v>#REF!</v>
      </c>
      <c r="AH173" s="468" t="e">
        <f>#REF!</f>
        <v>#REF!</v>
      </c>
      <c r="AI173" s="468" t="e">
        <f>#REF!</f>
        <v>#REF!</v>
      </c>
      <c r="AJ173" s="468" t="e">
        <f>#REF!</f>
        <v>#REF!</v>
      </c>
      <c r="AK173" s="468" t="e">
        <f>#REF!</f>
        <v>#REF!</v>
      </c>
      <c r="AL173" s="468" t="e">
        <f>#REF!</f>
        <v>#REF!</v>
      </c>
      <c r="AM173" s="468" t="e">
        <f>#REF!</f>
        <v>#REF!</v>
      </c>
      <c r="AN173" s="471" t="e">
        <f>#REF!</f>
        <v>#REF!</v>
      </c>
      <c r="AO173" s="471" t="e">
        <f>#REF!</f>
        <v>#REF!</v>
      </c>
      <c r="AP173" s="471" t="e">
        <f>#REF!</f>
        <v>#REF!</v>
      </c>
      <c r="AQ173" s="472" t="e">
        <f>#REF!</f>
        <v>#REF!</v>
      </c>
      <c r="AR173" s="471" t="e">
        <f>#REF!</f>
        <v>#REF!</v>
      </c>
      <c r="AS173" s="471" t="e">
        <f>#REF!</f>
        <v>#REF!</v>
      </c>
      <c r="AT173" s="471" t="e">
        <f>#REF!</f>
        <v>#REF!</v>
      </c>
      <c r="AU173" s="471" t="e">
        <f>#REF!</f>
        <v>#REF!</v>
      </c>
      <c r="AV173" s="471" t="e">
        <f>#REF!</f>
        <v>#REF!</v>
      </c>
      <c r="AW173" s="471" t="e">
        <f>#REF!</f>
        <v>#REF!</v>
      </c>
      <c r="AX173" s="471" t="e">
        <f>#REF!</f>
        <v>#REF!</v>
      </c>
      <c r="AY173" s="471" t="e">
        <f>#REF!</f>
        <v>#REF!</v>
      </c>
      <c r="AZ173" s="471" t="e">
        <f>#REF!</f>
        <v>#REF!</v>
      </c>
      <c r="BA173" s="468" t="e">
        <f>#REF!</f>
        <v>#REF!</v>
      </c>
      <c r="BB173" s="468" t="e">
        <f>#REF!</f>
        <v>#REF!</v>
      </c>
      <c r="BC173" s="472" t="e">
        <f>#REF!</f>
        <v>#REF!</v>
      </c>
      <c r="BD173" s="468" t="e">
        <f>#REF!</f>
        <v>#REF!</v>
      </c>
      <c r="BE173" s="468" t="e">
        <f>#REF!</f>
        <v>#REF!</v>
      </c>
      <c r="BF173" s="468" t="e">
        <f>#REF!</f>
        <v>#REF!</v>
      </c>
      <c r="BG173" s="468" t="e">
        <f>#REF!</f>
        <v>#REF!</v>
      </c>
      <c r="BH173" s="468" t="e">
        <f>#REF!</f>
        <v>#REF!</v>
      </c>
      <c r="BI173" s="468" t="e">
        <f>#REF!</f>
        <v>#REF!</v>
      </c>
      <c r="BJ173" s="468" t="e">
        <f>#REF!</f>
        <v>#REF!</v>
      </c>
      <c r="BK173" s="468" t="e">
        <f>#REF!</f>
        <v>#REF!</v>
      </c>
      <c r="BL173" s="471" t="e">
        <f>#REF!</f>
        <v>#REF!</v>
      </c>
      <c r="BM173" s="471" t="e">
        <f>#REF!</f>
        <v>#REF!</v>
      </c>
      <c r="BN173" s="471" t="e">
        <f>#REF!</f>
        <v>#REF!</v>
      </c>
      <c r="BO173" s="472" t="e">
        <f>#REF!</f>
        <v>#REF!</v>
      </c>
      <c r="BP173" s="471" t="e">
        <f>#REF!</f>
        <v>#REF!</v>
      </c>
      <c r="BQ173" s="471" t="e">
        <f>#REF!</f>
        <v>#REF!</v>
      </c>
      <c r="BR173" s="471" t="e">
        <f>#REF!</f>
        <v>#REF!</v>
      </c>
      <c r="BS173" s="471" t="e">
        <f>#REF!</f>
        <v>#REF!</v>
      </c>
      <c r="BT173" s="471" t="e">
        <f>#REF!</f>
        <v>#REF!</v>
      </c>
      <c r="BU173" s="471" t="e">
        <f>#REF!</f>
        <v>#REF!</v>
      </c>
      <c r="BV173" s="471" t="e">
        <f>#REF!</f>
        <v>#REF!</v>
      </c>
      <c r="BW173" s="471" t="e">
        <f>#REF!</f>
        <v>#REF!</v>
      </c>
      <c r="BX173" s="471" t="e">
        <f>#REF!</f>
        <v>#REF!</v>
      </c>
      <c r="BY173" s="468" t="e">
        <f>#REF!</f>
        <v>#REF!</v>
      </c>
      <c r="BZ173" s="468" t="e">
        <f>#REF!</f>
        <v>#REF!</v>
      </c>
      <c r="CA173" s="472" t="e">
        <f>#REF!</f>
        <v>#REF!</v>
      </c>
      <c r="CB173" s="468" t="e">
        <f>#REF!</f>
        <v>#REF!</v>
      </c>
      <c r="CC173" s="468" t="e">
        <f>#REF!</f>
        <v>#REF!</v>
      </c>
      <c r="CD173" s="468" t="e">
        <f>#REF!</f>
        <v>#REF!</v>
      </c>
      <c r="CE173" s="468" t="e">
        <f>#REF!</f>
        <v>#REF!</v>
      </c>
      <c r="CF173" s="468" t="e">
        <f>#REF!</f>
        <v>#REF!</v>
      </c>
      <c r="CG173" s="468" t="e">
        <f>#REF!</f>
        <v>#REF!</v>
      </c>
      <c r="CH173" s="468" t="e">
        <f>#REF!</f>
        <v>#REF!</v>
      </c>
      <c r="CI173" s="468" t="e">
        <f>#REF!</f>
        <v>#REF!</v>
      </c>
      <c r="CJ173" s="471" t="e">
        <f>#REF!</f>
        <v>#REF!</v>
      </c>
      <c r="CK173" s="471" t="e">
        <f>#REF!</f>
        <v>#REF!</v>
      </c>
      <c r="CL173" s="471" t="e">
        <f>#REF!</f>
        <v>#REF!</v>
      </c>
      <c r="CM173" s="472" t="e">
        <f>#REF!</f>
        <v>#REF!</v>
      </c>
      <c r="CN173" s="471" t="e">
        <f>#REF!</f>
        <v>#REF!</v>
      </c>
      <c r="CO173" s="471" t="e">
        <f>#REF!</f>
        <v>#REF!</v>
      </c>
      <c r="CP173" s="471" t="e">
        <f>#REF!</f>
        <v>#REF!</v>
      </c>
      <c r="CQ173" s="471" t="e">
        <f>#REF!</f>
        <v>#REF!</v>
      </c>
      <c r="CR173" s="471" t="e">
        <f>#REF!</f>
        <v>#REF!</v>
      </c>
      <c r="CS173" s="471" t="e">
        <f>#REF!</f>
        <v>#REF!</v>
      </c>
      <c r="CT173" s="471" t="e">
        <f>#REF!</f>
        <v>#REF!</v>
      </c>
      <c r="CU173" s="471" t="e">
        <f>#REF!</f>
        <v>#REF!</v>
      </c>
      <c r="CV173" s="471" t="e">
        <f>#REF!</f>
        <v>#REF!</v>
      </c>
      <c r="CW173" s="468" t="e">
        <f>#REF!</f>
        <v>#REF!</v>
      </c>
      <c r="CX173" s="468" t="e">
        <f>#REF!</f>
        <v>#REF!</v>
      </c>
      <c r="CY173" s="472" t="e">
        <f>#REF!</f>
        <v>#REF!</v>
      </c>
      <c r="CZ173" s="468" t="e">
        <f>#REF!</f>
        <v>#REF!</v>
      </c>
      <c r="DA173" s="468" t="e">
        <f>#REF!</f>
        <v>#REF!</v>
      </c>
      <c r="DB173" s="468" t="e">
        <f>#REF!</f>
        <v>#REF!</v>
      </c>
      <c r="DC173" s="468" t="e">
        <f>#REF!</f>
        <v>#REF!</v>
      </c>
      <c r="DD173" s="468" t="e">
        <f>#REF!</f>
        <v>#REF!</v>
      </c>
      <c r="DE173" s="468" t="e">
        <f>#REF!</f>
        <v>#REF!</v>
      </c>
      <c r="DF173" s="468" t="e">
        <f>#REF!</f>
        <v>#REF!</v>
      </c>
      <c r="DG173" s="468" t="e">
        <f>#REF!</f>
        <v>#REF!</v>
      </c>
      <c r="DH173" s="471" t="e">
        <f>#REF!</f>
        <v>#REF!</v>
      </c>
      <c r="DI173" s="471" t="e">
        <f>#REF!</f>
        <v>#REF!</v>
      </c>
      <c r="DJ173" s="471" t="e">
        <f>#REF!</f>
        <v>#REF!</v>
      </c>
      <c r="DK173" s="472" t="e">
        <f>#REF!</f>
        <v>#REF!</v>
      </c>
      <c r="DL173" s="471" t="e">
        <f>#REF!</f>
        <v>#REF!</v>
      </c>
      <c r="DM173" s="471" t="e">
        <f>#REF!</f>
        <v>#REF!</v>
      </c>
      <c r="DN173" s="471" t="e">
        <f>#REF!</f>
        <v>#REF!</v>
      </c>
      <c r="DO173" s="471" t="e">
        <f>#REF!</f>
        <v>#REF!</v>
      </c>
      <c r="DP173" s="471" t="e">
        <f>#REF!</f>
        <v>#REF!</v>
      </c>
      <c r="DQ173" s="471" t="e">
        <f>#REF!</f>
        <v>#REF!</v>
      </c>
      <c r="DR173" s="471" t="e">
        <f>#REF!</f>
        <v>#REF!</v>
      </c>
      <c r="DS173" s="471" t="e">
        <f>#REF!</f>
        <v>#REF!</v>
      </c>
      <c r="DT173" s="471" t="e">
        <f>#REF!</f>
        <v>#REF!</v>
      </c>
      <c r="DU173" s="468" t="e">
        <f>#REF!</f>
        <v>#REF!</v>
      </c>
      <c r="DV173" s="468" t="e">
        <f>#REF!</f>
        <v>#REF!</v>
      </c>
      <c r="DW173" s="472" t="e">
        <f>#REF!</f>
        <v>#REF!</v>
      </c>
      <c r="DX173" s="468" t="e">
        <f>#REF!</f>
        <v>#REF!</v>
      </c>
      <c r="DY173" s="468" t="e">
        <f>#REF!</f>
        <v>#REF!</v>
      </c>
      <c r="DZ173" s="468" t="e">
        <f>#REF!</f>
        <v>#REF!</v>
      </c>
      <c r="EA173" s="468" t="e">
        <f>#REF!</f>
        <v>#REF!</v>
      </c>
      <c r="EB173" s="468" t="e">
        <f>#REF!</f>
        <v>#REF!</v>
      </c>
      <c r="EC173" s="468" t="e">
        <f>#REF!</f>
        <v>#REF!</v>
      </c>
      <c r="ED173" s="468" t="e">
        <f>#REF!</f>
        <v>#REF!</v>
      </c>
      <c r="EE173" s="468" t="e">
        <f>#REF!</f>
        <v>#REF!</v>
      </c>
      <c r="EF173" s="471" t="e">
        <f>#REF!</f>
        <v>#REF!</v>
      </c>
      <c r="EG173" s="471" t="e">
        <f>#REF!</f>
        <v>#REF!</v>
      </c>
      <c r="EH173" s="471" t="e">
        <f>#REF!</f>
        <v>#REF!</v>
      </c>
      <c r="EI173" s="472" t="e">
        <f>#REF!</f>
        <v>#REF!</v>
      </c>
      <c r="EJ173" s="471" t="e">
        <f>#REF!</f>
        <v>#REF!</v>
      </c>
      <c r="EK173" s="471" t="e">
        <f>#REF!</f>
        <v>#REF!</v>
      </c>
      <c r="EL173" s="471" t="e">
        <f>#REF!</f>
        <v>#REF!</v>
      </c>
      <c r="EM173" s="471" t="e">
        <f>#REF!</f>
        <v>#REF!</v>
      </c>
      <c r="EN173" s="471" t="e">
        <f>#REF!</f>
        <v>#REF!</v>
      </c>
      <c r="EO173" s="471" t="e">
        <f>#REF!</f>
        <v>#REF!</v>
      </c>
      <c r="EP173" s="471" t="e">
        <f>#REF!</f>
        <v>#REF!</v>
      </c>
      <c r="EQ173" s="471" t="e">
        <f>#REF!</f>
        <v>#REF!</v>
      </c>
      <c r="ER173" s="471" t="e">
        <f>#REF!</f>
        <v>#REF!</v>
      </c>
      <c r="ES173" s="468" t="e">
        <f>#REF!</f>
        <v>#REF!</v>
      </c>
      <c r="ET173" s="468" t="e">
        <f>#REF!</f>
        <v>#REF!</v>
      </c>
      <c r="EU173" s="472" t="e">
        <f>#REF!</f>
        <v>#REF!</v>
      </c>
      <c r="EV173" s="468" t="e">
        <f>#REF!</f>
        <v>#REF!</v>
      </c>
      <c r="EW173" s="468" t="e">
        <f>#REF!</f>
        <v>#REF!</v>
      </c>
      <c r="EX173" s="468" t="e">
        <f>#REF!</f>
        <v>#REF!</v>
      </c>
      <c r="EY173" s="468" t="e">
        <f>#REF!</f>
        <v>#REF!</v>
      </c>
      <c r="EZ173" s="468" t="e">
        <f>#REF!</f>
        <v>#REF!</v>
      </c>
      <c r="FA173" s="468" t="e">
        <f>#REF!</f>
        <v>#REF!</v>
      </c>
      <c r="FB173" s="468" t="e">
        <f>#REF!</f>
        <v>#REF!</v>
      </c>
      <c r="FC173" s="468" t="e">
        <f>#REF!</f>
        <v>#REF!</v>
      </c>
      <c r="FD173" s="471" t="e">
        <f>#REF!</f>
        <v>#REF!</v>
      </c>
      <c r="FE173" s="471" t="e">
        <f>#REF!</f>
        <v>#REF!</v>
      </c>
      <c r="FF173" s="471" t="e">
        <f>#REF!</f>
        <v>#REF!</v>
      </c>
      <c r="FG173" s="472" t="e">
        <f>#REF!</f>
        <v>#REF!</v>
      </c>
      <c r="FH173" s="471" t="e">
        <f>#REF!</f>
        <v>#REF!</v>
      </c>
      <c r="FI173" s="471" t="e">
        <f>#REF!</f>
        <v>#REF!</v>
      </c>
      <c r="FJ173" s="471" t="e">
        <f>#REF!</f>
        <v>#REF!</v>
      </c>
      <c r="FK173" s="471" t="e">
        <f>#REF!</f>
        <v>#REF!</v>
      </c>
      <c r="FL173" s="471" t="e">
        <f>#REF!</f>
        <v>#REF!</v>
      </c>
      <c r="FM173" s="471" t="e">
        <f>#REF!</f>
        <v>#REF!</v>
      </c>
      <c r="FN173" s="471" t="e">
        <f>#REF!</f>
        <v>#REF!</v>
      </c>
      <c r="FO173" s="471" t="e">
        <f>#REF!</f>
        <v>#REF!</v>
      </c>
      <c r="FP173" s="471" t="e">
        <f>#REF!</f>
        <v>#REF!</v>
      </c>
      <c r="FQ173" s="468" t="e">
        <f>#REF!</f>
        <v>#REF!</v>
      </c>
      <c r="FR173" s="468" t="e">
        <f>#REF!</f>
        <v>#REF!</v>
      </c>
      <c r="FS173" s="472" t="e">
        <f>#REF!</f>
        <v>#REF!</v>
      </c>
      <c r="FT173" s="468" t="e">
        <f>#REF!</f>
        <v>#REF!</v>
      </c>
      <c r="FU173" s="468" t="e">
        <f>#REF!</f>
        <v>#REF!</v>
      </c>
      <c r="FV173" s="468" t="e">
        <f>#REF!</f>
        <v>#REF!</v>
      </c>
      <c r="FW173" s="468" t="e">
        <f>#REF!</f>
        <v>#REF!</v>
      </c>
      <c r="FX173" s="468" t="e">
        <f>#REF!</f>
        <v>#REF!</v>
      </c>
      <c r="FY173" s="468" t="e">
        <f>#REF!</f>
        <v>#REF!</v>
      </c>
      <c r="FZ173" s="468" t="e">
        <f>#REF!</f>
        <v>#REF!</v>
      </c>
      <c r="GA173" s="468" t="e">
        <f>#REF!</f>
        <v>#REF!</v>
      </c>
      <c r="GB173" s="471" t="e">
        <f>#REF!</f>
        <v>#REF!</v>
      </c>
      <c r="GC173" s="471" t="e">
        <f>#REF!</f>
        <v>#REF!</v>
      </c>
      <c r="GD173" s="471" t="e">
        <f>#REF!</f>
        <v>#REF!</v>
      </c>
      <c r="GE173" s="472" t="e">
        <f>#REF!</f>
        <v>#REF!</v>
      </c>
      <c r="GF173" s="477" t="e">
        <f t="shared" si="242"/>
        <v>#REF!</v>
      </c>
      <c r="GG173" s="474"/>
      <c r="GH173" s="474"/>
      <c r="GI173" s="474"/>
      <c r="GJ173" s="474"/>
      <c r="GK173" s="474"/>
      <c r="GL173" s="474"/>
      <c r="GM173" s="474"/>
    </row>
    <row r="174" spans="1:195" ht="22" hidden="1" customHeight="1" thickTop="1" thickBot="1">
      <c r="G174" s="242" t="s">
        <v>452</v>
      </c>
      <c r="H174" s="468">
        <f t="shared" ref="H174:AM174" si="252">H162</f>
        <v>0</v>
      </c>
      <c r="I174" s="468">
        <f t="shared" si="252"/>
        <v>0</v>
      </c>
      <c r="J174" s="468">
        <f t="shared" si="252"/>
        <v>0</v>
      </c>
      <c r="K174" s="468">
        <f t="shared" si="252"/>
        <v>-25000</v>
      </c>
      <c r="L174" s="468">
        <f t="shared" si="252"/>
        <v>0</v>
      </c>
      <c r="M174" s="468">
        <f t="shared" si="252"/>
        <v>-25000</v>
      </c>
      <c r="N174" s="468">
        <f t="shared" si="252"/>
        <v>0</v>
      </c>
      <c r="O174" s="468">
        <f t="shared" si="252"/>
        <v>0</v>
      </c>
      <c r="P174" s="471">
        <f t="shared" si="252"/>
        <v>0</v>
      </c>
      <c r="Q174" s="471">
        <f t="shared" si="252"/>
        <v>-733.50000000000011</v>
      </c>
      <c r="R174" s="471">
        <f t="shared" si="252"/>
        <v>-2703.75</v>
      </c>
      <c r="S174" s="472">
        <f t="shared" si="252"/>
        <v>-6525</v>
      </c>
      <c r="T174" s="471">
        <f t="shared" si="252"/>
        <v>-14178.75</v>
      </c>
      <c r="U174" s="471">
        <f t="shared" si="252"/>
        <v>-29315.249999999996</v>
      </c>
      <c r="V174" s="471">
        <f t="shared" si="252"/>
        <v>-52722.375</v>
      </c>
      <c r="W174" s="471">
        <f t="shared" si="252"/>
        <v>-91382.625</v>
      </c>
      <c r="X174" s="471">
        <f t="shared" si="252"/>
        <v>-135733.875</v>
      </c>
      <c r="Y174" s="471">
        <f t="shared" si="252"/>
        <v>-200212.125</v>
      </c>
      <c r="Z174" s="471">
        <f t="shared" si="252"/>
        <v>-239542.12500000006</v>
      </c>
      <c r="AA174" s="471">
        <f t="shared" si="252"/>
        <v>-266035.125</v>
      </c>
      <c r="AB174" s="471">
        <f t="shared" si="252"/>
        <v>-233446.00000000006</v>
      </c>
      <c r="AC174" s="471">
        <f t="shared" si="252"/>
        <v>-195540.25</v>
      </c>
      <c r="AD174" s="471">
        <f t="shared" si="252"/>
        <v>-240666.25</v>
      </c>
      <c r="AE174" s="472">
        <f t="shared" si="252"/>
        <v>-212997.75</v>
      </c>
      <c r="AF174" s="471">
        <f t="shared" si="252"/>
        <v>-197023.24999999997</v>
      </c>
      <c r="AG174" s="471">
        <f t="shared" si="252"/>
        <v>-250369.00000000006</v>
      </c>
      <c r="AH174" s="471">
        <f t="shared" si="252"/>
        <v>-241275.37500000006</v>
      </c>
      <c r="AI174" s="471">
        <f t="shared" si="252"/>
        <v>-242907.50000000003</v>
      </c>
      <c r="AJ174" s="471">
        <f t="shared" si="252"/>
        <v>-213870.625</v>
      </c>
      <c r="AK174" s="471">
        <f t="shared" si="252"/>
        <v>-263248.75</v>
      </c>
      <c r="AL174" s="471">
        <f t="shared" si="252"/>
        <v>-268949.25</v>
      </c>
      <c r="AM174" s="471">
        <f t="shared" si="252"/>
        <v>-334132.25</v>
      </c>
      <c r="AN174" s="471">
        <f t="shared" ref="AN174:BS174" si="253">AN162</f>
        <v>-312190.125</v>
      </c>
      <c r="AO174" s="471">
        <f t="shared" si="253"/>
        <v>-341747.27500000002</v>
      </c>
      <c r="AP174" s="471">
        <f t="shared" si="253"/>
        <v>-298373.495</v>
      </c>
      <c r="AQ174" s="472">
        <f t="shared" si="253"/>
        <v>-284470.29599999997</v>
      </c>
      <c r="AR174" s="471">
        <f t="shared" si="253"/>
        <v>-327394.06179999997</v>
      </c>
      <c r="AS174" s="471">
        <f t="shared" si="253"/>
        <v>-280175.52444000001</v>
      </c>
      <c r="AT174" s="471">
        <f t="shared" si="253"/>
        <v>-256931.41955200001</v>
      </c>
      <c r="AU174" s="471">
        <f t="shared" si="253"/>
        <v>-300766.33564160002</v>
      </c>
      <c r="AV174" s="471">
        <f t="shared" si="253"/>
        <v>-273717.94351327996</v>
      </c>
      <c r="AW174" s="471">
        <f t="shared" si="253"/>
        <v>-265909.55481062399</v>
      </c>
      <c r="AX174" s="471">
        <f t="shared" si="253"/>
        <v>-214895.59384849927</v>
      </c>
      <c r="AY174" s="471">
        <f t="shared" si="253"/>
        <v>-235954.70007879939</v>
      </c>
      <c r="AZ174" s="471">
        <f t="shared" si="253"/>
        <v>-209970.78506303951</v>
      </c>
      <c r="BA174" s="471">
        <f t="shared" si="253"/>
        <v>-208876.25305043158</v>
      </c>
      <c r="BB174" s="471">
        <f t="shared" si="253"/>
        <v>-177874.17744034529</v>
      </c>
      <c r="BC174" s="472">
        <f t="shared" si="253"/>
        <v>-205488.96695227624</v>
      </c>
      <c r="BD174" s="471">
        <f t="shared" si="253"/>
        <v>-249169.02356182103</v>
      </c>
      <c r="BE174" s="471">
        <f t="shared" si="253"/>
        <v>-320562.09384945681</v>
      </c>
      <c r="BF174" s="471">
        <f t="shared" si="253"/>
        <v>-336104.4250795655</v>
      </c>
      <c r="BG174" s="471">
        <f t="shared" si="253"/>
        <v>-362396.19006365241</v>
      </c>
      <c r="BH174" s="471">
        <f t="shared" si="253"/>
        <v>-342591.95205092191</v>
      </c>
      <c r="BI174" s="471">
        <f t="shared" si="253"/>
        <v>-308155.31164073752</v>
      </c>
      <c r="BJ174" s="471">
        <f t="shared" si="253"/>
        <v>-361210.29931259004</v>
      </c>
      <c r="BK174" s="471">
        <f t="shared" si="253"/>
        <v>-321244.489450072</v>
      </c>
      <c r="BL174" s="471">
        <f t="shared" si="253"/>
        <v>-293137.39156005759</v>
      </c>
      <c r="BM174" s="471">
        <f t="shared" si="253"/>
        <v>-333296.68824804603</v>
      </c>
      <c r="BN174" s="471">
        <f t="shared" si="253"/>
        <v>-339489.95059843693</v>
      </c>
      <c r="BO174" s="472">
        <f t="shared" si="253"/>
        <v>-351294.88547874958</v>
      </c>
      <c r="BP174" s="471">
        <f t="shared" si="253"/>
        <v>-359669.28338299965</v>
      </c>
      <c r="BQ174" s="471">
        <f t="shared" si="253"/>
        <v>-422538.62670639966</v>
      </c>
      <c r="BR174" s="471">
        <f t="shared" si="253"/>
        <v>-445447.70136511989</v>
      </c>
      <c r="BS174" s="471">
        <f t="shared" si="253"/>
        <v>-422040.18609209592</v>
      </c>
      <c r="BT174" s="471">
        <f t="shared" ref="BT174:CY174" si="254">BT162</f>
        <v>-352735.3988736766</v>
      </c>
      <c r="BU174" s="471">
        <f t="shared" si="254"/>
        <v>-397105.0690989414</v>
      </c>
      <c r="BV174" s="471">
        <f t="shared" si="254"/>
        <v>-339682.08027915307</v>
      </c>
      <c r="BW174" s="471">
        <f t="shared" si="254"/>
        <v>-339804.06422332249</v>
      </c>
      <c r="BX174" s="471">
        <f t="shared" si="254"/>
        <v>-365385.82637865795</v>
      </c>
      <c r="BY174" s="471">
        <f t="shared" si="254"/>
        <v>-333287.16110292642</v>
      </c>
      <c r="BZ174" s="471">
        <f t="shared" si="254"/>
        <v>-321223.82888234121</v>
      </c>
      <c r="CA174" s="472">
        <f t="shared" si="254"/>
        <v>-271306.36310587288</v>
      </c>
      <c r="CB174" s="471">
        <f t="shared" si="254"/>
        <v>-293900.14048469829</v>
      </c>
      <c r="CC174" s="471">
        <f t="shared" si="254"/>
        <v>-306204.71238775866</v>
      </c>
      <c r="CD174" s="471">
        <f t="shared" si="254"/>
        <v>-375608.01991020702</v>
      </c>
      <c r="CE174" s="471">
        <f t="shared" si="254"/>
        <v>-399114.69092816557</v>
      </c>
      <c r="CF174" s="471">
        <f t="shared" si="254"/>
        <v>-427930.42774253257</v>
      </c>
      <c r="CG174" s="471">
        <f t="shared" si="254"/>
        <v>-463401.8421940261</v>
      </c>
      <c r="CH174" s="471">
        <f t="shared" si="254"/>
        <v>-412885.47375522077</v>
      </c>
      <c r="CI174" s="471">
        <f t="shared" si="254"/>
        <v>-356564.85400417657</v>
      </c>
      <c r="CJ174" s="471">
        <f t="shared" si="254"/>
        <v>-390365.30820334126</v>
      </c>
      <c r="CK174" s="471">
        <f t="shared" si="254"/>
        <v>-346906.39656267309</v>
      </c>
      <c r="CL174" s="471">
        <f t="shared" si="254"/>
        <v>-321435.01725013845</v>
      </c>
      <c r="CM174" s="472">
        <f t="shared" si="254"/>
        <v>-367439.61380011076</v>
      </c>
      <c r="CN174" s="471">
        <f t="shared" si="254"/>
        <v>-355956.91604008863</v>
      </c>
      <c r="CO174" s="471">
        <f t="shared" si="254"/>
        <v>-343104.98283207091</v>
      </c>
      <c r="CP174" s="471">
        <f t="shared" si="254"/>
        <v>-283278.03626565676</v>
      </c>
      <c r="CQ174" s="471">
        <f t="shared" si="254"/>
        <v>-280737.00401252537</v>
      </c>
      <c r="CR174" s="471">
        <f t="shared" si="254"/>
        <v>-253486.62821002031</v>
      </c>
      <c r="CS174" s="471">
        <f t="shared" si="254"/>
        <v>-268501.10256801621</v>
      </c>
      <c r="CT174" s="471">
        <f t="shared" si="254"/>
        <v>-236459.05705441308</v>
      </c>
      <c r="CU174" s="471">
        <f t="shared" si="254"/>
        <v>-270983.47064353048</v>
      </c>
      <c r="CV174" s="471">
        <f t="shared" si="254"/>
        <v>-311184.57651482429</v>
      </c>
      <c r="CW174" s="471">
        <f t="shared" si="254"/>
        <v>-351379.48621185939</v>
      </c>
      <c r="CX174" s="471">
        <f t="shared" si="254"/>
        <v>-395710.28896948759</v>
      </c>
      <c r="CY174" s="472">
        <f t="shared" si="254"/>
        <v>-343440.5061755901</v>
      </c>
      <c r="CZ174" s="471">
        <f t="shared" ref="CZ174:EE174" si="255">CZ162</f>
        <v>-328409.90494047204</v>
      </c>
      <c r="DA174" s="471">
        <f t="shared" si="255"/>
        <v>-410797.89895237767</v>
      </c>
      <c r="DB174" s="471">
        <f t="shared" si="255"/>
        <v>-420016.44416190218</v>
      </c>
      <c r="DC174" s="471">
        <f t="shared" si="255"/>
        <v>-450914.5303295218</v>
      </c>
      <c r="DD174" s="471">
        <f t="shared" si="255"/>
        <v>-564468.99926361733</v>
      </c>
      <c r="DE174" s="471">
        <f t="shared" si="255"/>
        <v>-563192.59941089386</v>
      </c>
      <c r="DF174" s="471">
        <f t="shared" si="255"/>
        <v>-577361.20452871523</v>
      </c>
      <c r="DG174" s="471">
        <f t="shared" si="255"/>
        <v>-485907.46362297214</v>
      </c>
      <c r="DH174" s="471">
        <f t="shared" si="255"/>
        <v>-449755.29589837772</v>
      </c>
      <c r="DI174" s="471">
        <f t="shared" si="255"/>
        <v>-469032.76171870215</v>
      </c>
      <c r="DJ174" s="471">
        <f t="shared" si="255"/>
        <v>-430323.88437496178</v>
      </c>
      <c r="DK174" s="472">
        <f t="shared" si="255"/>
        <v>-355190.10749996937</v>
      </c>
      <c r="DL174" s="471">
        <f t="shared" si="255"/>
        <v>-405526.03599997557</v>
      </c>
      <c r="DM174" s="471">
        <f t="shared" si="255"/>
        <v>-382606.92879998055</v>
      </c>
      <c r="DN174" s="471">
        <f t="shared" si="255"/>
        <v>-403014.04303998442</v>
      </c>
      <c r="DO174" s="471">
        <f t="shared" si="255"/>
        <v>-358627.80943198747</v>
      </c>
      <c r="DP174" s="471">
        <f t="shared" si="255"/>
        <v>-361058.29754559003</v>
      </c>
      <c r="DQ174" s="471">
        <f t="shared" si="255"/>
        <v>-328258.66303647199</v>
      </c>
      <c r="DR174" s="471">
        <f t="shared" si="255"/>
        <v>-328335.48042917764</v>
      </c>
      <c r="DS174" s="471">
        <f t="shared" si="255"/>
        <v>-291820.30934334209</v>
      </c>
      <c r="DT174" s="471">
        <f t="shared" si="255"/>
        <v>-308739.67247467366</v>
      </c>
      <c r="DU174" s="471">
        <f t="shared" si="255"/>
        <v>-371102.33797973889</v>
      </c>
      <c r="DV174" s="471">
        <f t="shared" si="255"/>
        <v>-401890.99538379116</v>
      </c>
      <c r="DW174" s="472">
        <f t="shared" si="255"/>
        <v>-433270.746307033</v>
      </c>
      <c r="DX174" s="471">
        <f t="shared" si="255"/>
        <v>-404611.92204562644</v>
      </c>
      <c r="DY174" s="471">
        <f t="shared" si="255"/>
        <v>-382136.98763650109</v>
      </c>
      <c r="DZ174" s="471">
        <f t="shared" si="255"/>
        <v>-445139.74010920094</v>
      </c>
      <c r="EA174" s="471">
        <f t="shared" si="255"/>
        <v>-406955.94208736066</v>
      </c>
      <c r="EB174" s="471">
        <f t="shared" si="255"/>
        <v>-392239.10366988857</v>
      </c>
      <c r="EC174" s="471">
        <f t="shared" si="255"/>
        <v>-420611.38293591095</v>
      </c>
      <c r="ED174" s="471">
        <f t="shared" si="255"/>
        <v>-407891.00634872867</v>
      </c>
      <c r="EE174" s="471">
        <f t="shared" si="255"/>
        <v>-413569.68007898307</v>
      </c>
      <c r="EF174" s="471">
        <f t="shared" ref="EF174:FK174" si="256">EF162</f>
        <v>-378868.06906318635</v>
      </c>
      <c r="EG174" s="471">
        <f t="shared" si="256"/>
        <v>-456492.30525054911</v>
      </c>
      <c r="EH174" s="471">
        <f t="shared" si="256"/>
        <v>-472353.0942004394</v>
      </c>
      <c r="EI174" s="472">
        <f t="shared" si="256"/>
        <v>-507838.12536035146</v>
      </c>
      <c r="EJ174" s="471">
        <f t="shared" si="256"/>
        <v>-438574.70028828119</v>
      </c>
      <c r="EK174" s="471">
        <f t="shared" si="256"/>
        <v>-415090.51023062487</v>
      </c>
      <c r="EL174" s="471">
        <f t="shared" si="256"/>
        <v>-468788.58318449993</v>
      </c>
      <c r="EM174" s="471">
        <f t="shared" si="256"/>
        <v>-457576.21654760005</v>
      </c>
      <c r="EN174" s="471">
        <f t="shared" si="256"/>
        <v>-451342.49823808001</v>
      </c>
      <c r="EO174" s="471">
        <f t="shared" si="256"/>
        <v>-480879.07359046402</v>
      </c>
      <c r="EP174" s="471">
        <f t="shared" si="256"/>
        <v>-431418.93387237127</v>
      </c>
      <c r="EQ174" s="471">
        <f t="shared" si="256"/>
        <v>-424497.07209789689</v>
      </c>
      <c r="ER174" s="471">
        <f t="shared" si="256"/>
        <v>-393678.53267831763</v>
      </c>
      <c r="ES174" s="471">
        <f t="shared" si="256"/>
        <v>-420318.67614265409</v>
      </c>
      <c r="ET174" s="471">
        <f t="shared" si="256"/>
        <v>-455951.2909141233</v>
      </c>
      <c r="EU174" s="472">
        <f t="shared" si="256"/>
        <v>-491069.83273129864</v>
      </c>
      <c r="EV174" s="471">
        <f t="shared" si="256"/>
        <v>-489709.941185039</v>
      </c>
      <c r="EW174" s="471">
        <f t="shared" si="256"/>
        <v>-484009.17794803105</v>
      </c>
      <c r="EX174" s="471">
        <f t="shared" si="256"/>
        <v>-485130.94235842495</v>
      </c>
      <c r="EY174" s="471">
        <f t="shared" si="256"/>
        <v>-591766.92888673989</v>
      </c>
      <c r="EZ174" s="471">
        <f t="shared" si="256"/>
        <v>-608677.19310939196</v>
      </c>
      <c r="FA174" s="471">
        <f t="shared" si="256"/>
        <v>-617405.9544875134</v>
      </c>
      <c r="FB174" s="471">
        <f t="shared" si="256"/>
        <v>-692322.23859001114</v>
      </c>
      <c r="FC174" s="471">
        <f t="shared" si="256"/>
        <v>-619225.19087200868</v>
      </c>
      <c r="FD174" s="471">
        <f t="shared" si="256"/>
        <v>-595258.67769760708</v>
      </c>
      <c r="FE174" s="471">
        <f t="shared" si="256"/>
        <v>-616938.86715808569</v>
      </c>
      <c r="FF174" s="471">
        <f t="shared" si="256"/>
        <v>-643740.89372646855</v>
      </c>
      <c r="FG174" s="472">
        <f t="shared" si="256"/>
        <v>-631409.71498117479</v>
      </c>
      <c r="FH174" s="471">
        <f t="shared" si="256"/>
        <v>-716760.12198493979</v>
      </c>
      <c r="FI174" s="471">
        <f t="shared" si="256"/>
        <v>-638136.44758795178</v>
      </c>
      <c r="FJ174" s="471">
        <f t="shared" si="256"/>
        <v>-639189.03307036136</v>
      </c>
      <c r="FK174" s="471">
        <f t="shared" si="256"/>
        <v>-687999.57645628927</v>
      </c>
      <c r="FL174" s="471">
        <f t="shared" ref="FL174:GE174" si="257">FL162</f>
        <v>-743929.1611650316</v>
      </c>
      <c r="FM174" s="471">
        <f t="shared" si="257"/>
        <v>-721612.10393202503</v>
      </c>
      <c r="FN174" s="471">
        <f t="shared" si="257"/>
        <v>-788774.90814562014</v>
      </c>
      <c r="FO174" s="471">
        <f t="shared" si="257"/>
        <v>-661428.7015164959</v>
      </c>
      <c r="FP174" s="471">
        <f t="shared" si="257"/>
        <v>-601746.21121319686</v>
      </c>
      <c r="FQ174" s="471">
        <f t="shared" si="257"/>
        <v>-571159.64397055749</v>
      </c>
      <c r="FR174" s="471">
        <f t="shared" si="257"/>
        <v>-540346.09017644613</v>
      </c>
      <c r="FS174" s="472">
        <f t="shared" si="257"/>
        <v>-471045.4221411568</v>
      </c>
      <c r="FT174" s="471">
        <f t="shared" si="257"/>
        <v>-493089.8877129255</v>
      </c>
      <c r="FU174" s="471">
        <f t="shared" si="257"/>
        <v>-445926.91017034033</v>
      </c>
      <c r="FV174" s="471">
        <f t="shared" si="257"/>
        <v>-470031.05313627224</v>
      </c>
      <c r="FW174" s="471">
        <f t="shared" si="257"/>
        <v>-466926.34250901785</v>
      </c>
      <c r="FX174" s="471">
        <f t="shared" si="257"/>
        <v>-555030.37400721433</v>
      </c>
      <c r="FY174" s="471">
        <f t="shared" si="257"/>
        <v>-561120.32420577144</v>
      </c>
      <c r="FZ174" s="471">
        <f t="shared" si="257"/>
        <v>-589770.08436461713</v>
      </c>
      <c r="GA174" s="471">
        <f t="shared" si="257"/>
        <v>-504382.79249169369</v>
      </c>
      <c r="GB174" s="471">
        <f t="shared" si="257"/>
        <v>-484887.45899335505</v>
      </c>
      <c r="GC174" s="471">
        <f t="shared" si="257"/>
        <v>-528567.11719468399</v>
      </c>
      <c r="GD174" s="471">
        <f t="shared" si="257"/>
        <v>-541659.76875574724</v>
      </c>
      <c r="GE174" s="472">
        <f t="shared" si="257"/>
        <v>-534457.01500459784</v>
      </c>
      <c r="GF174" s="477">
        <f t="shared" si="242"/>
        <v>-65954192.064981602</v>
      </c>
      <c r="GG174" s="474"/>
      <c r="GH174" s="474"/>
      <c r="GI174" s="474"/>
      <c r="GJ174" s="474"/>
      <c r="GK174" s="474"/>
      <c r="GL174" s="474"/>
      <c r="GM174" s="474"/>
    </row>
    <row r="175" spans="1:195" ht="22" hidden="1" customHeight="1" thickTop="1" thickBot="1">
      <c r="G175" s="242" t="s">
        <v>453</v>
      </c>
      <c r="H175" s="468">
        <f t="shared" ref="H175:AM175" si="258">H165</f>
        <v>0</v>
      </c>
      <c r="I175" s="468">
        <f t="shared" si="258"/>
        <v>0</v>
      </c>
      <c r="J175" s="468">
        <f t="shared" si="258"/>
        <v>0</v>
      </c>
      <c r="K175" s="468">
        <f t="shared" si="258"/>
        <v>0</v>
      </c>
      <c r="L175" s="468">
        <f t="shared" si="258"/>
        <v>0</v>
      </c>
      <c r="M175" s="468">
        <f t="shared" si="258"/>
        <v>0</v>
      </c>
      <c r="N175" s="468">
        <f t="shared" si="258"/>
        <v>0</v>
      </c>
      <c r="O175" s="468">
        <f t="shared" si="258"/>
        <v>0</v>
      </c>
      <c r="P175" s="471">
        <f t="shared" si="258"/>
        <v>0</v>
      </c>
      <c r="Q175" s="471">
        <f t="shared" si="258"/>
        <v>1584.3600000000004</v>
      </c>
      <c r="R175" s="471">
        <f t="shared" si="258"/>
        <v>5840.1</v>
      </c>
      <c r="S175" s="472">
        <f t="shared" si="258"/>
        <v>14094.000000000002</v>
      </c>
      <c r="T175" s="471">
        <f t="shared" si="258"/>
        <v>30626.100000000002</v>
      </c>
      <c r="U175" s="471">
        <f t="shared" si="258"/>
        <v>63320.939999999995</v>
      </c>
      <c r="V175" s="471">
        <f t="shared" si="258"/>
        <v>113880.33000000002</v>
      </c>
      <c r="W175" s="471">
        <f t="shared" si="258"/>
        <v>197386.47000000003</v>
      </c>
      <c r="X175" s="471">
        <f t="shared" si="258"/>
        <v>293185.17000000004</v>
      </c>
      <c r="Y175" s="471">
        <f t="shared" si="258"/>
        <v>432458.19000000006</v>
      </c>
      <c r="Z175" s="471">
        <f t="shared" si="258"/>
        <v>517410.99000000017</v>
      </c>
      <c r="AA175" s="471">
        <f t="shared" si="258"/>
        <v>574635.87</v>
      </c>
      <c r="AB175" s="471">
        <f t="shared" si="258"/>
        <v>504243.36000000016</v>
      </c>
      <c r="AC175" s="471">
        <f t="shared" si="258"/>
        <v>422366.94000000006</v>
      </c>
      <c r="AD175" s="471">
        <f t="shared" si="258"/>
        <v>519839.10000000003</v>
      </c>
      <c r="AE175" s="472">
        <f t="shared" si="258"/>
        <v>460075.14000000007</v>
      </c>
      <c r="AF175" s="471">
        <f t="shared" si="258"/>
        <v>425570.22</v>
      </c>
      <c r="AG175" s="471">
        <f t="shared" si="258"/>
        <v>540797.04000000015</v>
      </c>
      <c r="AH175" s="471">
        <f t="shared" si="258"/>
        <v>521154.81000000017</v>
      </c>
      <c r="AI175" s="471">
        <f t="shared" si="258"/>
        <v>524680.20000000007</v>
      </c>
      <c r="AJ175" s="471">
        <f t="shared" si="258"/>
        <v>461960.55000000005</v>
      </c>
      <c r="AK175" s="471">
        <f t="shared" si="258"/>
        <v>568617.30000000005</v>
      </c>
      <c r="AL175" s="471">
        <f t="shared" si="258"/>
        <v>580930.38000000012</v>
      </c>
      <c r="AM175" s="471">
        <f t="shared" si="258"/>
        <v>721725.66</v>
      </c>
      <c r="AN175" s="471">
        <f t="shared" ref="AN175:BS175" si="259">AN165</f>
        <v>674330.67</v>
      </c>
      <c r="AO175" s="471">
        <f t="shared" si="259"/>
        <v>738174.11400000006</v>
      </c>
      <c r="AP175" s="471">
        <f t="shared" si="259"/>
        <v>644486.74920000008</v>
      </c>
      <c r="AQ175" s="472">
        <f t="shared" si="259"/>
        <v>614455.83935999998</v>
      </c>
      <c r="AR175" s="471">
        <f t="shared" si="259"/>
        <v>707171.17348800006</v>
      </c>
      <c r="AS175" s="471">
        <f t="shared" si="259"/>
        <v>605179.13279040006</v>
      </c>
      <c r="AT175" s="471">
        <f t="shared" si="259"/>
        <v>554971.86623232008</v>
      </c>
      <c r="AU175" s="471">
        <f t="shared" si="259"/>
        <v>649655.28498585604</v>
      </c>
      <c r="AV175" s="471">
        <f t="shared" si="259"/>
        <v>591230.75798868481</v>
      </c>
      <c r="AW175" s="471">
        <f t="shared" si="259"/>
        <v>574364.63839094783</v>
      </c>
      <c r="AX175" s="471">
        <f t="shared" si="259"/>
        <v>464174.48271275847</v>
      </c>
      <c r="AY175" s="471">
        <f t="shared" si="259"/>
        <v>509662.15217020671</v>
      </c>
      <c r="AZ175" s="471">
        <f t="shared" si="259"/>
        <v>453536.8957361654</v>
      </c>
      <c r="BA175" s="471">
        <f t="shared" si="259"/>
        <v>451172.70658893225</v>
      </c>
      <c r="BB175" s="471">
        <f t="shared" si="259"/>
        <v>384208.22327114589</v>
      </c>
      <c r="BC175" s="472">
        <f t="shared" si="259"/>
        <v>443856.16861691669</v>
      </c>
      <c r="BD175" s="471">
        <f t="shared" si="259"/>
        <v>538205.09089353343</v>
      </c>
      <c r="BE175" s="471">
        <f t="shared" si="259"/>
        <v>692414.12271482684</v>
      </c>
      <c r="BF175" s="471">
        <f t="shared" si="259"/>
        <v>725985.55817186146</v>
      </c>
      <c r="BG175" s="471">
        <f t="shared" si="259"/>
        <v>782775.77053748921</v>
      </c>
      <c r="BH175" s="471">
        <f t="shared" si="259"/>
        <v>739998.61642999132</v>
      </c>
      <c r="BI175" s="471">
        <f t="shared" si="259"/>
        <v>665615.47314399306</v>
      </c>
      <c r="BJ175" s="471">
        <f t="shared" si="259"/>
        <v>780214.24651519465</v>
      </c>
      <c r="BK175" s="471">
        <f t="shared" si="259"/>
        <v>693888.09721215558</v>
      </c>
      <c r="BL175" s="471">
        <f t="shared" si="259"/>
        <v>633176.76576972438</v>
      </c>
      <c r="BM175" s="471">
        <f t="shared" si="259"/>
        <v>719920.84661577956</v>
      </c>
      <c r="BN175" s="471">
        <f t="shared" si="259"/>
        <v>733298.29329262383</v>
      </c>
      <c r="BO175" s="472">
        <f t="shared" si="259"/>
        <v>758796.95263409906</v>
      </c>
      <c r="BP175" s="471">
        <f t="shared" si="259"/>
        <v>776885.65210727928</v>
      </c>
      <c r="BQ175" s="471">
        <f t="shared" si="259"/>
        <v>912683.43368582334</v>
      </c>
      <c r="BR175" s="471">
        <f t="shared" si="259"/>
        <v>962167.03494865901</v>
      </c>
      <c r="BS175" s="471">
        <f t="shared" si="259"/>
        <v>911606.80195892719</v>
      </c>
      <c r="BT175" s="471">
        <f t="shared" ref="BT175:CY175" si="260">BT165</f>
        <v>761908.46156714146</v>
      </c>
      <c r="BU175" s="471">
        <f t="shared" si="260"/>
        <v>857746.94925371348</v>
      </c>
      <c r="BV175" s="471">
        <f t="shared" si="260"/>
        <v>733713.29340297077</v>
      </c>
      <c r="BW175" s="471">
        <f t="shared" si="260"/>
        <v>733976.77872237668</v>
      </c>
      <c r="BX175" s="471">
        <f t="shared" si="260"/>
        <v>789233.38497790124</v>
      </c>
      <c r="BY175" s="471">
        <f t="shared" si="260"/>
        <v>719900.26798232109</v>
      </c>
      <c r="BZ175" s="471">
        <f t="shared" si="260"/>
        <v>693843.47038585704</v>
      </c>
      <c r="CA175" s="472">
        <f t="shared" si="260"/>
        <v>586021.74430868542</v>
      </c>
      <c r="CB175" s="471">
        <f t="shared" si="260"/>
        <v>634824.30344694841</v>
      </c>
      <c r="CC175" s="471">
        <f t="shared" si="260"/>
        <v>661402.17875755881</v>
      </c>
      <c r="CD175" s="471">
        <f t="shared" si="260"/>
        <v>811313.32300604717</v>
      </c>
      <c r="CE175" s="471">
        <f t="shared" si="260"/>
        <v>862087.73240483773</v>
      </c>
      <c r="CF175" s="471">
        <f t="shared" si="260"/>
        <v>924329.72392387036</v>
      </c>
      <c r="CG175" s="471">
        <f t="shared" si="260"/>
        <v>1000947.9791390965</v>
      </c>
      <c r="CH175" s="471">
        <f t="shared" si="260"/>
        <v>891832.6233112769</v>
      </c>
      <c r="CI175" s="471">
        <f t="shared" si="260"/>
        <v>770180.0846490215</v>
      </c>
      <c r="CJ175" s="471">
        <f t="shared" si="260"/>
        <v>843189.06571921718</v>
      </c>
      <c r="CK175" s="471">
        <f t="shared" si="260"/>
        <v>749317.81657537399</v>
      </c>
      <c r="CL175" s="471">
        <f t="shared" si="260"/>
        <v>694299.63726029918</v>
      </c>
      <c r="CM175" s="472">
        <f t="shared" si="260"/>
        <v>793669.56580823928</v>
      </c>
      <c r="CN175" s="471">
        <f t="shared" si="260"/>
        <v>768866.9386465915</v>
      </c>
      <c r="CO175" s="471">
        <f t="shared" si="260"/>
        <v>741106.76291727321</v>
      </c>
      <c r="CP175" s="471">
        <f t="shared" si="260"/>
        <v>611880.55833381868</v>
      </c>
      <c r="CQ175" s="471">
        <f t="shared" si="260"/>
        <v>606391.92866705486</v>
      </c>
      <c r="CR175" s="471">
        <f t="shared" si="260"/>
        <v>547531.11693364393</v>
      </c>
      <c r="CS175" s="471">
        <f t="shared" si="260"/>
        <v>579962.38154691504</v>
      </c>
      <c r="CT175" s="471">
        <f t="shared" si="260"/>
        <v>510751.56323753222</v>
      </c>
      <c r="CU175" s="471">
        <f t="shared" si="260"/>
        <v>585324.29659002577</v>
      </c>
      <c r="CV175" s="471">
        <f t="shared" si="260"/>
        <v>672158.68527202052</v>
      </c>
      <c r="CW175" s="471">
        <f t="shared" si="260"/>
        <v>758979.69021761639</v>
      </c>
      <c r="CX175" s="471">
        <f t="shared" si="260"/>
        <v>854734.22417409322</v>
      </c>
      <c r="CY175" s="472">
        <f t="shared" si="260"/>
        <v>741831.49333927478</v>
      </c>
      <c r="CZ175" s="471">
        <f t="shared" ref="CZ175:EE175" si="261">CZ165</f>
        <v>709365.39467141964</v>
      </c>
      <c r="DA175" s="471">
        <f t="shared" si="261"/>
        <v>887323.46173713577</v>
      </c>
      <c r="DB175" s="471">
        <f t="shared" si="261"/>
        <v>907235.51938970876</v>
      </c>
      <c r="DC175" s="471">
        <f t="shared" si="261"/>
        <v>973975.38551176712</v>
      </c>
      <c r="DD175" s="471">
        <f t="shared" si="261"/>
        <v>1219253.0384094135</v>
      </c>
      <c r="DE175" s="471">
        <f t="shared" si="261"/>
        <v>1216496.0147275308</v>
      </c>
      <c r="DF175" s="471">
        <f t="shared" si="261"/>
        <v>1247100.2017820249</v>
      </c>
      <c r="DG175" s="471">
        <f t="shared" si="261"/>
        <v>1049560.1214256198</v>
      </c>
      <c r="DH175" s="471">
        <f t="shared" si="261"/>
        <v>971471.43914049596</v>
      </c>
      <c r="DI175" s="471">
        <f t="shared" si="261"/>
        <v>1013110.7653123968</v>
      </c>
      <c r="DJ175" s="471">
        <f t="shared" si="261"/>
        <v>929499.59024991747</v>
      </c>
      <c r="DK175" s="472">
        <f t="shared" si="261"/>
        <v>767210.63219993387</v>
      </c>
      <c r="DL175" s="471">
        <f t="shared" si="261"/>
        <v>875936.23775994731</v>
      </c>
      <c r="DM175" s="471">
        <f t="shared" si="261"/>
        <v>826430.96620795794</v>
      </c>
      <c r="DN175" s="471">
        <f t="shared" si="261"/>
        <v>870510.33296636632</v>
      </c>
      <c r="DO175" s="471">
        <f t="shared" si="261"/>
        <v>774636.06837309303</v>
      </c>
      <c r="DP175" s="471">
        <f t="shared" si="261"/>
        <v>779885.92269847449</v>
      </c>
      <c r="DQ175" s="471">
        <f t="shared" si="261"/>
        <v>709038.7121587795</v>
      </c>
      <c r="DR175" s="471">
        <f t="shared" si="261"/>
        <v>709204.63772702368</v>
      </c>
      <c r="DS175" s="471">
        <f t="shared" si="261"/>
        <v>630331.86818161898</v>
      </c>
      <c r="DT175" s="471">
        <f t="shared" si="261"/>
        <v>666877.69254529523</v>
      </c>
      <c r="DU175" s="471">
        <f t="shared" si="261"/>
        <v>801581.05003623606</v>
      </c>
      <c r="DV175" s="471">
        <f t="shared" si="261"/>
        <v>868084.55002898898</v>
      </c>
      <c r="DW175" s="472">
        <f t="shared" si="261"/>
        <v>935864.81202319125</v>
      </c>
      <c r="DX175" s="471">
        <f t="shared" si="261"/>
        <v>873961.75161855307</v>
      </c>
      <c r="DY175" s="471">
        <f t="shared" si="261"/>
        <v>825415.89329484233</v>
      </c>
      <c r="DZ175" s="471">
        <f t="shared" si="261"/>
        <v>961501.8386358741</v>
      </c>
      <c r="EA175" s="471">
        <f t="shared" si="261"/>
        <v>879024.83490869915</v>
      </c>
      <c r="EB175" s="471">
        <f t="shared" si="261"/>
        <v>847236.46392695932</v>
      </c>
      <c r="EC175" s="471">
        <f t="shared" si="261"/>
        <v>908520.58714156772</v>
      </c>
      <c r="ED175" s="471">
        <f t="shared" si="261"/>
        <v>881044.57371325407</v>
      </c>
      <c r="EE175" s="471">
        <f t="shared" si="261"/>
        <v>893310.50897060346</v>
      </c>
      <c r="EF175" s="471">
        <f t="shared" ref="EF175:FK175" si="262">EF165</f>
        <v>818355.02917648258</v>
      </c>
      <c r="EG175" s="471">
        <f t="shared" si="262"/>
        <v>986023.37934118614</v>
      </c>
      <c r="EH175" s="471">
        <f t="shared" si="262"/>
        <v>1020282.6834729491</v>
      </c>
      <c r="EI175" s="472">
        <f t="shared" si="262"/>
        <v>1096930.3507783592</v>
      </c>
      <c r="EJ175" s="471">
        <f t="shared" si="262"/>
        <v>947321.35262268735</v>
      </c>
      <c r="EK175" s="471">
        <f t="shared" si="262"/>
        <v>896595.50209814974</v>
      </c>
      <c r="EL175" s="471">
        <f t="shared" si="262"/>
        <v>1012583.33967852</v>
      </c>
      <c r="EM175" s="471">
        <f t="shared" si="262"/>
        <v>988364.62774281623</v>
      </c>
      <c r="EN175" s="471">
        <f t="shared" si="262"/>
        <v>974899.79619425291</v>
      </c>
      <c r="EO175" s="471">
        <f t="shared" si="262"/>
        <v>1038698.7989554023</v>
      </c>
      <c r="EP175" s="471">
        <f t="shared" si="262"/>
        <v>931864.89716432197</v>
      </c>
      <c r="EQ175" s="471">
        <f t="shared" si="262"/>
        <v>916913.6757314573</v>
      </c>
      <c r="ER175" s="471">
        <f t="shared" si="262"/>
        <v>850345.63058516616</v>
      </c>
      <c r="ES175" s="471">
        <f t="shared" si="262"/>
        <v>907888.34046813287</v>
      </c>
      <c r="ET175" s="471">
        <f t="shared" si="262"/>
        <v>984854.7883745064</v>
      </c>
      <c r="EU175" s="472">
        <f t="shared" si="262"/>
        <v>1060710.8386996051</v>
      </c>
      <c r="EV175" s="471">
        <f t="shared" si="262"/>
        <v>1057773.4729596842</v>
      </c>
      <c r="EW175" s="471">
        <f t="shared" si="262"/>
        <v>1045459.8243677472</v>
      </c>
      <c r="EX175" s="471">
        <f t="shared" si="262"/>
        <v>1047882.8354941979</v>
      </c>
      <c r="EY175" s="471">
        <f t="shared" si="262"/>
        <v>1278216.5663953584</v>
      </c>
      <c r="EZ175" s="471">
        <f t="shared" si="262"/>
        <v>1314742.7371162868</v>
      </c>
      <c r="FA175" s="471">
        <f t="shared" si="262"/>
        <v>1333596.8616930291</v>
      </c>
      <c r="FB175" s="471">
        <f t="shared" si="262"/>
        <v>1495416.035354424</v>
      </c>
      <c r="FC175" s="471">
        <f t="shared" si="262"/>
        <v>1337526.4122835388</v>
      </c>
      <c r="FD175" s="471">
        <f t="shared" si="262"/>
        <v>1285758.7438268315</v>
      </c>
      <c r="FE175" s="471">
        <f t="shared" si="262"/>
        <v>1332587.9530614652</v>
      </c>
      <c r="FF175" s="471">
        <f t="shared" si="262"/>
        <v>1390480.3304491723</v>
      </c>
      <c r="FG175" s="472">
        <f t="shared" si="262"/>
        <v>1363844.9843593377</v>
      </c>
      <c r="FH175" s="471">
        <f t="shared" si="262"/>
        <v>1548201.86348747</v>
      </c>
      <c r="FI175" s="471">
        <f t="shared" si="262"/>
        <v>1378374.726789976</v>
      </c>
      <c r="FJ175" s="471">
        <f t="shared" si="262"/>
        <v>1380648.3114319807</v>
      </c>
      <c r="FK175" s="471">
        <f t="shared" si="262"/>
        <v>1486079.0851455848</v>
      </c>
      <c r="FL175" s="471">
        <f t="shared" ref="FL175:GE175" si="263">FL165</f>
        <v>1606886.9881164683</v>
      </c>
      <c r="FM175" s="471">
        <f t="shared" si="263"/>
        <v>1558682.1444931743</v>
      </c>
      <c r="FN175" s="471">
        <f t="shared" si="263"/>
        <v>1703753.8015945395</v>
      </c>
      <c r="FO175" s="471">
        <f t="shared" si="263"/>
        <v>1428685.9952756313</v>
      </c>
      <c r="FP175" s="471">
        <f t="shared" si="263"/>
        <v>1299771.8162205054</v>
      </c>
      <c r="FQ175" s="471">
        <f t="shared" si="263"/>
        <v>1233704.8309764042</v>
      </c>
      <c r="FR175" s="471">
        <f t="shared" si="263"/>
        <v>1167147.5547811238</v>
      </c>
      <c r="FS175" s="472">
        <f t="shared" si="263"/>
        <v>1017458.1118248987</v>
      </c>
      <c r="FT175" s="471">
        <f t="shared" si="263"/>
        <v>1065074.1574599191</v>
      </c>
      <c r="FU175" s="471">
        <f t="shared" si="263"/>
        <v>963202.12596793519</v>
      </c>
      <c r="FV175" s="471">
        <f t="shared" si="263"/>
        <v>1015267.0747743481</v>
      </c>
      <c r="FW175" s="471">
        <f t="shared" si="263"/>
        <v>1008560.8998194786</v>
      </c>
      <c r="FX175" s="471">
        <f t="shared" si="263"/>
        <v>1198865.6078555831</v>
      </c>
      <c r="FY175" s="471">
        <f t="shared" si="263"/>
        <v>1212019.9002844663</v>
      </c>
      <c r="FZ175" s="471">
        <f t="shared" si="263"/>
        <v>1273903.3822275731</v>
      </c>
      <c r="GA175" s="471">
        <f t="shared" si="263"/>
        <v>1089466.8317820583</v>
      </c>
      <c r="GB175" s="471">
        <f t="shared" si="263"/>
        <v>1047356.911425647</v>
      </c>
      <c r="GC175" s="471">
        <f t="shared" si="263"/>
        <v>1141704.9731405175</v>
      </c>
      <c r="GD175" s="471">
        <f t="shared" si="263"/>
        <v>1169985.1005124142</v>
      </c>
      <c r="GE175" s="472">
        <f t="shared" si="263"/>
        <v>1154427.1524099314</v>
      </c>
      <c r="GF175" s="477">
        <f t="shared" si="242"/>
        <v>142353054.86036029</v>
      </c>
      <c r="GG175" s="474"/>
      <c r="GH175" s="474"/>
      <c r="GI175" s="474"/>
      <c r="GJ175" s="474"/>
      <c r="GK175" s="474"/>
      <c r="GL175" s="474"/>
      <c r="GM175" s="474"/>
    </row>
    <row r="176" spans="1:195" ht="22" hidden="1" customHeight="1" thickTop="1" thickBot="1">
      <c r="G176" s="242" t="s">
        <v>292</v>
      </c>
      <c r="H176" s="468">
        <f t="shared" ref="H176:AM176" si="264">H159*-0.3</f>
        <v>0</v>
      </c>
      <c r="I176" s="468">
        <f t="shared" si="264"/>
        <v>0</v>
      </c>
      <c r="J176" s="468">
        <f t="shared" si="264"/>
        <v>0</v>
      </c>
      <c r="K176" s="468">
        <f t="shared" si="264"/>
        <v>0</v>
      </c>
      <c r="L176" s="468">
        <f t="shared" si="264"/>
        <v>0</v>
      </c>
      <c r="M176" s="468">
        <f t="shared" si="264"/>
        <v>0</v>
      </c>
      <c r="N176" s="468">
        <f t="shared" si="264"/>
        <v>0</v>
      </c>
      <c r="O176" s="468">
        <f t="shared" si="264"/>
        <v>0</v>
      </c>
      <c r="P176" s="471">
        <f t="shared" si="264"/>
        <v>0</v>
      </c>
      <c r="Q176" s="471">
        <f t="shared" si="264"/>
        <v>-3289.7474999999995</v>
      </c>
      <c r="R176" s="471">
        <f t="shared" si="264"/>
        <v>-12126.31875</v>
      </c>
      <c r="S176" s="472">
        <f t="shared" si="264"/>
        <v>-29264.625</v>
      </c>
      <c r="T176" s="471">
        <f t="shared" si="264"/>
        <v>-63591.693749999999</v>
      </c>
      <c r="U176" s="471">
        <f t="shared" si="264"/>
        <v>-131478.89624999996</v>
      </c>
      <c r="V176" s="471">
        <f t="shared" si="264"/>
        <v>-236459.85187499999</v>
      </c>
      <c r="W176" s="471">
        <f t="shared" si="264"/>
        <v>-409851.07312499994</v>
      </c>
      <c r="X176" s="471">
        <f t="shared" si="264"/>
        <v>-608766.42937499995</v>
      </c>
      <c r="Y176" s="471">
        <f t="shared" si="264"/>
        <v>-897951.38062499987</v>
      </c>
      <c r="Z176" s="471">
        <f t="shared" si="264"/>
        <v>-1074346.430625</v>
      </c>
      <c r="AA176" s="471">
        <f t="shared" si="264"/>
        <v>-1193167.535625</v>
      </c>
      <c r="AB176" s="471">
        <f t="shared" si="264"/>
        <v>-1047005.31</v>
      </c>
      <c r="AC176" s="468">
        <f t="shared" si="264"/>
        <v>-876998.02124999987</v>
      </c>
      <c r="AD176" s="468">
        <f t="shared" si="264"/>
        <v>-1079388.1312499999</v>
      </c>
      <c r="AE176" s="472">
        <f t="shared" si="264"/>
        <v>-955294.90874999994</v>
      </c>
      <c r="AF176" s="468">
        <f t="shared" si="264"/>
        <v>-883649.27624999976</v>
      </c>
      <c r="AG176" s="468">
        <f t="shared" si="264"/>
        <v>-1122904.9650000001</v>
      </c>
      <c r="AH176" s="468">
        <f t="shared" si="264"/>
        <v>-1082120.056875</v>
      </c>
      <c r="AI176" s="468">
        <f t="shared" si="264"/>
        <v>-1089440.1375000002</v>
      </c>
      <c r="AJ176" s="468">
        <f t="shared" si="264"/>
        <v>-959209.75312499981</v>
      </c>
      <c r="AK176" s="468">
        <f t="shared" si="264"/>
        <v>-1180670.64375</v>
      </c>
      <c r="AL176" s="468">
        <f t="shared" si="264"/>
        <v>-1206237.3862499997</v>
      </c>
      <c r="AM176" s="468">
        <f t="shared" si="264"/>
        <v>-1498583.1412500001</v>
      </c>
      <c r="AN176" s="471">
        <f t="shared" ref="AN176:BS176" si="265">AN159*-0.3</f>
        <v>-1400172.7106249998</v>
      </c>
      <c r="AO176" s="471">
        <f t="shared" si="265"/>
        <v>-1532736.5283749998</v>
      </c>
      <c r="AP176" s="471">
        <f t="shared" si="265"/>
        <v>-1338205.1250749999</v>
      </c>
      <c r="AQ176" s="472">
        <f t="shared" si="265"/>
        <v>-1275849.2775599998</v>
      </c>
      <c r="AR176" s="471">
        <f t="shared" si="265"/>
        <v>-1468362.3671729998</v>
      </c>
      <c r="AS176" s="471">
        <f t="shared" si="265"/>
        <v>-1256587.2271133999</v>
      </c>
      <c r="AT176" s="471">
        <f t="shared" si="265"/>
        <v>-1152337.41669072</v>
      </c>
      <c r="AU176" s="471">
        <f t="shared" si="265"/>
        <v>-1348937.015352576</v>
      </c>
      <c r="AV176" s="471">
        <f t="shared" si="265"/>
        <v>-1227624.9766570607</v>
      </c>
      <c r="AW176" s="471">
        <f t="shared" si="265"/>
        <v>-1192604.3533256487</v>
      </c>
      <c r="AX176" s="471">
        <f t="shared" si="265"/>
        <v>-963806.73841051909</v>
      </c>
      <c r="AY176" s="471">
        <f t="shared" si="265"/>
        <v>-1058256.829853415</v>
      </c>
      <c r="AZ176" s="471">
        <f t="shared" si="265"/>
        <v>-941718.97100773221</v>
      </c>
      <c r="BA176" s="468">
        <f t="shared" si="265"/>
        <v>-936809.9949311855</v>
      </c>
      <c r="BB176" s="468">
        <f t="shared" si="265"/>
        <v>-797765.68581994856</v>
      </c>
      <c r="BC176" s="472">
        <f t="shared" si="265"/>
        <v>-921618.01678095874</v>
      </c>
      <c r="BD176" s="468">
        <f t="shared" si="265"/>
        <v>-1117523.070674767</v>
      </c>
      <c r="BE176" s="468">
        <f t="shared" si="265"/>
        <v>-1437720.9909148137</v>
      </c>
      <c r="BF176" s="468">
        <f t="shared" si="265"/>
        <v>-1507428.3464818511</v>
      </c>
      <c r="BG176" s="468">
        <f t="shared" si="265"/>
        <v>-1625346.9124354809</v>
      </c>
      <c r="BH176" s="468">
        <f t="shared" si="265"/>
        <v>-1536524.9049483845</v>
      </c>
      <c r="BI176" s="468">
        <f t="shared" si="265"/>
        <v>-1382076.5727087075</v>
      </c>
      <c r="BJ176" s="468">
        <f t="shared" si="265"/>
        <v>-1620028.1924169662</v>
      </c>
      <c r="BK176" s="468">
        <f t="shared" si="265"/>
        <v>-1440781.5351835727</v>
      </c>
      <c r="BL176" s="471">
        <f t="shared" si="265"/>
        <v>-1314721.201146858</v>
      </c>
      <c r="BM176" s="471">
        <f t="shared" si="265"/>
        <v>-1494835.6467924865</v>
      </c>
      <c r="BN176" s="471">
        <f t="shared" si="265"/>
        <v>-1522612.4284339892</v>
      </c>
      <c r="BO176" s="472">
        <f t="shared" si="265"/>
        <v>-1575557.5613721914</v>
      </c>
      <c r="BP176" s="471">
        <f t="shared" si="265"/>
        <v>-1613116.735972753</v>
      </c>
      <c r="BQ176" s="471">
        <f t="shared" si="265"/>
        <v>-1895085.7407782024</v>
      </c>
      <c r="BR176" s="471">
        <f t="shared" si="265"/>
        <v>-1997832.9406225623</v>
      </c>
      <c r="BS176" s="471">
        <f t="shared" si="265"/>
        <v>-1892850.2346230499</v>
      </c>
      <c r="BT176" s="471">
        <f t="shared" ref="BT176:CY176" si="266">BT159*-0.3</f>
        <v>-1582018.2639484394</v>
      </c>
      <c r="BU176" s="471">
        <f t="shared" si="266"/>
        <v>-1781016.2349087517</v>
      </c>
      <c r="BV176" s="471">
        <f t="shared" si="266"/>
        <v>-1523474.1300520014</v>
      </c>
      <c r="BW176" s="471">
        <f t="shared" si="266"/>
        <v>-1524021.2280416011</v>
      </c>
      <c r="BX176" s="471">
        <f t="shared" si="266"/>
        <v>-1638755.4313082809</v>
      </c>
      <c r="BY176" s="468">
        <f t="shared" si="266"/>
        <v>-1494792.9175466246</v>
      </c>
      <c r="BZ176" s="468">
        <f t="shared" si="266"/>
        <v>-1440688.8725373002</v>
      </c>
      <c r="CA176" s="472">
        <f t="shared" si="266"/>
        <v>-1216809.0385298398</v>
      </c>
      <c r="CB176" s="468">
        <f t="shared" si="266"/>
        <v>-1318142.1300738717</v>
      </c>
      <c r="CC176" s="468">
        <f t="shared" si="266"/>
        <v>-1373328.1350590975</v>
      </c>
      <c r="CD176" s="468">
        <f t="shared" si="266"/>
        <v>-1684601.969297278</v>
      </c>
      <c r="CE176" s="468">
        <f t="shared" si="266"/>
        <v>-1790029.3888128225</v>
      </c>
      <c r="CF176" s="468">
        <f t="shared" si="266"/>
        <v>-1919267.9684252581</v>
      </c>
      <c r="CG176" s="468">
        <f t="shared" si="266"/>
        <v>-2078357.2622402066</v>
      </c>
      <c r="CH176" s="468">
        <f t="shared" si="266"/>
        <v>-1851791.3497921648</v>
      </c>
      <c r="CI176" s="468">
        <f t="shared" si="266"/>
        <v>-1599193.3702087319</v>
      </c>
      <c r="CJ176" s="471">
        <f t="shared" si="266"/>
        <v>-1750788.4072919853</v>
      </c>
      <c r="CK176" s="471">
        <f t="shared" si="266"/>
        <v>-1555875.1885835887</v>
      </c>
      <c r="CL176" s="471">
        <f t="shared" si="266"/>
        <v>-1441636.0523668709</v>
      </c>
      <c r="CM176" s="472">
        <f t="shared" si="266"/>
        <v>-1647966.6678934966</v>
      </c>
      <c r="CN176" s="471">
        <f t="shared" si="266"/>
        <v>-1596466.7684397975</v>
      </c>
      <c r="CO176" s="471">
        <f t="shared" si="266"/>
        <v>-1538825.8480018377</v>
      </c>
      <c r="CP176" s="471">
        <f t="shared" si="266"/>
        <v>-1270501.9926514705</v>
      </c>
      <c r="CQ176" s="471">
        <f t="shared" si="266"/>
        <v>-1259105.4629961762</v>
      </c>
      <c r="CR176" s="471">
        <f t="shared" si="266"/>
        <v>-1136887.5275219411</v>
      </c>
      <c r="CS176" s="471">
        <f t="shared" si="266"/>
        <v>-1204227.4450175527</v>
      </c>
      <c r="CT176" s="471">
        <f t="shared" si="266"/>
        <v>-1060518.8708890425</v>
      </c>
      <c r="CU176" s="471">
        <f t="shared" si="266"/>
        <v>-1215360.8658362338</v>
      </c>
      <c r="CV176" s="471">
        <f t="shared" si="266"/>
        <v>-1395662.8256689869</v>
      </c>
      <c r="CW176" s="468">
        <f t="shared" si="266"/>
        <v>-1575936.9956601893</v>
      </c>
      <c r="CX176" s="468">
        <f t="shared" si="266"/>
        <v>-1774760.6460281515</v>
      </c>
      <c r="CY176" s="472">
        <f t="shared" si="266"/>
        <v>-1540330.6701975213</v>
      </c>
      <c r="CZ176" s="468">
        <f t="shared" ref="CZ176:EE176" si="267">CZ159*-0.3</f>
        <v>-1472918.4236580168</v>
      </c>
      <c r="DA176" s="468">
        <f t="shared" si="267"/>
        <v>-1842428.5768014134</v>
      </c>
      <c r="DB176" s="468">
        <f t="shared" si="267"/>
        <v>-1883773.7520661312</v>
      </c>
      <c r="DC176" s="468">
        <f t="shared" si="267"/>
        <v>-2022351.6685279047</v>
      </c>
      <c r="DD176" s="468">
        <f t="shared" si="267"/>
        <v>-2531643.4616973237</v>
      </c>
      <c r="DE176" s="468">
        <f t="shared" si="267"/>
        <v>-2525918.808357859</v>
      </c>
      <c r="DF176" s="468">
        <f t="shared" si="267"/>
        <v>-2589465.0023112874</v>
      </c>
      <c r="DG176" s="468">
        <f t="shared" si="267"/>
        <v>-2179294.9743490298</v>
      </c>
      <c r="DH176" s="471">
        <f t="shared" si="267"/>
        <v>-2017152.5021042239</v>
      </c>
      <c r="DI176" s="471">
        <f t="shared" si="267"/>
        <v>-2103611.9363083788</v>
      </c>
      <c r="DJ176" s="471">
        <f t="shared" si="267"/>
        <v>-1930002.6214217034</v>
      </c>
      <c r="DK176" s="472">
        <f t="shared" si="267"/>
        <v>-1593027.6321373626</v>
      </c>
      <c r="DL176" s="471">
        <f t="shared" si="267"/>
        <v>-1818784.2714598903</v>
      </c>
      <c r="DM176" s="471">
        <f t="shared" si="267"/>
        <v>-1715992.0756679124</v>
      </c>
      <c r="DN176" s="471">
        <f t="shared" si="267"/>
        <v>-1807517.9830343297</v>
      </c>
      <c r="DO176" s="471">
        <f t="shared" si="267"/>
        <v>-1608445.7253024636</v>
      </c>
      <c r="DP176" s="471">
        <f t="shared" si="267"/>
        <v>-1619346.4644919711</v>
      </c>
      <c r="DQ176" s="471">
        <f t="shared" si="267"/>
        <v>-1472240.1037185767</v>
      </c>
      <c r="DR176" s="471">
        <f t="shared" si="267"/>
        <v>-1472584.6297248614</v>
      </c>
      <c r="DS176" s="471">
        <f t="shared" si="267"/>
        <v>-1308814.0874048891</v>
      </c>
      <c r="DT176" s="471">
        <f t="shared" si="267"/>
        <v>-1384697.4310489113</v>
      </c>
      <c r="DU176" s="468">
        <f t="shared" si="267"/>
        <v>-1664393.9858391287</v>
      </c>
      <c r="DV176" s="468">
        <f t="shared" si="267"/>
        <v>-1802481.1142963034</v>
      </c>
      <c r="DW176" s="472">
        <f t="shared" si="267"/>
        <v>-1943219.2971870424</v>
      </c>
      <c r="DX176" s="468">
        <f t="shared" si="267"/>
        <v>-1814684.4703746343</v>
      </c>
      <c r="DY176" s="468">
        <f t="shared" si="267"/>
        <v>-1713884.3895497071</v>
      </c>
      <c r="DZ176" s="468">
        <f t="shared" si="267"/>
        <v>-1996451.7343897659</v>
      </c>
      <c r="EA176" s="468">
        <f t="shared" si="267"/>
        <v>-1825197.4002618126</v>
      </c>
      <c r="EB176" s="468">
        <f t="shared" si="267"/>
        <v>-1759192.3799594501</v>
      </c>
      <c r="EC176" s="468">
        <f t="shared" si="267"/>
        <v>-1886442.0524675602</v>
      </c>
      <c r="ED176" s="468">
        <f t="shared" si="267"/>
        <v>-1829391.1634740478</v>
      </c>
      <c r="EE176" s="468">
        <f t="shared" si="267"/>
        <v>-1854860.0151542388</v>
      </c>
      <c r="EF176" s="471">
        <f t="shared" ref="EF176:FK176" si="268">EF159*-0.3</f>
        <v>-1699223.2897483907</v>
      </c>
      <c r="EG176" s="471">
        <f t="shared" si="268"/>
        <v>-2047367.9890487127</v>
      </c>
      <c r="EH176" s="471">
        <f t="shared" si="268"/>
        <v>-2118503.6274889703</v>
      </c>
      <c r="EI176" s="472">
        <f t="shared" si="268"/>
        <v>-2277653.9922411763</v>
      </c>
      <c r="EJ176" s="471">
        <f t="shared" si="268"/>
        <v>-1967007.5307929409</v>
      </c>
      <c r="EK176" s="471">
        <f t="shared" si="268"/>
        <v>-1861680.9383843523</v>
      </c>
      <c r="EL176" s="471">
        <f t="shared" si="268"/>
        <v>-2102516.7955824821</v>
      </c>
      <c r="EM176" s="471">
        <f t="shared" si="268"/>
        <v>-2052229.3312159858</v>
      </c>
      <c r="EN176" s="471">
        <f t="shared" si="268"/>
        <v>-2024271.1045977885</v>
      </c>
      <c r="EO176" s="471">
        <f t="shared" si="268"/>
        <v>-2156742.6450532312</v>
      </c>
      <c r="EP176" s="471">
        <f t="shared" si="268"/>
        <v>-1934913.9184175848</v>
      </c>
      <c r="EQ176" s="471">
        <f t="shared" si="268"/>
        <v>-1903869.3683590675</v>
      </c>
      <c r="ER176" s="471">
        <f t="shared" si="268"/>
        <v>-1765648.2190622543</v>
      </c>
      <c r="ES176" s="468">
        <f t="shared" si="268"/>
        <v>-1885129.2624998032</v>
      </c>
      <c r="ET176" s="468">
        <f t="shared" si="268"/>
        <v>-2044941.5397498428</v>
      </c>
      <c r="EU176" s="472">
        <f t="shared" si="268"/>
        <v>-2202448.1997998743</v>
      </c>
      <c r="EV176" s="468">
        <f t="shared" si="268"/>
        <v>-2196349.0862148996</v>
      </c>
      <c r="EW176" s="468">
        <f t="shared" si="268"/>
        <v>-2170781.1630969192</v>
      </c>
      <c r="EX176" s="468">
        <f t="shared" si="268"/>
        <v>-2175812.2764775353</v>
      </c>
      <c r="EY176" s="468">
        <f t="shared" si="268"/>
        <v>-2654074.6760570281</v>
      </c>
      <c r="EZ176" s="468">
        <f t="shared" si="268"/>
        <v>-2729917.2110956223</v>
      </c>
      <c r="FA176" s="468">
        <f t="shared" si="268"/>
        <v>-2769065.7058764976</v>
      </c>
      <c r="FB176" s="468">
        <f t="shared" si="268"/>
        <v>-3105065.2400761992</v>
      </c>
      <c r="FC176" s="468">
        <f t="shared" si="268"/>
        <v>-2777224.9810609589</v>
      </c>
      <c r="FD176" s="471">
        <f t="shared" si="268"/>
        <v>-2669735.1694737677</v>
      </c>
      <c r="FE176" s="471">
        <f t="shared" si="268"/>
        <v>-2766970.8192040143</v>
      </c>
      <c r="FF176" s="471">
        <f t="shared" si="268"/>
        <v>-2887177.908363211</v>
      </c>
      <c r="FG176" s="472">
        <f t="shared" si="268"/>
        <v>-2831872.5716905687</v>
      </c>
      <c r="FH176" s="471">
        <f t="shared" si="268"/>
        <v>-3214669.1471024551</v>
      </c>
      <c r="FI176" s="471">
        <f t="shared" si="268"/>
        <v>-2862041.9674319639</v>
      </c>
      <c r="FJ176" s="471">
        <f t="shared" si="268"/>
        <v>-2866762.8133205706</v>
      </c>
      <c r="FK176" s="471">
        <f t="shared" si="268"/>
        <v>-3085678.1004064567</v>
      </c>
      <c r="FL176" s="471">
        <f t="shared" ref="FL176:GE176" si="269">FL159*-0.3</f>
        <v>-3336522.2878251658</v>
      </c>
      <c r="FM176" s="471">
        <f t="shared" si="269"/>
        <v>-3236430.286135132</v>
      </c>
      <c r="FN176" s="471">
        <f t="shared" si="269"/>
        <v>-3537655.4630331062</v>
      </c>
      <c r="FO176" s="471">
        <f t="shared" si="269"/>
        <v>-2966507.7263014838</v>
      </c>
      <c r="FP176" s="471">
        <f t="shared" si="269"/>
        <v>-2698831.7572911875</v>
      </c>
      <c r="FQ176" s="468">
        <f t="shared" si="269"/>
        <v>-2561651.0032079504</v>
      </c>
      <c r="FR176" s="468">
        <f t="shared" si="269"/>
        <v>-2423452.2144413604</v>
      </c>
      <c r="FS176" s="472">
        <f t="shared" si="269"/>
        <v>-2112638.7183030881</v>
      </c>
      <c r="FT176" s="468">
        <f t="shared" si="269"/>
        <v>-2211508.1463924702</v>
      </c>
      <c r="FU176" s="468">
        <f t="shared" si="269"/>
        <v>-1999982.1921139762</v>
      </c>
      <c r="FV176" s="468">
        <f t="shared" si="269"/>
        <v>-2108089.2733161808</v>
      </c>
      <c r="FW176" s="468">
        <f t="shared" si="269"/>
        <v>-2094164.6461529445</v>
      </c>
      <c r="FX176" s="468">
        <f t="shared" si="269"/>
        <v>-2489311.2274223557</v>
      </c>
      <c r="FY176" s="468">
        <f t="shared" si="269"/>
        <v>-2516624.6540628844</v>
      </c>
      <c r="FZ176" s="468">
        <f t="shared" si="269"/>
        <v>-2645118.8283753074</v>
      </c>
      <c r="GA176" s="468">
        <f t="shared" si="269"/>
        <v>-2262156.8243252458</v>
      </c>
      <c r="GB176" s="471">
        <f t="shared" si="269"/>
        <v>-2174720.253585197</v>
      </c>
      <c r="GC176" s="471">
        <f t="shared" si="269"/>
        <v>-2370623.5206181575</v>
      </c>
      <c r="GD176" s="471">
        <f t="shared" si="269"/>
        <v>-2429344.062869526</v>
      </c>
      <c r="GE176" s="472">
        <f t="shared" si="269"/>
        <v>-2397039.7122956207</v>
      </c>
      <c r="GF176" s="477">
        <f t="shared" si="242"/>
        <v>-295580301.41144258</v>
      </c>
    </row>
    <row r="177" spans="7:188" ht="22" customHeight="1" thickTop="1" thickBot="1">
      <c r="G177" s="242" t="s">
        <v>439</v>
      </c>
      <c r="H177" s="475">
        <f>H169+H171+H172</f>
        <v>0</v>
      </c>
      <c r="I177" s="475">
        <f t="shared" ref="I177:BT177" si="270">I169+I171+I172</f>
        <v>0</v>
      </c>
      <c r="J177" s="475">
        <f t="shared" si="270"/>
        <v>0</v>
      </c>
      <c r="K177" s="475">
        <f t="shared" si="270"/>
        <v>-29800</v>
      </c>
      <c r="L177" s="475">
        <f t="shared" si="270"/>
        <v>-4800</v>
      </c>
      <c r="M177" s="475">
        <f t="shared" si="270"/>
        <v>-33600</v>
      </c>
      <c r="N177" s="475">
        <f t="shared" si="270"/>
        <v>-10600</v>
      </c>
      <c r="O177" s="475">
        <f t="shared" si="270"/>
        <v>-9100</v>
      </c>
      <c r="P177" s="475">
        <f t="shared" si="270"/>
        <v>-16140</v>
      </c>
      <c r="Q177" s="475">
        <f t="shared" si="270"/>
        <v>-17966.534749999999</v>
      </c>
      <c r="R177" s="475">
        <f t="shared" si="270"/>
        <v>-24429.731875000001</v>
      </c>
      <c r="S177" s="477">
        <f t="shared" si="270"/>
        <v>-31440.462500000001</v>
      </c>
      <c r="T177" s="475">
        <f t="shared" si="270"/>
        <v>-42142.269374999996</v>
      </c>
      <c r="U177" s="475">
        <f t="shared" si="270"/>
        <v>-68706.629624999987</v>
      </c>
      <c r="V177" s="475">
        <f t="shared" si="270"/>
        <v>-114528.4151875</v>
      </c>
      <c r="W177" s="475">
        <f t="shared" si="270"/>
        <v>-183075.47731250001</v>
      </c>
      <c r="X177" s="475">
        <f t="shared" si="270"/>
        <v>-263874.71293749998</v>
      </c>
      <c r="Y177" s="475">
        <f t="shared" si="270"/>
        <v>-380523.62806250004</v>
      </c>
      <c r="Z177" s="475">
        <f t="shared" si="270"/>
        <v>-451841.93306250009</v>
      </c>
      <c r="AA177" s="475">
        <f t="shared" si="270"/>
        <v>-505034.52356250002</v>
      </c>
      <c r="AB177" s="475">
        <f t="shared" si="270"/>
        <v>-444917.09100000007</v>
      </c>
      <c r="AC177" s="475">
        <f t="shared" si="270"/>
        <v>-375144.54212500004</v>
      </c>
      <c r="AD177" s="475">
        <f t="shared" si="270"/>
        <v>-460684.91312499996</v>
      </c>
      <c r="AE177" s="477">
        <f t="shared" si="270"/>
        <v>-413426.43087499996</v>
      </c>
      <c r="AF177" s="475">
        <f t="shared" si="270"/>
        <v>-381776.54762499989</v>
      </c>
      <c r="AG177" s="475">
        <f t="shared" si="270"/>
        <v>-477092.33650000009</v>
      </c>
      <c r="AH177" s="475">
        <f t="shared" si="270"/>
        <v>-462426.51568750007</v>
      </c>
      <c r="AI177" s="475">
        <f t="shared" si="270"/>
        <v>-460258.21375</v>
      </c>
      <c r="AJ177" s="475">
        <f t="shared" si="270"/>
        <v>-406955.02531249996</v>
      </c>
      <c r="AK177" s="475">
        <f t="shared" si="270"/>
        <v>-501395.364375</v>
      </c>
      <c r="AL177" s="475">
        <f t="shared" si="270"/>
        <v>-510384.71862499998</v>
      </c>
      <c r="AM177" s="475">
        <f t="shared" si="270"/>
        <v>-628378.1741249999</v>
      </c>
      <c r="AN177" s="475">
        <f t="shared" si="270"/>
        <v>-590035.84106249991</v>
      </c>
      <c r="AO177" s="475">
        <f t="shared" si="270"/>
        <v>-645979.94683749997</v>
      </c>
      <c r="AP177" s="475">
        <f t="shared" si="270"/>
        <v>-569478.4657075</v>
      </c>
      <c r="AQ177" s="477">
        <f t="shared" si="270"/>
        <v>-547954.53031599987</v>
      </c>
      <c r="AR177" s="475">
        <f t="shared" si="270"/>
        <v>-626322.16076529992</v>
      </c>
      <c r="AS177" s="475">
        <f t="shared" si="270"/>
        <v>-536957.43594974</v>
      </c>
      <c r="AT177" s="475">
        <f t="shared" si="270"/>
        <v>-496590.47225979198</v>
      </c>
      <c r="AU177" s="475">
        <f t="shared" si="270"/>
        <v>-577755.91800783365</v>
      </c>
      <c r="AV177" s="475">
        <f t="shared" si="270"/>
        <v>-525708.90084376675</v>
      </c>
      <c r="AW177" s="475">
        <f t="shared" si="270"/>
        <v>-512507.42987501348</v>
      </c>
      <c r="AX177" s="475">
        <f t="shared" si="270"/>
        <v>-420428.68147501093</v>
      </c>
      <c r="AY177" s="475">
        <f t="shared" si="270"/>
        <v>-457974.07509250869</v>
      </c>
      <c r="AZ177" s="475">
        <f t="shared" si="270"/>
        <v>-411202.16478650691</v>
      </c>
      <c r="BA177" s="475">
        <f t="shared" si="270"/>
        <v>-412592.70364170551</v>
      </c>
      <c r="BB177" s="475">
        <f t="shared" si="270"/>
        <v>-357175.44990086445</v>
      </c>
      <c r="BC177" s="477">
        <f t="shared" si="270"/>
        <v>-407776.79673319159</v>
      </c>
      <c r="BD177" s="475">
        <f t="shared" si="270"/>
        <v>-486952.1791115533</v>
      </c>
      <c r="BE177" s="475">
        <f t="shared" si="270"/>
        <v>-612056.54672674264</v>
      </c>
      <c r="BF177" s="475">
        <f t="shared" si="270"/>
        <v>-640314.85275639407</v>
      </c>
      <c r="BG177" s="475">
        <f t="shared" si="270"/>
        <v>-689373.5097301153</v>
      </c>
      <c r="BH177" s="475">
        <f t="shared" si="270"/>
        <v>-655287.54528409219</v>
      </c>
      <c r="BI177" s="475">
        <f t="shared" si="270"/>
        <v>-589128.88110227371</v>
      </c>
      <c r="BJ177" s="475">
        <f t="shared" si="270"/>
        <v>-684198.8263068191</v>
      </c>
      <c r="BK177" s="475">
        <f t="shared" si="270"/>
        <v>-614430.65917045518</v>
      </c>
      <c r="BL177" s="475">
        <f t="shared" si="270"/>
        <v>-561108.97263636417</v>
      </c>
      <c r="BM177" s="475">
        <f t="shared" si="270"/>
        <v>-637847.06069659116</v>
      </c>
      <c r="BN177" s="475">
        <f t="shared" si="270"/>
        <v>-650457.57565727318</v>
      </c>
      <c r="BO177" s="477">
        <f t="shared" si="270"/>
        <v>-670326.80038831849</v>
      </c>
      <c r="BP177" s="475">
        <f t="shared" si="270"/>
        <v>-688691.89899815479</v>
      </c>
      <c r="BQ177" s="475">
        <f t="shared" si="270"/>
        <v>-800781.10639852379</v>
      </c>
      <c r="BR177" s="475">
        <f t="shared" si="270"/>
        <v>-841712.16791881924</v>
      </c>
      <c r="BS177" s="475">
        <f t="shared" si="270"/>
        <v>-796929.67654755549</v>
      </c>
      <c r="BT177" s="475">
        <f t="shared" si="270"/>
        <v>-673811.96886304417</v>
      </c>
      <c r="BU177" s="475">
        <f t="shared" ref="BU177:EF177" si="271">BU169+BU171+BU172</f>
        <v>-756534.51746543543</v>
      </c>
      <c r="BV177" s="475">
        <f t="shared" si="271"/>
        <v>-655605.04218484834</v>
      </c>
      <c r="BW177" s="475">
        <f t="shared" si="271"/>
        <v>-661435.65014787868</v>
      </c>
      <c r="BX177" s="475">
        <f t="shared" si="271"/>
        <v>-703180.26700580283</v>
      </c>
      <c r="BY177" s="475">
        <f t="shared" si="271"/>
        <v>-647979.83085464244</v>
      </c>
      <c r="BZ177" s="475">
        <f t="shared" si="271"/>
        <v>-630513.29453371407</v>
      </c>
      <c r="CA177" s="477">
        <f t="shared" si="271"/>
        <v>-541087.55767697108</v>
      </c>
      <c r="CB177" s="475">
        <f t="shared" si="271"/>
        <v>-580648.40406657686</v>
      </c>
      <c r="CC177" s="475">
        <f t="shared" si="271"/>
        <v>-603201.22235326155</v>
      </c>
      <c r="CD177" s="475">
        <f t="shared" si="271"/>
        <v>-725987.10400760942</v>
      </c>
      <c r="CE177" s="475">
        <f t="shared" si="271"/>
        <v>-764558.91854358744</v>
      </c>
      <c r="CF177" s="475">
        <f t="shared" si="271"/>
        <v>-819482.17857237009</v>
      </c>
      <c r="CG177" s="475">
        <f t="shared" si="271"/>
        <v>-877582.23160789616</v>
      </c>
      <c r="CH177" s="475">
        <f t="shared" si="271"/>
        <v>-784013.37928631669</v>
      </c>
      <c r="CI177" s="475">
        <f t="shared" si="271"/>
        <v>-685237.53846655332</v>
      </c>
      <c r="CJ177" s="475">
        <f t="shared" si="271"/>
        <v>-742995.6598857427</v>
      </c>
      <c r="CK177" s="475">
        <f t="shared" si="271"/>
        <v>-665340.21818359429</v>
      </c>
      <c r="CL177" s="475">
        <f t="shared" si="271"/>
        <v>-615375.22869687539</v>
      </c>
      <c r="CM177" s="477">
        <f t="shared" si="271"/>
        <v>-696784.54155750026</v>
      </c>
      <c r="CN177" s="475">
        <f t="shared" si="271"/>
        <v>-678718.08265850018</v>
      </c>
      <c r="CO177" s="475">
        <f t="shared" si="271"/>
        <v>-656345.36145180021</v>
      </c>
      <c r="CP177" s="475">
        <f t="shared" si="271"/>
        <v>-543348.3285864403</v>
      </c>
      <c r="CQ177" s="475">
        <f t="shared" si="271"/>
        <v>-539862.87175665214</v>
      </c>
      <c r="CR177" s="475">
        <f t="shared" si="271"/>
        <v>-499540.56711782172</v>
      </c>
      <c r="CS177" s="475">
        <f t="shared" si="271"/>
        <v>-526864.2439942573</v>
      </c>
      <c r="CT177" s="475">
        <f t="shared" si="271"/>
        <v>-476266.20468290604</v>
      </c>
      <c r="CU177" s="475">
        <f t="shared" si="271"/>
        <v>-551873.60665882484</v>
      </c>
      <c r="CV177" s="475">
        <f t="shared" si="271"/>
        <v>-617807.3066270597</v>
      </c>
      <c r="CW177" s="475">
        <f t="shared" si="271"/>
        <v>-693139.80081414769</v>
      </c>
      <c r="CX177" s="475">
        <f t="shared" si="271"/>
        <v>-782242.05760131823</v>
      </c>
      <c r="CY177" s="477">
        <f t="shared" si="271"/>
        <v>-679572.15541855467</v>
      </c>
      <c r="CZ177" s="475">
        <f t="shared" si="271"/>
        <v>-651569.31308484368</v>
      </c>
      <c r="DA177" s="475">
        <f t="shared" si="271"/>
        <v>-803268.00025537494</v>
      </c>
      <c r="DB177" s="475">
        <f t="shared" si="271"/>
        <v>-811879.7392668</v>
      </c>
      <c r="DC177" s="475">
        <f t="shared" si="271"/>
        <v>-857198.92810094007</v>
      </c>
      <c r="DD177" s="475">
        <f t="shared" si="271"/>
        <v>-1063752.1851682519</v>
      </c>
      <c r="DE177" s="475">
        <f t="shared" si="271"/>
        <v>-1060393.8160346015</v>
      </c>
      <c r="DF177" s="475">
        <f t="shared" si="271"/>
        <v>-1082317.7383901814</v>
      </c>
      <c r="DG177" s="475">
        <f t="shared" si="271"/>
        <v>-925943.64796214504</v>
      </c>
      <c r="DH177" s="475">
        <f t="shared" si="271"/>
        <v>-856392.45263221604</v>
      </c>
      <c r="DI177" s="475">
        <f t="shared" si="271"/>
        <v>-889135.74956827285</v>
      </c>
      <c r="DJ177" s="475">
        <f t="shared" si="271"/>
        <v>-819710.74489211827</v>
      </c>
      <c r="DK177" s="477">
        <f t="shared" si="271"/>
        <v>-684501.30941369454</v>
      </c>
      <c r="DL177" s="475">
        <f t="shared" si="271"/>
        <v>-777303.83610595576</v>
      </c>
      <c r="DM177" s="475">
        <f t="shared" si="271"/>
        <v>-734974.63073476474</v>
      </c>
      <c r="DN177" s="475">
        <f t="shared" si="271"/>
        <v>-771610.89683781168</v>
      </c>
      <c r="DO177" s="475">
        <f t="shared" si="271"/>
        <v>-689608.39335774933</v>
      </c>
      <c r="DP177" s="475">
        <f t="shared" si="271"/>
        <v>-700413.93111119955</v>
      </c>
      <c r="DQ177" s="475">
        <f t="shared" si="271"/>
        <v>-642585.79210145958</v>
      </c>
      <c r="DR177" s="475">
        <f t="shared" si="271"/>
        <v>-648324.7163561678</v>
      </c>
      <c r="DS177" s="475">
        <f t="shared" si="271"/>
        <v>-585727.02944743412</v>
      </c>
      <c r="DT177" s="475">
        <f t="shared" si="271"/>
        <v>-610705.69767044729</v>
      </c>
      <c r="DU177" s="475">
        <f t="shared" si="271"/>
        <v>-727038.57823635777</v>
      </c>
      <c r="DV177" s="475">
        <f t="shared" si="271"/>
        <v>-779679.86515158624</v>
      </c>
      <c r="DW177" s="477">
        <f t="shared" si="271"/>
        <v>-833640.14469626918</v>
      </c>
      <c r="DX177" s="475">
        <f t="shared" si="271"/>
        <v>-781150.66101951536</v>
      </c>
      <c r="DY177" s="475">
        <f t="shared" si="271"/>
        <v>-736894.7421406121</v>
      </c>
      <c r="DZ177" s="475">
        <f t="shared" si="271"/>
        <v>-847235.21998748987</v>
      </c>
      <c r="EA177" s="475">
        <f t="shared" si="271"/>
        <v>-782279.82126499177</v>
      </c>
      <c r="EB177" s="475">
        <f t="shared" si="271"/>
        <v>-757094.41898699338</v>
      </c>
      <c r="EC177" s="475">
        <f t="shared" si="271"/>
        <v>-807735.68603959493</v>
      </c>
      <c r="ED177" s="475">
        <f t="shared" si="271"/>
        <v>-794260.88498167577</v>
      </c>
      <c r="EE177" s="475">
        <f t="shared" si="271"/>
        <v>-815380.76642284077</v>
      </c>
      <c r="EF177" s="475">
        <f t="shared" si="271"/>
        <v>-747582.9029007724</v>
      </c>
      <c r="EG177" s="475">
        <f t="shared" ref="EG177:GE177" si="272">EG169+EG171+EG172</f>
        <v>-890006.33404561807</v>
      </c>
      <c r="EH177" s="475">
        <f t="shared" si="272"/>
        <v>-922420.57086149463</v>
      </c>
      <c r="EI177" s="477">
        <f t="shared" si="272"/>
        <v>-975985.24971419561</v>
      </c>
      <c r="EJ177" s="475">
        <f t="shared" si="272"/>
        <v>-852152.34547135653</v>
      </c>
      <c r="EK177" s="475">
        <f t="shared" si="272"/>
        <v>-811421.18775208504</v>
      </c>
      <c r="EL177" s="475">
        <f t="shared" si="272"/>
        <v>-894194.15268916811</v>
      </c>
      <c r="EM177" s="475">
        <f t="shared" si="272"/>
        <v>-869146.58762633463</v>
      </c>
      <c r="EN177" s="475">
        <f t="shared" si="272"/>
        <v>-860382.90806356771</v>
      </c>
      <c r="EO177" s="475">
        <f t="shared" si="272"/>
        <v>-909689.80458835419</v>
      </c>
      <c r="EP177" s="475">
        <f t="shared" si="272"/>
        <v>-823831.14190818346</v>
      </c>
      <c r="EQ177" s="475">
        <f t="shared" si="272"/>
        <v>-824292.95488904649</v>
      </c>
      <c r="ER177" s="475">
        <f t="shared" si="272"/>
        <v>-762367.62634873739</v>
      </c>
      <c r="ES177" s="475">
        <f t="shared" si="272"/>
        <v>-811776.32580398989</v>
      </c>
      <c r="ET177" s="475">
        <f t="shared" si="272"/>
        <v>-884857.90961819189</v>
      </c>
      <c r="EU177" s="477">
        <f t="shared" si="272"/>
        <v>-941579.79249455361</v>
      </c>
      <c r="EV177" s="475">
        <f t="shared" si="272"/>
        <v>-940780.42863314296</v>
      </c>
      <c r="EW177" s="475">
        <f t="shared" si="272"/>
        <v>-933610.59831901407</v>
      </c>
      <c r="EX177" s="475">
        <f t="shared" si="272"/>
        <v>-923039.3092552115</v>
      </c>
      <c r="EY177" s="475">
        <f t="shared" si="272"/>
        <v>-1111180.4908916689</v>
      </c>
      <c r="EZ177" s="475">
        <f t="shared" si="272"/>
        <v>-1144482.7037383353</v>
      </c>
      <c r="FA177" s="475">
        <f t="shared" si="272"/>
        <v>-1156218.668690668</v>
      </c>
      <c r="FB177" s="475">
        <f t="shared" si="272"/>
        <v>-1295304.7684900351</v>
      </c>
      <c r="FC177" s="475">
        <f t="shared" si="272"/>
        <v>-1176248.7576920276</v>
      </c>
      <c r="FD177" s="475">
        <f t="shared" si="272"/>
        <v>-1126925.3186161225</v>
      </c>
      <c r="FE177" s="475">
        <f t="shared" si="272"/>
        <v>-1167363.9412553981</v>
      </c>
      <c r="FF177" s="475">
        <f t="shared" si="272"/>
        <v>-1224475.4063043185</v>
      </c>
      <c r="FG177" s="477">
        <f t="shared" si="272"/>
        <v>-1195384.4695434547</v>
      </c>
      <c r="FH177" s="475">
        <f t="shared" si="272"/>
        <v>-1351400.6806097636</v>
      </c>
      <c r="FI177" s="475">
        <f t="shared" si="272"/>
        <v>-1212349.7654628109</v>
      </c>
      <c r="FJ177" s="475">
        <f t="shared" si="272"/>
        <v>-1201653.3663077485</v>
      </c>
      <c r="FK177" s="475">
        <f t="shared" si="272"/>
        <v>-1285217.2340211989</v>
      </c>
      <c r="FL177" s="475">
        <f t="shared" si="272"/>
        <v>-1389085.8879669595</v>
      </c>
      <c r="FM177" s="475">
        <f t="shared" si="272"/>
        <v>-1344675.4899610672</v>
      </c>
      <c r="FN177" s="475">
        <f t="shared" si="272"/>
        <v>-1469739.4213813539</v>
      </c>
      <c r="FO177" s="475">
        <f t="shared" si="272"/>
        <v>-1252573.8066925828</v>
      </c>
      <c r="FP177" s="475">
        <f t="shared" si="272"/>
        <v>-1138658.0229790665</v>
      </c>
      <c r="FQ177" s="475">
        <f t="shared" si="272"/>
        <v>-1084572.2161207532</v>
      </c>
      <c r="FR177" s="475">
        <f t="shared" si="272"/>
        <v>-1037485.9040841027</v>
      </c>
      <c r="FS177" s="477">
        <f t="shared" si="272"/>
        <v>-905365.64594228205</v>
      </c>
      <c r="FT177" s="475">
        <f t="shared" si="272"/>
        <v>-946893.06192882569</v>
      </c>
      <c r="FU177" s="475">
        <f t="shared" si="272"/>
        <v>-864738.81704306044</v>
      </c>
      <c r="FV177" s="475">
        <f t="shared" si="272"/>
        <v>-895731.1595969483</v>
      </c>
      <c r="FW177" s="475">
        <f t="shared" si="272"/>
        <v>-885406.29042755882</v>
      </c>
      <c r="FX177" s="475">
        <f t="shared" si="272"/>
        <v>-1047462.4313920471</v>
      </c>
      <c r="FY177" s="475">
        <f t="shared" si="272"/>
        <v>-1054426.1063261377</v>
      </c>
      <c r="FZ177" s="475">
        <f t="shared" si="272"/>
        <v>-1100239.1975734101</v>
      </c>
      <c r="GA177" s="475">
        <f t="shared" si="272"/>
        <v>-944556.28022122802</v>
      </c>
      <c r="GB177" s="475">
        <f t="shared" si="272"/>
        <v>-905318.96958948253</v>
      </c>
      <c r="GC177" s="475">
        <f t="shared" si="272"/>
        <v>-979743.63144658599</v>
      </c>
      <c r="GD177" s="475">
        <f t="shared" si="272"/>
        <v>-1002261.6917947689</v>
      </c>
      <c r="GE177" s="477">
        <f t="shared" si="272"/>
        <v>-984465.51163581514</v>
      </c>
      <c r="GF177" s="477">
        <f t="shared" si="242"/>
        <v>-126293851.34951921</v>
      </c>
    </row>
    <row r="178" spans="7:188" ht="22" customHeight="1" thickTop="1" thickBot="1">
      <c r="G178" s="242" t="s">
        <v>432</v>
      </c>
      <c r="H178" s="475">
        <f>H177</f>
        <v>0</v>
      </c>
      <c r="I178" s="475">
        <f>H178+I177</f>
        <v>0</v>
      </c>
      <c r="J178" s="475">
        <f t="shared" ref="J178:BU178" si="273">I178+J177</f>
        <v>0</v>
      </c>
      <c r="K178" s="475">
        <f t="shared" si="273"/>
        <v>-29800</v>
      </c>
      <c r="L178" s="475">
        <f t="shared" si="273"/>
        <v>-34600</v>
      </c>
      <c r="M178" s="475">
        <f t="shared" si="273"/>
        <v>-68200</v>
      </c>
      <c r="N178" s="475">
        <f t="shared" si="273"/>
        <v>-78800</v>
      </c>
      <c r="O178" s="475">
        <f t="shared" si="273"/>
        <v>-87900</v>
      </c>
      <c r="P178" s="475">
        <f t="shared" si="273"/>
        <v>-104040</v>
      </c>
      <c r="Q178" s="475">
        <f t="shared" si="273"/>
        <v>-122006.53474999999</v>
      </c>
      <c r="R178" s="475">
        <f t="shared" si="273"/>
        <v>-146436.26662499999</v>
      </c>
      <c r="S178" s="477">
        <f t="shared" si="273"/>
        <v>-177876.72912499998</v>
      </c>
      <c r="T178" s="475">
        <f t="shared" si="273"/>
        <v>-220018.99849999999</v>
      </c>
      <c r="U178" s="475">
        <f t="shared" si="273"/>
        <v>-288725.62812499999</v>
      </c>
      <c r="V178" s="475">
        <f t="shared" si="273"/>
        <v>-403254.0433125</v>
      </c>
      <c r="W178" s="475">
        <f t="shared" si="273"/>
        <v>-586329.520625</v>
      </c>
      <c r="X178" s="475">
        <f t="shared" si="273"/>
        <v>-850204.23356249998</v>
      </c>
      <c r="Y178" s="475">
        <f t="shared" si="273"/>
        <v>-1230727.8616249999</v>
      </c>
      <c r="Z178" s="475">
        <f t="shared" si="273"/>
        <v>-1682569.7946875</v>
      </c>
      <c r="AA178" s="475">
        <f t="shared" si="273"/>
        <v>-2187604.31825</v>
      </c>
      <c r="AB178" s="475">
        <f t="shared" si="273"/>
        <v>-2632521.40925</v>
      </c>
      <c r="AC178" s="475">
        <f t="shared" si="273"/>
        <v>-3007665.9513750002</v>
      </c>
      <c r="AD178" s="475">
        <f t="shared" si="273"/>
        <v>-3468350.8645000001</v>
      </c>
      <c r="AE178" s="477">
        <f t="shared" si="273"/>
        <v>-3881777.2953750002</v>
      </c>
      <c r="AF178" s="475">
        <f t="shared" si="273"/>
        <v>-4263553.8430000003</v>
      </c>
      <c r="AG178" s="475">
        <f t="shared" si="273"/>
        <v>-4740646.1795000006</v>
      </c>
      <c r="AH178" s="475">
        <f t="shared" si="273"/>
        <v>-5203072.6951875007</v>
      </c>
      <c r="AI178" s="475">
        <f t="shared" si="273"/>
        <v>-5663330.9089375008</v>
      </c>
      <c r="AJ178" s="475">
        <f t="shared" si="273"/>
        <v>-6070285.9342500009</v>
      </c>
      <c r="AK178" s="475">
        <f t="shared" si="273"/>
        <v>-6571681.2986250008</v>
      </c>
      <c r="AL178" s="475">
        <f t="shared" si="273"/>
        <v>-7082066.0172500005</v>
      </c>
      <c r="AM178" s="475">
        <f t="shared" si="273"/>
        <v>-7710444.1913750004</v>
      </c>
      <c r="AN178" s="475">
        <f t="shared" si="273"/>
        <v>-8300480.0324375005</v>
      </c>
      <c r="AO178" s="475">
        <f t="shared" si="273"/>
        <v>-8946459.9792750012</v>
      </c>
      <c r="AP178" s="475">
        <f t="shared" si="273"/>
        <v>-9515938.4449825007</v>
      </c>
      <c r="AQ178" s="477">
        <f t="shared" si="273"/>
        <v>-10063892.975298502</v>
      </c>
      <c r="AR178" s="475">
        <f t="shared" si="273"/>
        <v>-10690215.136063801</v>
      </c>
      <c r="AS178" s="475">
        <f t="shared" si="273"/>
        <v>-11227172.572013542</v>
      </c>
      <c r="AT178" s="475">
        <f t="shared" si="273"/>
        <v>-11723763.044273334</v>
      </c>
      <c r="AU178" s="475">
        <f t="shared" si="273"/>
        <v>-12301518.962281168</v>
      </c>
      <c r="AV178" s="475">
        <f t="shared" si="273"/>
        <v>-12827227.863124935</v>
      </c>
      <c r="AW178" s="475">
        <f t="shared" si="273"/>
        <v>-13339735.292999949</v>
      </c>
      <c r="AX178" s="475">
        <f t="shared" si="273"/>
        <v>-13760163.974474961</v>
      </c>
      <c r="AY178" s="475">
        <f t="shared" si="273"/>
        <v>-14218138.04956747</v>
      </c>
      <c r="AZ178" s="475">
        <f t="shared" si="273"/>
        <v>-14629340.214353977</v>
      </c>
      <c r="BA178" s="475">
        <f t="shared" si="273"/>
        <v>-15041932.917995682</v>
      </c>
      <c r="BB178" s="475">
        <f t="shared" si="273"/>
        <v>-15399108.367896546</v>
      </c>
      <c r="BC178" s="477">
        <f t="shared" si="273"/>
        <v>-15806885.164629737</v>
      </c>
      <c r="BD178" s="475">
        <f t="shared" si="273"/>
        <v>-16293837.34374129</v>
      </c>
      <c r="BE178" s="475">
        <f t="shared" si="273"/>
        <v>-16905893.890468031</v>
      </c>
      <c r="BF178" s="475">
        <f t="shared" si="273"/>
        <v>-17546208.743224427</v>
      </c>
      <c r="BG178" s="475">
        <f t="shared" si="273"/>
        <v>-18235582.252954543</v>
      </c>
      <c r="BH178" s="475">
        <f t="shared" si="273"/>
        <v>-18890869.798238635</v>
      </c>
      <c r="BI178" s="475">
        <f t="shared" si="273"/>
        <v>-19479998.67934091</v>
      </c>
      <c r="BJ178" s="475">
        <f t="shared" si="273"/>
        <v>-20164197.50564773</v>
      </c>
      <c r="BK178" s="475">
        <f t="shared" si="273"/>
        <v>-20778628.164818186</v>
      </c>
      <c r="BL178" s="475">
        <f t="shared" si="273"/>
        <v>-21339737.137454551</v>
      </c>
      <c r="BM178" s="475">
        <f t="shared" si="273"/>
        <v>-21977584.198151141</v>
      </c>
      <c r="BN178" s="475">
        <f t="shared" si="273"/>
        <v>-22628041.773808416</v>
      </c>
      <c r="BO178" s="477">
        <f t="shared" si="273"/>
        <v>-23298368.574196734</v>
      </c>
      <c r="BP178" s="475">
        <f t="shared" si="273"/>
        <v>-23987060.47319489</v>
      </c>
      <c r="BQ178" s="475">
        <f t="shared" si="273"/>
        <v>-24787841.579593413</v>
      </c>
      <c r="BR178" s="475">
        <f t="shared" si="273"/>
        <v>-25629553.747512233</v>
      </c>
      <c r="BS178" s="475">
        <f t="shared" si="273"/>
        <v>-26426483.42405979</v>
      </c>
      <c r="BT178" s="475">
        <f t="shared" si="273"/>
        <v>-27100295.392922834</v>
      </c>
      <c r="BU178" s="475">
        <f t="shared" si="273"/>
        <v>-27856829.910388269</v>
      </c>
      <c r="BV178" s="475">
        <f t="shared" ref="BV178:EG178" si="274">BU178+BV177</f>
        <v>-28512434.952573117</v>
      </c>
      <c r="BW178" s="475">
        <f t="shared" si="274"/>
        <v>-29173870.602720995</v>
      </c>
      <c r="BX178" s="475">
        <f t="shared" si="274"/>
        <v>-29877050.869726796</v>
      </c>
      <c r="BY178" s="475">
        <f t="shared" si="274"/>
        <v>-30525030.700581439</v>
      </c>
      <c r="BZ178" s="475">
        <f t="shared" si="274"/>
        <v>-31155543.995115153</v>
      </c>
      <c r="CA178" s="477">
        <f t="shared" si="274"/>
        <v>-31696631.552792124</v>
      </c>
      <c r="CB178" s="475">
        <f t="shared" si="274"/>
        <v>-32277279.956858702</v>
      </c>
      <c r="CC178" s="475">
        <f t="shared" si="274"/>
        <v>-32880481.179211963</v>
      </c>
      <c r="CD178" s="475">
        <f t="shared" si="274"/>
        <v>-33606468.283219576</v>
      </c>
      <c r="CE178" s="475">
        <f t="shared" si="274"/>
        <v>-34371027.201763161</v>
      </c>
      <c r="CF178" s="475">
        <f t="shared" si="274"/>
        <v>-35190509.380335532</v>
      </c>
      <c r="CG178" s="475">
        <f t="shared" si="274"/>
        <v>-36068091.611943431</v>
      </c>
      <c r="CH178" s="475">
        <f t="shared" si="274"/>
        <v>-36852104.99122975</v>
      </c>
      <c r="CI178" s="475">
        <f t="shared" si="274"/>
        <v>-37537342.529696301</v>
      </c>
      <c r="CJ178" s="475">
        <f t="shared" si="274"/>
        <v>-38280338.189582042</v>
      </c>
      <c r="CK178" s="475">
        <f t="shared" si="274"/>
        <v>-38945678.407765634</v>
      </c>
      <c r="CL178" s="475">
        <f t="shared" si="274"/>
        <v>-39561053.63646251</v>
      </c>
      <c r="CM178" s="477">
        <f t="shared" si="274"/>
        <v>-40257838.178020008</v>
      </c>
      <c r="CN178" s="475">
        <f t="shared" si="274"/>
        <v>-40936556.260678507</v>
      </c>
      <c r="CO178" s="475">
        <f t="shared" si="274"/>
        <v>-41592901.622130305</v>
      </c>
      <c r="CP178" s="475">
        <f t="shared" si="274"/>
        <v>-42136249.950716741</v>
      </c>
      <c r="CQ178" s="475">
        <f t="shared" si="274"/>
        <v>-42676112.822473392</v>
      </c>
      <c r="CR178" s="475">
        <f t="shared" si="274"/>
        <v>-43175653.389591217</v>
      </c>
      <c r="CS178" s="475">
        <f t="shared" si="274"/>
        <v>-43702517.633585475</v>
      </c>
      <c r="CT178" s="475">
        <f t="shared" si="274"/>
        <v>-44178783.838268384</v>
      </c>
      <c r="CU178" s="475">
        <f t="shared" si="274"/>
        <v>-44730657.444927208</v>
      </c>
      <c r="CV178" s="475">
        <f t="shared" si="274"/>
        <v>-45348464.751554266</v>
      </c>
      <c r="CW178" s="475">
        <f t="shared" si="274"/>
        <v>-46041604.55236841</v>
      </c>
      <c r="CX178" s="475">
        <f t="shared" si="274"/>
        <v>-46823846.609969728</v>
      </c>
      <c r="CY178" s="477">
        <f t="shared" si="274"/>
        <v>-47503418.76538828</v>
      </c>
      <c r="CZ178" s="475">
        <f t="shared" si="274"/>
        <v>-48154988.078473121</v>
      </c>
      <c r="DA178" s="475">
        <f t="shared" si="274"/>
        <v>-48958256.078728497</v>
      </c>
      <c r="DB178" s="475">
        <f t="shared" si="274"/>
        <v>-49770135.817995295</v>
      </c>
      <c r="DC178" s="475">
        <f t="shared" si="274"/>
        <v>-50627334.746096238</v>
      </c>
      <c r="DD178" s="475">
        <f t="shared" si="274"/>
        <v>-51691086.93126449</v>
      </c>
      <c r="DE178" s="475">
        <f t="shared" si="274"/>
        <v>-52751480.74729909</v>
      </c>
      <c r="DF178" s="475">
        <f t="shared" si="274"/>
        <v>-53833798.485689275</v>
      </c>
      <c r="DG178" s="475">
        <f t="shared" si="274"/>
        <v>-54759742.13365142</v>
      </c>
      <c r="DH178" s="475">
        <f t="shared" si="274"/>
        <v>-55616134.586283639</v>
      </c>
      <c r="DI178" s="475">
        <f t="shared" si="274"/>
        <v>-56505270.335851915</v>
      </c>
      <c r="DJ178" s="475">
        <f t="shared" si="274"/>
        <v>-57324981.080744036</v>
      </c>
      <c r="DK178" s="477">
        <f t="shared" si="274"/>
        <v>-58009482.390157729</v>
      </c>
      <c r="DL178" s="475">
        <f t="shared" si="274"/>
        <v>-58786786.226263687</v>
      </c>
      <c r="DM178" s="475">
        <f t="shared" si="274"/>
        <v>-59521760.856998451</v>
      </c>
      <c r="DN178" s="475">
        <f t="shared" si="274"/>
        <v>-60293371.753836259</v>
      </c>
      <c r="DO178" s="475">
        <f t="shared" si="274"/>
        <v>-60982980.147194006</v>
      </c>
      <c r="DP178" s="475">
        <f t="shared" si="274"/>
        <v>-61683394.078305207</v>
      </c>
      <c r="DQ178" s="475">
        <f t="shared" si="274"/>
        <v>-62325979.870406665</v>
      </c>
      <c r="DR178" s="475">
        <f t="shared" si="274"/>
        <v>-62974304.586762831</v>
      </c>
      <c r="DS178" s="475">
        <f t="shared" si="274"/>
        <v>-63560031.616210267</v>
      </c>
      <c r="DT178" s="475">
        <f t="shared" si="274"/>
        <v>-64170737.313880712</v>
      </c>
      <c r="DU178" s="475">
        <f t="shared" si="274"/>
        <v>-64897775.892117068</v>
      </c>
      <c r="DV178" s="475">
        <f t="shared" si="274"/>
        <v>-65677455.757268652</v>
      </c>
      <c r="DW178" s="477">
        <f t="shared" si="274"/>
        <v>-66511095.901964918</v>
      </c>
      <c r="DX178" s="475">
        <f t="shared" si="274"/>
        <v>-67292246.562984437</v>
      </c>
      <c r="DY178" s="475">
        <f t="shared" si="274"/>
        <v>-68029141.305125043</v>
      </c>
      <c r="DZ178" s="475">
        <f t="shared" si="274"/>
        <v>-68876376.52511254</v>
      </c>
      <c r="EA178" s="475">
        <f t="shared" si="274"/>
        <v>-69658656.346377537</v>
      </c>
      <c r="EB178" s="475">
        <f t="shared" si="274"/>
        <v>-70415750.765364528</v>
      </c>
      <c r="EC178" s="475">
        <f t="shared" si="274"/>
        <v>-71223486.451404124</v>
      </c>
      <c r="ED178" s="475">
        <f t="shared" si="274"/>
        <v>-72017747.336385801</v>
      </c>
      <c r="EE178" s="475">
        <f t="shared" si="274"/>
        <v>-72833128.102808639</v>
      </c>
      <c r="EF178" s="475">
        <f t="shared" si="274"/>
        <v>-73580711.00570941</v>
      </c>
      <c r="EG178" s="475">
        <f t="shared" si="274"/>
        <v>-74470717.339755028</v>
      </c>
      <c r="EH178" s="475">
        <f t="shared" ref="EH178:GE178" si="275">EG178+EH177</f>
        <v>-75393137.910616517</v>
      </c>
      <c r="EI178" s="477">
        <f t="shared" si="275"/>
        <v>-76369123.160330713</v>
      </c>
      <c r="EJ178" s="475">
        <f t="shared" si="275"/>
        <v>-77221275.505802065</v>
      </c>
      <c r="EK178" s="475">
        <f t="shared" si="275"/>
        <v>-78032696.693554148</v>
      </c>
      <c r="EL178" s="475">
        <f t="shared" si="275"/>
        <v>-78926890.846243322</v>
      </c>
      <c r="EM178" s="475">
        <f t="shared" si="275"/>
        <v>-79796037.43386966</v>
      </c>
      <c r="EN178" s="475">
        <f t="shared" si="275"/>
        <v>-80656420.341933221</v>
      </c>
      <c r="EO178" s="475">
        <f t="shared" si="275"/>
        <v>-81566110.146521568</v>
      </c>
      <c r="EP178" s="475">
        <f t="shared" si="275"/>
        <v>-82389941.288429752</v>
      </c>
      <c r="EQ178" s="475">
        <f t="shared" si="275"/>
        <v>-83214234.243318796</v>
      </c>
      <c r="ER178" s="475">
        <f t="shared" si="275"/>
        <v>-83976601.86966753</v>
      </c>
      <c r="ES178" s="475">
        <f t="shared" si="275"/>
        <v>-84788378.195471525</v>
      </c>
      <c r="ET178" s="475">
        <f t="shared" si="275"/>
        <v>-85673236.105089724</v>
      </c>
      <c r="EU178" s="477">
        <f t="shared" si="275"/>
        <v>-86614815.897584274</v>
      </c>
      <c r="EV178" s="475">
        <f t="shared" si="275"/>
        <v>-87555596.326217413</v>
      </c>
      <c r="EW178" s="475">
        <f t="shared" si="275"/>
        <v>-88489206.924536422</v>
      </c>
      <c r="EX178" s="475">
        <f t="shared" si="275"/>
        <v>-89412246.233791634</v>
      </c>
      <c r="EY178" s="475">
        <f t="shared" si="275"/>
        <v>-90523426.7246833</v>
      </c>
      <c r="EZ178" s="475">
        <f t="shared" si="275"/>
        <v>-91667909.428421631</v>
      </c>
      <c r="FA178" s="475">
        <f t="shared" si="275"/>
        <v>-92824128.097112298</v>
      </c>
      <c r="FB178" s="475">
        <f t="shared" si="275"/>
        <v>-94119432.865602329</v>
      </c>
      <c r="FC178" s="475">
        <f t="shared" si="275"/>
        <v>-95295681.623294353</v>
      </c>
      <c r="FD178" s="475">
        <f t="shared" si="275"/>
        <v>-96422606.941910475</v>
      </c>
      <c r="FE178" s="475">
        <f t="shared" si="275"/>
        <v>-97589970.883165866</v>
      </c>
      <c r="FF178" s="475">
        <f t="shared" si="275"/>
        <v>-98814446.289470181</v>
      </c>
      <c r="FG178" s="477">
        <f t="shared" si="275"/>
        <v>-100009830.75901364</v>
      </c>
      <c r="FH178" s="475">
        <f t="shared" si="275"/>
        <v>-101361231.4396234</v>
      </c>
      <c r="FI178" s="475">
        <f t="shared" si="275"/>
        <v>-102573581.20508622</v>
      </c>
      <c r="FJ178" s="475">
        <f t="shared" si="275"/>
        <v>-103775234.57139397</v>
      </c>
      <c r="FK178" s="475">
        <f t="shared" si="275"/>
        <v>-105060451.80541517</v>
      </c>
      <c r="FL178" s="475">
        <f t="shared" si="275"/>
        <v>-106449537.69338213</v>
      </c>
      <c r="FM178" s="475">
        <f t="shared" si="275"/>
        <v>-107794213.1833432</v>
      </c>
      <c r="FN178" s="475">
        <f t="shared" si="275"/>
        <v>-109263952.60472456</v>
      </c>
      <c r="FO178" s="475">
        <f t="shared" si="275"/>
        <v>-110516526.41141714</v>
      </c>
      <c r="FP178" s="475">
        <f t="shared" si="275"/>
        <v>-111655184.43439621</v>
      </c>
      <c r="FQ178" s="475">
        <f t="shared" si="275"/>
        <v>-112739756.65051696</v>
      </c>
      <c r="FR178" s="475">
        <f t="shared" si="275"/>
        <v>-113777242.55460106</v>
      </c>
      <c r="FS178" s="477">
        <f t="shared" si="275"/>
        <v>-114682608.20054334</v>
      </c>
      <c r="FT178" s="475">
        <f t="shared" si="275"/>
        <v>-115629501.26247217</v>
      </c>
      <c r="FU178" s="475">
        <f t="shared" si="275"/>
        <v>-116494240.07951523</v>
      </c>
      <c r="FV178" s="475">
        <f t="shared" si="275"/>
        <v>-117389971.23911218</v>
      </c>
      <c r="FW178" s="475">
        <f t="shared" si="275"/>
        <v>-118275377.52953975</v>
      </c>
      <c r="FX178" s="475">
        <f t="shared" si="275"/>
        <v>-119322839.96093179</v>
      </c>
      <c r="FY178" s="475">
        <f t="shared" si="275"/>
        <v>-120377266.06725793</v>
      </c>
      <c r="FZ178" s="475">
        <f t="shared" si="275"/>
        <v>-121477505.26483133</v>
      </c>
      <c r="GA178" s="475">
        <f t="shared" si="275"/>
        <v>-122422061.54505256</v>
      </c>
      <c r="GB178" s="475">
        <f t="shared" si="275"/>
        <v>-123327380.51464204</v>
      </c>
      <c r="GC178" s="475">
        <f t="shared" si="275"/>
        <v>-124307124.14608863</v>
      </c>
      <c r="GD178" s="475">
        <f t="shared" si="275"/>
        <v>-125309385.8378834</v>
      </c>
      <c r="GE178" s="477">
        <f t="shared" si="275"/>
        <v>-126293851.34951921</v>
      </c>
      <c r="GF178" s="473"/>
    </row>
    <row r="179" spans="7:188" ht="22" customHeight="1" thickTop="1">
      <c r="G179" s="242"/>
      <c r="H179" s="468"/>
      <c r="I179" s="468"/>
      <c r="J179" s="468"/>
      <c r="K179" s="468"/>
      <c r="L179" s="468"/>
      <c r="M179" s="468"/>
      <c r="N179" s="468"/>
      <c r="O179" s="468"/>
      <c r="P179" s="471"/>
      <c r="Q179" s="471"/>
      <c r="R179" s="471"/>
      <c r="S179" s="472"/>
      <c r="T179" s="471"/>
      <c r="U179" s="471"/>
      <c r="V179" s="471"/>
      <c r="W179" s="471"/>
      <c r="X179" s="471"/>
      <c r="Y179" s="471"/>
      <c r="Z179" s="471"/>
      <c r="AA179" s="471"/>
      <c r="AB179" s="471"/>
      <c r="AC179" s="468"/>
      <c r="AD179" s="468"/>
      <c r="AE179" s="472"/>
      <c r="AF179" s="468"/>
      <c r="AG179" s="468"/>
      <c r="AH179" s="468"/>
      <c r="AI179" s="468"/>
      <c r="AJ179" s="468"/>
      <c r="AK179" s="468"/>
      <c r="AL179" s="468"/>
      <c r="AM179" s="468"/>
      <c r="AN179" s="471"/>
      <c r="AO179" s="471"/>
      <c r="AP179" s="471"/>
      <c r="AQ179" s="472"/>
      <c r="AR179" s="471"/>
      <c r="AS179" s="471"/>
      <c r="AT179" s="471"/>
      <c r="AU179" s="471"/>
      <c r="AV179" s="471"/>
      <c r="AW179" s="471"/>
      <c r="AX179" s="471"/>
      <c r="AY179" s="471"/>
      <c r="AZ179" s="471"/>
      <c r="BA179" s="468"/>
      <c r="BB179" s="468"/>
      <c r="BC179" s="472"/>
      <c r="BD179" s="468"/>
      <c r="BE179" s="468"/>
      <c r="BF179" s="468"/>
      <c r="BG179" s="468"/>
      <c r="BH179" s="468"/>
      <c r="BI179" s="468"/>
      <c r="BJ179" s="468"/>
      <c r="BK179" s="468"/>
      <c r="BL179" s="471"/>
      <c r="BM179" s="471"/>
      <c r="BN179" s="471"/>
      <c r="BO179" s="472"/>
      <c r="BP179" s="471"/>
      <c r="BQ179" s="471"/>
      <c r="BR179" s="471"/>
      <c r="BS179" s="471"/>
      <c r="BT179" s="471"/>
      <c r="BU179" s="471"/>
      <c r="BV179" s="471"/>
      <c r="BW179" s="471"/>
      <c r="BX179" s="471"/>
      <c r="BY179" s="468"/>
      <c r="BZ179" s="468"/>
      <c r="CA179" s="472"/>
      <c r="CB179" s="468"/>
      <c r="CC179" s="468"/>
      <c r="CD179" s="468"/>
      <c r="CE179" s="468"/>
      <c r="CF179" s="468"/>
      <c r="CG179" s="468"/>
      <c r="CH179" s="468"/>
      <c r="CI179" s="468"/>
      <c r="CJ179" s="471"/>
      <c r="CK179" s="471"/>
      <c r="CL179" s="471"/>
      <c r="CM179" s="472"/>
      <c r="CN179" s="471"/>
      <c r="CO179" s="471"/>
      <c r="CP179" s="471"/>
      <c r="CQ179" s="471"/>
      <c r="CR179" s="471"/>
      <c r="CS179" s="471"/>
      <c r="CT179" s="471"/>
      <c r="CU179" s="471"/>
      <c r="CV179" s="471"/>
      <c r="CW179" s="468"/>
      <c r="CX179" s="468"/>
      <c r="CY179" s="472"/>
      <c r="CZ179" s="468"/>
      <c r="DA179" s="468"/>
      <c r="DB179" s="468"/>
      <c r="DC179" s="468"/>
      <c r="DD179" s="468"/>
      <c r="DE179" s="468"/>
      <c r="DF179" s="468"/>
      <c r="DG179" s="468"/>
      <c r="DH179" s="471"/>
      <c r="DI179" s="471"/>
      <c r="DJ179" s="471"/>
      <c r="DK179" s="472"/>
      <c r="DL179" s="471"/>
      <c r="DM179" s="471"/>
      <c r="DN179" s="471"/>
      <c r="DO179" s="471"/>
      <c r="DP179" s="471"/>
      <c r="DQ179" s="471"/>
      <c r="DR179" s="471"/>
      <c r="DS179" s="471"/>
      <c r="DT179" s="471"/>
      <c r="DU179" s="468"/>
      <c r="DV179" s="468"/>
      <c r="DW179" s="472"/>
      <c r="DX179" s="468"/>
      <c r="DY179" s="468"/>
      <c r="DZ179" s="468"/>
      <c r="EA179" s="468"/>
      <c r="EB179" s="468"/>
      <c r="EC179" s="468"/>
      <c r="ED179" s="468"/>
      <c r="EE179" s="468"/>
      <c r="EF179" s="471"/>
      <c r="EG179" s="471"/>
      <c r="EH179" s="471"/>
      <c r="EI179" s="472"/>
      <c r="EJ179" s="471"/>
      <c r="EK179" s="471"/>
      <c r="EL179" s="471"/>
      <c r="EM179" s="471"/>
      <c r="EN179" s="471"/>
      <c r="EO179" s="471"/>
      <c r="EP179" s="471"/>
      <c r="EQ179" s="471"/>
      <c r="ER179" s="471"/>
      <c r="ES179" s="468"/>
      <c r="ET179" s="468"/>
      <c r="EU179" s="472"/>
      <c r="EV179" s="468"/>
      <c r="EW179" s="468"/>
      <c r="EX179" s="468"/>
      <c r="EY179" s="468"/>
      <c r="EZ179" s="468"/>
      <c r="FA179" s="468"/>
      <c r="FB179" s="468"/>
      <c r="FC179" s="468"/>
      <c r="FD179" s="471"/>
      <c r="FE179" s="471"/>
      <c r="FF179" s="471"/>
      <c r="FG179" s="472"/>
      <c r="FH179" s="471"/>
      <c r="FI179" s="471"/>
      <c r="FJ179" s="471"/>
      <c r="FK179" s="471"/>
      <c r="FL179" s="471"/>
      <c r="FM179" s="471"/>
      <c r="FN179" s="471"/>
      <c r="FO179" s="471"/>
      <c r="FP179" s="471"/>
      <c r="FQ179" s="468"/>
      <c r="FR179" s="468"/>
      <c r="FS179" s="472"/>
      <c r="FT179" s="468"/>
      <c r="FU179" s="468"/>
      <c r="FV179" s="468"/>
      <c r="FW179" s="468"/>
      <c r="FX179" s="468"/>
      <c r="FY179" s="468"/>
      <c r="FZ179" s="468"/>
      <c r="GA179" s="468"/>
      <c r="GB179" s="471"/>
      <c r="GC179" s="471"/>
      <c r="GD179" s="471"/>
      <c r="GE179" s="472"/>
      <c r="GF179" s="507"/>
    </row>
    <row r="180" spans="7:188" ht="22" customHeight="1">
      <c r="G180" s="242"/>
      <c r="H180" s="468"/>
      <c r="I180" s="468"/>
      <c r="J180" s="468"/>
      <c r="K180" s="468"/>
      <c r="L180" s="468"/>
      <c r="M180" s="468"/>
      <c r="N180" s="468"/>
      <c r="O180" s="468"/>
      <c r="P180" s="471"/>
      <c r="Q180" s="471"/>
      <c r="R180" s="471"/>
      <c r="S180" s="472"/>
      <c r="T180" s="471"/>
      <c r="U180" s="471"/>
      <c r="V180" s="471"/>
      <c r="W180" s="471"/>
      <c r="X180" s="471"/>
      <c r="Y180" s="471"/>
      <c r="Z180" s="471"/>
      <c r="AA180" s="471"/>
      <c r="AB180" s="471"/>
      <c r="AC180" s="468"/>
      <c r="AD180" s="468"/>
      <c r="AE180" s="472"/>
      <c r="AF180" s="468"/>
      <c r="AG180" s="468"/>
      <c r="AH180" s="468"/>
      <c r="AI180" s="468"/>
      <c r="AJ180" s="468"/>
      <c r="AK180" s="468"/>
      <c r="AL180" s="468"/>
      <c r="AM180" s="468"/>
      <c r="AN180" s="471"/>
      <c r="AO180" s="471"/>
      <c r="AP180" s="471"/>
      <c r="AQ180" s="472"/>
      <c r="AR180" s="471"/>
      <c r="AS180" s="471"/>
      <c r="AT180" s="471"/>
      <c r="AU180" s="471"/>
      <c r="AV180" s="471"/>
      <c r="AW180" s="471"/>
      <c r="AX180" s="471"/>
      <c r="AY180" s="471"/>
      <c r="AZ180" s="471"/>
      <c r="BA180" s="468"/>
      <c r="BB180" s="468"/>
      <c r="BC180" s="472"/>
      <c r="BD180" s="468"/>
      <c r="BE180" s="468"/>
      <c r="BF180" s="468"/>
      <c r="BG180" s="468"/>
      <c r="BH180" s="468"/>
      <c r="BI180" s="468"/>
      <c r="BJ180" s="468"/>
      <c r="BK180" s="468"/>
      <c r="BL180" s="471"/>
      <c r="BM180" s="471"/>
      <c r="BN180" s="471"/>
      <c r="BO180" s="472"/>
      <c r="BP180" s="471"/>
      <c r="BQ180" s="471"/>
      <c r="BR180" s="471"/>
      <c r="BS180" s="471"/>
      <c r="BT180" s="471"/>
      <c r="BU180" s="471"/>
      <c r="BV180" s="471"/>
      <c r="BW180" s="471"/>
      <c r="BX180" s="471"/>
      <c r="BY180" s="468"/>
      <c r="BZ180" s="468"/>
      <c r="CA180" s="472"/>
      <c r="CB180" s="468"/>
      <c r="CC180" s="468"/>
      <c r="CD180" s="468"/>
      <c r="CE180" s="468"/>
      <c r="CF180" s="468"/>
      <c r="CG180" s="468"/>
      <c r="CH180" s="468"/>
      <c r="CI180" s="468"/>
      <c r="CJ180" s="471"/>
      <c r="CK180" s="471"/>
      <c r="CL180" s="471"/>
      <c r="CM180" s="472"/>
      <c r="CN180" s="471"/>
      <c r="CO180" s="471"/>
      <c r="CP180" s="471"/>
      <c r="CQ180" s="471"/>
      <c r="CR180" s="471"/>
      <c r="CS180" s="471"/>
      <c r="CT180" s="471"/>
      <c r="CU180" s="471"/>
      <c r="CV180" s="471"/>
      <c r="CW180" s="468"/>
      <c r="CX180" s="468"/>
      <c r="CY180" s="472"/>
      <c r="CZ180" s="468"/>
      <c r="DA180" s="468"/>
      <c r="DB180" s="468"/>
      <c r="DC180" s="468"/>
      <c r="DD180" s="468"/>
      <c r="DE180" s="468"/>
      <c r="DF180" s="468"/>
      <c r="DG180" s="468"/>
      <c r="DH180" s="471"/>
      <c r="DI180" s="471"/>
      <c r="DJ180" s="471"/>
      <c r="DK180" s="472"/>
      <c r="DL180" s="471"/>
      <c r="DM180" s="471"/>
      <c r="DN180" s="471"/>
      <c r="DO180" s="471"/>
      <c r="DP180" s="471"/>
      <c r="DQ180" s="471"/>
      <c r="DR180" s="471"/>
      <c r="DS180" s="471"/>
      <c r="DT180" s="471"/>
      <c r="DU180" s="468"/>
      <c r="DV180" s="468"/>
      <c r="DW180" s="472"/>
      <c r="DX180" s="468"/>
      <c r="DY180" s="468"/>
      <c r="DZ180" s="468"/>
      <c r="EA180" s="468"/>
      <c r="EB180" s="468"/>
      <c r="EC180" s="468"/>
      <c r="ED180" s="468"/>
      <c r="EE180" s="468"/>
      <c r="EF180" s="471"/>
      <c r="EG180" s="471"/>
      <c r="EH180" s="471"/>
      <c r="EI180" s="472"/>
      <c r="EJ180" s="471"/>
      <c r="EK180" s="471"/>
      <c r="EL180" s="471"/>
      <c r="EM180" s="471"/>
      <c r="EN180" s="471"/>
      <c r="EO180" s="471"/>
      <c r="EP180" s="471"/>
      <c r="EQ180" s="471"/>
      <c r="ER180" s="471"/>
      <c r="ES180" s="468"/>
      <c r="ET180" s="468"/>
      <c r="EU180" s="472"/>
      <c r="EV180" s="468"/>
      <c r="EW180" s="468"/>
      <c r="EX180" s="468"/>
      <c r="EY180" s="468"/>
      <c r="EZ180" s="468"/>
      <c r="FA180" s="468"/>
      <c r="FB180" s="468"/>
      <c r="FC180" s="468"/>
      <c r="FD180" s="471"/>
      <c r="FE180" s="471"/>
      <c r="FF180" s="471"/>
      <c r="FG180" s="472"/>
      <c r="FH180" s="471"/>
      <c r="FI180" s="471"/>
      <c r="FJ180" s="471"/>
      <c r="FK180" s="471"/>
      <c r="FL180" s="471"/>
      <c r="FM180" s="471"/>
      <c r="FN180" s="471"/>
      <c r="FO180" s="471"/>
      <c r="FP180" s="471"/>
      <c r="FQ180" s="468"/>
      <c r="FR180" s="468"/>
      <c r="FS180" s="472"/>
      <c r="FT180" s="468"/>
      <c r="FU180" s="468"/>
      <c r="FV180" s="468"/>
      <c r="FW180" s="468"/>
      <c r="FX180" s="468"/>
      <c r="FY180" s="468"/>
      <c r="FZ180" s="468"/>
      <c r="GA180" s="468"/>
      <c r="GB180" s="471"/>
      <c r="GC180" s="471"/>
      <c r="GD180" s="471"/>
      <c r="GE180" s="472"/>
      <c r="GF180" s="507"/>
    </row>
    <row r="181" spans="7:188" ht="22" customHeight="1" thickBot="1">
      <c r="G181" s="946" t="s">
        <v>45</v>
      </c>
      <c r="H181" s="947">
        <f>H165+H177</f>
        <v>0</v>
      </c>
      <c r="I181" s="947">
        <f t="shared" ref="I181:BT181" si="276">I165+I177</f>
        <v>0</v>
      </c>
      <c r="J181" s="947">
        <f t="shared" si="276"/>
        <v>0</v>
      </c>
      <c r="K181" s="947">
        <f t="shared" si="276"/>
        <v>-29800</v>
      </c>
      <c r="L181" s="947">
        <f t="shared" si="276"/>
        <v>-4800</v>
      </c>
      <c r="M181" s="947">
        <f t="shared" si="276"/>
        <v>-33600</v>
      </c>
      <c r="N181" s="947">
        <f t="shared" si="276"/>
        <v>-10600</v>
      </c>
      <c r="O181" s="947">
        <f t="shared" si="276"/>
        <v>-9100</v>
      </c>
      <c r="P181" s="947">
        <f t="shared" si="276"/>
        <v>-16140</v>
      </c>
      <c r="Q181" s="947">
        <f t="shared" si="276"/>
        <v>-16382.174749999998</v>
      </c>
      <c r="R181" s="947">
        <f t="shared" si="276"/>
        <v>-18589.631874999999</v>
      </c>
      <c r="S181" s="948">
        <f t="shared" si="276"/>
        <v>-17346.462500000001</v>
      </c>
      <c r="T181" s="947">
        <f t="shared" si="276"/>
        <v>-11516.169374999994</v>
      </c>
      <c r="U181" s="947">
        <f t="shared" si="276"/>
        <v>-5385.6896249999918</v>
      </c>
      <c r="V181" s="947">
        <f t="shared" si="276"/>
        <v>-648.08518749997893</v>
      </c>
      <c r="W181" s="947">
        <f t="shared" si="276"/>
        <v>14310.992687500024</v>
      </c>
      <c r="X181" s="947">
        <f t="shared" si="276"/>
        <v>29310.457062500063</v>
      </c>
      <c r="Y181" s="947">
        <f t="shared" si="276"/>
        <v>51934.561937500024</v>
      </c>
      <c r="Z181" s="947">
        <f t="shared" si="276"/>
        <v>65569.056937500078</v>
      </c>
      <c r="AA181" s="947">
        <f t="shared" si="276"/>
        <v>69601.346437499975</v>
      </c>
      <c r="AB181" s="947">
        <f t="shared" si="276"/>
        <v>59326.269000000088</v>
      </c>
      <c r="AC181" s="947">
        <f t="shared" si="276"/>
        <v>47222.397875000024</v>
      </c>
      <c r="AD181" s="947">
        <f t="shared" si="276"/>
        <v>59154.186875000072</v>
      </c>
      <c r="AE181" s="948">
        <f t="shared" si="276"/>
        <v>46648.70912500011</v>
      </c>
      <c r="AF181" s="947">
        <f t="shared" si="276"/>
        <v>43793.672375000082</v>
      </c>
      <c r="AG181" s="947">
        <f t="shared" si="276"/>
        <v>63704.703500000061</v>
      </c>
      <c r="AH181" s="947">
        <f t="shared" si="276"/>
        <v>58728.294312500104</v>
      </c>
      <c r="AI181" s="947">
        <f t="shared" si="276"/>
        <v>64421.986250000075</v>
      </c>
      <c r="AJ181" s="947">
        <f t="shared" si="276"/>
        <v>55005.524687500088</v>
      </c>
      <c r="AK181" s="947">
        <f t="shared" si="276"/>
        <v>67221.935625000042</v>
      </c>
      <c r="AL181" s="947">
        <f t="shared" si="276"/>
        <v>70545.661375000142</v>
      </c>
      <c r="AM181" s="947">
        <f t="shared" si="276"/>
        <v>93347.485875000129</v>
      </c>
      <c r="AN181" s="947">
        <f t="shared" si="276"/>
        <v>84294.828937500133</v>
      </c>
      <c r="AO181" s="947">
        <f t="shared" si="276"/>
        <v>92194.167162500089</v>
      </c>
      <c r="AP181" s="947">
        <f t="shared" si="276"/>
        <v>75008.283492500079</v>
      </c>
      <c r="AQ181" s="948">
        <f t="shared" si="276"/>
        <v>66501.309044000111</v>
      </c>
      <c r="AR181" s="947">
        <f t="shared" si="276"/>
        <v>80849.012722700136</v>
      </c>
      <c r="AS181" s="947">
        <f t="shared" si="276"/>
        <v>68221.696840660064</v>
      </c>
      <c r="AT181" s="947">
        <f t="shared" si="276"/>
        <v>58381.393972528109</v>
      </c>
      <c r="AU181" s="947">
        <f t="shared" si="276"/>
        <v>71899.366978022386</v>
      </c>
      <c r="AV181" s="947">
        <f t="shared" si="276"/>
        <v>65521.85714491806</v>
      </c>
      <c r="AW181" s="947">
        <f t="shared" si="276"/>
        <v>61857.208515934355</v>
      </c>
      <c r="AX181" s="947">
        <f t="shared" si="276"/>
        <v>43745.801237747539</v>
      </c>
      <c r="AY181" s="947">
        <f t="shared" si="276"/>
        <v>51688.077077698021</v>
      </c>
      <c r="AZ181" s="947">
        <f t="shared" si="276"/>
        <v>42334.730949658493</v>
      </c>
      <c r="BA181" s="947">
        <f t="shared" si="276"/>
        <v>38580.002947226749</v>
      </c>
      <c r="BB181" s="947">
        <f t="shared" si="276"/>
        <v>27032.773370281444</v>
      </c>
      <c r="BC181" s="948">
        <f t="shared" si="276"/>
        <v>36079.371883725107</v>
      </c>
      <c r="BD181" s="947">
        <f t="shared" si="276"/>
        <v>51252.911781980132</v>
      </c>
      <c r="BE181" s="947">
        <f t="shared" si="276"/>
        <v>80357.575988084194</v>
      </c>
      <c r="BF181" s="947">
        <f t="shared" si="276"/>
        <v>85670.705415467382</v>
      </c>
      <c r="BG181" s="947">
        <f t="shared" si="276"/>
        <v>93402.26080737391</v>
      </c>
      <c r="BH181" s="947">
        <f t="shared" si="276"/>
        <v>84711.071145899128</v>
      </c>
      <c r="BI181" s="947">
        <f t="shared" si="276"/>
        <v>76486.592041719356</v>
      </c>
      <c r="BJ181" s="947">
        <f t="shared" si="276"/>
        <v>96015.420208375552</v>
      </c>
      <c r="BK181" s="947">
        <f t="shared" si="276"/>
        <v>79457.438041700399</v>
      </c>
      <c r="BL181" s="947">
        <f t="shared" si="276"/>
        <v>72067.793133360217</v>
      </c>
      <c r="BM181" s="947">
        <f t="shared" si="276"/>
        <v>82073.785919188405</v>
      </c>
      <c r="BN181" s="947">
        <f t="shared" si="276"/>
        <v>82840.717635350651</v>
      </c>
      <c r="BO181" s="948">
        <f t="shared" si="276"/>
        <v>88470.15224578057</v>
      </c>
      <c r="BP181" s="947">
        <f t="shared" si="276"/>
        <v>88193.753109124489</v>
      </c>
      <c r="BQ181" s="947">
        <f t="shared" si="276"/>
        <v>111902.32728729956</v>
      </c>
      <c r="BR181" s="947">
        <f t="shared" si="276"/>
        <v>120454.86702983978</v>
      </c>
      <c r="BS181" s="947">
        <f t="shared" si="276"/>
        <v>114677.1254113717</v>
      </c>
      <c r="BT181" s="947">
        <f t="shared" si="276"/>
        <v>88096.492704097298</v>
      </c>
      <c r="BU181" s="947">
        <f t="shared" ref="BU181:EF181" si="277">BU165+BU177</f>
        <v>101212.43178827805</v>
      </c>
      <c r="BV181" s="947">
        <f t="shared" si="277"/>
        <v>78108.25121812243</v>
      </c>
      <c r="BW181" s="947">
        <f t="shared" si="277"/>
        <v>72541.128574497998</v>
      </c>
      <c r="BX181" s="947">
        <f t="shared" si="277"/>
        <v>86053.117972098407</v>
      </c>
      <c r="BY181" s="947">
        <f t="shared" si="277"/>
        <v>71920.437127678655</v>
      </c>
      <c r="BZ181" s="947">
        <f t="shared" si="277"/>
        <v>63330.175852142973</v>
      </c>
      <c r="CA181" s="948">
        <f t="shared" si="277"/>
        <v>44934.186631714343</v>
      </c>
      <c r="CB181" s="947">
        <f t="shared" si="277"/>
        <v>54175.899380371557</v>
      </c>
      <c r="CC181" s="947">
        <f t="shared" si="277"/>
        <v>58200.956404297263</v>
      </c>
      <c r="CD181" s="947">
        <f t="shared" si="277"/>
        <v>85326.218998437747</v>
      </c>
      <c r="CE181" s="947">
        <f t="shared" si="277"/>
        <v>97528.813861250295</v>
      </c>
      <c r="CF181" s="947">
        <f t="shared" si="277"/>
        <v>104847.54535150027</v>
      </c>
      <c r="CG181" s="947">
        <f t="shared" si="277"/>
        <v>123365.74753120029</v>
      </c>
      <c r="CH181" s="947">
        <f t="shared" si="277"/>
        <v>107819.24402496021</v>
      </c>
      <c r="CI181" s="947">
        <f t="shared" si="277"/>
        <v>84942.546182468184</v>
      </c>
      <c r="CJ181" s="947">
        <f t="shared" si="277"/>
        <v>100193.40583347448</v>
      </c>
      <c r="CK181" s="947">
        <f t="shared" si="277"/>
        <v>83977.598391779698</v>
      </c>
      <c r="CL181" s="947">
        <f t="shared" si="277"/>
        <v>78924.408563423785</v>
      </c>
      <c r="CM181" s="948">
        <f t="shared" si="277"/>
        <v>96885.024250739021</v>
      </c>
      <c r="CN181" s="947">
        <f t="shared" si="277"/>
        <v>90148.855988091324</v>
      </c>
      <c r="CO181" s="947">
        <f t="shared" si="277"/>
        <v>84761.401465472998</v>
      </c>
      <c r="CP181" s="947">
        <f t="shared" si="277"/>
        <v>68532.229747378384</v>
      </c>
      <c r="CQ181" s="947">
        <f t="shared" si="277"/>
        <v>66529.056910402724</v>
      </c>
      <c r="CR181" s="947">
        <f t="shared" si="277"/>
        <v>47990.549815822218</v>
      </c>
      <c r="CS181" s="947">
        <f t="shared" si="277"/>
        <v>53098.137552657747</v>
      </c>
      <c r="CT181" s="947">
        <f t="shared" si="277"/>
        <v>34485.358554626175</v>
      </c>
      <c r="CU181" s="947">
        <f t="shared" si="277"/>
        <v>33450.689931200934</v>
      </c>
      <c r="CV181" s="947">
        <f t="shared" si="277"/>
        <v>54351.378644960816</v>
      </c>
      <c r="CW181" s="947">
        <f t="shared" si="277"/>
        <v>65839.889403468696</v>
      </c>
      <c r="CX181" s="947">
        <f t="shared" si="277"/>
        <v>72492.166572774993</v>
      </c>
      <c r="CY181" s="948">
        <f t="shared" si="277"/>
        <v>62259.337920720107</v>
      </c>
      <c r="CZ181" s="947">
        <f t="shared" si="277"/>
        <v>57796.08158657595</v>
      </c>
      <c r="DA181" s="947">
        <f t="shared" si="277"/>
        <v>84055.461481760838</v>
      </c>
      <c r="DB181" s="947">
        <f t="shared" si="277"/>
        <v>95355.780122908764</v>
      </c>
      <c r="DC181" s="947">
        <f t="shared" si="277"/>
        <v>116776.45741082705</v>
      </c>
      <c r="DD181" s="947">
        <f t="shared" si="277"/>
        <v>155500.85324116168</v>
      </c>
      <c r="DE181" s="947">
        <f t="shared" si="277"/>
        <v>156102.19869292923</v>
      </c>
      <c r="DF181" s="947">
        <f t="shared" si="277"/>
        <v>164782.46339184348</v>
      </c>
      <c r="DG181" s="947">
        <f t="shared" si="277"/>
        <v>123616.47346347477</v>
      </c>
      <c r="DH181" s="947">
        <f t="shared" si="277"/>
        <v>115078.98650827992</v>
      </c>
      <c r="DI181" s="947">
        <f t="shared" si="277"/>
        <v>123975.01574412396</v>
      </c>
      <c r="DJ181" s="947">
        <f t="shared" si="277"/>
        <v>109788.8453577992</v>
      </c>
      <c r="DK181" s="948">
        <f t="shared" si="277"/>
        <v>82709.322786239325</v>
      </c>
      <c r="DL181" s="947">
        <f t="shared" si="277"/>
        <v>98632.401653991546</v>
      </c>
      <c r="DM181" s="947">
        <f t="shared" si="277"/>
        <v>91456.335473193205</v>
      </c>
      <c r="DN181" s="947">
        <f t="shared" si="277"/>
        <v>98899.436128554633</v>
      </c>
      <c r="DO181" s="947">
        <f t="shared" si="277"/>
        <v>85027.675015343702</v>
      </c>
      <c r="DP181" s="947">
        <f t="shared" si="277"/>
        <v>79471.991587274941</v>
      </c>
      <c r="DQ181" s="947">
        <f t="shared" si="277"/>
        <v>66452.92005731992</v>
      </c>
      <c r="DR181" s="947">
        <f t="shared" si="277"/>
        <v>60879.921370855882</v>
      </c>
      <c r="DS181" s="947">
        <f t="shared" si="277"/>
        <v>44604.838734184857</v>
      </c>
      <c r="DT181" s="947">
        <f t="shared" si="277"/>
        <v>56171.994874847936</v>
      </c>
      <c r="DU181" s="947">
        <f t="shared" si="277"/>
        <v>74542.471799878287</v>
      </c>
      <c r="DV181" s="947">
        <f t="shared" si="277"/>
        <v>88404.684877402731</v>
      </c>
      <c r="DW181" s="948">
        <f t="shared" si="277"/>
        <v>102224.66732692206</v>
      </c>
      <c r="DX181" s="947">
        <f t="shared" si="277"/>
        <v>92811.090599037707</v>
      </c>
      <c r="DY181" s="947">
        <f t="shared" si="277"/>
        <v>88521.151154230232</v>
      </c>
      <c r="DZ181" s="947">
        <f t="shared" si="277"/>
        <v>114266.61864838423</v>
      </c>
      <c r="EA181" s="947">
        <f t="shared" si="277"/>
        <v>96745.013643707382</v>
      </c>
      <c r="EB181" s="947">
        <f t="shared" si="277"/>
        <v>90142.044939965941</v>
      </c>
      <c r="EC181" s="947">
        <f t="shared" si="277"/>
        <v>100784.90110197279</v>
      </c>
      <c r="ED181" s="947">
        <f t="shared" si="277"/>
        <v>86783.688731578295</v>
      </c>
      <c r="EE181" s="947">
        <f t="shared" si="277"/>
        <v>77929.742547762697</v>
      </c>
      <c r="EF181" s="947">
        <f t="shared" si="277"/>
        <v>70772.126275710179</v>
      </c>
      <c r="EG181" s="947">
        <f t="shared" ref="EG181:GE181" si="278">EG165+EG177</f>
        <v>96017.045295568067</v>
      </c>
      <c r="EH181" s="947">
        <f t="shared" si="278"/>
        <v>97862.112611454446</v>
      </c>
      <c r="EI181" s="948">
        <f t="shared" si="278"/>
        <v>120945.10106416361</v>
      </c>
      <c r="EJ181" s="947">
        <f t="shared" si="278"/>
        <v>95169.007151330821</v>
      </c>
      <c r="EK181" s="947">
        <f t="shared" si="278"/>
        <v>85174.314346064697</v>
      </c>
      <c r="EL181" s="947">
        <f t="shared" si="278"/>
        <v>118389.18698935187</v>
      </c>
      <c r="EM181" s="947">
        <f t="shared" si="278"/>
        <v>119218.0401164816</v>
      </c>
      <c r="EN181" s="947">
        <f t="shared" si="278"/>
        <v>114516.8881306852</v>
      </c>
      <c r="EO181" s="947">
        <f t="shared" si="278"/>
        <v>129008.99436704814</v>
      </c>
      <c r="EP181" s="947">
        <f t="shared" si="278"/>
        <v>108033.75525613851</v>
      </c>
      <c r="EQ181" s="947">
        <f t="shared" si="278"/>
        <v>92620.72084241081</v>
      </c>
      <c r="ER181" s="947">
        <f t="shared" si="278"/>
        <v>87978.004236428766</v>
      </c>
      <c r="ES181" s="947">
        <f t="shared" si="278"/>
        <v>96112.014664142975</v>
      </c>
      <c r="ET181" s="947">
        <f t="shared" si="278"/>
        <v>99996.878756314516</v>
      </c>
      <c r="EU181" s="948">
        <f t="shared" si="278"/>
        <v>119131.04620505148</v>
      </c>
      <c r="EV181" s="947">
        <f t="shared" si="278"/>
        <v>116993.04432654125</v>
      </c>
      <c r="EW181" s="947">
        <f t="shared" si="278"/>
        <v>111849.22604873311</v>
      </c>
      <c r="EX181" s="947">
        <f t="shared" si="278"/>
        <v>124843.52623898641</v>
      </c>
      <c r="EY181" s="947">
        <f t="shared" si="278"/>
        <v>167036.07550368947</v>
      </c>
      <c r="EZ181" s="947">
        <f t="shared" si="278"/>
        <v>170260.03337795148</v>
      </c>
      <c r="FA181" s="947">
        <f t="shared" si="278"/>
        <v>177378.19300236111</v>
      </c>
      <c r="FB181" s="947">
        <f t="shared" si="278"/>
        <v>200111.26686438895</v>
      </c>
      <c r="FC181" s="947">
        <f t="shared" si="278"/>
        <v>161277.65459151124</v>
      </c>
      <c r="FD181" s="947">
        <f t="shared" si="278"/>
        <v>158833.42521070899</v>
      </c>
      <c r="FE181" s="947">
        <f t="shared" si="278"/>
        <v>165224.01180606708</v>
      </c>
      <c r="FF181" s="947">
        <f t="shared" si="278"/>
        <v>166004.92414485384</v>
      </c>
      <c r="FG181" s="948">
        <f t="shared" si="278"/>
        <v>168460.51481588301</v>
      </c>
      <c r="FH181" s="947">
        <f t="shared" si="278"/>
        <v>196801.18287770636</v>
      </c>
      <c r="FI181" s="947">
        <f t="shared" si="278"/>
        <v>166024.96132716513</v>
      </c>
      <c r="FJ181" s="947">
        <f t="shared" si="278"/>
        <v>178994.94512423221</v>
      </c>
      <c r="FK181" s="947">
        <f t="shared" si="278"/>
        <v>200861.85112438584</v>
      </c>
      <c r="FL181" s="947">
        <f t="shared" si="278"/>
        <v>217801.1001495088</v>
      </c>
      <c r="FM181" s="947">
        <f t="shared" si="278"/>
        <v>214006.65453210706</v>
      </c>
      <c r="FN181" s="947">
        <f t="shared" si="278"/>
        <v>234014.38021318568</v>
      </c>
      <c r="FO181" s="947">
        <f t="shared" si="278"/>
        <v>176112.18858304853</v>
      </c>
      <c r="FP181" s="947">
        <f t="shared" si="278"/>
        <v>161113.79324143892</v>
      </c>
      <c r="FQ181" s="947">
        <f t="shared" si="278"/>
        <v>149132.61485565105</v>
      </c>
      <c r="FR181" s="947">
        <f t="shared" si="278"/>
        <v>129661.65069702105</v>
      </c>
      <c r="FS181" s="948">
        <f t="shared" si="278"/>
        <v>112092.4658826167</v>
      </c>
      <c r="FT181" s="947">
        <f t="shared" si="278"/>
        <v>118181.09553109342</v>
      </c>
      <c r="FU181" s="947">
        <f t="shared" si="278"/>
        <v>98463.308924874756</v>
      </c>
      <c r="FV181" s="947">
        <f t="shared" si="278"/>
        <v>119535.91517739976</v>
      </c>
      <c r="FW181" s="947">
        <f t="shared" si="278"/>
        <v>123154.6093919198</v>
      </c>
      <c r="FX181" s="947">
        <f t="shared" si="278"/>
        <v>151403.17646353599</v>
      </c>
      <c r="FY181" s="947">
        <f t="shared" si="278"/>
        <v>157593.79395832866</v>
      </c>
      <c r="FZ181" s="947">
        <f t="shared" si="278"/>
        <v>173664.18465416296</v>
      </c>
      <c r="GA181" s="947">
        <f t="shared" si="278"/>
        <v>144910.55156083032</v>
      </c>
      <c r="GB181" s="947">
        <f t="shared" si="278"/>
        <v>142037.94183616445</v>
      </c>
      <c r="GC181" s="947">
        <f t="shared" si="278"/>
        <v>161961.34169393149</v>
      </c>
      <c r="GD181" s="947">
        <f t="shared" si="278"/>
        <v>167723.40871764533</v>
      </c>
      <c r="GE181" s="948">
        <f t="shared" si="278"/>
        <v>169961.64077411627</v>
      </c>
      <c r="GF181" s="948">
        <f>SUM(H181:GE181)</f>
        <v>16059203.510841057</v>
      </c>
    </row>
    <row r="182" spans="7:188" ht="22" customHeight="1" thickTop="1" thickBot="1">
      <c r="G182" s="242" t="s">
        <v>430</v>
      </c>
      <c r="H182" s="471">
        <f>H181</f>
        <v>0</v>
      </c>
      <c r="I182" s="471">
        <f>H182+I181</f>
        <v>0</v>
      </c>
      <c r="J182" s="471">
        <f t="shared" ref="J182:BU182" si="279">I182+J181</f>
        <v>0</v>
      </c>
      <c r="K182" s="471">
        <f t="shared" si="279"/>
        <v>-29800</v>
      </c>
      <c r="L182" s="471">
        <f t="shared" si="279"/>
        <v>-34600</v>
      </c>
      <c r="M182" s="471">
        <f t="shared" si="279"/>
        <v>-68200</v>
      </c>
      <c r="N182" s="471">
        <f t="shared" si="279"/>
        <v>-78800</v>
      </c>
      <c r="O182" s="471">
        <f t="shared" si="279"/>
        <v>-87900</v>
      </c>
      <c r="P182" s="471">
        <f t="shared" si="279"/>
        <v>-104040</v>
      </c>
      <c r="Q182" s="471">
        <f t="shared" si="279"/>
        <v>-120422.17475000001</v>
      </c>
      <c r="R182" s="471">
        <f t="shared" si="279"/>
        <v>-139011.806625</v>
      </c>
      <c r="S182" s="609">
        <f t="shared" si="279"/>
        <v>-156358.26912499999</v>
      </c>
      <c r="T182" s="471">
        <f t="shared" si="279"/>
        <v>-167874.43849999999</v>
      </c>
      <c r="U182" s="471">
        <f t="shared" si="279"/>
        <v>-173260.12812499999</v>
      </c>
      <c r="V182" s="471">
        <f t="shared" si="279"/>
        <v>-173908.21331249998</v>
      </c>
      <c r="W182" s="471">
        <f t="shared" si="279"/>
        <v>-159597.22062499996</v>
      </c>
      <c r="X182" s="471">
        <f t="shared" si="279"/>
        <v>-130286.76356249989</v>
      </c>
      <c r="Y182" s="471">
        <f t="shared" si="279"/>
        <v>-78352.201624999871</v>
      </c>
      <c r="Z182" s="471">
        <f t="shared" si="279"/>
        <v>-12783.144687499793</v>
      </c>
      <c r="AA182" s="471">
        <f t="shared" si="279"/>
        <v>56818.201750000182</v>
      </c>
      <c r="AB182" s="471">
        <f t="shared" si="279"/>
        <v>116144.47075000027</v>
      </c>
      <c r="AC182" s="471">
        <f t="shared" si="279"/>
        <v>163366.86862500029</v>
      </c>
      <c r="AD182" s="471">
        <f t="shared" si="279"/>
        <v>222521.05550000037</v>
      </c>
      <c r="AE182" s="472">
        <f t="shared" si="279"/>
        <v>269169.76462500048</v>
      </c>
      <c r="AF182" s="471">
        <f t="shared" si="279"/>
        <v>312963.43700000056</v>
      </c>
      <c r="AG182" s="471">
        <f t="shared" si="279"/>
        <v>376668.14050000062</v>
      </c>
      <c r="AH182" s="471">
        <f t="shared" si="279"/>
        <v>435396.43481250072</v>
      </c>
      <c r="AI182" s="471">
        <f t="shared" si="279"/>
        <v>499818.4210625008</v>
      </c>
      <c r="AJ182" s="471">
        <f t="shared" si="279"/>
        <v>554823.94575000089</v>
      </c>
      <c r="AK182" s="471">
        <f t="shared" si="279"/>
        <v>622045.88137500093</v>
      </c>
      <c r="AL182" s="471">
        <f t="shared" si="279"/>
        <v>692591.54275000107</v>
      </c>
      <c r="AM182" s="471">
        <f t="shared" si="279"/>
        <v>785939.0286250012</v>
      </c>
      <c r="AN182" s="471">
        <f t="shared" si="279"/>
        <v>870233.85756250133</v>
      </c>
      <c r="AO182" s="471">
        <f t="shared" si="279"/>
        <v>962428.02472500142</v>
      </c>
      <c r="AP182" s="471">
        <f t="shared" si="279"/>
        <v>1037436.3082175015</v>
      </c>
      <c r="AQ182" s="609">
        <f t="shared" si="279"/>
        <v>1103937.6172615015</v>
      </c>
      <c r="AR182" s="471">
        <f t="shared" si="279"/>
        <v>1184786.6299842016</v>
      </c>
      <c r="AS182" s="471">
        <f t="shared" si="279"/>
        <v>1253008.3268248616</v>
      </c>
      <c r="AT182" s="471">
        <f t="shared" si="279"/>
        <v>1311389.7207973897</v>
      </c>
      <c r="AU182" s="471">
        <f t="shared" si="279"/>
        <v>1383289.087775412</v>
      </c>
      <c r="AV182" s="471">
        <f t="shared" si="279"/>
        <v>1448810.9449203301</v>
      </c>
      <c r="AW182" s="471">
        <f t="shared" si="279"/>
        <v>1510668.1534362645</v>
      </c>
      <c r="AX182" s="471">
        <f t="shared" si="279"/>
        <v>1554413.954674012</v>
      </c>
      <c r="AY182" s="471">
        <f t="shared" si="279"/>
        <v>1606102.03175171</v>
      </c>
      <c r="AZ182" s="471">
        <f t="shared" si="279"/>
        <v>1648436.7627013684</v>
      </c>
      <c r="BA182" s="471">
        <f t="shared" si="279"/>
        <v>1687016.7656485951</v>
      </c>
      <c r="BB182" s="471">
        <f t="shared" si="279"/>
        <v>1714049.5390188764</v>
      </c>
      <c r="BC182" s="472">
        <f t="shared" si="279"/>
        <v>1750128.9109026014</v>
      </c>
      <c r="BD182" s="471">
        <f t="shared" si="279"/>
        <v>1801381.8226845816</v>
      </c>
      <c r="BE182" s="471">
        <f t="shared" si="279"/>
        <v>1881739.3986726659</v>
      </c>
      <c r="BF182" s="471">
        <f t="shared" si="279"/>
        <v>1967410.1040881332</v>
      </c>
      <c r="BG182" s="471">
        <f t="shared" si="279"/>
        <v>2060812.3648955072</v>
      </c>
      <c r="BH182" s="471">
        <f t="shared" si="279"/>
        <v>2145523.4360414064</v>
      </c>
      <c r="BI182" s="471">
        <f t="shared" si="279"/>
        <v>2222010.0280831256</v>
      </c>
      <c r="BJ182" s="471">
        <f t="shared" si="279"/>
        <v>2318025.448291501</v>
      </c>
      <c r="BK182" s="471">
        <f t="shared" si="279"/>
        <v>2397482.8863332015</v>
      </c>
      <c r="BL182" s="471">
        <f t="shared" si="279"/>
        <v>2469550.6794665619</v>
      </c>
      <c r="BM182" s="471">
        <f t="shared" si="279"/>
        <v>2551624.4653857504</v>
      </c>
      <c r="BN182" s="471">
        <f t="shared" si="279"/>
        <v>2634465.1830211012</v>
      </c>
      <c r="BO182" s="609">
        <f t="shared" si="279"/>
        <v>2722935.3352668816</v>
      </c>
      <c r="BP182" s="471">
        <f t="shared" si="279"/>
        <v>2811129.0883760061</v>
      </c>
      <c r="BQ182" s="471">
        <f t="shared" si="279"/>
        <v>2923031.4156633057</v>
      </c>
      <c r="BR182" s="471">
        <f t="shared" si="279"/>
        <v>3043486.2826931453</v>
      </c>
      <c r="BS182" s="471">
        <f t="shared" si="279"/>
        <v>3158163.408104517</v>
      </c>
      <c r="BT182" s="471">
        <f t="shared" si="279"/>
        <v>3246259.9008086142</v>
      </c>
      <c r="BU182" s="471">
        <f t="shared" si="279"/>
        <v>3347472.3325968925</v>
      </c>
      <c r="BV182" s="471">
        <f t="shared" ref="BV182:EG182" si="280">BU182+BV181</f>
        <v>3425580.5838150149</v>
      </c>
      <c r="BW182" s="471">
        <f t="shared" si="280"/>
        <v>3498121.7123895129</v>
      </c>
      <c r="BX182" s="471">
        <f t="shared" si="280"/>
        <v>3584174.8303616112</v>
      </c>
      <c r="BY182" s="471">
        <f t="shared" si="280"/>
        <v>3656095.2674892899</v>
      </c>
      <c r="BZ182" s="471">
        <f t="shared" si="280"/>
        <v>3719425.4433414331</v>
      </c>
      <c r="CA182" s="472">
        <f t="shared" si="280"/>
        <v>3764359.6299731475</v>
      </c>
      <c r="CB182" s="471">
        <f t="shared" si="280"/>
        <v>3818535.529353519</v>
      </c>
      <c r="CC182" s="471">
        <f t="shared" si="280"/>
        <v>3876736.4857578161</v>
      </c>
      <c r="CD182" s="471">
        <f t="shared" si="280"/>
        <v>3962062.7047562539</v>
      </c>
      <c r="CE182" s="471">
        <f t="shared" si="280"/>
        <v>4059591.5186175043</v>
      </c>
      <c r="CF182" s="471">
        <f t="shared" si="280"/>
        <v>4164439.0639690044</v>
      </c>
      <c r="CG182" s="471">
        <f t="shared" si="280"/>
        <v>4287804.8115002047</v>
      </c>
      <c r="CH182" s="471">
        <f t="shared" si="280"/>
        <v>4395624.0555251651</v>
      </c>
      <c r="CI182" s="471">
        <f t="shared" si="280"/>
        <v>4480566.6017076336</v>
      </c>
      <c r="CJ182" s="471">
        <f t="shared" si="280"/>
        <v>4580760.0075411079</v>
      </c>
      <c r="CK182" s="471">
        <f t="shared" si="280"/>
        <v>4664737.6059328876</v>
      </c>
      <c r="CL182" s="471">
        <f t="shared" si="280"/>
        <v>4743662.0144963115</v>
      </c>
      <c r="CM182" s="472">
        <f t="shared" si="280"/>
        <v>4840547.0387470508</v>
      </c>
      <c r="CN182" s="471">
        <f t="shared" si="280"/>
        <v>4930695.8947351426</v>
      </c>
      <c r="CO182" s="471">
        <f t="shared" si="280"/>
        <v>5015457.2962006154</v>
      </c>
      <c r="CP182" s="471">
        <f t="shared" si="280"/>
        <v>5083989.5259479936</v>
      </c>
      <c r="CQ182" s="471">
        <f t="shared" si="280"/>
        <v>5150518.5828583967</v>
      </c>
      <c r="CR182" s="471">
        <f t="shared" si="280"/>
        <v>5198509.1326742191</v>
      </c>
      <c r="CS182" s="471">
        <f t="shared" si="280"/>
        <v>5251607.2702268772</v>
      </c>
      <c r="CT182" s="471">
        <f t="shared" si="280"/>
        <v>5286092.6287815031</v>
      </c>
      <c r="CU182" s="471">
        <f t="shared" si="280"/>
        <v>5319543.3187127039</v>
      </c>
      <c r="CV182" s="471">
        <f t="shared" si="280"/>
        <v>5373894.6973576648</v>
      </c>
      <c r="CW182" s="471">
        <f t="shared" si="280"/>
        <v>5439734.5867611337</v>
      </c>
      <c r="CX182" s="471">
        <f t="shared" si="280"/>
        <v>5512226.7533339085</v>
      </c>
      <c r="CY182" s="472">
        <f t="shared" si="280"/>
        <v>5574486.0912546283</v>
      </c>
      <c r="CZ182" s="471">
        <f t="shared" si="280"/>
        <v>5632282.1728412043</v>
      </c>
      <c r="DA182" s="471">
        <f t="shared" si="280"/>
        <v>5716337.6343229655</v>
      </c>
      <c r="DB182" s="471">
        <f t="shared" si="280"/>
        <v>5811693.4144458743</v>
      </c>
      <c r="DC182" s="471">
        <f t="shared" si="280"/>
        <v>5928469.8718567016</v>
      </c>
      <c r="DD182" s="471">
        <f t="shared" si="280"/>
        <v>6083970.725097863</v>
      </c>
      <c r="DE182" s="471">
        <f t="shared" si="280"/>
        <v>6240072.923790792</v>
      </c>
      <c r="DF182" s="471">
        <f t="shared" si="280"/>
        <v>6404855.3871826353</v>
      </c>
      <c r="DG182" s="471">
        <f t="shared" si="280"/>
        <v>6528471.86064611</v>
      </c>
      <c r="DH182" s="471">
        <f t="shared" si="280"/>
        <v>6643550.8471543901</v>
      </c>
      <c r="DI182" s="471">
        <f t="shared" si="280"/>
        <v>6767525.8628985137</v>
      </c>
      <c r="DJ182" s="471">
        <f t="shared" si="280"/>
        <v>6877314.7082563126</v>
      </c>
      <c r="DK182" s="472">
        <f t="shared" si="280"/>
        <v>6960024.0310425516</v>
      </c>
      <c r="DL182" s="471">
        <f t="shared" si="280"/>
        <v>7058656.4326965436</v>
      </c>
      <c r="DM182" s="471">
        <f t="shared" si="280"/>
        <v>7150112.7681697365</v>
      </c>
      <c r="DN182" s="471">
        <f t="shared" si="280"/>
        <v>7249012.2042982914</v>
      </c>
      <c r="DO182" s="471">
        <f t="shared" si="280"/>
        <v>7334039.8793136347</v>
      </c>
      <c r="DP182" s="471">
        <f t="shared" si="280"/>
        <v>7413511.8709009094</v>
      </c>
      <c r="DQ182" s="471">
        <f t="shared" si="280"/>
        <v>7479964.7909582295</v>
      </c>
      <c r="DR182" s="471">
        <f t="shared" si="280"/>
        <v>7540844.712329085</v>
      </c>
      <c r="DS182" s="471">
        <f t="shared" si="280"/>
        <v>7585449.5510632694</v>
      </c>
      <c r="DT182" s="471">
        <f t="shared" si="280"/>
        <v>7641621.5459381174</v>
      </c>
      <c r="DU182" s="471">
        <f t="shared" si="280"/>
        <v>7716164.0177379958</v>
      </c>
      <c r="DV182" s="471">
        <f t="shared" si="280"/>
        <v>7804568.7026153989</v>
      </c>
      <c r="DW182" s="609">
        <f t="shared" si="280"/>
        <v>7906793.3699423205</v>
      </c>
      <c r="DX182" s="471">
        <f t="shared" si="280"/>
        <v>7999604.4605413582</v>
      </c>
      <c r="DY182" s="471">
        <f t="shared" si="280"/>
        <v>8088125.6116955886</v>
      </c>
      <c r="DZ182" s="471">
        <f t="shared" si="280"/>
        <v>8202392.2303439733</v>
      </c>
      <c r="EA182" s="471">
        <f t="shared" si="280"/>
        <v>8299137.2439876804</v>
      </c>
      <c r="EB182" s="471">
        <f t="shared" si="280"/>
        <v>8389279.2889276464</v>
      </c>
      <c r="EC182" s="471">
        <f t="shared" si="280"/>
        <v>8490064.1900296193</v>
      </c>
      <c r="ED182" s="471">
        <f t="shared" si="280"/>
        <v>8576847.8787611984</v>
      </c>
      <c r="EE182" s="471">
        <f t="shared" si="280"/>
        <v>8654777.6213089619</v>
      </c>
      <c r="EF182" s="471">
        <f t="shared" si="280"/>
        <v>8725549.7475846726</v>
      </c>
      <c r="EG182" s="471">
        <f t="shared" si="280"/>
        <v>8821566.7928802408</v>
      </c>
      <c r="EH182" s="471">
        <f t="shared" ref="EH182:GE182" si="281">EG182+EH181</f>
        <v>8919428.9054916948</v>
      </c>
      <c r="EI182" s="472">
        <f t="shared" si="281"/>
        <v>9040374.006555859</v>
      </c>
      <c r="EJ182" s="471">
        <f t="shared" si="281"/>
        <v>9135543.0137071908</v>
      </c>
      <c r="EK182" s="471">
        <f t="shared" si="281"/>
        <v>9220717.3280532546</v>
      </c>
      <c r="EL182" s="471">
        <f t="shared" si="281"/>
        <v>9339106.5150426067</v>
      </c>
      <c r="EM182" s="471">
        <f t="shared" si="281"/>
        <v>9458324.5551590882</v>
      </c>
      <c r="EN182" s="471">
        <f t="shared" si="281"/>
        <v>9572841.4432897735</v>
      </c>
      <c r="EO182" s="471">
        <f t="shared" si="281"/>
        <v>9701850.4376568217</v>
      </c>
      <c r="EP182" s="471">
        <f t="shared" si="281"/>
        <v>9809884.1929129604</v>
      </c>
      <c r="EQ182" s="471">
        <f t="shared" si="281"/>
        <v>9902504.9137553722</v>
      </c>
      <c r="ER182" s="471">
        <f t="shared" si="281"/>
        <v>9990482.9179918002</v>
      </c>
      <c r="ES182" s="471">
        <f t="shared" si="281"/>
        <v>10086594.932655944</v>
      </c>
      <c r="ET182" s="471">
        <f t="shared" si="281"/>
        <v>10186591.811412258</v>
      </c>
      <c r="EU182" s="609">
        <f t="shared" si="281"/>
        <v>10305722.857617309</v>
      </c>
      <c r="EV182" s="471">
        <f t="shared" si="281"/>
        <v>10422715.901943851</v>
      </c>
      <c r="EW182" s="471">
        <f t="shared" si="281"/>
        <v>10534565.127992585</v>
      </c>
      <c r="EX182" s="471">
        <f t="shared" si="281"/>
        <v>10659408.654231573</v>
      </c>
      <c r="EY182" s="471">
        <f t="shared" si="281"/>
        <v>10826444.729735263</v>
      </c>
      <c r="EZ182" s="471">
        <f t="shared" si="281"/>
        <v>10996704.763113214</v>
      </c>
      <c r="FA182" s="471">
        <f t="shared" si="281"/>
        <v>11174082.956115576</v>
      </c>
      <c r="FB182" s="471">
        <f t="shared" si="281"/>
        <v>11374194.222979965</v>
      </c>
      <c r="FC182" s="471">
        <f t="shared" si="281"/>
        <v>11535471.877571477</v>
      </c>
      <c r="FD182" s="471">
        <f t="shared" si="281"/>
        <v>11694305.302782185</v>
      </c>
      <c r="FE182" s="471">
        <f t="shared" si="281"/>
        <v>11859529.314588252</v>
      </c>
      <c r="FF182" s="471">
        <f t="shared" si="281"/>
        <v>12025534.238733105</v>
      </c>
      <c r="FG182" s="472">
        <f t="shared" si="281"/>
        <v>12193994.753548989</v>
      </c>
      <c r="FH182" s="471">
        <f t="shared" si="281"/>
        <v>12390795.936426695</v>
      </c>
      <c r="FI182" s="471">
        <f t="shared" si="281"/>
        <v>12556820.897753861</v>
      </c>
      <c r="FJ182" s="471">
        <f t="shared" si="281"/>
        <v>12735815.842878092</v>
      </c>
      <c r="FK182" s="471">
        <f t="shared" si="281"/>
        <v>12936677.694002477</v>
      </c>
      <c r="FL182" s="471">
        <f t="shared" si="281"/>
        <v>13154478.794151986</v>
      </c>
      <c r="FM182" s="471">
        <f t="shared" si="281"/>
        <v>13368485.448684093</v>
      </c>
      <c r="FN182" s="471">
        <f t="shared" si="281"/>
        <v>13602499.828897279</v>
      </c>
      <c r="FO182" s="471">
        <f t="shared" si="281"/>
        <v>13778612.017480327</v>
      </c>
      <c r="FP182" s="471">
        <f t="shared" si="281"/>
        <v>13939725.810721766</v>
      </c>
      <c r="FQ182" s="471">
        <f t="shared" si="281"/>
        <v>14088858.425577417</v>
      </c>
      <c r="FR182" s="471">
        <f t="shared" si="281"/>
        <v>14218520.076274438</v>
      </c>
      <c r="FS182" s="472">
        <f t="shared" si="281"/>
        <v>14330612.542157054</v>
      </c>
      <c r="FT182" s="471">
        <f t="shared" si="281"/>
        <v>14448793.637688147</v>
      </c>
      <c r="FU182" s="471">
        <f t="shared" si="281"/>
        <v>14547256.946613021</v>
      </c>
      <c r="FV182" s="471">
        <f t="shared" si="281"/>
        <v>14666792.86179042</v>
      </c>
      <c r="FW182" s="471">
        <f t="shared" si="281"/>
        <v>14789947.471182341</v>
      </c>
      <c r="FX182" s="471">
        <f t="shared" si="281"/>
        <v>14941350.647645876</v>
      </c>
      <c r="FY182" s="471">
        <f t="shared" si="281"/>
        <v>15098944.441604204</v>
      </c>
      <c r="FZ182" s="471">
        <f t="shared" si="281"/>
        <v>15272608.626258368</v>
      </c>
      <c r="GA182" s="471">
        <f t="shared" si="281"/>
        <v>15417519.177819198</v>
      </c>
      <c r="GB182" s="471">
        <f t="shared" si="281"/>
        <v>15559557.119655363</v>
      </c>
      <c r="GC182" s="471">
        <f t="shared" si="281"/>
        <v>15721518.461349295</v>
      </c>
      <c r="GD182" s="471">
        <f t="shared" si="281"/>
        <v>15889241.870066941</v>
      </c>
      <c r="GE182" s="471">
        <f t="shared" si="281"/>
        <v>16059203.510841057</v>
      </c>
      <c r="GF182" s="462">
        <f>GE182</f>
        <v>16059203.510841057</v>
      </c>
    </row>
    <row r="183" spans="7:188" ht="22" customHeight="1" thickTop="1" thickBot="1">
      <c r="G183" s="242"/>
      <c r="H183" s="471"/>
      <c r="I183" s="471"/>
      <c r="J183" s="471"/>
      <c r="K183" s="471"/>
      <c r="L183" s="471"/>
      <c r="M183" s="471"/>
      <c r="N183" s="471"/>
      <c r="O183" s="471"/>
      <c r="P183" s="471" t="s">
        <v>84</v>
      </c>
      <c r="Q183" s="471"/>
      <c r="R183" s="471"/>
      <c r="S183" s="462">
        <f>SUM(I181:S181)</f>
        <v>-156358.26912499999</v>
      </c>
      <c r="T183" s="471"/>
      <c r="U183" s="471"/>
      <c r="V183" s="471"/>
      <c r="W183" s="471"/>
      <c r="X183" s="471"/>
      <c r="Y183" s="471"/>
      <c r="Z183" s="471"/>
      <c r="AA183" s="471"/>
      <c r="AB183" s="471"/>
      <c r="AC183" s="471"/>
      <c r="AD183" s="471"/>
      <c r="AE183" s="462">
        <f>SUM(T181:AE181)</f>
        <v>425528.03375000053</v>
      </c>
      <c r="AF183" s="471"/>
      <c r="AG183" s="471"/>
      <c r="AH183" s="471"/>
      <c r="AI183" s="471"/>
      <c r="AJ183" s="471"/>
      <c r="AK183" s="471"/>
      <c r="AL183" s="471"/>
      <c r="AM183" s="471"/>
      <c r="AN183" s="471"/>
      <c r="AO183" s="471"/>
      <c r="AP183" s="471"/>
      <c r="AQ183" s="462">
        <f>SUM(AF181:AQ181)</f>
        <v>834767.85263650119</v>
      </c>
      <c r="AR183" s="471"/>
      <c r="AS183" s="471"/>
      <c r="AT183" s="471"/>
      <c r="AU183" s="471"/>
      <c r="AV183" s="471"/>
      <c r="AW183" s="471"/>
      <c r="AX183" s="471"/>
      <c r="AY183" s="471"/>
      <c r="AZ183" s="471"/>
      <c r="BA183" s="471"/>
      <c r="BB183" s="471"/>
      <c r="BC183" s="462">
        <f>SUM(AR181:BC181)</f>
        <v>646191.2936411004</v>
      </c>
      <c r="BD183" s="471"/>
      <c r="BE183" s="471"/>
      <c r="BF183" s="471"/>
      <c r="BG183" s="471"/>
      <c r="BH183" s="471"/>
      <c r="BI183" s="471"/>
      <c r="BJ183" s="471"/>
      <c r="BK183" s="471"/>
      <c r="BL183" s="471"/>
      <c r="BM183" s="471"/>
      <c r="BN183" s="471"/>
      <c r="BO183" s="462">
        <f>SUM(BD181:BO181)</f>
        <v>972806.42436427984</v>
      </c>
      <c r="BP183" s="471"/>
      <c r="BQ183" s="471"/>
      <c r="BR183" s="471"/>
      <c r="BS183" s="471"/>
      <c r="BT183" s="471"/>
      <c r="BU183" s="471"/>
      <c r="BV183" s="471"/>
      <c r="BW183" s="471"/>
      <c r="BX183" s="471"/>
      <c r="BY183" s="471"/>
      <c r="BZ183" s="471"/>
      <c r="CA183" s="462">
        <f>SUM(BP181:CA181)</f>
        <v>1041424.2947062657</v>
      </c>
      <c r="CB183" s="471"/>
      <c r="CC183" s="471"/>
      <c r="CD183" s="471"/>
      <c r="CE183" s="471"/>
      <c r="CF183" s="471"/>
      <c r="CG183" s="471"/>
      <c r="CH183" s="471"/>
      <c r="CI183" s="471"/>
      <c r="CJ183" s="471"/>
      <c r="CK183" s="471"/>
      <c r="CL183" s="471"/>
      <c r="CM183" s="462">
        <f>SUM(CB181:CM181)</f>
        <v>1076187.4087739028</v>
      </c>
      <c r="CN183" s="471"/>
      <c r="CO183" s="471"/>
      <c r="CP183" s="471"/>
      <c r="CQ183" s="471"/>
      <c r="CR183" s="471"/>
      <c r="CS183" s="471"/>
      <c r="CT183" s="471"/>
      <c r="CU183" s="471"/>
      <c r="CV183" s="471"/>
      <c r="CW183" s="471"/>
      <c r="CX183" s="471"/>
      <c r="CY183" s="462">
        <f>SUM(CN181:CY181)</f>
        <v>733939.05250757711</v>
      </c>
      <c r="CZ183" s="471"/>
      <c r="DA183" s="471"/>
      <c r="DB183" s="471"/>
      <c r="DC183" s="471"/>
      <c r="DD183" s="471"/>
      <c r="DE183" s="471"/>
      <c r="DF183" s="471"/>
      <c r="DG183" s="471"/>
      <c r="DH183" s="471"/>
      <c r="DI183" s="471"/>
      <c r="DJ183" s="471"/>
      <c r="DK183" s="462">
        <f>SUM(CZ181:DK181)</f>
        <v>1385537.9397879243</v>
      </c>
      <c r="DL183" s="471"/>
      <c r="DM183" s="471"/>
      <c r="DN183" s="471"/>
      <c r="DO183" s="471"/>
      <c r="DP183" s="471"/>
      <c r="DQ183" s="471"/>
      <c r="DR183" s="471"/>
      <c r="DS183" s="471"/>
      <c r="DT183" s="471"/>
      <c r="DU183" s="471"/>
      <c r="DV183" s="471"/>
      <c r="DW183" s="462">
        <f>SUM(DL181:DW181)</f>
        <v>946769.3388997697</v>
      </c>
      <c r="DX183" s="471"/>
      <c r="DY183" s="471"/>
      <c r="DZ183" s="471"/>
      <c r="EA183" s="471"/>
      <c r="EB183" s="471"/>
      <c r="EC183" s="471"/>
      <c r="ED183" s="471"/>
      <c r="EE183" s="471"/>
      <c r="EF183" s="471"/>
      <c r="EG183" s="471"/>
      <c r="EH183" s="471"/>
      <c r="EI183" s="462">
        <f>SUM(DX181:EI181)</f>
        <v>1133580.6366135357</v>
      </c>
      <c r="EJ183" s="471"/>
      <c r="EK183" s="471"/>
      <c r="EL183" s="471"/>
      <c r="EM183" s="471"/>
      <c r="EN183" s="471"/>
      <c r="EO183" s="471"/>
      <c r="EP183" s="471"/>
      <c r="EQ183" s="471"/>
      <c r="ER183" s="471"/>
      <c r="ES183" s="471"/>
      <c r="ET183" s="471"/>
      <c r="EU183" s="462">
        <f>SUM(EJ181:EU181)</f>
        <v>1265348.8510614494</v>
      </c>
      <c r="EV183" s="471"/>
      <c r="EW183" s="471"/>
      <c r="EX183" s="471"/>
      <c r="EY183" s="471"/>
      <c r="EZ183" s="471"/>
      <c r="FA183" s="471"/>
      <c r="FB183" s="471"/>
      <c r="FC183" s="471"/>
      <c r="FD183" s="471"/>
      <c r="FE183" s="471"/>
      <c r="FF183" s="471"/>
      <c r="FG183" s="462">
        <f>SUM(EV181:FG181)</f>
        <v>1888271.8959316758</v>
      </c>
      <c r="FH183" s="471"/>
      <c r="FI183" s="471"/>
      <c r="FJ183" s="471"/>
      <c r="FK183" s="471"/>
      <c r="FL183" s="471"/>
      <c r="FM183" s="471"/>
      <c r="FN183" s="471"/>
      <c r="FO183" s="471"/>
      <c r="FP183" s="471"/>
      <c r="FQ183" s="471"/>
      <c r="FR183" s="471"/>
      <c r="FS183" s="462">
        <f>SUM(FH181:FS181)</f>
        <v>2136617.7886080672</v>
      </c>
      <c r="FT183" s="471"/>
      <c r="FU183" s="471"/>
      <c r="FV183" s="471"/>
      <c r="FW183" s="471"/>
      <c r="FX183" s="471"/>
      <c r="FY183" s="471"/>
      <c r="FZ183" s="471"/>
      <c r="GA183" s="471"/>
      <c r="GB183" s="471"/>
      <c r="GC183" s="471"/>
      <c r="GD183" s="471"/>
      <c r="GE183" s="462">
        <f>SUM(FT181:GE181)</f>
        <v>1728590.9686840032</v>
      </c>
      <c r="GF183" s="462">
        <f>SUM(H183:GE183)</f>
        <v>16059203.510841053</v>
      </c>
    </row>
    <row r="184" spans="7:188" s="300" customFormat="1" ht="22" customHeight="1" thickTop="1">
      <c r="G184" s="242"/>
      <c r="H184" s="471"/>
      <c r="I184" s="471"/>
      <c r="J184" s="471"/>
      <c r="K184" s="471"/>
      <c r="L184" s="471"/>
      <c r="M184" s="471"/>
      <c r="N184" s="471"/>
      <c r="O184" s="471"/>
      <c r="P184" s="471"/>
      <c r="Q184" s="471"/>
      <c r="R184" s="471"/>
      <c r="S184" s="469"/>
      <c r="T184" s="471"/>
      <c r="U184" s="471"/>
      <c r="V184" s="471"/>
      <c r="W184" s="471"/>
      <c r="X184" s="471"/>
      <c r="Y184" s="471"/>
      <c r="Z184" s="471"/>
      <c r="AA184" s="471"/>
      <c r="AB184" s="471"/>
      <c r="AC184" s="471"/>
      <c r="AD184" s="471"/>
      <c r="AE184" s="469"/>
      <c r="AF184" s="471"/>
      <c r="AG184" s="471"/>
      <c r="AH184" s="471"/>
      <c r="AI184" s="471"/>
      <c r="AJ184" s="471"/>
      <c r="AK184" s="471"/>
      <c r="AL184" s="471"/>
      <c r="AM184" s="471"/>
      <c r="AN184" s="471"/>
      <c r="AO184" s="471"/>
      <c r="AP184" s="471"/>
      <c r="AQ184" s="469"/>
      <c r="AR184" s="471"/>
      <c r="AS184" s="471"/>
      <c r="AT184" s="471"/>
      <c r="AU184" s="471"/>
      <c r="AV184" s="471"/>
      <c r="AW184" s="471"/>
      <c r="AX184" s="471"/>
      <c r="AY184" s="471"/>
      <c r="AZ184" s="471"/>
      <c r="BA184" s="471"/>
      <c r="BB184" s="471"/>
      <c r="BC184" s="469"/>
      <c r="BD184" s="471"/>
      <c r="BE184" s="471"/>
      <c r="BF184" s="471"/>
      <c r="BG184" s="471"/>
      <c r="BH184" s="471"/>
      <c r="BI184" s="471"/>
      <c r="BJ184" s="471"/>
      <c r="BK184" s="471"/>
      <c r="BL184" s="471"/>
      <c r="BM184" s="471"/>
      <c r="BN184" s="471"/>
      <c r="BO184" s="469"/>
      <c r="BP184" s="471"/>
      <c r="BQ184" s="471"/>
      <c r="BR184" s="471"/>
      <c r="BS184" s="471"/>
      <c r="BT184" s="471"/>
      <c r="BU184" s="471"/>
      <c r="BV184" s="471"/>
      <c r="BW184" s="471"/>
      <c r="BX184" s="471"/>
      <c r="BY184" s="471"/>
      <c r="BZ184" s="471"/>
      <c r="CA184" s="472">
        <f>CA183+BO183++BC183+AQ183+AE183</f>
        <v>3920717.8990981476</v>
      </c>
      <c r="CB184" s="471"/>
      <c r="CC184" s="471"/>
      <c r="CD184" s="471"/>
      <c r="CE184" s="471"/>
      <c r="CF184" s="471"/>
      <c r="CG184" s="471"/>
      <c r="CH184" s="471"/>
      <c r="CI184" s="471"/>
      <c r="CJ184" s="471"/>
      <c r="CK184" s="471"/>
      <c r="CL184" s="471"/>
      <c r="CM184" s="469"/>
      <c r="CN184" s="471"/>
      <c r="CO184" s="471"/>
      <c r="CP184" s="471"/>
      <c r="CQ184" s="471"/>
      <c r="CR184" s="471"/>
      <c r="CS184" s="471"/>
      <c r="CT184" s="471"/>
      <c r="CU184" s="471"/>
      <c r="CV184" s="471"/>
      <c r="CW184" s="471"/>
      <c r="CX184" s="471"/>
      <c r="CY184" s="469"/>
      <c r="CZ184" s="471"/>
      <c r="DA184" s="471"/>
      <c r="DB184" s="471"/>
      <c r="DC184" s="471"/>
      <c r="DD184" s="471"/>
      <c r="DE184" s="471"/>
      <c r="DF184" s="471"/>
      <c r="DG184" s="471"/>
      <c r="DH184" s="471"/>
      <c r="DI184" s="471"/>
      <c r="DJ184" s="471"/>
      <c r="DK184" s="469"/>
      <c r="DL184" s="471"/>
      <c r="DM184" s="471"/>
      <c r="DN184" s="471"/>
      <c r="DO184" s="471"/>
      <c r="DP184" s="471"/>
      <c r="DQ184" s="471"/>
      <c r="DR184" s="471"/>
      <c r="DS184" s="471"/>
      <c r="DT184" s="471"/>
      <c r="DU184" s="471"/>
      <c r="DV184" s="471"/>
      <c r="DW184" s="469"/>
      <c r="DX184" s="471"/>
      <c r="DY184" s="471"/>
      <c r="DZ184" s="471"/>
      <c r="EA184" s="471"/>
      <c r="EB184" s="471"/>
      <c r="EC184" s="471"/>
      <c r="ED184" s="471"/>
      <c r="EE184" s="471"/>
      <c r="EF184" s="471"/>
      <c r="EG184" s="471"/>
      <c r="EH184" s="471"/>
      <c r="EI184" s="469"/>
      <c r="EJ184" s="471"/>
      <c r="EK184" s="471"/>
      <c r="EL184" s="471"/>
      <c r="EM184" s="471"/>
      <c r="EN184" s="471"/>
      <c r="EO184" s="471"/>
      <c r="EP184" s="471"/>
      <c r="EQ184" s="471"/>
      <c r="ER184" s="471"/>
      <c r="ES184" s="471"/>
      <c r="ET184" s="471"/>
      <c r="EU184" s="469"/>
      <c r="EV184" s="471"/>
      <c r="EW184" s="471"/>
      <c r="EX184" s="471"/>
      <c r="EY184" s="471"/>
      <c r="EZ184" s="471"/>
      <c r="FA184" s="471"/>
      <c r="FB184" s="471"/>
      <c r="FC184" s="471"/>
      <c r="FD184" s="471"/>
      <c r="FE184" s="471"/>
      <c r="FF184" s="471"/>
      <c r="FG184" s="469"/>
      <c r="FH184" s="471"/>
      <c r="FI184" s="471"/>
      <c r="FJ184" s="471"/>
      <c r="FK184" s="471"/>
      <c r="FL184" s="471"/>
      <c r="FM184" s="471"/>
      <c r="FN184" s="471"/>
      <c r="FO184" s="471"/>
      <c r="FP184" s="471"/>
      <c r="FQ184" s="471"/>
      <c r="FR184" s="471"/>
      <c r="FS184" s="469"/>
      <c r="FT184" s="471"/>
      <c r="FU184" s="471"/>
      <c r="FV184" s="471"/>
      <c r="FW184" s="471"/>
      <c r="FX184" s="471"/>
      <c r="FY184" s="471"/>
      <c r="FZ184" s="471"/>
      <c r="GA184" s="471"/>
      <c r="GB184" s="471"/>
      <c r="GC184" s="471"/>
      <c r="GD184" s="471"/>
      <c r="GE184" s="471"/>
      <c r="GF184" s="469"/>
    </row>
    <row r="185" spans="7:188" s="437" customFormat="1" ht="22" hidden="1" customHeight="1" thickTop="1" thickBot="1">
      <c r="G185" s="484" t="s">
        <v>416</v>
      </c>
      <c r="H185" s="485">
        <f t="shared" ref="H185:P185" si="282">SUM(H17:H158)/14.95</f>
        <v>0</v>
      </c>
      <c r="I185" s="485">
        <f t="shared" si="282"/>
        <v>0</v>
      </c>
      <c r="J185" s="485">
        <f t="shared" si="282"/>
        <v>0</v>
      </c>
      <c r="K185" s="485">
        <f t="shared" si="282"/>
        <v>0</v>
      </c>
      <c r="L185" s="485">
        <f t="shared" si="282"/>
        <v>0</v>
      </c>
      <c r="M185" s="485">
        <f t="shared" si="282"/>
        <v>0</v>
      </c>
      <c r="N185" s="485">
        <f t="shared" si="282"/>
        <v>0</v>
      </c>
      <c r="O185" s="485">
        <f t="shared" si="282"/>
        <v>0</v>
      </c>
      <c r="P185" s="485">
        <f t="shared" si="282"/>
        <v>0</v>
      </c>
      <c r="Q185" s="485">
        <f t="shared" ref="Q185:AV185" si="283">Q159/14.95</f>
        <v>733.5</v>
      </c>
      <c r="R185" s="485">
        <f t="shared" si="283"/>
        <v>2703.75</v>
      </c>
      <c r="S185" s="485">
        <f t="shared" si="283"/>
        <v>6525</v>
      </c>
      <c r="T185" s="485">
        <f t="shared" si="283"/>
        <v>14178.75</v>
      </c>
      <c r="U185" s="485">
        <f t="shared" si="283"/>
        <v>29315.249999999996</v>
      </c>
      <c r="V185" s="485">
        <f t="shared" si="283"/>
        <v>52722.375</v>
      </c>
      <c r="W185" s="485">
        <f t="shared" si="283"/>
        <v>91382.625</v>
      </c>
      <c r="X185" s="485">
        <f t="shared" si="283"/>
        <v>135733.875</v>
      </c>
      <c r="Y185" s="485">
        <f t="shared" si="283"/>
        <v>200212.125</v>
      </c>
      <c r="Z185" s="485">
        <f t="shared" si="283"/>
        <v>239542.12500000003</v>
      </c>
      <c r="AA185" s="485">
        <f t="shared" si="283"/>
        <v>266035.125</v>
      </c>
      <c r="AB185" s="488">
        <f t="shared" si="283"/>
        <v>233446.00000000003</v>
      </c>
      <c r="AC185" s="485">
        <f t="shared" si="283"/>
        <v>195540.25</v>
      </c>
      <c r="AD185" s="485">
        <f t="shared" si="283"/>
        <v>240666.24999999997</v>
      </c>
      <c r="AE185" s="485">
        <f t="shared" si="283"/>
        <v>212997.75</v>
      </c>
      <c r="AF185" s="485">
        <f t="shared" si="283"/>
        <v>197023.24999999997</v>
      </c>
      <c r="AG185" s="485">
        <f t="shared" si="283"/>
        <v>250369.00000000003</v>
      </c>
      <c r="AH185" s="485">
        <f t="shared" si="283"/>
        <v>241275.37500000003</v>
      </c>
      <c r="AI185" s="485">
        <f t="shared" si="283"/>
        <v>242907.50000000003</v>
      </c>
      <c r="AJ185" s="485">
        <f t="shared" si="283"/>
        <v>213870.62499999997</v>
      </c>
      <c r="AK185" s="485">
        <f t="shared" si="283"/>
        <v>263248.75</v>
      </c>
      <c r="AL185" s="485">
        <f t="shared" si="283"/>
        <v>268949.25</v>
      </c>
      <c r="AM185" s="485">
        <f t="shared" si="283"/>
        <v>334132.25</v>
      </c>
      <c r="AN185" s="488">
        <f t="shared" si="283"/>
        <v>312190.125</v>
      </c>
      <c r="AO185" s="485">
        <f t="shared" si="283"/>
        <v>341747.27499999997</v>
      </c>
      <c r="AP185" s="485">
        <f t="shared" si="283"/>
        <v>298373.495</v>
      </c>
      <c r="AQ185" s="485">
        <f t="shared" si="283"/>
        <v>284470.29599999997</v>
      </c>
      <c r="AR185" s="485">
        <f t="shared" si="283"/>
        <v>327394.06179999997</v>
      </c>
      <c r="AS185" s="485">
        <f t="shared" si="283"/>
        <v>280175.52444000001</v>
      </c>
      <c r="AT185" s="485">
        <f t="shared" si="283"/>
        <v>256931.41955200001</v>
      </c>
      <c r="AU185" s="485">
        <f t="shared" si="283"/>
        <v>300766.33564160002</v>
      </c>
      <c r="AV185" s="485">
        <f t="shared" si="283"/>
        <v>273717.94351327996</v>
      </c>
      <c r="AW185" s="485">
        <f t="shared" ref="AW185:CB185" si="284">AW159/14.95</f>
        <v>265909.55481062399</v>
      </c>
      <c r="AX185" s="485">
        <f t="shared" si="284"/>
        <v>214895.59384849927</v>
      </c>
      <c r="AY185" s="485">
        <f t="shared" si="284"/>
        <v>235954.70007879939</v>
      </c>
      <c r="AZ185" s="488">
        <f t="shared" si="284"/>
        <v>209970.78506303951</v>
      </c>
      <c r="BA185" s="485">
        <f t="shared" si="284"/>
        <v>208876.25305043158</v>
      </c>
      <c r="BB185" s="485">
        <f t="shared" si="284"/>
        <v>177874.17744034529</v>
      </c>
      <c r="BC185" s="485">
        <f t="shared" si="284"/>
        <v>205488.96695227621</v>
      </c>
      <c r="BD185" s="485">
        <f t="shared" si="284"/>
        <v>249169.023561821</v>
      </c>
      <c r="BE185" s="485">
        <f t="shared" si="284"/>
        <v>320562.09384945681</v>
      </c>
      <c r="BF185" s="485">
        <f t="shared" si="284"/>
        <v>336104.42507956544</v>
      </c>
      <c r="BG185" s="485">
        <f t="shared" si="284"/>
        <v>362396.19006365241</v>
      </c>
      <c r="BH185" s="485">
        <f t="shared" si="284"/>
        <v>342591.95205092191</v>
      </c>
      <c r="BI185" s="485">
        <f t="shared" si="284"/>
        <v>308155.31164073752</v>
      </c>
      <c r="BJ185" s="485">
        <f t="shared" si="284"/>
        <v>361210.29931259004</v>
      </c>
      <c r="BK185" s="485">
        <f t="shared" si="284"/>
        <v>321244.489450072</v>
      </c>
      <c r="BL185" s="488">
        <f t="shared" si="284"/>
        <v>293137.39156005759</v>
      </c>
      <c r="BM185" s="485">
        <f t="shared" si="284"/>
        <v>333296.68824804603</v>
      </c>
      <c r="BN185" s="485">
        <f t="shared" si="284"/>
        <v>339489.95059843687</v>
      </c>
      <c r="BO185" s="485">
        <f t="shared" si="284"/>
        <v>351294.88547874952</v>
      </c>
      <c r="BP185" s="485">
        <f t="shared" si="284"/>
        <v>359669.28338299959</v>
      </c>
      <c r="BQ185" s="485">
        <f t="shared" si="284"/>
        <v>422538.62670639966</v>
      </c>
      <c r="BR185" s="485">
        <f t="shared" si="284"/>
        <v>445447.70136511984</v>
      </c>
      <c r="BS185" s="485">
        <f t="shared" si="284"/>
        <v>422040.18609209586</v>
      </c>
      <c r="BT185" s="485">
        <f t="shared" si="284"/>
        <v>352735.3988736766</v>
      </c>
      <c r="BU185" s="485">
        <f t="shared" si="284"/>
        <v>397105.06909894134</v>
      </c>
      <c r="BV185" s="485">
        <f t="shared" si="284"/>
        <v>339682.08027915307</v>
      </c>
      <c r="BW185" s="485">
        <f t="shared" si="284"/>
        <v>339804.06422332249</v>
      </c>
      <c r="BX185" s="488">
        <f t="shared" si="284"/>
        <v>365385.82637865795</v>
      </c>
      <c r="BY185" s="485">
        <f t="shared" si="284"/>
        <v>333287.16110292636</v>
      </c>
      <c r="BZ185" s="485">
        <f t="shared" si="284"/>
        <v>321223.82888234121</v>
      </c>
      <c r="CA185" s="487">
        <f t="shared" si="284"/>
        <v>271306.36310587288</v>
      </c>
      <c r="CB185" s="485">
        <f t="shared" si="284"/>
        <v>293900.14048469829</v>
      </c>
      <c r="CC185" s="485">
        <f t="shared" ref="CC185:DH185" si="285">CC159/14.95</f>
        <v>306204.71238775866</v>
      </c>
      <c r="CD185" s="485">
        <f t="shared" si="285"/>
        <v>375608.01991020696</v>
      </c>
      <c r="CE185" s="485">
        <f t="shared" si="285"/>
        <v>399114.69092816557</v>
      </c>
      <c r="CF185" s="485">
        <f t="shared" si="285"/>
        <v>427930.42774253251</v>
      </c>
      <c r="CG185" s="485">
        <f t="shared" si="285"/>
        <v>463401.84219402605</v>
      </c>
      <c r="CH185" s="485">
        <f t="shared" si="285"/>
        <v>412885.47375522071</v>
      </c>
      <c r="CI185" s="485">
        <f t="shared" si="285"/>
        <v>356564.85400417657</v>
      </c>
      <c r="CJ185" s="488">
        <f t="shared" si="285"/>
        <v>390365.30820334126</v>
      </c>
      <c r="CK185" s="485">
        <f t="shared" si="285"/>
        <v>346906.39656267309</v>
      </c>
      <c r="CL185" s="485">
        <f t="shared" si="285"/>
        <v>321435.01725013845</v>
      </c>
      <c r="CM185" s="485">
        <f t="shared" si="285"/>
        <v>367439.61380011076</v>
      </c>
      <c r="CN185" s="485">
        <f t="shared" si="285"/>
        <v>355956.91604008863</v>
      </c>
      <c r="CO185" s="485">
        <f t="shared" si="285"/>
        <v>343104.98283207091</v>
      </c>
      <c r="CP185" s="485">
        <f t="shared" si="285"/>
        <v>283278.03626565676</v>
      </c>
      <c r="CQ185" s="485">
        <f t="shared" si="285"/>
        <v>280737.00401252537</v>
      </c>
      <c r="CR185" s="485">
        <f t="shared" si="285"/>
        <v>253486.62821002031</v>
      </c>
      <c r="CS185" s="485">
        <f t="shared" si="285"/>
        <v>268501.10256801621</v>
      </c>
      <c r="CT185" s="485">
        <f t="shared" si="285"/>
        <v>236459.05705441305</v>
      </c>
      <c r="CU185" s="485">
        <f t="shared" si="285"/>
        <v>270983.47064353043</v>
      </c>
      <c r="CV185" s="488">
        <f t="shared" si="285"/>
        <v>311184.57651482429</v>
      </c>
      <c r="CW185" s="485">
        <f t="shared" si="285"/>
        <v>351379.48621185939</v>
      </c>
      <c r="CX185" s="485">
        <f t="shared" si="285"/>
        <v>395710.28896948753</v>
      </c>
      <c r="CY185" s="485">
        <f t="shared" si="285"/>
        <v>343440.5061755901</v>
      </c>
      <c r="CZ185" s="485">
        <f t="shared" si="285"/>
        <v>328409.90494047204</v>
      </c>
      <c r="DA185" s="485">
        <f t="shared" si="285"/>
        <v>410797.89895237761</v>
      </c>
      <c r="DB185" s="485">
        <f t="shared" si="285"/>
        <v>420016.44416190218</v>
      </c>
      <c r="DC185" s="485">
        <f t="shared" si="285"/>
        <v>450914.53032952175</v>
      </c>
      <c r="DD185" s="485">
        <f t="shared" si="285"/>
        <v>564468.99926361733</v>
      </c>
      <c r="DE185" s="485">
        <f t="shared" si="285"/>
        <v>563192.59941089386</v>
      </c>
      <c r="DF185" s="485">
        <f t="shared" si="285"/>
        <v>577361.20452871523</v>
      </c>
      <c r="DG185" s="485">
        <f t="shared" si="285"/>
        <v>485907.46362297208</v>
      </c>
      <c r="DH185" s="488">
        <f t="shared" si="285"/>
        <v>449755.29589837772</v>
      </c>
      <c r="DI185" s="485">
        <f t="shared" ref="DI185:EN185" si="286">DI159/14.95</f>
        <v>469032.76171870215</v>
      </c>
      <c r="DJ185" s="485">
        <f t="shared" si="286"/>
        <v>430323.88437496178</v>
      </c>
      <c r="DK185" s="485">
        <f t="shared" si="286"/>
        <v>355190.10749996937</v>
      </c>
      <c r="DL185" s="485">
        <f t="shared" si="286"/>
        <v>405526.03599997557</v>
      </c>
      <c r="DM185" s="485">
        <f t="shared" si="286"/>
        <v>382606.92879998049</v>
      </c>
      <c r="DN185" s="485">
        <f t="shared" si="286"/>
        <v>403014.04303998436</v>
      </c>
      <c r="DO185" s="485">
        <f t="shared" si="286"/>
        <v>358627.80943198747</v>
      </c>
      <c r="DP185" s="485">
        <f t="shared" si="286"/>
        <v>361058.29754559003</v>
      </c>
      <c r="DQ185" s="485">
        <f t="shared" si="286"/>
        <v>328258.66303647199</v>
      </c>
      <c r="DR185" s="485">
        <f t="shared" si="286"/>
        <v>328335.48042917758</v>
      </c>
      <c r="DS185" s="485">
        <f t="shared" si="286"/>
        <v>291820.30934334209</v>
      </c>
      <c r="DT185" s="488">
        <f t="shared" si="286"/>
        <v>308739.67247467366</v>
      </c>
      <c r="DU185" s="485">
        <f t="shared" si="286"/>
        <v>371102.33797973889</v>
      </c>
      <c r="DV185" s="485">
        <f t="shared" si="286"/>
        <v>401890.99538379116</v>
      </c>
      <c r="DW185" s="485">
        <f t="shared" si="286"/>
        <v>433270.74630703294</v>
      </c>
      <c r="DX185" s="485">
        <f t="shared" si="286"/>
        <v>404611.92204562639</v>
      </c>
      <c r="DY185" s="485">
        <f t="shared" si="286"/>
        <v>382136.98763650103</v>
      </c>
      <c r="DZ185" s="485">
        <f t="shared" si="286"/>
        <v>445139.74010920094</v>
      </c>
      <c r="EA185" s="485">
        <f t="shared" si="286"/>
        <v>406955.94208736066</v>
      </c>
      <c r="EB185" s="485">
        <f t="shared" si="286"/>
        <v>392239.10366988857</v>
      </c>
      <c r="EC185" s="485">
        <f t="shared" si="286"/>
        <v>420611.38293591089</v>
      </c>
      <c r="ED185" s="485">
        <f t="shared" si="286"/>
        <v>407891.00634872867</v>
      </c>
      <c r="EE185" s="485">
        <f t="shared" si="286"/>
        <v>413569.68007898302</v>
      </c>
      <c r="EF185" s="616">
        <f t="shared" si="286"/>
        <v>378868.06906318635</v>
      </c>
      <c r="EG185" s="486">
        <f t="shared" si="286"/>
        <v>456492.30525054911</v>
      </c>
      <c r="EH185" s="485">
        <f t="shared" si="286"/>
        <v>472353.09420043934</v>
      </c>
      <c r="EI185" s="485">
        <f t="shared" si="286"/>
        <v>507838.12536035146</v>
      </c>
      <c r="EJ185" s="485">
        <f t="shared" si="286"/>
        <v>438574.70028828114</v>
      </c>
      <c r="EK185" s="485">
        <f t="shared" si="286"/>
        <v>415090.51023062482</v>
      </c>
      <c r="EL185" s="485">
        <f t="shared" si="286"/>
        <v>468788.58318449993</v>
      </c>
      <c r="EM185" s="485">
        <f t="shared" si="286"/>
        <v>457576.21654759999</v>
      </c>
      <c r="EN185" s="485">
        <f t="shared" si="286"/>
        <v>451342.49823808001</v>
      </c>
      <c r="EO185" s="485">
        <f t="shared" ref="EO185:FT185" si="287">EO159/14.95</f>
        <v>480879.07359046402</v>
      </c>
      <c r="EP185" s="485">
        <f t="shared" si="287"/>
        <v>431418.93387237121</v>
      </c>
      <c r="EQ185" s="485">
        <f t="shared" si="287"/>
        <v>424497.07209789689</v>
      </c>
      <c r="ER185" s="488">
        <f t="shared" si="287"/>
        <v>393678.53267831763</v>
      </c>
      <c r="ES185" s="485">
        <f t="shared" si="287"/>
        <v>420318.67614265403</v>
      </c>
      <c r="ET185" s="485">
        <f t="shared" si="287"/>
        <v>455951.2909141233</v>
      </c>
      <c r="EU185" s="485">
        <f t="shared" si="287"/>
        <v>491069.83273129864</v>
      </c>
      <c r="EV185" s="485">
        <f t="shared" si="287"/>
        <v>489709.94118503894</v>
      </c>
      <c r="EW185" s="485">
        <f t="shared" si="287"/>
        <v>484009.17794803105</v>
      </c>
      <c r="EX185" s="485">
        <f t="shared" si="287"/>
        <v>485130.94235842489</v>
      </c>
      <c r="EY185" s="485">
        <f t="shared" si="287"/>
        <v>591766.92888673989</v>
      </c>
      <c r="EZ185" s="485">
        <f t="shared" si="287"/>
        <v>608677.19310939196</v>
      </c>
      <c r="FA185" s="485">
        <f t="shared" si="287"/>
        <v>617405.9544875134</v>
      </c>
      <c r="FB185" s="485">
        <f t="shared" si="287"/>
        <v>692322.23859001102</v>
      </c>
      <c r="FC185" s="485">
        <f t="shared" si="287"/>
        <v>619225.19087200868</v>
      </c>
      <c r="FD185" s="488">
        <f t="shared" si="287"/>
        <v>595258.67769760708</v>
      </c>
      <c r="FE185" s="485">
        <f t="shared" si="287"/>
        <v>616938.86715808569</v>
      </c>
      <c r="FF185" s="485">
        <f t="shared" si="287"/>
        <v>643740.89372646855</v>
      </c>
      <c r="FG185" s="485">
        <f t="shared" si="287"/>
        <v>631409.71498117479</v>
      </c>
      <c r="FH185" s="485">
        <f t="shared" si="287"/>
        <v>716760.12198493979</v>
      </c>
      <c r="FI185" s="485">
        <f t="shared" si="287"/>
        <v>638136.44758795178</v>
      </c>
      <c r="FJ185" s="485">
        <f t="shared" si="287"/>
        <v>639189.03307036136</v>
      </c>
      <c r="FK185" s="485">
        <f t="shared" si="287"/>
        <v>687999.57645628916</v>
      </c>
      <c r="FL185" s="485">
        <f t="shared" si="287"/>
        <v>743929.16116503149</v>
      </c>
      <c r="FM185" s="485">
        <f t="shared" si="287"/>
        <v>721612.10393202503</v>
      </c>
      <c r="FN185" s="485">
        <f t="shared" si="287"/>
        <v>788774.90814562014</v>
      </c>
      <c r="FO185" s="485">
        <f t="shared" si="287"/>
        <v>661428.7015164959</v>
      </c>
      <c r="FP185" s="488">
        <f t="shared" si="287"/>
        <v>601746.21121319686</v>
      </c>
      <c r="FQ185" s="485">
        <f t="shared" si="287"/>
        <v>571159.64397055749</v>
      </c>
      <c r="FR185" s="485">
        <f t="shared" si="287"/>
        <v>540346.09017644613</v>
      </c>
      <c r="FS185" s="485">
        <f t="shared" si="287"/>
        <v>471045.4221411568</v>
      </c>
      <c r="FT185" s="485">
        <f t="shared" si="287"/>
        <v>493089.88771292544</v>
      </c>
      <c r="FU185" s="485">
        <f t="shared" ref="FU185:GE185" si="288">FU159/14.95</f>
        <v>445926.91017034033</v>
      </c>
      <c r="FV185" s="485">
        <f t="shared" si="288"/>
        <v>470031.05313627224</v>
      </c>
      <c r="FW185" s="485">
        <f t="shared" si="288"/>
        <v>466926.34250901779</v>
      </c>
      <c r="FX185" s="485">
        <f t="shared" si="288"/>
        <v>555030.37400721433</v>
      </c>
      <c r="FY185" s="485">
        <f t="shared" si="288"/>
        <v>561120.32420577144</v>
      </c>
      <c r="FZ185" s="485">
        <f t="shared" si="288"/>
        <v>589770.08436461713</v>
      </c>
      <c r="GA185" s="485">
        <f t="shared" si="288"/>
        <v>504382.79249169363</v>
      </c>
      <c r="GB185" s="488">
        <f t="shared" si="288"/>
        <v>484887.45899335499</v>
      </c>
      <c r="GC185" s="485">
        <f t="shared" si="288"/>
        <v>528567.11719468399</v>
      </c>
      <c r="GD185" s="485">
        <f t="shared" si="288"/>
        <v>541659.76875574724</v>
      </c>
      <c r="GE185" s="485">
        <f t="shared" si="288"/>
        <v>534457.01500459784</v>
      </c>
      <c r="GF185" s="777">
        <f>SUM(H185:GE185)</f>
        <v>65904192.064981602</v>
      </c>
    </row>
    <row r="186" spans="7:188" s="437" customFormat="1" ht="22" hidden="1" customHeight="1" thickTop="1" thickBot="1">
      <c r="G186" s="490" t="s">
        <v>362</v>
      </c>
      <c r="H186" s="526"/>
      <c r="I186" s="526"/>
      <c r="J186" s="526"/>
      <c r="K186" s="526"/>
      <c r="L186" s="526"/>
      <c r="M186" s="526"/>
      <c r="N186" s="526"/>
      <c r="O186" s="526"/>
      <c r="P186" s="526"/>
      <c r="Q186" s="526">
        <f>Q185</f>
        <v>733.5</v>
      </c>
      <c r="R186" s="526">
        <f>Q186+R185</f>
        <v>3437.25</v>
      </c>
      <c r="S186" s="526">
        <f t="shared" ref="S186:CD186" si="289">R186+S185</f>
        <v>9962.25</v>
      </c>
      <c r="T186" s="526">
        <f t="shared" si="289"/>
        <v>24141</v>
      </c>
      <c r="U186" s="526">
        <f t="shared" si="289"/>
        <v>53456.25</v>
      </c>
      <c r="V186" s="526">
        <f t="shared" si="289"/>
        <v>106178.625</v>
      </c>
      <c r="W186" s="526">
        <f t="shared" si="289"/>
        <v>197561.25</v>
      </c>
      <c r="X186" s="526">
        <f t="shared" si="289"/>
        <v>333295.125</v>
      </c>
      <c r="Y186" s="526">
        <f t="shared" si="289"/>
        <v>533507.25</v>
      </c>
      <c r="Z186" s="526">
        <f t="shared" si="289"/>
        <v>773049.375</v>
      </c>
      <c r="AA186" s="526">
        <f t="shared" si="289"/>
        <v>1039084.5</v>
      </c>
      <c r="AB186" s="526">
        <f t="shared" si="289"/>
        <v>1272530.5</v>
      </c>
      <c r="AC186" s="526">
        <f t="shared" si="289"/>
        <v>1468070.75</v>
      </c>
      <c r="AD186" s="526">
        <f t="shared" si="289"/>
        <v>1708737</v>
      </c>
      <c r="AE186" s="526">
        <f t="shared" si="289"/>
        <v>1921734.75</v>
      </c>
      <c r="AF186" s="526">
        <f t="shared" si="289"/>
        <v>2118758</v>
      </c>
      <c r="AG186" s="526">
        <f t="shared" si="289"/>
        <v>2369127</v>
      </c>
      <c r="AH186" s="526">
        <f t="shared" si="289"/>
        <v>2610402.375</v>
      </c>
      <c r="AI186" s="526">
        <f t="shared" si="289"/>
        <v>2853309.875</v>
      </c>
      <c r="AJ186" s="526">
        <f t="shared" si="289"/>
        <v>3067180.5</v>
      </c>
      <c r="AK186" s="526">
        <f t="shared" si="289"/>
        <v>3330429.25</v>
      </c>
      <c r="AL186" s="526">
        <f t="shared" si="289"/>
        <v>3599378.5</v>
      </c>
      <c r="AM186" s="526">
        <f t="shared" si="289"/>
        <v>3933510.75</v>
      </c>
      <c r="AN186" s="526">
        <f t="shared" si="289"/>
        <v>4245700.875</v>
      </c>
      <c r="AO186" s="526">
        <f t="shared" si="289"/>
        <v>4587448.1500000004</v>
      </c>
      <c r="AP186" s="526">
        <f t="shared" si="289"/>
        <v>4885821.6450000005</v>
      </c>
      <c r="AQ186" s="526">
        <f t="shared" si="289"/>
        <v>5170291.9410000006</v>
      </c>
      <c r="AR186" s="526">
        <f t="shared" si="289"/>
        <v>5497686.0028000008</v>
      </c>
      <c r="AS186" s="526">
        <f t="shared" si="289"/>
        <v>5777861.5272400007</v>
      </c>
      <c r="AT186" s="526">
        <f t="shared" si="289"/>
        <v>6034792.9467920009</v>
      </c>
      <c r="AU186" s="526">
        <f t="shared" si="289"/>
        <v>6335559.2824336011</v>
      </c>
      <c r="AV186" s="526">
        <f t="shared" si="289"/>
        <v>6609277.2259468809</v>
      </c>
      <c r="AW186" s="526">
        <f t="shared" si="289"/>
        <v>6875186.7807575045</v>
      </c>
      <c r="AX186" s="526">
        <f t="shared" si="289"/>
        <v>7090082.374606004</v>
      </c>
      <c r="AY186" s="526">
        <f t="shared" si="289"/>
        <v>7326037.0746848034</v>
      </c>
      <c r="AZ186" s="526">
        <f t="shared" si="289"/>
        <v>7536007.8597478429</v>
      </c>
      <c r="BA186" s="526">
        <f t="shared" si="289"/>
        <v>7744884.1127982745</v>
      </c>
      <c r="BB186" s="526">
        <f t="shared" si="289"/>
        <v>7922758.2902386198</v>
      </c>
      <c r="BC186" s="526">
        <f t="shared" si="289"/>
        <v>8128247.2571908962</v>
      </c>
      <c r="BD186" s="526">
        <f t="shared" si="289"/>
        <v>8377416.2807527175</v>
      </c>
      <c r="BE186" s="526">
        <f t="shared" si="289"/>
        <v>8697978.3746021744</v>
      </c>
      <c r="BF186" s="526">
        <f t="shared" si="289"/>
        <v>9034082.7996817399</v>
      </c>
      <c r="BG186" s="526">
        <f t="shared" si="289"/>
        <v>9396478.9897453915</v>
      </c>
      <c r="BH186" s="526">
        <f t="shared" si="289"/>
        <v>9739070.941796314</v>
      </c>
      <c r="BI186" s="526">
        <f t="shared" si="289"/>
        <v>10047226.253437052</v>
      </c>
      <c r="BJ186" s="526">
        <f t="shared" si="289"/>
        <v>10408436.552749641</v>
      </c>
      <c r="BK186" s="526">
        <f t="shared" si="289"/>
        <v>10729681.042199714</v>
      </c>
      <c r="BL186" s="526">
        <f t="shared" si="289"/>
        <v>11022818.433759771</v>
      </c>
      <c r="BM186" s="526">
        <f t="shared" si="289"/>
        <v>11356115.122007817</v>
      </c>
      <c r="BN186" s="526">
        <f t="shared" si="289"/>
        <v>11695605.072606254</v>
      </c>
      <c r="BO186" s="526">
        <f t="shared" si="289"/>
        <v>12046899.958085004</v>
      </c>
      <c r="BP186" s="526">
        <f t="shared" si="289"/>
        <v>12406569.241468003</v>
      </c>
      <c r="BQ186" s="526">
        <f t="shared" si="289"/>
        <v>12829107.868174402</v>
      </c>
      <c r="BR186" s="526">
        <f t="shared" si="289"/>
        <v>13274555.569539523</v>
      </c>
      <c r="BS186" s="526">
        <f t="shared" si="289"/>
        <v>13696595.755631618</v>
      </c>
      <c r="BT186" s="526">
        <f t="shared" si="289"/>
        <v>14049331.154505296</v>
      </c>
      <c r="BU186" s="526">
        <f t="shared" si="289"/>
        <v>14446436.223604238</v>
      </c>
      <c r="BV186" s="526">
        <f t="shared" si="289"/>
        <v>14786118.303883391</v>
      </c>
      <c r="BW186" s="526">
        <f t="shared" si="289"/>
        <v>15125922.368106714</v>
      </c>
      <c r="BX186" s="526">
        <f t="shared" si="289"/>
        <v>15491308.194485372</v>
      </c>
      <c r="BY186" s="526">
        <f t="shared" si="289"/>
        <v>15824595.355588298</v>
      </c>
      <c r="BZ186" s="526">
        <f t="shared" si="289"/>
        <v>16145819.184470639</v>
      </c>
      <c r="CA186" s="527">
        <f t="shared" si="289"/>
        <v>16417125.547576511</v>
      </c>
      <c r="CB186" s="526">
        <f t="shared" si="289"/>
        <v>16711025.688061209</v>
      </c>
      <c r="CC186" s="526">
        <f t="shared" si="289"/>
        <v>17017230.400448967</v>
      </c>
      <c r="CD186" s="526">
        <f t="shared" si="289"/>
        <v>17392838.420359172</v>
      </c>
      <c r="CE186" s="526">
        <f t="shared" ref="CE186:EP186" si="290">CD186+CE185</f>
        <v>17791953.111287337</v>
      </c>
      <c r="CF186" s="526">
        <f t="shared" si="290"/>
        <v>18219883.53902987</v>
      </c>
      <c r="CG186" s="526">
        <f t="shared" si="290"/>
        <v>18683285.381223895</v>
      </c>
      <c r="CH186" s="526">
        <f t="shared" si="290"/>
        <v>19096170.854979116</v>
      </c>
      <c r="CI186" s="526">
        <f t="shared" si="290"/>
        <v>19452735.708983295</v>
      </c>
      <c r="CJ186" s="526">
        <f t="shared" si="290"/>
        <v>19843101.017186634</v>
      </c>
      <c r="CK186" s="526">
        <f t="shared" si="290"/>
        <v>20190007.413749307</v>
      </c>
      <c r="CL186" s="526">
        <f t="shared" si="290"/>
        <v>20511442.430999447</v>
      </c>
      <c r="CM186" s="526">
        <f t="shared" si="290"/>
        <v>20878882.044799559</v>
      </c>
      <c r="CN186" s="526">
        <f t="shared" si="290"/>
        <v>21234838.960839648</v>
      </c>
      <c r="CO186" s="526">
        <f t="shared" si="290"/>
        <v>21577943.943671718</v>
      </c>
      <c r="CP186" s="526">
        <f t="shared" si="290"/>
        <v>21861221.979937375</v>
      </c>
      <c r="CQ186" s="526">
        <f t="shared" si="290"/>
        <v>22141958.9839499</v>
      </c>
      <c r="CR186" s="526">
        <f t="shared" si="290"/>
        <v>22395445.612159919</v>
      </c>
      <c r="CS186" s="526">
        <f t="shared" si="290"/>
        <v>22663946.714727934</v>
      </c>
      <c r="CT186" s="526">
        <f t="shared" si="290"/>
        <v>22900405.771782346</v>
      </c>
      <c r="CU186" s="526">
        <f t="shared" si="290"/>
        <v>23171389.242425878</v>
      </c>
      <c r="CV186" s="526">
        <f t="shared" si="290"/>
        <v>23482573.818940703</v>
      </c>
      <c r="CW186" s="526">
        <f t="shared" si="290"/>
        <v>23833953.305152562</v>
      </c>
      <c r="CX186" s="526">
        <f t="shared" si="290"/>
        <v>24229663.594122048</v>
      </c>
      <c r="CY186" s="526">
        <f t="shared" si="290"/>
        <v>24573104.100297637</v>
      </c>
      <c r="CZ186" s="526">
        <f t="shared" si="290"/>
        <v>24901514.005238108</v>
      </c>
      <c r="DA186" s="526">
        <f t="shared" si="290"/>
        <v>25312311.904190484</v>
      </c>
      <c r="DB186" s="526">
        <f t="shared" si="290"/>
        <v>25732328.348352388</v>
      </c>
      <c r="DC186" s="526">
        <f t="shared" si="290"/>
        <v>26183242.878681909</v>
      </c>
      <c r="DD186" s="526">
        <f t="shared" si="290"/>
        <v>26747711.877945527</v>
      </c>
      <c r="DE186" s="526">
        <f t="shared" si="290"/>
        <v>27310904.477356423</v>
      </c>
      <c r="DF186" s="526">
        <f t="shared" si="290"/>
        <v>27888265.681885138</v>
      </c>
      <c r="DG186" s="526">
        <f t="shared" si="290"/>
        <v>28374173.145508111</v>
      </c>
      <c r="DH186" s="526">
        <f t="shared" si="290"/>
        <v>28823928.441406488</v>
      </c>
      <c r="DI186" s="526">
        <f t="shared" si="290"/>
        <v>29292961.20312519</v>
      </c>
      <c r="DJ186" s="526">
        <f t="shared" si="290"/>
        <v>29723285.087500151</v>
      </c>
      <c r="DK186" s="526">
        <f t="shared" si="290"/>
        <v>30078475.19500012</v>
      </c>
      <c r="DL186" s="526">
        <f t="shared" si="290"/>
        <v>30484001.231000096</v>
      </c>
      <c r="DM186" s="526">
        <f t="shared" si="290"/>
        <v>30866608.159800075</v>
      </c>
      <c r="DN186" s="526">
        <f t="shared" si="290"/>
        <v>31269622.20284006</v>
      </c>
      <c r="DO186" s="526">
        <f t="shared" si="290"/>
        <v>31628250.012272049</v>
      </c>
      <c r="DP186" s="526">
        <f t="shared" si="290"/>
        <v>31989308.309817638</v>
      </c>
      <c r="DQ186" s="526">
        <f t="shared" si="290"/>
        <v>32317566.972854111</v>
      </c>
      <c r="DR186" s="526">
        <f t="shared" si="290"/>
        <v>32645902.453283288</v>
      </c>
      <c r="DS186" s="526">
        <f t="shared" si="290"/>
        <v>32937722.762626629</v>
      </c>
      <c r="DT186" s="526">
        <f t="shared" si="290"/>
        <v>33246462.435101304</v>
      </c>
      <c r="DU186" s="526">
        <f t="shared" si="290"/>
        <v>33617564.773081042</v>
      </c>
      <c r="DV186" s="526">
        <f t="shared" si="290"/>
        <v>34019455.768464833</v>
      </c>
      <c r="DW186" s="526">
        <f t="shared" si="290"/>
        <v>34452726.514771864</v>
      </c>
      <c r="DX186" s="526">
        <f t="shared" si="290"/>
        <v>34857338.43681749</v>
      </c>
      <c r="DY186" s="526">
        <f t="shared" si="290"/>
        <v>35239475.424453989</v>
      </c>
      <c r="DZ186" s="526">
        <f t="shared" si="290"/>
        <v>35684615.164563186</v>
      </c>
      <c r="EA186" s="526">
        <f t="shared" si="290"/>
        <v>36091571.106650546</v>
      </c>
      <c r="EB186" s="526">
        <f t="shared" si="290"/>
        <v>36483810.210320435</v>
      </c>
      <c r="EC186" s="526">
        <f t="shared" si="290"/>
        <v>36904421.593256347</v>
      </c>
      <c r="ED186" s="526">
        <f t="shared" si="290"/>
        <v>37312312.599605076</v>
      </c>
      <c r="EE186" s="526">
        <f t="shared" si="290"/>
        <v>37725882.279684059</v>
      </c>
      <c r="EF186" s="526">
        <f t="shared" si="290"/>
        <v>38104750.348747246</v>
      </c>
      <c r="EG186" s="602">
        <f t="shared" si="290"/>
        <v>38561242.653997794</v>
      </c>
      <c r="EH186" s="526">
        <f t="shared" si="290"/>
        <v>39033595.748198234</v>
      </c>
      <c r="EI186" s="526">
        <f t="shared" si="290"/>
        <v>39541433.873558588</v>
      </c>
      <c r="EJ186" s="526">
        <f t="shared" si="290"/>
        <v>39980008.573846869</v>
      </c>
      <c r="EK186" s="526">
        <f t="shared" si="290"/>
        <v>40395099.084077492</v>
      </c>
      <c r="EL186" s="526">
        <f t="shared" si="290"/>
        <v>40863887.667261995</v>
      </c>
      <c r="EM186" s="526">
        <f t="shared" si="290"/>
        <v>41321463.883809596</v>
      </c>
      <c r="EN186" s="526">
        <f t="shared" si="290"/>
        <v>41772806.382047676</v>
      </c>
      <c r="EO186" s="526">
        <f t="shared" si="290"/>
        <v>42253685.45563814</v>
      </c>
      <c r="EP186" s="526">
        <f t="shared" si="290"/>
        <v>42685104.389510512</v>
      </c>
      <c r="EQ186" s="526">
        <f t="shared" ref="EQ186:GE186" si="291">EP186+EQ185</f>
        <v>43109601.46160841</v>
      </c>
      <c r="ER186" s="526">
        <f t="shared" si="291"/>
        <v>43503279.994286731</v>
      </c>
      <c r="ES186" s="526">
        <f t="shared" si="291"/>
        <v>43923598.670429386</v>
      </c>
      <c r="ET186" s="526">
        <f t="shared" si="291"/>
        <v>44379549.961343512</v>
      </c>
      <c r="EU186" s="526">
        <f t="shared" si="291"/>
        <v>44870619.794074811</v>
      </c>
      <c r="EV186" s="526">
        <f t="shared" si="291"/>
        <v>45360329.735259853</v>
      </c>
      <c r="EW186" s="526">
        <f t="shared" si="291"/>
        <v>45844338.913207881</v>
      </c>
      <c r="EX186" s="526">
        <f t="shared" si="291"/>
        <v>46329469.855566308</v>
      </c>
      <c r="EY186" s="526">
        <f t="shared" si="291"/>
        <v>46921236.784453049</v>
      </c>
      <c r="EZ186" s="526">
        <f t="shared" si="291"/>
        <v>47529913.977562442</v>
      </c>
      <c r="FA186" s="526">
        <f t="shared" si="291"/>
        <v>48147319.932049952</v>
      </c>
      <c r="FB186" s="526">
        <f t="shared" si="291"/>
        <v>48839642.170639962</v>
      </c>
      <c r="FC186" s="526">
        <f t="shared" si="291"/>
        <v>49458867.361511968</v>
      </c>
      <c r="FD186" s="526">
        <f t="shared" si="291"/>
        <v>50054126.039209574</v>
      </c>
      <c r="FE186" s="526">
        <f t="shared" si="291"/>
        <v>50671064.90636766</v>
      </c>
      <c r="FF186" s="526">
        <f t="shared" si="291"/>
        <v>51314805.800094128</v>
      </c>
      <c r="FG186" s="526">
        <f t="shared" si="291"/>
        <v>51946215.515075304</v>
      </c>
      <c r="FH186" s="526">
        <f t="shared" si="291"/>
        <v>52662975.63706024</v>
      </c>
      <c r="FI186" s="526">
        <f t="shared" si="291"/>
        <v>53301112.084648192</v>
      </c>
      <c r="FJ186" s="526">
        <f t="shared" si="291"/>
        <v>53940301.117718555</v>
      </c>
      <c r="FK186" s="526">
        <f t="shared" si="291"/>
        <v>54628300.694174841</v>
      </c>
      <c r="FL186" s="526">
        <f t="shared" si="291"/>
        <v>55372229.85533987</v>
      </c>
      <c r="FM186" s="526">
        <f t="shared" si="291"/>
        <v>56093841.959271893</v>
      </c>
      <c r="FN186" s="526">
        <f t="shared" si="291"/>
        <v>56882616.867417514</v>
      </c>
      <c r="FO186" s="526">
        <f t="shared" si="291"/>
        <v>57544045.568934008</v>
      </c>
      <c r="FP186" s="526">
        <f t="shared" si="291"/>
        <v>58145791.780147202</v>
      </c>
      <c r="FQ186" s="526">
        <f t="shared" si="291"/>
        <v>58716951.424117759</v>
      </c>
      <c r="FR186" s="526">
        <f t="shared" si="291"/>
        <v>59257297.514294207</v>
      </c>
      <c r="FS186" s="526">
        <f t="shared" si="291"/>
        <v>59728342.936435364</v>
      </c>
      <c r="FT186" s="526">
        <f t="shared" si="291"/>
        <v>60221432.82414829</v>
      </c>
      <c r="FU186" s="526">
        <f t="shared" si="291"/>
        <v>60667359.734318629</v>
      </c>
      <c r="FV186" s="526">
        <f t="shared" si="291"/>
        <v>61137390.787454903</v>
      </c>
      <c r="FW186" s="526">
        <f t="shared" si="291"/>
        <v>61604317.12996392</v>
      </c>
      <c r="FX186" s="526">
        <f t="shared" si="291"/>
        <v>62159347.503971137</v>
      </c>
      <c r="FY186" s="526">
        <f t="shared" si="291"/>
        <v>62720467.828176908</v>
      </c>
      <c r="FZ186" s="526">
        <f t="shared" si="291"/>
        <v>63310237.912541524</v>
      </c>
      <c r="GA186" s="526">
        <f t="shared" si="291"/>
        <v>63814620.70503322</v>
      </c>
      <c r="GB186" s="526">
        <f t="shared" si="291"/>
        <v>64299508.164026573</v>
      </c>
      <c r="GC186" s="526">
        <f t="shared" si="291"/>
        <v>64828075.281221256</v>
      </c>
      <c r="GD186" s="526">
        <f t="shared" si="291"/>
        <v>65369735.049977005</v>
      </c>
      <c r="GE186" s="526">
        <f t="shared" si="291"/>
        <v>65904192.064981602</v>
      </c>
      <c r="GF186" s="475">
        <f>SUM(Q186:GE186)</f>
        <v>4621166787.6150732</v>
      </c>
    </row>
    <row r="187" spans="7:188" s="512" customFormat="1" ht="22" hidden="1" customHeight="1" thickTop="1" thickBot="1">
      <c r="G187" s="496"/>
      <c r="H187" s="354"/>
      <c r="I187" s="354"/>
      <c r="J187" s="354"/>
      <c r="K187" s="354"/>
      <c r="L187" s="354"/>
      <c r="M187" s="354"/>
      <c r="N187" s="354"/>
      <c r="O187" s="354"/>
      <c r="P187" s="497">
        <f>SUM(E158:P158)</f>
        <v>0</v>
      </c>
      <c r="Q187" s="354"/>
      <c r="R187" s="354"/>
      <c r="S187" s="497">
        <f>SUM(H158:S158)</f>
        <v>0</v>
      </c>
      <c r="T187" s="354"/>
      <c r="U187" s="354"/>
      <c r="V187" s="354"/>
      <c r="W187" s="354"/>
      <c r="X187" s="354"/>
      <c r="Y187" s="354"/>
      <c r="Z187" s="354"/>
      <c r="AA187" s="354"/>
      <c r="AB187" s="354"/>
      <c r="AC187" s="354"/>
      <c r="AD187" s="354"/>
      <c r="AE187" s="354"/>
      <c r="AF187" s="354"/>
      <c r="AG187" s="354"/>
      <c r="AH187" s="354"/>
      <c r="AI187" s="354"/>
      <c r="AJ187" s="354"/>
      <c r="AK187" s="354"/>
      <c r="AL187" s="354"/>
      <c r="AM187" s="354"/>
      <c r="AN187" s="354"/>
      <c r="AO187" s="354"/>
      <c r="AP187" s="354"/>
      <c r="AQ187" s="354"/>
      <c r="AR187" s="354"/>
      <c r="AS187" s="354"/>
      <c r="AT187" s="354"/>
      <c r="AU187" s="354"/>
      <c r="AV187" s="354"/>
      <c r="AW187" s="354"/>
      <c r="AX187" s="354"/>
      <c r="AY187" s="354"/>
      <c r="AZ187" s="354"/>
      <c r="BA187" s="354"/>
      <c r="BB187" s="354"/>
      <c r="BC187" s="354"/>
      <c r="BD187" s="354"/>
      <c r="BE187" s="354"/>
      <c r="BF187" s="354"/>
      <c r="BG187" s="354"/>
      <c r="BH187" s="354"/>
      <c r="BI187" s="354"/>
      <c r="BJ187" s="354"/>
      <c r="BK187" s="354"/>
      <c r="BL187" s="354"/>
      <c r="BM187" s="354"/>
      <c r="BN187" s="354"/>
      <c r="BO187" s="354"/>
      <c r="BP187" s="354"/>
      <c r="BQ187" s="354"/>
      <c r="BR187" s="354"/>
      <c r="BS187" s="354"/>
      <c r="BT187" s="354"/>
      <c r="BU187" s="354"/>
      <c r="BV187" s="354"/>
      <c r="BW187" s="354"/>
      <c r="BX187" s="354"/>
      <c r="BY187" s="354"/>
      <c r="BZ187" s="354"/>
      <c r="CA187" s="500"/>
      <c r="CB187" s="354"/>
      <c r="CC187" s="354"/>
      <c r="CD187" s="354"/>
      <c r="CE187" s="354"/>
      <c r="CF187" s="354"/>
      <c r="CG187" s="354"/>
      <c r="CH187" s="354"/>
      <c r="CI187" s="354"/>
      <c r="CJ187" s="354"/>
      <c r="CK187" s="354"/>
      <c r="CL187" s="354"/>
      <c r="CM187" s="354"/>
      <c r="CN187" s="354"/>
      <c r="CO187" s="354"/>
      <c r="CP187" s="354"/>
      <c r="CQ187" s="354"/>
      <c r="CR187" s="354"/>
      <c r="CS187" s="354"/>
      <c r="CT187" s="354"/>
      <c r="CU187" s="354"/>
      <c r="CV187" s="354"/>
      <c r="CW187" s="354"/>
      <c r="CX187" s="354"/>
      <c r="CY187" s="354"/>
      <c r="CZ187" s="354"/>
      <c r="DA187" s="354"/>
      <c r="DB187" s="354"/>
      <c r="DC187" s="354"/>
      <c r="DD187" s="354"/>
      <c r="DE187" s="354"/>
      <c r="DF187" s="354"/>
      <c r="DG187" s="354"/>
      <c r="DH187" s="354"/>
      <c r="DI187" s="354"/>
      <c r="DJ187" s="354"/>
      <c r="DK187" s="354"/>
      <c r="DL187" s="354"/>
      <c r="DM187" s="354"/>
      <c r="DN187" s="354"/>
      <c r="DO187" s="354"/>
      <c r="DP187" s="354"/>
      <c r="DQ187" s="354"/>
      <c r="DR187" s="354"/>
      <c r="DS187" s="354"/>
      <c r="DT187" s="354"/>
      <c r="DU187" s="354"/>
      <c r="DV187" s="354"/>
      <c r="DW187" s="354"/>
      <c r="DX187" s="354"/>
      <c r="DY187" s="354"/>
      <c r="DZ187" s="354"/>
      <c r="EA187" s="354"/>
      <c r="EB187" s="354"/>
      <c r="EC187" s="354"/>
      <c r="ED187" s="354"/>
      <c r="EE187" s="354"/>
      <c r="EF187" s="354"/>
      <c r="EG187" s="354"/>
      <c r="EH187" s="354"/>
      <c r="EI187" s="354"/>
      <c r="EJ187" s="354"/>
      <c r="EK187" s="354"/>
      <c r="EL187" s="354"/>
      <c r="EM187" s="354"/>
      <c r="EN187" s="354"/>
      <c r="EO187" s="354"/>
      <c r="EP187" s="354"/>
      <c r="EQ187" s="354"/>
      <c r="ER187" s="354"/>
      <c r="ES187" s="354"/>
      <c r="ET187" s="354"/>
      <c r="EU187" s="354"/>
      <c r="EV187" s="354"/>
      <c r="EW187" s="354"/>
      <c r="EX187" s="354"/>
      <c r="EY187" s="354"/>
      <c r="EZ187" s="354"/>
      <c r="FA187" s="354"/>
      <c r="FB187" s="354"/>
      <c r="FC187" s="354"/>
      <c r="FD187" s="354"/>
      <c r="FE187" s="354"/>
      <c r="FF187" s="354"/>
      <c r="FG187" s="354"/>
      <c r="FH187" s="354"/>
      <c r="FI187" s="354"/>
      <c r="FJ187" s="354"/>
      <c r="FK187" s="354"/>
      <c r="FL187" s="354"/>
      <c r="FM187" s="354"/>
      <c r="FN187" s="354"/>
      <c r="FO187" s="354"/>
      <c r="FP187" s="354"/>
      <c r="FQ187" s="354"/>
      <c r="FR187" s="354"/>
      <c r="FS187" s="614"/>
      <c r="FT187" s="354"/>
      <c r="FU187" s="354"/>
      <c r="FV187" s="354"/>
      <c r="FW187" s="354"/>
      <c r="FX187" s="354"/>
      <c r="FY187" s="354"/>
      <c r="FZ187" s="354"/>
      <c r="GA187" s="354"/>
      <c r="GB187" s="354"/>
      <c r="GC187" s="354"/>
      <c r="GD187" s="354"/>
      <c r="GE187" s="354"/>
      <c r="GF187" s="479"/>
    </row>
    <row r="188" spans="7:188" s="512" customFormat="1" ht="22" hidden="1" customHeight="1" thickTop="1" thickBot="1">
      <c r="G188" s="496" t="s">
        <v>324</v>
      </c>
      <c r="H188" s="354"/>
      <c r="I188" s="354"/>
      <c r="J188" s="354"/>
      <c r="K188" s="354"/>
      <c r="L188" s="354"/>
      <c r="M188" s="354"/>
      <c r="N188" s="354"/>
      <c r="O188" s="354"/>
      <c r="P188" s="497">
        <f>SUM(E159:P159)</f>
        <v>71</v>
      </c>
      <c r="Q188" s="354"/>
      <c r="R188" s="354"/>
      <c r="S188" s="497">
        <f>SUM(H159:S159)</f>
        <v>148935.63750000001</v>
      </c>
      <c r="T188" s="354"/>
      <c r="U188" s="354"/>
      <c r="V188" s="354"/>
      <c r="W188" s="354"/>
      <c r="X188" s="354"/>
      <c r="Y188" s="354"/>
      <c r="Z188" s="354"/>
      <c r="AA188" s="354"/>
      <c r="AB188" s="354"/>
      <c r="AC188" s="354"/>
      <c r="AD188" s="354"/>
      <c r="AE188" s="497">
        <f>SUM(T159:AE159)</f>
        <v>28580998.875</v>
      </c>
      <c r="AF188" s="354"/>
      <c r="AG188" s="354"/>
      <c r="AH188" s="354"/>
      <c r="AI188" s="354"/>
      <c r="AJ188" s="354"/>
      <c r="AK188" s="354"/>
      <c r="AL188" s="354"/>
      <c r="AM188" s="354"/>
      <c r="AN188" s="354"/>
      <c r="AO188" s="354"/>
      <c r="AP188" s="354"/>
      <c r="AQ188" s="497">
        <f>SUM(AF159:AQ159)</f>
        <v>48565930.005449995</v>
      </c>
      <c r="AR188" s="354"/>
      <c r="AS188" s="354"/>
      <c r="AT188" s="354"/>
      <c r="AU188" s="354"/>
      <c r="AV188" s="354"/>
      <c r="AW188" s="354"/>
      <c r="AX188" s="354"/>
      <c r="AY188" s="354"/>
      <c r="AZ188" s="354"/>
      <c r="BA188" s="354"/>
      <c r="BB188" s="354"/>
      <c r="BC188" s="497">
        <f>SUM(AR159:BC159)</f>
        <v>44221431.977053881</v>
      </c>
      <c r="BD188" s="354"/>
      <c r="BE188" s="354"/>
      <c r="BF188" s="354"/>
      <c r="BG188" s="354"/>
      <c r="BH188" s="354"/>
      <c r="BI188" s="354"/>
      <c r="BJ188" s="354"/>
      <c r="BK188" s="354"/>
      <c r="BL188" s="354"/>
      <c r="BM188" s="354"/>
      <c r="BN188" s="354"/>
      <c r="BO188" s="497">
        <f>SUM(BD159:BO159)</f>
        <v>58583857.878366902</v>
      </c>
      <c r="BP188" s="354"/>
      <c r="BQ188" s="354"/>
      <c r="BR188" s="354"/>
      <c r="BS188" s="354"/>
      <c r="BT188" s="354"/>
      <c r="BU188" s="354"/>
      <c r="BV188" s="354"/>
      <c r="BW188" s="354"/>
      <c r="BX188" s="354"/>
      <c r="BY188" s="354"/>
      <c r="BZ188" s="354"/>
      <c r="CA188" s="499">
        <f>SUM(BP159:CA159)</f>
        <v>65334872.562898025</v>
      </c>
      <c r="CB188" s="354"/>
      <c r="CC188" s="354"/>
      <c r="CD188" s="354"/>
      <c r="CE188" s="354"/>
      <c r="CF188" s="354"/>
      <c r="CG188" s="354"/>
      <c r="CH188" s="354"/>
      <c r="CI188" s="354"/>
      <c r="CJ188" s="354"/>
      <c r="CK188" s="354"/>
      <c r="CL188" s="354"/>
      <c r="CM188" s="497">
        <f>SUM(CB159:CM159)</f>
        <v>66703259.63348458</v>
      </c>
      <c r="CN188" s="354"/>
      <c r="CO188" s="354"/>
      <c r="CP188" s="354"/>
      <c r="CQ188" s="354"/>
      <c r="CR188" s="354"/>
      <c r="CS188" s="354"/>
      <c r="CT188" s="354"/>
      <c r="CU188" s="354"/>
      <c r="CV188" s="354"/>
      <c r="CW188" s="354"/>
      <c r="CX188" s="354"/>
      <c r="CY188" s="497">
        <f>SUM(CN159:CY159)</f>
        <v>55228619.729696333</v>
      </c>
      <c r="CZ188" s="354"/>
      <c r="DA188" s="354"/>
      <c r="DB188" s="354"/>
      <c r="DC188" s="354"/>
      <c r="DD188" s="354"/>
      <c r="DE188" s="354"/>
      <c r="DF188" s="354"/>
      <c r="DG188" s="354"/>
      <c r="DH188" s="354"/>
      <c r="DI188" s="354"/>
      <c r="DJ188" s="354"/>
      <c r="DK188" s="497">
        <f>SUM(CZ159:DK159)</f>
        <v>82305297.865802109</v>
      </c>
      <c r="DL188" s="354"/>
      <c r="DM188" s="354"/>
      <c r="DN188" s="354"/>
      <c r="DO188" s="354"/>
      <c r="DP188" s="354"/>
      <c r="DQ188" s="354"/>
      <c r="DR188" s="354"/>
      <c r="DS188" s="354"/>
      <c r="DT188" s="354"/>
      <c r="DU188" s="354"/>
      <c r="DV188" s="354"/>
      <c r="DW188" s="497">
        <f>SUM(DL159:DW159)</f>
        <v>65395057.230587602</v>
      </c>
      <c r="DX188" s="354"/>
      <c r="DY188" s="354"/>
      <c r="DZ188" s="354"/>
      <c r="EA188" s="354"/>
      <c r="EB188" s="354"/>
      <c r="EC188" s="354"/>
      <c r="ED188" s="354"/>
      <c r="EE188" s="354"/>
      <c r="EF188" s="354"/>
      <c r="EG188" s="354"/>
      <c r="EH188" s="354"/>
      <c r="EI188" s="497">
        <f>SUM(DX159:EI159)</f>
        <v>76076175.013861567</v>
      </c>
      <c r="EJ188" s="354"/>
      <c r="EK188" s="354"/>
      <c r="EL188" s="354"/>
      <c r="EM188" s="354"/>
      <c r="EN188" s="354"/>
      <c r="EO188" s="354"/>
      <c r="EP188" s="354"/>
      <c r="EQ188" s="354"/>
      <c r="ER188" s="354"/>
      <c r="ES188" s="354"/>
      <c r="ET188" s="354"/>
      <c r="EU188" s="497">
        <f>SUM(EJ159:EU159)</f>
        <v>79671329.511717364</v>
      </c>
      <c r="EV188" s="354"/>
      <c r="EW188" s="354"/>
      <c r="EX188" s="354"/>
      <c r="EY188" s="354"/>
      <c r="EZ188" s="354"/>
      <c r="FA188" s="354"/>
      <c r="FB188" s="354"/>
      <c r="FC188" s="354"/>
      <c r="FD188" s="354"/>
      <c r="FE188" s="354"/>
      <c r="FF188" s="354"/>
      <c r="FG188" s="497">
        <f>SUM(EV159:FG159)</f>
        <v>105780156.02895741</v>
      </c>
      <c r="FH188" s="354"/>
      <c r="FI188" s="354"/>
      <c r="FJ188" s="354"/>
      <c r="FK188" s="354"/>
      <c r="FL188" s="354"/>
      <c r="FM188" s="354"/>
      <c r="FN188" s="354"/>
      <c r="FO188" s="354"/>
      <c r="FP188" s="354"/>
      <c r="FQ188" s="354"/>
      <c r="FR188" s="354"/>
      <c r="FS188" s="497">
        <f>SUM(FH159:FS159)</f>
        <v>116342804.94933307</v>
      </c>
      <c r="FT188" s="354"/>
      <c r="FU188" s="354"/>
      <c r="FV188" s="354"/>
      <c r="FW188" s="354"/>
      <c r="FX188" s="354"/>
      <c r="FY188" s="354"/>
      <c r="FZ188" s="354"/>
      <c r="GA188" s="354"/>
      <c r="GB188" s="354"/>
      <c r="GC188" s="354"/>
      <c r="GD188" s="354"/>
      <c r="GE188" s="761">
        <f>SUM(FT159:GE159)</f>
        <v>92328944.471766204</v>
      </c>
      <c r="GF188" s="475">
        <f>SUM(H188:GE188)</f>
        <v>985267742.37147498</v>
      </c>
    </row>
    <row r="189" spans="7:188" s="512" customFormat="1" ht="22" hidden="1" customHeight="1" thickTop="1" thickBot="1">
      <c r="G189" s="496" t="s">
        <v>328</v>
      </c>
      <c r="H189" s="354"/>
      <c r="I189" s="354"/>
      <c r="J189" s="354"/>
      <c r="K189" s="354"/>
      <c r="L189" s="354"/>
      <c r="M189" s="354"/>
      <c r="N189" s="354"/>
      <c r="O189" s="354"/>
      <c r="P189" s="497">
        <f>SUM(E169:P169)</f>
        <v>0</v>
      </c>
      <c r="Q189" s="354"/>
      <c r="R189" s="354"/>
      <c r="S189" s="497">
        <f>SUM(H169:S169)</f>
        <v>-8054.4791249999998</v>
      </c>
      <c r="T189" s="354"/>
      <c r="U189" s="354"/>
      <c r="V189" s="354"/>
      <c r="W189" s="354"/>
      <c r="X189" s="354"/>
      <c r="Y189" s="354"/>
      <c r="Z189" s="354"/>
      <c r="AA189" s="354"/>
      <c r="AB189" s="354"/>
      <c r="AC189" s="354"/>
      <c r="AD189" s="354"/>
      <c r="AE189" s="497">
        <f>SUM(T169:AE169)</f>
        <v>-1545668.0662499999</v>
      </c>
      <c r="AF189" s="354"/>
      <c r="AG189" s="354"/>
      <c r="AH189" s="354"/>
      <c r="AI189" s="354"/>
      <c r="AJ189" s="354"/>
      <c r="AK189" s="354"/>
      <c r="AL189" s="354"/>
      <c r="AM189" s="354"/>
      <c r="AN189" s="354"/>
      <c r="AO189" s="354"/>
      <c r="AP189" s="354"/>
      <c r="AQ189" s="497">
        <f>SUM(AF169:AQ169)</f>
        <v>-2626458.4889234994</v>
      </c>
      <c r="AR189" s="354"/>
      <c r="AS189" s="354"/>
      <c r="AT189" s="354"/>
      <c r="AU189" s="354"/>
      <c r="AV189" s="354"/>
      <c r="AW189" s="354"/>
      <c r="AX189" s="354"/>
      <c r="AY189" s="354"/>
      <c r="AZ189" s="354"/>
      <c r="BA189" s="354"/>
      <c r="BB189" s="354"/>
      <c r="BC189" s="497">
        <f>SUM(AR169:BC169)</f>
        <v>-2391506.8731403388</v>
      </c>
      <c r="BD189" s="354"/>
      <c r="BE189" s="354"/>
      <c r="BF189" s="354"/>
      <c r="BG189" s="354"/>
      <c r="BH189" s="354"/>
      <c r="BI189" s="354"/>
      <c r="BJ189" s="354"/>
      <c r="BK189" s="354"/>
      <c r="BL189" s="354"/>
      <c r="BM189" s="354"/>
      <c r="BN189" s="354"/>
      <c r="BO189" s="497">
        <f>SUM(BD169:BO169)</f>
        <v>-3168230.7086728853</v>
      </c>
      <c r="BP189" s="354"/>
      <c r="BQ189" s="354"/>
      <c r="BR189" s="354"/>
      <c r="BS189" s="354"/>
      <c r="BT189" s="354"/>
      <c r="BU189" s="354"/>
      <c r="BV189" s="354"/>
      <c r="BW189" s="354"/>
      <c r="BX189" s="354"/>
      <c r="BY189" s="354"/>
      <c r="BZ189" s="354"/>
      <c r="CA189" s="499">
        <f>SUM(BP169:CA169)</f>
        <v>-3533327.3891038834</v>
      </c>
      <c r="CB189" s="354"/>
      <c r="CC189" s="354"/>
      <c r="CD189" s="354"/>
      <c r="CE189" s="354"/>
      <c r="CF189" s="354"/>
      <c r="CG189" s="354"/>
      <c r="CH189" s="354"/>
      <c r="CI189" s="354"/>
      <c r="CJ189" s="354"/>
      <c r="CK189" s="354"/>
      <c r="CL189" s="354"/>
      <c r="CM189" s="497">
        <f>SUM(CB169:CM169)</f>
        <v>-3607330.1280048345</v>
      </c>
      <c r="CN189" s="354"/>
      <c r="CO189" s="354"/>
      <c r="CP189" s="354"/>
      <c r="CQ189" s="354"/>
      <c r="CR189" s="354"/>
      <c r="CS189" s="354"/>
      <c r="CT189" s="354"/>
      <c r="CU189" s="354"/>
      <c r="CV189" s="354"/>
      <c r="CW189" s="354"/>
      <c r="CX189" s="354"/>
      <c r="CY189" s="497">
        <f>SUM(CN169:CY169)</f>
        <v>-2986778.5318702003</v>
      </c>
      <c r="CZ189" s="354"/>
      <c r="DA189" s="354"/>
      <c r="DB189" s="354"/>
      <c r="DC189" s="354"/>
      <c r="DD189" s="354"/>
      <c r="DE189" s="354"/>
      <c r="DF189" s="354"/>
      <c r="DG189" s="354"/>
      <c r="DH189" s="354"/>
      <c r="DI189" s="354"/>
      <c r="DJ189" s="354"/>
      <c r="DK189" s="497">
        <f>SUM(CZ169:DK169)</f>
        <v>-4451092.5300669577</v>
      </c>
      <c r="DL189" s="354"/>
      <c r="DM189" s="354"/>
      <c r="DN189" s="354"/>
      <c r="DO189" s="354"/>
      <c r="DP189" s="354"/>
      <c r="DQ189" s="354"/>
      <c r="DR189" s="354"/>
      <c r="DS189" s="354"/>
      <c r="DT189" s="354"/>
      <c r="DU189" s="354"/>
      <c r="DV189" s="354"/>
      <c r="DW189" s="497">
        <f>SUM(DL169:DW169)</f>
        <v>-3536582.1920354567</v>
      </c>
      <c r="DX189" s="354"/>
      <c r="DY189" s="354"/>
      <c r="DZ189" s="354"/>
      <c r="EA189" s="354"/>
      <c r="EB189" s="354"/>
      <c r="EC189" s="354"/>
      <c r="ED189" s="354"/>
      <c r="EE189" s="354"/>
      <c r="EF189" s="354"/>
      <c r="EG189" s="354"/>
      <c r="EH189" s="354"/>
      <c r="EI189" s="497">
        <f>SUM(DX169:EI169)</f>
        <v>-4114219.8995790682</v>
      </c>
      <c r="EJ189" s="354"/>
      <c r="EK189" s="354"/>
      <c r="EL189" s="354"/>
      <c r="EM189" s="354"/>
      <c r="EN189" s="354"/>
      <c r="EO189" s="354"/>
      <c r="EP189" s="354"/>
      <c r="EQ189" s="354"/>
      <c r="ER189" s="354"/>
      <c r="ES189" s="354"/>
      <c r="ET189" s="354"/>
      <c r="EU189" s="497">
        <f>SUM(EJ169:EU169)</f>
        <v>-4308646.8167373566</v>
      </c>
      <c r="EV189" s="354"/>
      <c r="EW189" s="354"/>
      <c r="EX189" s="354"/>
      <c r="EY189" s="354"/>
      <c r="EZ189" s="354"/>
      <c r="FA189" s="354"/>
      <c r="FB189" s="354"/>
      <c r="FC189" s="354"/>
      <c r="FD189" s="354"/>
      <c r="FE189" s="354"/>
      <c r="FF189" s="354"/>
      <c r="FG189" s="497">
        <f>SUM(EV169:FG169)</f>
        <v>-5720619.1404289007</v>
      </c>
      <c r="FH189" s="354"/>
      <c r="FI189" s="354"/>
      <c r="FJ189" s="354"/>
      <c r="FK189" s="354"/>
      <c r="FL189" s="354"/>
      <c r="FM189" s="354"/>
      <c r="FN189" s="354"/>
      <c r="FO189" s="354"/>
      <c r="FP189" s="354"/>
      <c r="FQ189" s="354"/>
      <c r="FR189" s="354"/>
      <c r="FS189" s="497">
        <f>SUM(FH169:FS169)</f>
        <v>-6291850.0201696167</v>
      </c>
      <c r="FT189" s="354"/>
      <c r="FU189" s="354"/>
      <c r="FV189" s="354"/>
      <c r="FW189" s="354"/>
      <c r="FX189" s="354"/>
      <c r="FY189" s="354"/>
      <c r="FZ189" s="354"/>
      <c r="GA189" s="354"/>
      <c r="GB189" s="354"/>
      <c r="GC189" s="354"/>
      <c r="GD189" s="354"/>
      <c r="GE189" s="761">
        <f>SUM(FT169:GE169)</f>
        <v>-4993174.0204296317</v>
      </c>
      <c r="GF189" s="475">
        <f>SUM(H189:GE189)</f>
        <v>-53283539.284537628</v>
      </c>
    </row>
    <row r="190" spans="7:188" s="512" customFormat="1" ht="22" hidden="1" customHeight="1" thickTop="1" thickBot="1">
      <c r="G190" s="496" t="s">
        <v>431</v>
      </c>
      <c r="H190" s="354"/>
      <c r="I190" s="354"/>
      <c r="J190" s="354"/>
      <c r="K190" s="354"/>
      <c r="L190" s="354"/>
      <c r="M190" s="354"/>
      <c r="N190" s="354"/>
      <c r="O190" s="354"/>
      <c r="P190" s="497">
        <f>SUM(E170:P170)</f>
        <v>-270200</v>
      </c>
      <c r="Q190" s="354"/>
      <c r="R190" s="354"/>
      <c r="S190" s="497">
        <f>SUM(H170:S170)</f>
        <v>-549300</v>
      </c>
      <c r="T190" s="354"/>
      <c r="U190" s="354"/>
      <c r="V190" s="354"/>
      <c r="W190" s="354"/>
      <c r="X190" s="354"/>
      <c r="Y190" s="354"/>
      <c r="Z190" s="354"/>
      <c r="AA190" s="354"/>
      <c r="AB190" s="354"/>
      <c r="AC190" s="354"/>
      <c r="AD190" s="354"/>
      <c r="AE190" s="497">
        <f>SUM(T170:AE170)</f>
        <v>-1232300</v>
      </c>
      <c r="AF190" s="354"/>
      <c r="AG190" s="354"/>
      <c r="AH190" s="354"/>
      <c r="AI190" s="354"/>
      <c r="AJ190" s="354"/>
      <c r="AK190" s="354"/>
      <c r="AL190" s="354"/>
      <c r="AM190" s="354"/>
      <c r="AN190" s="354"/>
      <c r="AO190" s="354"/>
      <c r="AP190" s="354"/>
      <c r="AQ190" s="497">
        <f>SUM(AF170:AQ170)</f>
        <v>-1535500</v>
      </c>
      <c r="AR190" s="354"/>
      <c r="AS190" s="354"/>
      <c r="AT190" s="354"/>
      <c r="AU190" s="354"/>
      <c r="AV190" s="354"/>
      <c r="AW190" s="354"/>
      <c r="AX190" s="354"/>
      <c r="AY190" s="354"/>
      <c r="AZ190" s="354"/>
      <c r="BA190" s="354"/>
      <c r="BB190" s="354"/>
      <c r="BC190" s="497">
        <f>SUM(AR170:BC170)</f>
        <v>-1967650</v>
      </c>
      <c r="BD190" s="354"/>
      <c r="BE190" s="354"/>
      <c r="BF190" s="354"/>
      <c r="BG190" s="354"/>
      <c r="BH190" s="354"/>
      <c r="BI190" s="354"/>
      <c r="BJ190" s="354"/>
      <c r="BK190" s="354"/>
      <c r="BL190" s="354"/>
      <c r="BM190" s="354"/>
      <c r="BN190" s="354"/>
      <c r="BO190" s="497">
        <f>SUM(BD170:BO170)</f>
        <v>-2023000</v>
      </c>
      <c r="BP190" s="354"/>
      <c r="BQ190" s="354"/>
      <c r="BR190" s="354"/>
      <c r="BS190" s="354"/>
      <c r="BT190" s="354"/>
      <c r="BU190" s="354"/>
      <c r="BV190" s="354"/>
      <c r="BW190" s="354"/>
      <c r="BX190" s="354"/>
      <c r="BY190" s="354"/>
      <c r="BZ190" s="354"/>
      <c r="CA190" s="499">
        <f>SUM(BP170:CA170)</f>
        <v>-2473550</v>
      </c>
      <c r="CB190" s="354"/>
      <c r="CC190" s="354"/>
      <c r="CD190" s="354"/>
      <c r="CE190" s="354"/>
      <c r="CF190" s="354"/>
      <c r="CG190" s="354"/>
      <c r="CH190" s="354"/>
      <c r="CI190" s="354"/>
      <c r="CJ190" s="354"/>
      <c r="CK190" s="354"/>
      <c r="CL190" s="354"/>
      <c r="CM190" s="497">
        <f>SUM(CB170:CM170)</f>
        <v>-2460600</v>
      </c>
      <c r="CN190" s="354"/>
      <c r="CO190" s="354"/>
      <c r="CP190" s="354"/>
      <c r="CQ190" s="354"/>
      <c r="CR190" s="354"/>
      <c r="CS190" s="354"/>
      <c r="CT190" s="354"/>
      <c r="CU190" s="354"/>
      <c r="CV190" s="354"/>
      <c r="CW190" s="354"/>
      <c r="CX190" s="354"/>
      <c r="CY190" s="497">
        <f>SUM(CN170:CY170)</f>
        <v>-2822900</v>
      </c>
      <c r="CZ190" s="354"/>
      <c r="DA190" s="354"/>
      <c r="DB190" s="354"/>
      <c r="DC190" s="354"/>
      <c r="DD190" s="354"/>
      <c r="DE190" s="354"/>
      <c r="DF190" s="354"/>
      <c r="DG190" s="354"/>
      <c r="DH190" s="354"/>
      <c r="DI190" s="354"/>
      <c r="DJ190" s="354"/>
      <c r="DK190" s="497">
        <f>SUM(CZ170:DK170)</f>
        <v>-2748000</v>
      </c>
      <c r="DL190" s="354"/>
      <c r="DM190" s="354"/>
      <c r="DN190" s="354"/>
      <c r="DO190" s="354"/>
      <c r="DP190" s="354"/>
      <c r="DQ190" s="354"/>
      <c r="DR190" s="354"/>
      <c r="DS190" s="354"/>
      <c r="DT190" s="354"/>
      <c r="DU190" s="354"/>
      <c r="DV190" s="354"/>
      <c r="DW190" s="497">
        <f>SUM(DL170:DW170)</f>
        <v>-2953900</v>
      </c>
      <c r="DX190" s="354"/>
      <c r="DY190" s="354"/>
      <c r="DZ190" s="354"/>
      <c r="EA190" s="354"/>
      <c r="EB190" s="354"/>
      <c r="EC190" s="354"/>
      <c r="ED190" s="354"/>
      <c r="EE190" s="354"/>
      <c r="EF190" s="354"/>
      <c r="EG190" s="354"/>
      <c r="EH190" s="354"/>
      <c r="EI190" s="497">
        <f>SUM(DX170:EI170)</f>
        <v>-3275500</v>
      </c>
      <c r="EJ190" s="354"/>
      <c r="EK190" s="354"/>
      <c r="EL190" s="354"/>
      <c r="EM190" s="354"/>
      <c r="EN190" s="354"/>
      <c r="EO190" s="354"/>
      <c r="EP190" s="354"/>
      <c r="EQ190" s="354"/>
      <c r="ER190" s="354"/>
      <c r="ES190" s="354"/>
      <c r="ET190" s="354"/>
      <c r="EU190" s="497">
        <f>SUM(EJ170:EU170)</f>
        <v>-3039300</v>
      </c>
      <c r="EV190" s="354"/>
      <c r="EW190" s="354"/>
      <c r="EX190" s="354"/>
      <c r="EY190" s="354"/>
      <c r="EZ190" s="354"/>
      <c r="FA190" s="354"/>
      <c r="FB190" s="354"/>
      <c r="FC190" s="354"/>
      <c r="FD190" s="354"/>
      <c r="FE190" s="354"/>
      <c r="FF190" s="354"/>
      <c r="FG190" s="497">
        <f>SUM(EV170:FG170)</f>
        <v>-2994000</v>
      </c>
      <c r="FH190" s="354"/>
      <c r="FI190" s="354"/>
      <c r="FJ190" s="354"/>
      <c r="FK190" s="354"/>
      <c r="FL190" s="354"/>
      <c r="FM190" s="354"/>
      <c r="FN190" s="354"/>
      <c r="FO190" s="354"/>
      <c r="FP190" s="354"/>
      <c r="FQ190" s="354"/>
      <c r="FR190" s="354"/>
      <c r="FS190" s="497">
        <f>SUM(FH170:FS170)</f>
        <v>-2994000</v>
      </c>
      <c r="FT190" s="354"/>
      <c r="FU190" s="354"/>
      <c r="FV190" s="354"/>
      <c r="FW190" s="354"/>
      <c r="FX190" s="354"/>
      <c r="FY190" s="354"/>
      <c r="FZ190" s="354"/>
      <c r="GA190" s="354"/>
      <c r="GB190" s="354"/>
      <c r="GC190" s="354"/>
      <c r="GD190" s="354"/>
      <c r="GE190" s="761">
        <f>SUM(FT170:GE170)</f>
        <v>-2211100</v>
      </c>
      <c r="GF190" s="475">
        <f>SUM(H190:GE190)</f>
        <v>-35550800</v>
      </c>
    </row>
    <row r="191" spans="7:188" s="512" customFormat="1" ht="22" hidden="1" customHeight="1" thickTop="1" thickBot="1">
      <c r="G191" s="496" t="s">
        <v>426</v>
      </c>
      <c r="H191" s="354"/>
      <c r="I191" s="354"/>
      <c r="J191" s="354"/>
      <c r="K191" s="354"/>
      <c r="L191" s="354"/>
      <c r="M191" s="354"/>
      <c r="N191" s="354"/>
      <c r="O191" s="354"/>
      <c r="P191" s="497" t="e">
        <f>SUM(E173:P173)</f>
        <v>#REF!</v>
      </c>
      <c r="Q191" s="354"/>
      <c r="R191" s="354"/>
      <c r="S191" s="497" t="e">
        <f>SUM(H173:S173)</f>
        <v>#REF!</v>
      </c>
      <c r="T191" s="354"/>
      <c r="U191" s="354"/>
      <c r="V191" s="354"/>
      <c r="W191" s="354"/>
      <c r="X191" s="354"/>
      <c r="Y191" s="354"/>
      <c r="Z191" s="354"/>
      <c r="AA191" s="354"/>
      <c r="AB191" s="354"/>
      <c r="AC191" s="354"/>
      <c r="AD191" s="354"/>
      <c r="AE191" s="497" t="e">
        <f t="shared" ref="AE191:AE194" si="292">SUM(T173:AE173)</f>
        <v>#REF!</v>
      </c>
      <c r="AF191" s="354"/>
      <c r="AG191" s="354"/>
      <c r="AH191" s="354"/>
      <c r="AI191" s="354"/>
      <c r="AJ191" s="354"/>
      <c r="AK191" s="354"/>
      <c r="AL191" s="354"/>
      <c r="AM191" s="354"/>
      <c r="AN191" s="354"/>
      <c r="AO191" s="354"/>
      <c r="AP191" s="354"/>
      <c r="AQ191" s="497" t="e">
        <f t="shared" ref="AQ191:AQ194" si="293">SUM(AF173:AQ173)</f>
        <v>#REF!</v>
      </c>
      <c r="AR191" s="354"/>
      <c r="AS191" s="354"/>
      <c r="AT191" s="354"/>
      <c r="AU191" s="354"/>
      <c r="AV191" s="354"/>
      <c r="AW191" s="354"/>
      <c r="AX191" s="354"/>
      <c r="AY191" s="354"/>
      <c r="AZ191" s="354"/>
      <c r="BA191" s="354"/>
      <c r="BB191" s="354"/>
      <c r="BC191" s="497" t="e">
        <f t="shared" ref="BC191:BC194" si="294">SUM(AR173:BC173)</f>
        <v>#REF!</v>
      </c>
      <c r="BD191" s="354"/>
      <c r="BE191" s="354"/>
      <c r="BF191" s="354"/>
      <c r="BG191" s="354"/>
      <c r="BH191" s="354"/>
      <c r="BI191" s="354"/>
      <c r="BJ191" s="354"/>
      <c r="BK191" s="354"/>
      <c r="BL191" s="354"/>
      <c r="BM191" s="354"/>
      <c r="BN191" s="354"/>
      <c r="BO191" s="497" t="e">
        <f t="shared" ref="BO191:BO194" si="295">SUM(BD173:BO173)</f>
        <v>#REF!</v>
      </c>
      <c r="BP191" s="354"/>
      <c r="BQ191" s="354"/>
      <c r="BR191" s="354"/>
      <c r="BS191" s="354"/>
      <c r="BT191" s="354"/>
      <c r="BU191" s="354"/>
      <c r="BV191" s="354"/>
      <c r="BW191" s="354"/>
      <c r="BX191" s="354"/>
      <c r="BY191" s="354"/>
      <c r="BZ191" s="354"/>
      <c r="CA191" s="499" t="e">
        <f t="shared" ref="CA191:CA194" si="296">SUM(BP173:CA173)</f>
        <v>#REF!</v>
      </c>
      <c r="CB191" s="354"/>
      <c r="CC191" s="354"/>
      <c r="CD191" s="354"/>
      <c r="CE191" s="354"/>
      <c r="CF191" s="354"/>
      <c r="CG191" s="354"/>
      <c r="CH191" s="354"/>
      <c r="CI191" s="354"/>
      <c r="CJ191" s="354"/>
      <c r="CK191" s="354"/>
      <c r="CL191" s="354"/>
      <c r="CM191" s="497" t="e">
        <f t="shared" ref="CM191:CM194" si="297">SUM(CB173:CM173)</f>
        <v>#REF!</v>
      </c>
      <c r="CN191" s="354"/>
      <c r="CO191" s="354"/>
      <c r="CP191" s="354"/>
      <c r="CQ191" s="354"/>
      <c r="CR191" s="354"/>
      <c r="CS191" s="354"/>
      <c r="CT191" s="354"/>
      <c r="CU191" s="354"/>
      <c r="CV191" s="354"/>
      <c r="CW191" s="354"/>
      <c r="CX191" s="354"/>
      <c r="CY191" s="497" t="e">
        <f t="shared" ref="CY191:CY194" si="298">SUM(CN173:CY173)</f>
        <v>#REF!</v>
      </c>
      <c r="CZ191" s="354"/>
      <c r="DA191" s="354"/>
      <c r="DB191" s="354"/>
      <c r="DC191" s="354"/>
      <c r="DD191" s="354"/>
      <c r="DE191" s="354"/>
      <c r="DF191" s="354"/>
      <c r="DG191" s="354"/>
      <c r="DH191" s="354"/>
      <c r="DI191" s="354"/>
      <c r="DJ191" s="354"/>
      <c r="DK191" s="497" t="e">
        <f t="shared" ref="DK191:DK194" si="299">SUM(CZ173:DK173)</f>
        <v>#REF!</v>
      </c>
      <c r="DL191" s="354"/>
      <c r="DM191" s="354"/>
      <c r="DN191" s="354"/>
      <c r="DO191" s="354"/>
      <c r="DP191" s="354"/>
      <c r="DQ191" s="354"/>
      <c r="DR191" s="354"/>
      <c r="DS191" s="354"/>
      <c r="DT191" s="354"/>
      <c r="DU191" s="354"/>
      <c r="DV191" s="354"/>
      <c r="DW191" s="497" t="e">
        <f t="shared" ref="DW191:DW194" si="300">SUM(DL173:DW173)</f>
        <v>#REF!</v>
      </c>
      <c r="DX191" s="354"/>
      <c r="DY191" s="354"/>
      <c r="DZ191" s="354"/>
      <c r="EA191" s="354"/>
      <c r="EB191" s="354"/>
      <c r="EC191" s="354"/>
      <c r="ED191" s="354"/>
      <c r="EE191" s="354"/>
      <c r="EF191" s="354"/>
      <c r="EG191" s="354"/>
      <c r="EH191" s="354"/>
      <c r="EI191" s="497" t="e">
        <f t="shared" ref="EI191:EI194" si="301">SUM(DX173:EI173)</f>
        <v>#REF!</v>
      </c>
      <c r="EJ191" s="354"/>
      <c r="EK191" s="354"/>
      <c r="EL191" s="354"/>
      <c r="EM191" s="354"/>
      <c r="EN191" s="354"/>
      <c r="EO191" s="354"/>
      <c r="EP191" s="354"/>
      <c r="EQ191" s="354"/>
      <c r="ER191" s="354"/>
      <c r="ES191" s="354"/>
      <c r="ET191" s="354"/>
      <c r="EU191" s="497" t="e">
        <f t="shared" ref="EU191:EU194" si="302">SUM(EJ173:EU173)</f>
        <v>#REF!</v>
      </c>
      <c r="EV191" s="354"/>
      <c r="EW191" s="354"/>
      <c r="EX191" s="354"/>
      <c r="EY191" s="354"/>
      <c r="EZ191" s="354"/>
      <c r="FA191" s="354"/>
      <c r="FB191" s="354"/>
      <c r="FC191" s="354"/>
      <c r="FD191" s="354"/>
      <c r="FE191" s="354"/>
      <c r="FF191" s="354"/>
      <c r="FG191" s="497" t="e">
        <f t="shared" ref="FG191:FG194" si="303">SUM(EV173:FG173)</f>
        <v>#REF!</v>
      </c>
      <c r="FH191" s="354"/>
      <c r="FI191" s="354"/>
      <c r="FJ191" s="354"/>
      <c r="FK191" s="354"/>
      <c r="FL191" s="354"/>
      <c r="FM191" s="354"/>
      <c r="FN191" s="354"/>
      <c r="FO191" s="354"/>
      <c r="FP191" s="354"/>
      <c r="FQ191" s="354"/>
      <c r="FR191" s="354"/>
      <c r="FS191" s="497" t="e">
        <f t="shared" ref="FS191:FS194" si="304">SUM(FH173:FS173)</f>
        <v>#REF!</v>
      </c>
      <c r="FT191" s="354"/>
      <c r="FU191" s="354"/>
      <c r="FV191" s="354"/>
      <c r="FW191" s="354"/>
      <c r="FX191" s="354"/>
      <c r="FY191" s="354"/>
      <c r="FZ191" s="354"/>
      <c r="GA191" s="354"/>
      <c r="GB191" s="354"/>
      <c r="GC191" s="354"/>
      <c r="GD191" s="354"/>
      <c r="GE191" s="761" t="e">
        <f t="shared" ref="GE191:GE194" si="305">SUM(FT173:GE173)</f>
        <v>#REF!</v>
      </c>
      <c r="GF191" s="475" t="e">
        <f>SUM(H191:GE191)</f>
        <v>#REF!</v>
      </c>
    </row>
    <row r="192" spans="7:188" s="512" customFormat="1" ht="22" hidden="1" customHeight="1" thickTop="1" thickBot="1">
      <c r="G192" s="242" t="str">
        <f>G174</f>
        <v>SELF PUBLISH COST</v>
      </c>
      <c r="H192" s="354"/>
      <c r="I192" s="354"/>
      <c r="J192" s="354"/>
      <c r="K192" s="354"/>
      <c r="L192" s="354"/>
      <c r="M192" s="354"/>
      <c r="N192" s="354"/>
      <c r="O192" s="354"/>
      <c r="P192" s="497">
        <f>SUM(H174:P174)</f>
        <v>-50000</v>
      </c>
      <c r="Q192" s="354"/>
      <c r="R192" s="354"/>
      <c r="S192" s="497">
        <f>SUM(I174:S174)</f>
        <v>-59962.25</v>
      </c>
      <c r="T192" s="354"/>
      <c r="U192" s="354"/>
      <c r="V192" s="354"/>
      <c r="W192" s="354"/>
      <c r="X192" s="354"/>
      <c r="Y192" s="354"/>
      <c r="Z192" s="354"/>
      <c r="AA192" s="354"/>
      <c r="AB192" s="354"/>
      <c r="AC192" s="354"/>
      <c r="AD192" s="354"/>
      <c r="AE192" s="497">
        <f t="shared" si="292"/>
        <v>-1911772.5</v>
      </c>
      <c r="AF192" s="354"/>
      <c r="AG192" s="354"/>
      <c r="AH192" s="354"/>
      <c r="AI192" s="354"/>
      <c r="AJ192" s="354"/>
      <c r="AK192" s="354"/>
      <c r="AL192" s="354"/>
      <c r="AM192" s="354"/>
      <c r="AN192" s="354"/>
      <c r="AO192" s="354"/>
      <c r="AP192" s="354"/>
      <c r="AQ192" s="497">
        <f t="shared" si="293"/>
        <v>-3248557.1910000001</v>
      </c>
      <c r="AR192" s="354"/>
      <c r="AS192" s="354"/>
      <c r="AT192" s="354"/>
      <c r="AU192" s="354"/>
      <c r="AV192" s="354"/>
      <c r="AW192" s="354"/>
      <c r="AX192" s="354"/>
      <c r="AY192" s="354"/>
      <c r="AZ192" s="354"/>
      <c r="BA192" s="354"/>
      <c r="BB192" s="354"/>
      <c r="BC192" s="497">
        <f t="shared" si="294"/>
        <v>-2957955.3161908956</v>
      </c>
      <c r="BD192" s="354"/>
      <c r="BE192" s="354"/>
      <c r="BF192" s="354"/>
      <c r="BG192" s="354"/>
      <c r="BH192" s="354"/>
      <c r="BI192" s="354"/>
      <c r="BJ192" s="354"/>
      <c r="BK192" s="354"/>
      <c r="BL192" s="354"/>
      <c r="BM192" s="354"/>
      <c r="BN192" s="354"/>
      <c r="BO192" s="497">
        <f t="shared" si="295"/>
        <v>-3918652.7008941076</v>
      </c>
      <c r="BP192" s="354"/>
      <c r="BQ192" s="354"/>
      <c r="BR192" s="354"/>
      <c r="BS192" s="354"/>
      <c r="BT192" s="354"/>
      <c r="BU192" s="354"/>
      <c r="BV192" s="354"/>
      <c r="BW192" s="354"/>
      <c r="BX192" s="354"/>
      <c r="BY192" s="354"/>
      <c r="BZ192" s="354"/>
      <c r="CA192" s="499">
        <f t="shared" si="296"/>
        <v>-4370225.589491507</v>
      </c>
      <c r="CB192" s="354"/>
      <c r="CC192" s="354"/>
      <c r="CD192" s="354"/>
      <c r="CE192" s="354"/>
      <c r="CF192" s="354"/>
      <c r="CG192" s="354"/>
      <c r="CH192" s="354"/>
      <c r="CI192" s="354"/>
      <c r="CJ192" s="354"/>
      <c r="CK192" s="354"/>
      <c r="CL192" s="354"/>
      <c r="CM192" s="497">
        <f t="shared" si="297"/>
        <v>-4461756.4972230494</v>
      </c>
      <c r="CN192" s="354"/>
      <c r="CO192" s="354"/>
      <c r="CP192" s="354"/>
      <c r="CQ192" s="354"/>
      <c r="CR192" s="354"/>
      <c r="CS192" s="354"/>
      <c r="CT192" s="354"/>
      <c r="CU192" s="354"/>
      <c r="CV192" s="354"/>
      <c r="CW192" s="354"/>
      <c r="CX192" s="354"/>
      <c r="CY192" s="497">
        <f t="shared" si="298"/>
        <v>-3694222.0554980831</v>
      </c>
      <c r="CZ192" s="354"/>
      <c r="DA192" s="354"/>
      <c r="DB192" s="354"/>
      <c r="DC192" s="354"/>
      <c r="DD192" s="354"/>
      <c r="DE192" s="354"/>
      <c r="DF192" s="354"/>
      <c r="DG192" s="354"/>
      <c r="DH192" s="354"/>
      <c r="DI192" s="354"/>
      <c r="DJ192" s="354"/>
      <c r="DK192" s="497">
        <f t="shared" si="299"/>
        <v>-5505371.0947024841</v>
      </c>
      <c r="DL192" s="354"/>
      <c r="DM192" s="354"/>
      <c r="DN192" s="354"/>
      <c r="DO192" s="354"/>
      <c r="DP192" s="354"/>
      <c r="DQ192" s="354"/>
      <c r="DR192" s="354"/>
      <c r="DS192" s="354"/>
      <c r="DT192" s="354"/>
      <c r="DU192" s="354"/>
      <c r="DV192" s="354"/>
      <c r="DW192" s="497">
        <f t="shared" si="300"/>
        <v>-4374251.3197717462</v>
      </c>
      <c r="DX192" s="354"/>
      <c r="DY192" s="354"/>
      <c r="DZ192" s="354"/>
      <c r="EA192" s="354"/>
      <c r="EB192" s="354"/>
      <c r="EC192" s="354"/>
      <c r="ED192" s="354"/>
      <c r="EE192" s="354"/>
      <c r="EF192" s="354"/>
      <c r="EG192" s="354"/>
      <c r="EH192" s="354"/>
      <c r="EI192" s="497">
        <f t="shared" si="301"/>
        <v>-5088707.3587867264</v>
      </c>
      <c r="EJ192" s="354"/>
      <c r="EK192" s="354"/>
      <c r="EL192" s="354"/>
      <c r="EM192" s="354"/>
      <c r="EN192" s="354"/>
      <c r="EO192" s="354"/>
      <c r="EP192" s="354"/>
      <c r="EQ192" s="354"/>
      <c r="ER192" s="354"/>
      <c r="ES192" s="354"/>
      <c r="ET192" s="354"/>
      <c r="EU192" s="497">
        <f t="shared" si="302"/>
        <v>-5329185.9205162115</v>
      </c>
      <c r="EV192" s="354"/>
      <c r="EW192" s="354"/>
      <c r="EX192" s="354"/>
      <c r="EY192" s="354"/>
      <c r="EZ192" s="354"/>
      <c r="FA192" s="354"/>
      <c r="FB192" s="354"/>
      <c r="FC192" s="354"/>
      <c r="FD192" s="354"/>
      <c r="FE192" s="354"/>
      <c r="FF192" s="354"/>
      <c r="FG192" s="497">
        <f t="shared" si="303"/>
        <v>-7075595.7210004972</v>
      </c>
      <c r="FH192" s="354"/>
      <c r="FI192" s="354"/>
      <c r="FJ192" s="354"/>
      <c r="FK192" s="354"/>
      <c r="FL192" s="354"/>
      <c r="FM192" s="354"/>
      <c r="FN192" s="354"/>
      <c r="FO192" s="354"/>
      <c r="FP192" s="354"/>
      <c r="FQ192" s="354"/>
      <c r="FR192" s="354"/>
      <c r="FS192" s="497">
        <f t="shared" si="304"/>
        <v>-7782127.4213600727</v>
      </c>
      <c r="FT192" s="354"/>
      <c r="FU192" s="354"/>
      <c r="FV192" s="354"/>
      <c r="FW192" s="354"/>
      <c r="FX192" s="354"/>
      <c r="FY192" s="354"/>
      <c r="FZ192" s="354"/>
      <c r="GA192" s="354"/>
      <c r="GB192" s="354"/>
      <c r="GC192" s="354"/>
      <c r="GD192" s="354"/>
      <c r="GE192" s="761">
        <f t="shared" si="305"/>
        <v>-6175849.1285462361</v>
      </c>
      <c r="GF192" s="475"/>
    </row>
    <row r="193" spans="1:189" s="512" customFormat="1" ht="22" hidden="1" customHeight="1" thickTop="1" thickBot="1">
      <c r="G193" s="242" t="str">
        <f>G175</f>
        <v>SELF PUBLISH REVENUE</v>
      </c>
      <c r="H193" s="354"/>
      <c r="I193" s="354"/>
      <c r="J193" s="354"/>
      <c r="K193" s="354"/>
      <c r="L193" s="354"/>
      <c r="M193" s="354"/>
      <c r="N193" s="354"/>
      <c r="O193" s="354"/>
      <c r="P193" s="497">
        <f>SUM(H175:P175)</f>
        <v>0</v>
      </c>
      <c r="Q193" s="354"/>
      <c r="R193" s="354"/>
      <c r="S193" s="497">
        <f>SUM(I175:S175)</f>
        <v>21518.460000000003</v>
      </c>
      <c r="T193" s="354"/>
      <c r="U193" s="354"/>
      <c r="V193" s="354"/>
      <c r="W193" s="354"/>
      <c r="X193" s="354"/>
      <c r="Y193" s="354"/>
      <c r="Z193" s="354"/>
      <c r="AA193" s="354"/>
      <c r="AB193" s="354"/>
      <c r="AC193" s="354"/>
      <c r="AD193" s="354"/>
      <c r="AE193" s="497">
        <f t="shared" si="292"/>
        <v>4129428.600000001</v>
      </c>
      <c r="AF193" s="354"/>
      <c r="AG193" s="354"/>
      <c r="AH193" s="354"/>
      <c r="AI193" s="354"/>
      <c r="AJ193" s="354"/>
      <c r="AK193" s="354"/>
      <c r="AL193" s="354"/>
      <c r="AM193" s="354"/>
      <c r="AN193" s="354"/>
      <c r="AO193" s="354"/>
      <c r="AP193" s="354"/>
      <c r="AQ193" s="497">
        <f t="shared" si="293"/>
        <v>7016883.5325600002</v>
      </c>
      <c r="AR193" s="354"/>
      <c r="AS193" s="354"/>
      <c r="AT193" s="354"/>
      <c r="AU193" s="354"/>
      <c r="AV193" s="354"/>
      <c r="AW193" s="354"/>
      <c r="AX193" s="354"/>
      <c r="AY193" s="354"/>
      <c r="AZ193" s="354"/>
      <c r="BA193" s="354"/>
      <c r="BB193" s="354"/>
      <c r="BC193" s="497">
        <f t="shared" si="294"/>
        <v>6389183.4829723341</v>
      </c>
      <c r="BD193" s="354"/>
      <c r="BE193" s="354"/>
      <c r="BF193" s="354"/>
      <c r="BG193" s="354"/>
      <c r="BH193" s="354"/>
      <c r="BI193" s="354"/>
      <c r="BJ193" s="354"/>
      <c r="BK193" s="354"/>
      <c r="BL193" s="354"/>
      <c r="BM193" s="354"/>
      <c r="BN193" s="354"/>
      <c r="BO193" s="497">
        <f t="shared" si="295"/>
        <v>8464289.8339312728</v>
      </c>
      <c r="BP193" s="354"/>
      <c r="BQ193" s="354"/>
      <c r="BR193" s="354"/>
      <c r="BS193" s="354"/>
      <c r="BT193" s="354"/>
      <c r="BU193" s="354"/>
      <c r="BV193" s="354"/>
      <c r="BW193" s="354"/>
      <c r="BX193" s="354"/>
      <c r="BY193" s="354"/>
      <c r="BZ193" s="354"/>
      <c r="CA193" s="499">
        <f t="shared" si="296"/>
        <v>9439687.2733016573</v>
      </c>
      <c r="CB193" s="354"/>
      <c r="CC193" s="354"/>
      <c r="CD193" s="354"/>
      <c r="CE193" s="354"/>
      <c r="CF193" s="354"/>
      <c r="CG193" s="354"/>
      <c r="CH193" s="354"/>
      <c r="CI193" s="354"/>
      <c r="CJ193" s="354"/>
      <c r="CK193" s="354"/>
      <c r="CL193" s="354"/>
      <c r="CM193" s="497">
        <f t="shared" si="297"/>
        <v>9637394.0340017863</v>
      </c>
      <c r="CN193" s="354"/>
      <c r="CO193" s="354"/>
      <c r="CP193" s="354"/>
      <c r="CQ193" s="354"/>
      <c r="CR193" s="354"/>
      <c r="CS193" s="354"/>
      <c r="CT193" s="354"/>
      <c r="CU193" s="354"/>
      <c r="CV193" s="354"/>
      <c r="CW193" s="354"/>
      <c r="CX193" s="354"/>
      <c r="CY193" s="497">
        <f t="shared" si="298"/>
        <v>7979519.63987586</v>
      </c>
      <c r="CZ193" s="354"/>
      <c r="DA193" s="354"/>
      <c r="DB193" s="354"/>
      <c r="DC193" s="354"/>
      <c r="DD193" s="354"/>
      <c r="DE193" s="354"/>
      <c r="DF193" s="354"/>
      <c r="DG193" s="354"/>
      <c r="DH193" s="354"/>
      <c r="DI193" s="354"/>
      <c r="DJ193" s="354"/>
      <c r="DK193" s="497">
        <f t="shared" si="299"/>
        <v>11891601.564557364</v>
      </c>
      <c r="DL193" s="354"/>
      <c r="DM193" s="354"/>
      <c r="DN193" s="354"/>
      <c r="DO193" s="354"/>
      <c r="DP193" s="354"/>
      <c r="DQ193" s="354"/>
      <c r="DR193" s="354"/>
      <c r="DS193" s="354"/>
      <c r="DT193" s="354"/>
      <c r="DU193" s="354"/>
      <c r="DV193" s="354"/>
      <c r="DW193" s="497">
        <f t="shared" si="300"/>
        <v>9448382.8507069703</v>
      </c>
      <c r="DX193" s="354"/>
      <c r="DY193" s="354"/>
      <c r="DZ193" s="354"/>
      <c r="EA193" s="354"/>
      <c r="EB193" s="354"/>
      <c r="EC193" s="354"/>
      <c r="ED193" s="354"/>
      <c r="EE193" s="354"/>
      <c r="EF193" s="354"/>
      <c r="EG193" s="354"/>
      <c r="EH193" s="354"/>
      <c r="EI193" s="497">
        <f t="shared" si="301"/>
        <v>10991607.894979332</v>
      </c>
      <c r="EJ193" s="354"/>
      <c r="EK193" s="354"/>
      <c r="EL193" s="354"/>
      <c r="EM193" s="354"/>
      <c r="EN193" s="354"/>
      <c r="EO193" s="354"/>
      <c r="EP193" s="354"/>
      <c r="EQ193" s="354"/>
      <c r="ER193" s="354"/>
      <c r="ES193" s="354"/>
      <c r="ET193" s="354"/>
      <c r="EU193" s="497">
        <f t="shared" si="302"/>
        <v>11511041.588315018</v>
      </c>
      <c r="EV193" s="354"/>
      <c r="EW193" s="354"/>
      <c r="EX193" s="354"/>
      <c r="EY193" s="354"/>
      <c r="EZ193" s="354"/>
      <c r="FA193" s="354"/>
      <c r="FB193" s="354"/>
      <c r="FC193" s="354"/>
      <c r="FD193" s="354"/>
      <c r="FE193" s="354"/>
      <c r="FF193" s="354"/>
      <c r="FG193" s="497">
        <f t="shared" si="303"/>
        <v>15283286.757361071</v>
      </c>
      <c r="FH193" s="354"/>
      <c r="FI193" s="354"/>
      <c r="FJ193" s="354"/>
      <c r="FK193" s="354"/>
      <c r="FL193" s="354"/>
      <c r="FM193" s="354"/>
      <c r="FN193" s="354"/>
      <c r="FO193" s="354"/>
      <c r="FP193" s="354"/>
      <c r="FQ193" s="354"/>
      <c r="FR193" s="354"/>
      <c r="FS193" s="497">
        <f t="shared" si="304"/>
        <v>16809395.230137758</v>
      </c>
      <c r="FT193" s="354"/>
      <c r="FU193" s="354"/>
      <c r="FV193" s="354"/>
      <c r="FW193" s="354"/>
      <c r="FX193" s="354"/>
      <c r="FY193" s="354"/>
      <c r="FZ193" s="354"/>
      <c r="GA193" s="354"/>
      <c r="GB193" s="354"/>
      <c r="GC193" s="354"/>
      <c r="GD193" s="354"/>
      <c r="GE193" s="761">
        <f t="shared" si="305"/>
        <v>13339834.117659869</v>
      </c>
      <c r="GF193" s="475"/>
    </row>
    <row r="194" spans="1:189" s="512" customFormat="1" ht="22" hidden="1" customHeight="1" thickTop="1" thickBot="1">
      <c r="G194" s="496" t="s">
        <v>329</v>
      </c>
      <c r="H194" s="354"/>
      <c r="I194" s="354"/>
      <c r="J194" s="354"/>
      <c r="K194" s="354"/>
      <c r="L194" s="354"/>
      <c r="M194" s="354"/>
      <c r="N194" s="354"/>
      <c r="O194" s="354"/>
      <c r="P194" s="497">
        <f>SUM(E176:P176)</f>
        <v>0</v>
      </c>
      <c r="Q194" s="354"/>
      <c r="R194" s="354"/>
      <c r="S194" s="497">
        <f>SUM(H176:S176)</f>
        <v>-44680.691250000003</v>
      </c>
      <c r="T194" s="354"/>
      <c r="U194" s="354"/>
      <c r="V194" s="354"/>
      <c r="W194" s="354"/>
      <c r="X194" s="354"/>
      <c r="Y194" s="354"/>
      <c r="Z194" s="354"/>
      <c r="AA194" s="354"/>
      <c r="AB194" s="354"/>
      <c r="AC194" s="354"/>
      <c r="AD194" s="354"/>
      <c r="AE194" s="497">
        <f t="shared" si="292"/>
        <v>-8574299.6624999996</v>
      </c>
      <c r="AF194" s="354"/>
      <c r="AG194" s="354"/>
      <c r="AH194" s="354"/>
      <c r="AI194" s="354"/>
      <c r="AJ194" s="354"/>
      <c r="AK194" s="354"/>
      <c r="AL194" s="354"/>
      <c r="AM194" s="354"/>
      <c r="AN194" s="354"/>
      <c r="AO194" s="354"/>
      <c r="AP194" s="354"/>
      <c r="AQ194" s="497">
        <f t="shared" si="293"/>
        <v>-14569779.001634998</v>
      </c>
      <c r="AR194" s="354"/>
      <c r="AS194" s="354"/>
      <c r="AT194" s="354"/>
      <c r="AU194" s="354"/>
      <c r="AV194" s="354"/>
      <c r="AW194" s="354"/>
      <c r="AX194" s="354"/>
      <c r="AY194" s="354"/>
      <c r="AZ194" s="354"/>
      <c r="BA194" s="354"/>
      <c r="BB194" s="354"/>
      <c r="BC194" s="497">
        <f t="shared" si="294"/>
        <v>-13266429.593116166</v>
      </c>
      <c r="BD194" s="354"/>
      <c r="BE194" s="354"/>
      <c r="BF194" s="354"/>
      <c r="BG194" s="354"/>
      <c r="BH194" s="354"/>
      <c r="BI194" s="354"/>
      <c r="BJ194" s="354"/>
      <c r="BK194" s="354"/>
      <c r="BL194" s="354"/>
      <c r="BM194" s="354"/>
      <c r="BN194" s="354"/>
      <c r="BO194" s="497">
        <f t="shared" si="295"/>
        <v>-17575157.363510069</v>
      </c>
      <c r="BP194" s="354"/>
      <c r="BQ194" s="354"/>
      <c r="BR194" s="354"/>
      <c r="BS194" s="354"/>
      <c r="BT194" s="354"/>
      <c r="BU194" s="354"/>
      <c r="BV194" s="354"/>
      <c r="BW194" s="354"/>
      <c r="BX194" s="354"/>
      <c r="BY194" s="354"/>
      <c r="BZ194" s="354"/>
      <c r="CA194" s="499">
        <f t="shared" si="296"/>
        <v>-19600461.768869407</v>
      </c>
      <c r="CB194" s="354"/>
      <c r="CC194" s="354"/>
      <c r="CD194" s="354"/>
      <c r="CE194" s="354"/>
      <c r="CF194" s="354"/>
      <c r="CG194" s="354"/>
      <c r="CH194" s="354"/>
      <c r="CI194" s="354"/>
      <c r="CJ194" s="354"/>
      <c r="CK194" s="354"/>
      <c r="CL194" s="354"/>
      <c r="CM194" s="497">
        <f t="shared" si="297"/>
        <v>-20010977.890045375</v>
      </c>
      <c r="CN194" s="354"/>
      <c r="CO194" s="354"/>
      <c r="CP194" s="354"/>
      <c r="CQ194" s="354"/>
      <c r="CR194" s="354"/>
      <c r="CS194" s="354"/>
      <c r="CT194" s="354"/>
      <c r="CU194" s="354"/>
      <c r="CV194" s="354"/>
      <c r="CW194" s="354"/>
      <c r="CX194" s="354"/>
      <c r="CY194" s="497">
        <f t="shared" si="298"/>
        <v>-16568585.918908902</v>
      </c>
      <c r="CZ194" s="354"/>
      <c r="DA194" s="354"/>
      <c r="DB194" s="354"/>
      <c r="DC194" s="354"/>
      <c r="DD194" s="354"/>
      <c r="DE194" s="354"/>
      <c r="DF194" s="354"/>
      <c r="DG194" s="354"/>
      <c r="DH194" s="354"/>
      <c r="DI194" s="354"/>
      <c r="DJ194" s="354"/>
      <c r="DK194" s="497">
        <f t="shared" si="299"/>
        <v>-24691589.359740634</v>
      </c>
      <c r="DL194" s="354"/>
      <c r="DM194" s="354"/>
      <c r="DN194" s="354"/>
      <c r="DO194" s="354"/>
      <c r="DP194" s="354"/>
      <c r="DQ194" s="354"/>
      <c r="DR194" s="354"/>
      <c r="DS194" s="354"/>
      <c r="DT194" s="354"/>
      <c r="DU194" s="354"/>
      <c r="DV194" s="354"/>
      <c r="DW194" s="497">
        <f t="shared" si="300"/>
        <v>-19618517.169176277</v>
      </c>
      <c r="DX194" s="354"/>
      <c r="DY194" s="354"/>
      <c r="DZ194" s="354"/>
      <c r="EA194" s="354"/>
      <c r="EB194" s="354"/>
      <c r="EC194" s="354"/>
      <c r="ED194" s="354"/>
      <c r="EE194" s="354"/>
      <c r="EF194" s="354"/>
      <c r="EG194" s="354"/>
      <c r="EH194" s="354"/>
      <c r="EI194" s="497">
        <f t="shared" si="301"/>
        <v>-22822852.504158471</v>
      </c>
      <c r="EJ194" s="354"/>
      <c r="EK194" s="354"/>
      <c r="EL194" s="354"/>
      <c r="EM194" s="354"/>
      <c r="EN194" s="354"/>
      <c r="EO194" s="354"/>
      <c r="EP194" s="354"/>
      <c r="EQ194" s="354"/>
      <c r="ER194" s="354"/>
      <c r="ES194" s="354"/>
      <c r="ET194" s="354"/>
      <c r="EU194" s="497">
        <f t="shared" si="302"/>
        <v>-23901398.853515204</v>
      </c>
      <c r="EV194" s="354"/>
      <c r="EW194" s="354"/>
      <c r="EX194" s="354"/>
      <c r="EY194" s="354"/>
      <c r="EZ194" s="354"/>
      <c r="FA194" s="354"/>
      <c r="FB194" s="354"/>
      <c r="FC194" s="354"/>
      <c r="FD194" s="354"/>
      <c r="FE194" s="354"/>
      <c r="FF194" s="354"/>
      <c r="FG194" s="497">
        <f t="shared" si="303"/>
        <v>-31734046.808687218</v>
      </c>
      <c r="FH194" s="354"/>
      <c r="FI194" s="354"/>
      <c r="FJ194" s="354"/>
      <c r="FK194" s="354"/>
      <c r="FL194" s="354"/>
      <c r="FM194" s="354"/>
      <c r="FN194" s="354"/>
      <c r="FO194" s="354"/>
      <c r="FP194" s="354"/>
      <c r="FQ194" s="354"/>
      <c r="FR194" s="354"/>
      <c r="FS194" s="497">
        <f t="shared" si="304"/>
        <v>-34902841.484799922</v>
      </c>
      <c r="FT194" s="354"/>
      <c r="FU194" s="354"/>
      <c r="FV194" s="354"/>
      <c r="FW194" s="354"/>
      <c r="FX194" s="354"/>
      <c r="FY194" s="354"/>
      <c r="FZ194" s="354"/>
      <c r="GA194" s="354"/>
      <c r="GB194" s="354"/>
      <c r="GC194" s="354"/>
      <c r="GD194" s="354"/>
      <c r="GE194" s="761">
        <f t="shared" si="305"/>
        <v>-27698683.341529869</v>
      </c>
      <c r="GF194" s="475">
        <f>SUM(H194:GE194)</f>
        <v>-295580301.41144252</v>
      </c>
    </row>
    <row r="195" spans="1:189" s="512" customFormat="1" ht="22" hidden="1" customHeight="1" thickTop="1" thickBot="1">
      <c r="G195" s="496" t="s">
        <v>339</v>
      </c>
      <c r="H195" s="354"/>
      <c r="I195" s="354"/>
      <c r="J195" s="354"/>
      <c r="K195" s="354"/>
      <c r="L195" s="354"/>
      <c r="M195" s="354"/>
      <c r="N195" s="354"/>
      <c r="O195" s="354"/>
      <c r="P195" s="497">
        <f>SUM(E184:P184)</f>
        <v>0</v>
      </c>
      <c r="Q195" s="354"/>
      <c r="R195" s="354"/>
      <c r="S195" s="497">
        <f>SUM(H184:S184)</f>
        <v>0</v>
      </c>
      <c r="T195" s="354"/>
      <c r="U195" s="354"/>
      <c r="V195" s="354"/>
      <c r="W195" s="354"/>
      <c r="X195" s="354"/>
      <c r="Y195" s="354"/>
      <c r="Z195" s="354"/>
      <c r="AA195" s="354"/>
      <c r="AB195" s="354"/>
      <c r="AC195" s="354"/>
      <c r="AD195" s="354"/>
      <c r="AE195" s="497">
        <f>SUM(T181:AE181)</f>
        <v>425528.03375000053</v>
      </c>
      <c r="AF195" s="354"/>
      <c r="AG195" s="354"/>
      <c r="AH195" s="354"/>
      <c r="AI195" s="354"/>
      <c r="AJ195" s="354"/>
      <c r="AK195" s="354"/>
      <c r="AL195" s="354"/>
      <c r="AM195" s="354"/>
      <c r="AN195" s="354"/>
      <c r="AO195" s="354"/>
      <c r="AP195" s="354"/>
      <c r="AQ195" s="497">
        <f>SUM(AF181:AQ181)</f>
        <v>834767.85263650119</v>
      </c>
      <c r="AR195" s="354"/>
      <c r="AS195" s="354"/>
      <c r="AT195" s="354"/>
      <c r="AU195" s="354"/>
      <c r="AV195" s="354"/>
      <c r="AW195" s="354"/>
      <c r="AX195" s="354"/>
      <c r="AY195" s="354"/>
      <c r="AZ195" s="354"/>
      <c r="BA195" s="354"/>
      <c r="BB195" s="354"/>
      <c r="BC195" s="497">
        <f>SUM(AR181:BC181)</f>
        <v>646191.2936411004</v>
      </c>
      <c r="BD195" s="354"/>
      <c r="BE195" s="354"/>
      <c r="BF195" s="354"/>
      <c r="BG195" s="354"/>
      <c r="BH195" s="354"/>
      <c r="BI195" s="354"/>
      <c r="BJ195" s="354"/>
      <c r="BK195" s="354"/>
      <c r="BL195" s="354"/>
      <c r="BM195" s="354"/>
      <c r="BN195" s="354"/>
      <c r="BO195" s="497">
        <f>SUM(BD181:BO181)</f>
        <v>972806.42436427984</v>
      </c>
      <c r="BP195" s="354"/>
      <c r="BQ195" s="354"/>
      <c r="BR195" s="354"/>
      <c r="BS195" s="354"/>
      <c r="BT195" s="354"/>
      <c r="BU195" s="354"/>
      <c r="BV195" s="354"/>
      <c r="BW195" s="354"/>
      <c r="BX195" s="354"/>
      <c r="BY195" s="354"/>
      <c r="BZ195" s="354"/>
      <c r="CA195" s="499">
        <f>SUM(BP181:CA181)</f>
        <v>1041424.2947062657</v>
      </c>
      <c r="CB195" s="354"/>
      <c r="CC195" s="354"/>
      <c r="CD195" s="354"/>
      <c r="CE195" s="354"/>
      <c r="CF195" s="354"/>
      <c r="CG195" s="354"/>
      <c r="CH195" s="354"/>
      <c r="CI195" s="354"/>
      <c r="CJ195" s="354"/>
      <c r="CK195" s="354"/>
      <c r="CL195" s="354"/>
      <c r="CM195" s="497">
        <f>SUM(CB181:CM181)</f>
        <v>1076187.4087739028</v>
      </c>
      <c r="CN195" s="354"/>
      <c r="CO195" s="354"/>
      <c r="CP195" s="354"/>
      <c r="CQ195" s="354"/>
      <c r="CR195" s="354"/>
      <c r="CS195" s="354"/>
      <c r="CT195" s="354"/>
      <c r="CU195" s="354"/>
      <c r="CV195" s="354"/>
      <c r="CW195" s="354"/>
      <c r="CX195" s="354"/>
      <c r="CY195" s="497">
        <f>SUM(CN181:CY181)</f>
        <v>733939.05250757711</v>
      </c>
      <c r="CZ195" s="354"/>
      <c r="DA195" s="354"/>
      <c r="DB195" s="354"/>
      <c r="DC195" s="354"/>
      <c r="DD195" s="354"/>
      <c r="DE195" s="354"/>
      <c r="DF195" s="354"/>
      <c r="DG195" s="354"/>
      <c r="DH195" s="354"/>
      <c r="DI195" s="354"/>
      <c r="DJ195" s="354"/>
      <c r="DK195" s="497">
        <f>SUM(CZ181:DK181)</f>
        <v>1385537.9397879243</v>
      </c>
      <c r="DL195" s="354"/>
      <c r="DM195" s="354"/>
      <c r="DN195" s="354"/>
      <c r="DO195" s="354"/>
      <c r="DP195" s="354"/>
      <c r="DQ195" s="354"/>
      <c r="DR195" s="354"/>
      <c r="DS195" s="354"/>
      <c r="DT195" s="354"/>
      <c r="DU195" s="354"/>
      <c r="DV195" s="354"/>
      <c r="DW195" s="497">
        <f>SUM(DL181:DW181)</f>
        <v>946769.3388997697</v>
      </c>
      <c r="DX195" s="354"/>
      <c r="DY195" s="354"/>
      <c r="DZ195" s="354"/>
      <c r="EA195" s="354"/>
      <c r="EB195" s="354"/>
      <c r="EC195" s="354"/>
      <c r="ED195" s="354"/>
      <c r="EE195" s="354"/>
      <c r="EF195" s="354"/>
      <c r="EG195" s="354"/>
      <c r="EH195" s="354"/>
      <c r="EI195" s="497">
        <f>SUM(DX181:EI181)</f>
        <v>1133580.6366135357</v>
      </c>
      <c r="EJ195" s="354"/>
      <c r="EK195" s="354"/>
      <c r="EL195" s="354"/>
      <c r="EM195" s="354"/>
      <c r="EN195" s="354"/>
      <c r="EO195" s="354"/>
      <c r="EP195" s="354"/>
      <c r="EQ195" s="354"/>
      <c r="ER195" s="354"/>
      <c r="ES195" s="354"/>
      <c r="ET195" s="354"/>
      <c r="EU195" s="497">
        <f>SUM(EJ181:EU181)</f>
        <v>1265348.8510614494</v>
      </c>
      <c r="EV195" s="354"/>
      <c r="EW195" s="354"/>
      <c r="EX195" s="354"/>
      <c r="EY195" s="354"/>
      <c r="EZ195" s="354"/>
      <c r="FA195" s="354"/>
      <c r="FB195" s="354"/>
      <c r="FC195" s="354"/>
      <c r="FD195" s="354"/>
      <c r="FE195" s="354"/>
      <c r="FF195" s="354"/>
      <c r="FG195" s="497">
        <f>SUM(EV181:FG181)</f>
        <v>1888271.8959316758</v>
      </c>
      <c r="FH195" s="354"/>
      <c r="FI195" s="354"/>
      <c r="FJ195" s="354"/>
      <c r="FK195" s="354"/>
      <c r="FL195" s="354"/>
      <c r="FM195" s="354"/>
      <c r="FN195" s="354"/>
      <c r="FO195" s="354"/>
      <c r="FP195" s="354"/>
      <c r="FQ195" s="354"/>
      <c r="FR195" s="354"/>
      <c r="FS195" s="497">
        <f>SUM(FH181:FS181)</f>
        <v>2136617.7886080672</v>
      </c>
      <c r="FT195" s="354"/>
      <c r="FU195" s="354"/>
      <c r="FV195" s="354"/>
      <c r="FW195" s="354"/>
      <c r="FX195" s="354"/>
      <c r="FY195" s="354"/>
      <c r="FZ195" s="354"/>
      <c r="GA195" s="354"/>
      <c r="GB195" s="354"/>
      <c r="GC195" s="354"/>
      <c r="GD195" s="354"/>
      <c r="GE195" s="761">
        <f>SUM(FT181:GE181)</f>
        <v>1728590.9686840032</v>
      </c>
      <c r="GF195" s="475">
        <f>SUM(H195:GE195)</f>
        <v>16215561.779966053</v>
      </c>
    </row>
    <row r="196" spans="1:189" s="604" customFormat="1" ht="22" hidden="1" customHeight="1" thickTop="1" thickBot="1">
      <c r="G196" s="605" t="s">
        <v>415</v>
      </c>
      <c r="H196" s="354"/>
      <c r="I196" s="354"/>
      <c r="J196" s="354"/>
      <c r="K196" s="354"/>
      <c r="L196" s="354"/>
      <c r="M196" s="354"/>
      <c r="N196" s="354"/>
      <c r="O196" s="354"/>
      <c r="P196" s="497">
        <f>SUM(E185:P185)</f>
        <v>0</v>
      </c>
      <c r="Q196" s="354"/>
      <c r="R196" s="354"/>
      <c r="S196" s="497">
        <f>SUM(H185:S185)</f>
        <v>9962.25</v>
      </c>
      <c r="T196" s="354"/>
      <c r="U196" s="354"/>
      <c r="V196" s="354"/>
      <c r="W196" s="354"/>
      <c r="X196" s="354"/>
      <c r="Y196" s="354"/>
      <c r="Z196" s="354"/>
      <c r="AA196" s="354"/>
      <c r="AB196" s="354"/>
      <c r="AC196" s="354"/>
      <c r="AD196" s="354"/>
      <c r="AE196" s="497">
        <f>SUM(T185:AE185)</f>
        <v>1911772.5</v>
      </c>
      <c r="AF196" s="354"/>
      <c r="AG196" s="354"/>
      <c r="AH196" s="354"/>
      <c r="AI196" s="354"/>
      <c r="AJ196" s="354"/>
      <c r="AK196" s="354"/>
      <c r="AL196" s="354"/>
      <c r="AM196" s="354"/>
      <c r="AN196" s="354"/>
      <c r="AO196" s="354"/>
      <c r="AP196" s="354"/>
      <c r="AQ196" s="497">
        <f>SUM(AF185:AQ185)</f>
        <v>3248557.1910000001</v>
      </c>
      <c r="AR196" s="354"/>
      <c r="AS196" s="354"/>
      <c r="AT196" s="354"/>
      <c r="AU196" s="354"/>
      <c r="AV196" s="354"/>
      <c r="AW196" s="354"/>
      <c r="AX196" s="354"/>
      <c r="AY196" s="354"/>
      <c r="AZ196" s="354"/>
      <c r="BA196" s="354"/>
      <c r="BB196" s="354"/>
      <c r="BC196" s="497">
        <f>SUM(AR185:BC185)</f>
        <v>2957955.3161908956</v>
      </c>
      <c r="BD196" s="354"/>
      <c r="BE196" s="354"/>
      <c r="BF196" s="354"/>
      <c r="BG196" s="354"/>
      <c r="BH196" s="354"/>
      <c r="BI196" s="354"/>
      <c r="BJ196" s="354"/>
      <c r="BK196" s="354"/>
      <c r="BL196" s="354"/>
      <c r="BM196" s="354"/>
      <c r="BN196" s="354"/>
      <c r="BO196" s="497">
        <f>SUM(BD185:BO185)</f>
        <v>3918652.7008941071</v>
      </c>
      <c r="BP196" s="354"/>
      <c r="BQ196" s="354"/>
      <c r="BR196" s="354"/>
      <c r="BS196" s="354"/>
      <c r="BT196" s="354"/>
      <c r="BU196" s="354"/>
      <c r="BV196" s="354"/>
      <c r="BW196" s="354"/>
      <c r="BX196" s="354"/>
      <c r="BY196" s="354"/>
      <c r="BZ196" s="354"/>
      <c r="CA196" s="499">
        <f>SUM(BP185:CA185)</f>
        <v>4370225.589491507</v>
      </c>
      <c r="CB196" s="354"/>
      <c r="CC196" s="354"/>
      <c r="CD196" s="354"/>
      <c r="CE196" s="354"/>
      <c r="CF196" s="354"/>
      <c r="CG196" s="354"/>
      <c r="CH196" s="354"/>
      <c r="CI196" s="354"/>
      <c r="CJ196" s="354"/>
      <c r="CK196" s="354"/>
      <c r="CL196" s="354"/>
      <c r="CM196" s="497">
        <f>SUM(CB185:CM185)</f>
        <v>4461756.4972230494</v>
      </c>
      <c r="CN196" s="354"/>
      <c r="CO196" s="354"/>
      <c r="CP196" s="354"/>
      <c r="CQ196" s="354"/>
      <c r="CR196" s="354"/>
      <c r="CS196" s="354"/>
      <c r="CT196" s="354"/>
      <c r="CU196" s="354"/>
      <c r="CV196" s="354"/>
      <c r="CW196" s="354"/>
      <c r="CX196" s="354"/>
      <c r="CY196" s="497">
        <f>SUM(CN185:CY185)</f>
        <v>3694222.0554980831</v>
      </c>
      <c r="CZ196" s="354"/>
      <c r="DA196" s="354"/>
      <c r="DB196" s="354"/>
      <c r="DC196" s="354"/>
      <c r="DD196" s="354"/>
      <c r="DE196" s="354"/>
      <c r="DF196" s="354"/>
      <c r="DG196" s="354"/>
      <c r="DH196" s="354"/>
      <c r="DI196" s="354"/>
      <c r="DJ196" s="354"/>
      <c r="DK196" s="497">
        <f>SUM(CZ185:DK185)</f>
        <v>5505371.0947024832</v>
      </c>
      <c r="DL196" s="354"/>
      <c r="DM196" s="354"/>
      <c r="DN196" s="354"/>
      <c r="DO196" s="354"/>
      <c r="DP196" s="354"/>
      <c r="DQ196" s="354"/>
      <c r="DR196" s="354"/>
      <c r="DS196" s="354"/>
      <c r="DT196" s="354"/>
      <c r="DU196" s="354"/>
      <c r="DV196" s="354"/>
      <c r="DW196" s="497">
        <f>SUM(DL185:DW185)</f>
        <v>4374251.3197717462</v>
      </c>
      <c r="DX196" s="354"/>
      <c r="DY196" s="354"/>
      <c r="DZ196" s="354"/>
      <c r="EA196" s="354"/>
      <c r="EB196" s="354"/>
      <c r="EC196" s="354"/>
      <c r="ED196" s="354"/>
      <c r="EE196" s="354"/>
      <c r="EF196" s="354"/>
      <c r="EG196" s="354"/>
      <c r="EH196" s="354"/>
      <c r="EI196" s="497">
        <f>SUM(DX185:EI185)</f>
        <v>5088707.3587867254</v>
      </c>
      <c r="EJ196" s="354"/>
      <c r="EK196" s="354"/>
      <c r="EL196" s="354"/>
      <c r="EM196" s="354"/>
      <c r="EN196" s="354"/>
      <c r="EO196" s="354"/>
      <c r="EP196" s="354"/>
      <c r="EQ196" s="354"/>
      <c r="ER196" s="354"/>
      <c r="ES196" s="354"/>
      <c r="ET196" s="354"/>
      <c r="EU196" s="497">
        <f>SUM(EJ185:EU185)</f>
        <v>5329185.9205162115</v>
      </c>
      <c r="EV196" s="354"/>
      <c r="EW196" s="354"/>
      <c r="EX196" s="354"/>
      <c r="EY196" s="354"/>
      <c r="EZ196" s="354"/>
      <c r="FA196" s="354"/>
      <c r="FB196" s="354"/>
      <c r="FC196" s="354"/>
      <c r="FD196" s="354"/>
      <c r="FE196" s="354"/>
      <c r="FF196" s="354"/>
      <c r="FG196" s="497">
        <f>SUM(EV185:FG185)</f>
        <v>7075595.7210004972</v>
      </c>
      <c r="FH196" s="354"/>
      <c r="FI196" s="354"/>
      <c r="FJ196" s="354"/>
      <c r="FK196" s="354"/>
      <c r="FL196" s="354"/>
      <c r="FM196" s="354"/>
      <c r="FN196" s="354"/>
      <c r="FO196" s="354"/>
      <c r="FP196" s="354"/>
      <c r="FQ196" s="354"/>
      <c r="FR196" s="354"/>
      <c r="FS196" s="497">
        <f>SUM(FH185:FS185)</f>
        <v>7782127.4213600727</v>
      </c>
      <c r="FT196" s="354"/>
      <c r="FU196" s="354"/>
      <c r="FV196" s="354"/>
      <c r="FW196" s="354"/>
      <c r="FX196" s="354"/>
      <c r="FY196" s="354"/>
      <c r="FZ196" s="354"/>
      <c r="GA196" s="354"/>
      <c r="GB196" s="354"/>
      <c r="GC196" s="354"/>
      <c r="GD196" s="354"/>
      <c r="GE196" s="761">
        <f>SUM(FT185:GE185)</f>
        <v>6175849.1285462361</v>
      </c>
      <c r="GF196" s="475">
        <f>SUM(AB196:GE196)</f>
        <v>65894229.814981617</v>
      </c>
    </row>
    <row r="197" spans="1:189" s="300" customFormat="1" ht="22" hidden="1" customHeight="1" thickTop="1" thickBot="1">
      <c r="G197" s="606"/>
      <c r="H197" s="354"/>
      <c r="I197" s="354"/>
      <c r="J197" s="354"/>
      <c r="K197" s="354"/>
      <c r="L197" s="354"/>
      <c r="M197" s="354"/>
      <c r="N197" s="354"/>
      <c r="O197" s="354"/>
      <c r="P197" s="354"/>
      <c r="Q197" s="354"/>
      <c r="R197" s="354"/>
      <c r="S197" s="354"/>
      <c r="T197" s="354"/>
      <c r="U197" s="354"/>
      <c r="V197" s="354"/>
      <c r="W197" s="354"/>
      <c r="X197" s="354"/>
      <c r="Y197" s="354"/>
      <c r="Z197" s="354"/>
      <c r="AA197" s="354"/>
      <c r="AB197" s="354"/>
      <c r="AC197" s="354"/>
      <c r="AD197" s="354"/>
      <c r="AE197" s="498"/>
      <c r="AF197" s="354"/>
      <c r="AG197" s="354"/>
      <c r="AH197" s="354"/>
      <c r="AI197" s="354"/>
      <c r="AJ197" s="354"/>
      <c r="AK197" s="354"/>
      <c r="AL197" s="354"/>
      <c r="AM197" s="354"/>
      <c r="AN197" s="354"/>
      <c r="AO197" s="354"/>
      <c r="AP197" s="354"/>
      <c r="AQ197" s="498"/>
      <c r="AR197" s="354"/>
      <c r="AS197" s="354"/>
      <c r="AT197" s="354"/>
      <c r="AU197" s="354"/>
      <c r="AV197" s="354"/>
      <c r="AW197" s="354"/>
      <c r="AX197" s="354"/>
      <c r="AY197" s="354"/>
      <c r="AZ197" s="354"/>
      <c r="BA197" s="354"/>
      <c r="BB197" s="354"/>
      <c r="BC197" s="498"/>
      <c r="BD197" s="354"/>
      <c r="BE197" s="354"/>
      <c r="BF197" s="354"/>
      <c r="BG197" s="354"/>
      <c r="BH197" s="354"/>
      <c r="BI197" s="354"/>
      <c r="BJ197" s="354"/>
      <c r="BK197" s="354"/>
      <c r="BL197" s="354"/>
      <c r="BM197" s="354"/>
      <c r="BN197" s="354"/>
      <c r="BO197" s="498"/>
      <c r="BP197" s="354"/>
      <c r="BQ197" s="354"/>
      <c r="BR197" s="354"/>
      <c r="BS197" s="354"/>
      <c r="BT197" s="354"/>
      <c r="BU197" s="354"/>
      <c r="BV197" s="354"/>
      <c r="BW197" s="354"/>
      <c r="BX197" s="354"/>
      <c r="BY197" s="354"/>
      <c r="BZ197" s="354"/>
      <c r="CA197" s="506"/>
      <c r="CB197" s="354"/>
      <c r="CC197" s="354"/>
      <c r="CD197" s="354"/>
      <c r="CE197" s="354"/>
      <c r="CF197" s="354"/>
      <c r="CG197" s="354"/>
      <c r="CH197" s="354"/>
      <c r="CI197" s="354"/>
      <c r="CJ197" s="354"/>
      <c r="CK197" s="354"/>
      <c r="CL197" s="354"/>
      <c r="CM197" s="498"/>
      <c r="CN197" s="354"/>
      <c r="CO197" s="354"/>
      <c r="CP197" s="354"/>
      <c r="CQ197" s="354"/>
      <c r="CR197" s="354"/>
      <c r="CS197" s="354"/>
      <c r="CT197" s="354"/>
      <c r="CU197" s="354"/>
      <c r="CV197" s="354"/>
      <c r="CW197" s="354"/>
      <c r="CX197" s="354"/>
      <c r="CY197" s="498"/>
      <c r="CZ197" s="354"/>
      <c r="DA197" s="354"/>
      <c r="DB197" s="354"/>
      <c r="DC197" s="354"/>
      <c r="DD197" s="354"/>
      <c r="DE197" s="354"/>
      <c r="DF197" s="354"/>
      <c r="DG197" s="354"/>
      <c r="DH197" s="354"/>
      <c r="DI197" s="354"/>
      <c r="DJ197" s="354"/>
      <c r="DK197" s="498"/>
      <c r="DL197" s="354"/>
      <c r="DM197" s="354"/>
      <c r="DN197" s="354"/>
      <c r="DO197" s="354"/>
      <c r="DP197" s="354"/>
      <c r="DQ197" s="354"/>
      <c r="DR197" s="354"/>
      <c r="DS197" s="354"/>
      <c r="DT197" s="354"/>
      <c r="DU197" s="354"/>
      <c r="DV197" s="354"/>
      <c r="DW197" s="498"/>
      <c r="DX197" s="354"/>
      <c r="DY197" s="354"/>
      <c r="DZ197" s="354"/>
      <c r="EA197" s="354"/>
      <c r="EB197" s="354"/>
      <c r="EC197" s="354"/>
      <c r="ED197" s="354"/>
      <c r="EE197" s="354"/>
      <c r="EF197" s="354"/>
      <c r="EG197" s="354"/>
      <c r="EH197" s="354"/>
      <c r="EI197" s="498"/>
      <c r="EJ197" s="354"/>
      <c r="EK197" s="354"/>
      <c r="EL197" s="354"/>
      <c r="EM197" s="354"/>
      <c r="EN197" s="354"/>
      <c r="EO197" s="354"/>
      <c r="EP197" s="354"/>
      <c r="EQ197" s="354"/>
      <c r="ER197" s="354"/>
      <c r="ES197" s="354"/>
      <c r="ET197" s="354"/>
      <c r="EU197" s="498"/>
      <c r="EV197" s="354"/>
      <c r="EW197" s="354"/>
      <c r="EX197" s="354"/>
      <c r="EY197" s="354"/>
      <c r="EZ197" s="354"/>
      <c r="FA197" s="354"/>
      <c r="FB197" s="354"/>
      <c r="FC197" s="354"/>
      <c r="FD197" s="354"/>
      <c r="FE197" s="354"/>
      <c r="FF197" s="354"/>
      <c r="FG197" s="498"/>
      <c r="FH197" s="354"/>
      <c r="FI197" s="354"/>
      <c r="FJ197" s="354"/>
      <c r="FK197" s="354"/>
      <c r="FL197" s="354"/>
      <c r="FM197" s="354"/>
      <c r="FN197" s="354"/>
      <c r="FO197" s="354"/>
      <c r="FP197" s="354"/>
      <c r="FQ197" s="354"/>
      <c r="FR197" s="354"/>
      <c r="FS197" s="498"/>
      <c r="FT197" s="354"/>
      <c r="FU197" s="354"/>
      <c r="FV197" s="354"/>
      <c r="FW197" s="354"/>
      <c r="FX197" s="354"/>
      <c r="FY197" s="354"/>
      <c r="FZ197" s="354"/>
      <c r="GA197" s="354"/>
      <c r="GB197" s="354"/>
      <c r="GC197" s="354"/>
      <c r="GD197" s="354"/>
      <c r="GE197" s="354"/>
      <c r="GF197" s="471"/>
    </row>
    <row r="198" spans="1:189" s="510" customFormat="1" ht="23" hidden="1" customHeight="1" thickTop="1" thickBot="1">
      <c r="G198" s="511" t="s">
        <v>440</v>
      </c>
      <c r="H198" s="471"/>
      <c r="I198" s="471"/>
      <c r="J198" s="471"/>
      <c r="K198" s="471"/>
      <c r="L198" s="471"/>
      <c r="M198" s="471"/>
      <c r="N198" s="471"/>
      <c r="O198" s="471"/>
      <c r="P198" s="476" t="e">
        <f>P189+P190+P191+P194</f>
        <v>#REF!</v>
      </c>
      <c r="Q198" s="471"/>
      <c r="R198" s="471"/>
      <c r="S198" s="476" t="e">
        <f>S189+S190+S191+S194</f>
        <v>#REF!</v>
      </c>
      <c r="T198" s="471"/>
      <c r="U198" s="471"/>
      <c r="V198" s="471"/>
      <c r="W198" s="471"/>
      <c r="X198" s="471"/>
      <c r="Y198" s="471"/>
      <c r="Z198" s="471"/>
      <c r="AA198" s="471"/>
      <c r="AB198" s="471"/>
      <c r="AC198" s="471"/>
      <c r="AD198" s="471"/>
      <c r="AE198" s="476" t="e">
        <f>AE189+AE190+AE191+AE192+AE193+AE194</f>
        <v>#REF!</v>
      </c>
      <c r="AF198" s="471"/>
      <c r="AG198" s="471"/>
      <c r="AH198" s="471"/>
      <c r="AI198" s="471"/>
      <c r="AJ198" s="471"/>
      <c r="AK198" s="471"/>
      <c r="AL198" s="471"/>
      <c r="AM198" s="471"/>
      <c r="AN198" s="354"/>
      <c r="AO198" s="471"/>
      <c r="AP198" s="471"/>
      <c r="AQ198" s="476" t="e">
        <f>AQ189+AQ190+AQ191+AQ192+AQ193+AQ194</f>
        <v>#REF!</v>
      </c>
      <c r="AR198" s="471"/>
      <c r="AS198" s="471"/>
      <c r="AT198" s="471"/>
      <c r="AU198" s="471"/>
      <c r="AV198" s="471"/>
      <c r="AW198" s="471"/>
      <c r="AX198" s="471"/>
      <c r="AY198" s="471"/>
      <c r="AZ198" s="471"/>
      <c r="BA198" s="471"/>
      <c r="BB198" s="471"/>
      <c r="BC198" s="476" t="e">
        <f>BC189+BC190+BC191+BC192+BC193+BC194</f>
        <v>#REF!</v>
      </c>
      <c r="BD198" s="471"/>
      <c r="BE198" s="471"/>
      <c r="BF198" s="471"/>
      <c r="BG198" s="471"/>
      <c r="BH198" s="471"/>
      <c r="BI198" s="471"/>
      <c r="BJ198" s="471"/>
      <c r="BK198" s="471"/>
      <c r="BL198" s="354"/>
      <c r="BM198" s="471"/>
      <c r="BN198" s="471"/>
      <c r="BO198" s="476" t="e">
        <f>BO189+BO190+BO191+BO192+BO193+BO194</f>
        <v>#REF!</v>
      </c>
      <c r="BP198" s="471"/>
      <c r="BQ198" s="471"/>
      <c r="BR198" s="471"/>
      <c r="BS198" s="471"/>
      <c r="BT198" s="471"/>
      <c r="BU198" s="471"/>
      <c r="BV198" s="471"/>
      <c r="BW198" s="471"/>
      <c r="BX198" s="471"/>
      <c r="BY198" s="471"/>
      <c r="BZ198" s="471"/>
      <c r="CA198" s="462" t="e">
        <f>CA189+CA190+CA191+CA192+CA193+CA194</f>
        <v>#REF!</v>
      </c>
      <c r="CB198" s="471"/>
      <c r="CC198" s="471"/>
      <c r="CD198" s="471"/>
      <c r="CE198" s="471"/>
      <c r="CF198" s="471"/>
      <c r="CG198" s="471"/>
      <c r="CH198" s="471"/>
      <c r="CI198" s="471"/>
      <c r="CJ198" s="471"/>
      <c r="CK198" s="471"/>
      <c r="CL198" s="471"/>
      <c r="CM198" s="476" t="e">
        <f>CM189+CM190+CM191+CM192+CM193+CM194</f>
        <v>#REF!</v>
      </c>
      <c r="CN198" s="471"/>
      <c r="CO198" s="471"/>
      <c r="CP198" s="471"/>
      <c r="CQ198" s="471"/>
      <c r="CR198" s="471"/>
      <c r="CS198" s="471"/>
      <c r="CT198" s="471"/>
      <c r="CU198" s="471"/>
      <c r="CV198" s="471"/>
      <c r="CW198" s="471"/>
      <c r="CX198" s="471"/>
      <c r="CY198" s="476" t="e">
        <f>CY189+CY190+CY191+CY192+CY193+CY194</f>
        <v>#REF!</v>
      </c>
      <c r="CZ198" s="471"/>
      <c r="DA198" s="471"/>
      <c r="DB198" s="471"/>
      <c r="DC198" s="471"/>
      <c r="DD198" s="471"/>
      <c r="DE198" s="471"/>
      <c r="DF198" s="471"/>
      <c r="DG198" s="471"/>
      <c r="DH198" s="471"/>
      <c r="DI198" s="471"/>
      <c r="DJ198" s="471"/>
      <c r="DK198" s="476" t="e">
        <f>DK189+DK190+DK191+DK192+DK193+DK194</f>
        <v>#REF!</v>
      </c>
      <c r="DL198" s="471"/>
      <c r="DM198" s="471"/>
      <c r="DN198" s="471"/>
      <c r="DO198" s="471"/>
      <c r="DP198" s="471"/>
      <c r="DQ198" s="471"/>
      <c r="DR198" s="471"/>
      <c r="DS198" s="471"/>
      <c r="DT198" s="471"/>
      <c r="DU198" s="471"/>
      <c r="DV198" s="471"/>
      <c r="DW198" s="476" t="e">
        <f>DW189+DW190+DW191+DW192+DW193+DW194</f>
        <v>#REF!</v>
      </c>
      <c r="DX198" s="471"/>
      <c r="DY198" s="471"/>
      <c r="DZ198" s="471"/>
      <c r="EA198" s="471"/>
      <c r="EB198" s="471"/>
      <c r="EC198" s="471"/>
      <c r="ED198" s="471"/>
      <c r="EE198" s="471"/>
      <c r="EF198" s="471"/>
      <c r="EG198" s="471"/>
      <c r="EH198" s="471"/>
      <c r="EI198" s="476" t="e">
        <f>EI189+EI190+EI191+EI192+EI193+EI194</f>
        <v>#REF!</v>
      </c>
      <c r="EJ198" s="471"/>
      <c r="EK198" s="471"/>
      <c r="EL198" s="471"/>
      <c r="EM198" s="471"/>
      <c r="EN198" s="471"/>
      <c r="EO198" s="471"/>
      <c r="EP198" s="471"/>
      <c r="EQ198" s="471"/>
      <c r="ER198" s="471"/>
      <c r="ES198" s="471"/>
      <c r="ET198" s="471"/>
      <c r="EU198" s="476" t="e">
        <f>EU189+EU190+EU191+EU192+EU193+EU194</f>
        <v>#REF!</v>
      </c>
      <c r="EV198" s="471"/>
      <c r="EW198" s="471"/>
      <c r="EX198" s="471"/>
      <c r="EY198" s="471"/>
      <c r="EZ198" s="471"/>
      <c r="FA198" s="471"/>
      <c r="FB198" s="471"/>
      <c r="FC198" s="471"/>
      <c r="FD198" s="471"/>
      <c r="FE198" s="471"/>
      <c r="FF198" s="471"/>
      <c r="FG198" s="476" t="e">
        <f>FG189+FG190+FG191+FG192+FG193+FG194</f>
        <v>#REF!</v>
      </c>
      <c r="FH198" s="471"/>
      <c r="FI198" s="471"/>
      <c r="FJ198" s="471"/>
      <c r="FK198" s="471"/>
      <c r="FL198" s="471"/>
      <c r="FM198" s="471"/>
      <c r="FN198" s="471"/>
      <c r="FO198" s="471"/>
      <c r="FP198" s="471"/>
      <c r="FQ198" s="471"/>
      <c r="FR198" s="471"/>
      <c r="FS198" s="476" t="e">
        <f>FS189+FS190+FS191+FS192+FS193+FS194</f>
        <v>#REF!</v>
      </c>
      <c r="FT198" s="471"/>
      <c r="FU198" s="471"/>
      <c r="FV198" s="471"/>
      <c r="FW198" s="471"/>
      <c r="FX198" s="471"/>
      <c r="FY198" s="471"/>
      <c r="FZ198" s="471"/>
      <c r="GA198" s="471"/>
      <c r="GB198" s="471"/>
      <c r="GC198" s="471"/>
      <c r="GD198" s="471"/>
      <c r="GE198" s="475" t="e">
        <f>GE189+GE190+GE191+GE192+GE193+GE194</f>
        <v>#REF!</v>
      </c>
      <c r="GF198" s="475" t="e">
        <f>SUM(H198:GE198)</f>
        <v>#REF!</v>
      </c>
    </row>
    <row r="199" spans="1:189" s="510" customFormat="1" ht="22" hidden="1" customHeight="1" thickTop="1">
      <c r="G199" s="511"/>
      <c r="AN199" s="512"/>
      <c r="BL199" s="512"/>
      <c r="GF199" s="513"/>
    </row>
    <row r="200" spans="1:189" s="510" customFormat="1" ht="22" hidden="1" customHeight="1">
      <c r="G200" s="511"/>
      <c r="AN200" s="512"/>
    </row>
    <row r="201" spans="1:189" s="510" customFormat="1" ht="22" hidden="1" customHeight="1">
      <c r="G201" s="511"/>
    </row>
    <row r="202" spans="1:189" s="510" customFormat="1" ht="22" hidden="1" customHeight="1">
      <c r="G202" s="511"/>
    </row>
    <row r="203" spans="1:189" s="510" customFormat="1" ht="22" customHeight="1">
      <c r="G203" s="511"/>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c r="BS203" s="471"/>
      <c r="BT203" s="471"/>
      <c r="BU203" s="471"/>
      <c r="BV203" s="471"/>
      <c r="BW203" s="471"/>
      <c r="BX203" s="471"/>
      <c r="BY203" s="471"/>
      <c r="BZ203" s="471"/>
      <c r="CA203" s="471"/>
      <c r="CB203" s="471"/>
      <c r="CC203" s="471"/>
      <c r="CD203" s="471"/>
      <c r="CE203" s="471"/>
      <c r="CF203" s="471"/>
      <c r="CG203" s="471"/>
      <c r="CH203" s="471"/>
      <c r="CI203" s="471"/>
      <c r="CJ203" s="471"/>
      <c r="CK203" s="471"/>
      <c r="CL203" s="471"/>
      <c r="CM203" s="471"/>
      <c r="CN203" s="471"/>
      <c r="CO203" s="471"/>
      <c r="CP203" s="471"/>
      <c r="CQ203" s="471"/>
      <c r="CR203" s="471"/>
      <c r="CS203" s="471"/>
      <c r="CT203" s="471"/>
      <c r="CU203" s="471"/>
      <c r="CV203" s="471"/>
      <c r="CW203" s="471"/>
      <c r="CX203" s="471"/>
      <c r="CY203" s="471"/>
      <c r="CZ203" s="471"/>
      <c r="DA203" s="471"/>
      <c r="DB203" s="471"/>
      <c r="DC203" s="471"/>
      <c r="DD203" s="471"/>
      <c r="DE203" s="471"/>
      <c r="DF203" s="471"/>
      <c r="DG203" s="471"/>
      <c r="DH203" s="471"/>
      <c r="DI203" s="471"/>
      <c r="DJ203" s="471"/>
      <c r="DK203" s="471"/>
      <c r="DL203" s="471"/>
      <c r="DM203" s="471"/>
      <c r="DN203" s="471"/>
      <c r="DO203" s="471"/>
      <c r="DP203" s="471"/>
      <c r="DQ203" s="471"/>
      <c r="DR203" s="471"/>
      <c r="DS203" s="471"/>
      <c r="DT203" s="471"/>
      <c r="DU203" s="471"/>
      <c r="DV203" s="471"/>
      <c r="DW203" s="471"/>
      <c r="DX203" s="471"/>
      <c r="DY203" s="471"/>
      <c r="DZ203" s="471"/>
      <c r="EA203" s="471"/>
      <c r="EB203" s="471"/>
      <c r="EC203" s="471"/>
      <c r="ED203" s="471"/>
      <c r="EE203" s="471"/>
      <c r="EF203" s="530"/>
      <c r="EG203" s="471"/>
      <c r="EH203" s="471"/>
      <c r="EI203" s="471"/>
      <c r="EJ203" s="471"/>
      <c r="EK203" s="471"/>
      <c r="EL203" s="471"/>
      <c r="EM203" s="471"/>
      <c r="EN203" s="471"/>
      <c r="EO203" s="471"/>
      <c r="EP203" s="471"/>
      <c r="EQ203" s="471"/>
      <c r="ER203" s="530"/>
      <c r="ES203" s="471"/>
      <c r="ET203" s="471"/>
      <c r="EU203" s="471"/>
      <c r="EV203" s="471"/>
      <c r="EW203" s="471"/>
      <c r="EX203" s="471"/>
      <c r="EY203" s="471"/>
      <c r="EZ203" s="471"/>
      <c r="FA203" s="471"/>
      <c r="FB203" s="471"/>
      <c r="FC203" s="471"/>
      <c r="FD203" s="471"/>
      <c r="FE203" s="471"/>
      <c r="FF203" s="471"/>
      <c r="FG203" s="471"/>
      <c r="FH203" s="471"/>
      <c r="FI203" s="471"/>
      <c r="FJ203" s="471"/>
      <c r="FK203" s="471"/>
      <c r="FL203" s="471"/>
      <c r="FM203" s="471"/>
      <c r="FN203" s="471"/>
      <c r="FO203" s="471"/>
      <c r="FP203" s="471"/>
      <c r="FQ203" s="471"/>
      <c r="FR203" s="471"/>
      <c r="FS203" s="471"/>
      <c r="FT203" s="471"/>
      <c r="FU203" s="471"/>
      <c r="FV203" s="471"/>
      <c r="FW203" s="471"/>
      <c r="FX203" s="471"/>
      <c r="FY203" s="471"/>
      <c r="FZ203" s="471"/>
      <c r="GA203" s="471"/>
      <c r="GB203" s="471"/>
      <c r="GC203" s="471"/>
      <c r="GD203" s="471"/>
      <c r="GE203" s="471"/>
      <c r="GF203" s="471"/>
    </row>
    <row r="204" spans="1:189" s="510" customFormat="1" ht="22" customHeight="1">
      <c r="G204" s="511"/>
      <c r="H204" s="471"/>
      <c r="I204" s="471"/>
      <c r="J204" s="471"/>
      <c r="K204" s="471"/>
      <c r="L204" s="471"/>
      <c r="M204" s="471"/>
      <c r="N204" s="471"/>
      <c r="O204" s="471"/>
      <c r="P204" s="471"/>
      <c r="Q204" s="471"/>
      <c r="R204" s="471"/>
      <c r="S204" s="471"/>
      <c r="T204" s="471"/>
      <c r="U204" s="471"/>
      <c r="V204" s="471"/>
      <c r="W204" s="471"/>
      <c r="X204" s="471"/>
      <c r="Y204" s="471"/>
      <c r="Z204" s="471"/>
      <c r="AA204" s="471"/>
      <c r="AB204" s="471"/>
      <c r="AC204" s="471"/>
      <c r="AD204" s="471"/>
      <c r="AE204" s="471"/>
      <c r="AF204" s="471"/>
      <c r="AG204" s="471"/>
      <c r="AH204" s="471"/>
      <c r="AI204" s="471"/>
      <c r="AJ204" s="471"/>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c r="BI204" s="471"/>
      <c r="BJ204" s="471"/>
      <c r="BK204" s="471"/>
      <c r="BL204" s="471"/>
      <c r="BM204" s="471"/>
      <c r="BN204" s="471"/>
      <c r="BO204" s="471"/>
      <c r="BP204" s="471"/>
      <c r="BQ204" s="471"/>
      <c r="BR204" s="471"/>
      <c r="BS204" s="471"/>
      <c r="BT204" s="471"/>
      <c r="BU204" s="471"/>
      <c r="BV204" s="471"/>
      <c r="BW204" s="471"/>
      <c r="BX204" s="471"/>
      <c r="BY204" s="471"/>
      <c r="BZ204" s="471"/>
      <c r="CA204" s="471"/>
      <c r="CB204" s="471"/>
      <c r="CC204" s="471"/>
      <c r="CD204" s="471"/>
      <c r="CE204" s="471"/>
      <c r="CF204" s="471"/>
      <c r="CG204" s="471"/>
      <c r="CH204" s="471"/>
      <c r="CI204" s="471"/>
      <c r="CJ204" s="471"/>
      <c r="CK204" s="471"/>
      <c r="CL204" s="471"/>
      <c r="CM204" s="471"/>
      <c r="CN204" s="471"/>
      <c r="CO204" s="471"/>
      <c r="CP204" s="471"/>
      <c r="CQ204" s="471"/>
      <c r="CR204" s="471"/>
      <c r="CS204" s="471"/>
      <c r="CT204" s="471"/>
      <c r="CU204" s="471"/>
      <c r="CV204" s="471"/>
      <c r="CW204" s="471"/>
      <c r="CX204" s="471"/>
      <c r="CY204" s="471"/>
      <c r="CZ204" s="471"/>
      <c r="DA204" s="471"/>
      <c r="DB204" s="471"/>
      <c r="DC204" s="471"/>
      <c r="DD204" s="471"/>
      <c r="DE204" s="471"/>
      <c r="DF204" s="471"/>
      <c r="DG204" s="471"/>
      <c r="DH204" s="471"/>
      <c r="DI204" s="471"/>
      <c r="DJ204" s="471"/>
      <c r="DK204" s="471"/>
      <c r="DL204" s="471"/>
      <c r="DM204" s="471"/>
      <c r="DN204" s="471"/>
      <c r="DO204" s="471"/>
      <c r="DP204" s="471"/>
      <c r="DQ204" s="471"/>
      <c r="DR204" s="471"/>
      <c r="DS204" s="471"/>
      <c r="DT204" s="471"/>
      <c r="DU204" s="471"/>
      <c r="DV204" s="471"/>
      <c r="DW204" s="471"/>
      <c r="DX204" s="471"/>
      <c r="DY204" s="471"/>
      <c r="DZ204" s="471"/>
      <c r="EA204" s="471"/>
      <c r="EB204" s="471"/>
      <c r="EC204" s="471"/>
      <c r="ED204" s="471"/>
      <c r="EE204" s="471"/>
      <c r="EF204" s="471"/>
      <c r="EG204" s="471"/>
      <c r="EH204" s="471"/>
      <c r="EI204" s="471"/>
      <c r="EJ204" s="471"/>
      <c r="EK204" s="471"/>
      <c r="EL204" s="471"/>
      <c r="EM204" s="471"/>
      <c r="EN204" s="471"/>
      <c r="EO204" s="471"/>
      <c r="EP204" s="471"/>
      <c r="EQ204" s="471"/>
      <c r="ER204" s="471"/>
      <c r="ES204" s="471"/>
      <c r="ET204" s="471"/>
      <c r="EU204" s="471"/>
      <c r="EV204" s="471"/>
      <c r="EW204" s="471"/>
      <c r="EX204" s="471"/>
      <c r="EY204" s="471"/>
      <c r="EZ204" s="471"/>
      <c r="FA204" s="471"/>
      <c r="FB204" s="471"/>
      <c r="FC204" s="471"/>
      <c r="FD204" s="471"/>
      <c r="FE204" s="471"/>
      <c r="FF204" s="471"/>
      <c r="FG204" s="471"/>
      <c r="FH204" s="471"/>
      <c r="FI204" s="471"/>
      <c r="FJ204" s="471"/>
      <c r="FK204" s="471"/>
      <c r="FL204" s="471"/>
      <c r="FM204" s="471"/>
      <c r="FN204" s="471"/>
      <c r="FO204" s="471"/>
      <c r="FP204" s="471"/>
      <c r="FQ204" s="471"/>
      <c r="FR204" s="471"/>
      <c r="FS204" s="471"/>
      <c r="FT204" s="471"/>
      <c r="FU204" s="471"/>
      <c r="FV204" s="471"/>
      <c r="FW204" s="471"/>
      <c r="FX204" s="471"/>
      <c r="FY204" s="471"/>
      <c r="FZ204" s="471"/>
      <c r="GA204" s="471"/>
      <c r="GB204" s="471"/>
      <c r="GC204" s="471"/>
      <c r="GD204" s="471"/>
      <c r="GE204" s="471"/>
      <c r="GF204" s="471"/>
    </row>
    <row r="205" spans="1:189" s="510" customFormat="1" ht="22" customHeight="1">
      <c r="G205" s="511"/>
      <c r="H205" s="471"/>
      <c r="I205" s="471"/>
      <c r="J205" s="471"/>
      <c r="K205" s="471"/>
      <c r="L205" s="471"/>
      <c r="M205" s="471"/>
      <c r="N205" s="471"/>
      <c r="O205" s="471"/>
      <c r="P205" s="471"/>
      <c r="Q205" s="471"/>
      <c r="R205" s="471"/>
      <c r="S205" s="471"/>
      <c r="T205" s="471"/>
      <c r="U205" s="471"/>
      <c r="V205" s="471"/>
      <c r="W205" s="471"/>
      <c r="X205" s="471"/>
      <c r="Y205" s="471"/>
      <c r="Z205" s="471"/>
      <c r="AA205" s="471"/>
      <c r="AB205" s="471"/>
      <c r="AC205" s="471"/>
      <c r="AD205" s="471"/>
      <c r="AE205" s="471"/>
      <c r="AF205" s="471"/>
      <c r="AG205" s="471"/>
      <c r="AH205" s="471"/>
      <c r="AI205" s="471"/>
      <c r="AJ205" s="471"/>
      <c r="AK205" s="471"/>
      <c r="AL205" s="471"/>
      <c r="AM205" s="471"/>
      <c r="AN205" s="471"/>
      <c r="AO205" s="471"/>
      <c r="AP205" s="471"/>
      <c r="AQ205" s="471"/>
      <c r="AR205" s="471"/>
      <c r="AS205" s="471"/>
      <c r="AT205" s="471"/>
      <c r="AU205" s="471"/>
      <c r="AV205" s="471"/>
      <c r="AW205" s="471"/>
      <c r="AX205" s="471"/>
      <c r="AY205" s="471"/>
      <c r="AZ205" s="471"/>
      <c r="BA205" s="471"/>
      <c r="BB205" s="471"/>
      <c r="BC205" s="471"/>
      <c r="BD205" s="471"/>
      <c r="BE205" s="471"/>
      <c r="BF205" s="471"/>
      <c r="BG205" s="471"/>
      <c r="BH205" s="471"/>
      <c r="BI205" s="471"/>
      <c r="BJ205" s="471"/>
      <c r="BK205" s="471"/>
      <c r="BL205" s="471"/>
      <c r="BM205" s="471"/>
      <c r="BN205" s="471"/>
      <c r="BO205" s="471"/>
      <c r="BP205" s="471"/>
      <c r="BQ205" s="471"/>
      <c r="BR205" s="471"/>
      <c r="BS205" s="471"/>
      <c r="BT205" s="471"/>
      <c r="BU205" s="471"/>
      <c r="BV205" s="471"/>
      <c r="BW205" s="471"/>
      <c r="BX205" s="471"/>
      <c r="BY205" s="471"/>
      <c r="BZ205" s="471"/>
      <c r="CA205" s="471"/>
      <c r="CB205" s="471"/>
      <c r="CC205" s="471"/>
      <c r="CD205" s="471"/>
      <c r="CE205" s="471"/>
      <c r="CF205" s="471"/>
      <c r="CG205" s="471"/>
      <c r="CH205" s="471"/>
      <c r="CI205" s="471"/>
      <c r="CJ205" s="471"/>
      <c r="CK205" s="471"/>
      <c r="CL205" s="471"/>
      <c r="CM205" s="471"/>
      <c r="CN205" s="471"/>
      <c r="CO205" s="471"/>
      <c r="CP205" s="471"/>
      <c r="CQ205" s="471"/>
      <c r="CR205" s="471"/>
      <c r="CS205" s="471"/>
      <c r="CT205" s="471"/>
      <c r="CU205" s="471"/>
      <c r="CV205" s="471"/>
      <c r="CW205" s="471"/>
      <c r="CX205" s="471"/>
      <c r="CY205" s="471"/>
      <c r="CZ205" s="471"/>
      <c r="DA205" s="471"/>
      <c r="DB205" s="471"/>
      <c r="DC205" s="471"/>
      <c r="DD205" s="471"/>
      <c r="DE205" s="471"/>
      <c r="DF205" s="471"/>
      <c r="DG205" s="471"/>
      <c r="DH205" s="471"/>
      <c r="DI205" s="471"/>
      <c r="DJ205" s="471"/>
      <c r="DK205" s="471"/>
      <c r="DL205" s="471"/>
      <c r="DM205" s="471"/>
      <c r="DN205" s="471"/>
      <c r="DO205" s="471"/>
      <c r="DP205" s="471"/>
      <c r="DQ205" s="471"/>
      <c r="DR205" s="471"/>
      <c r="DS205" s="471"/>
      <c r="DT205" s="471"/>
      <c r="DU205" s="471"/>
      <c r="DV205" s="471"/>
      <c r="DW205" s="471"/>
      <c r="DX205" s="471"/>
      <c r="DY205" s="471"/>
      <c r="DZ205" s="471"/>
      <c r="EA205" s="471"/>
      <c r="EB205" s="471"/>
      <c r="EC205" s="471"/>
      <c r="ED205" s="471"/>
      <c r="EE205" s="471"/>
      <c r="EF205" s="530"/>
      <c r="EG205" s="471"/>
      <c r="EH205" s="471"/>
      <c r="EI205" s="471"/>
      <c r="EJ205" s="471"/>
      <c r="EK205" s="471"/>
      <c r="EL205" s="471"/>
      <c r="EM205" s="471"/>
      <c r="EN205" s="471"/>
      <c r="EO205" s="471"/>
      <c r="EP205" s="471"/>
      <c r="EQ205" s="471"/>
      <c r="ER205" s="530"/>
      <c r="ES205" s="471"/>
      <c r="ET205" s="471"/>
      <c r="EU205" s="471"/>
      <c r="EV205" s="471"/>
      <c r="EW205" s="471"/>
      <c r="EX205" s="471"/>
      <c r="EY205" s="471"/>
      <c r="EZ205" s="471"/>
      <c r="FA205" s="471"/>
      <c r="FB205" s="471"/>
      <c r="FC205" s="471"/>
      <c r="FD205" s="471"/>
      <c r="FE205" s="471"/>
      <c r="FF205" s="471"/>
      <c r="FG205" s="471"/>
      <c r="FH205" s="471"/>
      <c r="FI205" s="471"/>
      <c r="FJ205" s="471"/>
      <c r="FK205" s="471"/>
      <c r="FL205" s="471"/>
      <c r="FM205" s="471"/>
      <c r="FN205" s="471"/>
      <c r="FO205" s="471"/>
      <c r="FP205" s="471"/>
      <c r="FQ205" s="471"/>
      <c r="FR205" s="471"/>
      <c r="FS205" s="471"/>
      <c r="FT205" s="471"/>
      <c r="FU205" s="471"/>
      <c r="FV205" s="471"/>
      <c r="FW205" s="471"/>
      <c r="FX205" s="471"/>
      <c r="FY205" s="471"/>
      <c r="FZ205" s="471"/>
      <c r="GA205" s="471"/>
      <c r="GB205" s="471"/>
      <c r="GC205" s="471"/>
      <c r="GD205" s="471"/>
      <c r="GE205" s="471"/>
      <c r="GF205" s="471"/>
    </row>
    <row r="206" spans="1:189" s="508" customFormat="1" ht="22" hidden="1" customHeight="1">
      <c r="A206" s="538" t="s">
        <v>472</v>
      </c>
      <c r="B206" s="539"/>
      <c r="C206" s="539"/>
      <c r="D206" s="539"/>
      <c r="E206" s="539"/>
      <c r="F206" s="539"/>
      <c r="G206" s="539"/>
      <c r="H206" s="533"/>
      <c r="I206" s="533"/>
      <c r="J206" s="533"/>
      <c r="K206" s="533"/>
      <c r="L206" s="533"/>
      <c r="M206" s="533"/>
      <c r="N206" s="533"/>
      <c r="O206" s="533"/>
      <c r="P206" s="534"/>
      <c r="Q206" s="533"/>
      <c r="R206" s="533"/>
      <c r="S206" s="534"/>
      <c r="T206" s="533"/>
      <c r="U206" s="533"/>
      <c r="V206" s="533"/>
      <c r="W206" s="533"/>
      <c r="X206" s="533"/>
      <c r="Y206" s="533"/>
      <c r="Z206" s="533"/>
      <c r="AA206" s="533"/>
      <c r="AB206" s="533"/>
      <c r="AC206" s="533"/>
      <c r="AD206" s="533"/>
      <c r="AE206" s="534"/>
      <c r="AF206" s="533"/>
      <c r="AG206" s="533"/>
      <c r="AH206" s="533"/>
      <c r="AI206" s="533"/>
      <c r="AJ206" s="533"/>
      <c r="AK206" s="533"/>
      <c r="AL206" s="533"/>
      <c r="AM206" s="533"/>
      <c r="AN206" s="533"/>
      <c r="AO206" s="533"/>
      <c r="AP206" s="533"/>
      <c r="AQ206" s="534"/>
      <c r="AR206" s="533"/>
      <c r="AS206" s="533"/>
      <c r="AT206" s="533"/>
      <c r="AU206" s="533"/>
      <c r="AV206" s="533"/>
      <c r="AW206" s="533"/>
      <c r="AX206" s="533"/>
      <c r="AY206" s="533"/>
      <c r="AZ206" s="533"/>
      <c r="BA206" s="533"/>
      <c r="BB206" s="533"/>
      <c r="BC206" s="534"/>
      <c r="BD206" s="533"/>
      <c r="BE206" s="533"/>
      <c r="BF206" s="533"/>
      <c r="BG206" s="533"/>
      <c r="BH206" s="533"/>
      <c r="BI206" s="533"/>
      <c r="BJ206" s="533"/>
      <c r="BK206" s="533"/>
      <c r="BL206" s="533"/>
      <c r="BM206" s="533"/>
      <c r="BN206" s="533"/>
      <c r="BO206" s="534"/>
      <c r="BP206" s="533"/>
      <c r="BQ206" s="533"/>
      <c r="BR206" s="533"/>
      <c r="BS206" s="533"/>
      <c r="BT206" s="533"/>
      <c r="BU206" s="533"/>
      <c r="BV206" s="533"/>
      <c r="BW206" s="533"/>
      <c r="BX206" s="533"/>
      <c r="BY206" s="533"/>
      <c r="BZ206" s="533"/>
      <c r="CA206" s="534"/>
      <c r="CB206" s="533"/>
      <c r="CC206" s="533"/>
      <c r="CD206" s="533"/>
      <c r="CE206" s="533"/>
      <c r="CF206" s="533"/>
      <c r="CG206" s="533"/>
      <c r="CH206" s="533"/>
      <c r="CI206" s="533"/>
      <c r="CJ206" s="533"/>
      <c r="CK206" s="533"/>
      <c r="CL206" s="533"/>
      <c r="CM206" s="534"/>
      <c r="CN206" s="533"/>
      <c r="CO206" s="533"/>
      <c r="CP206" s="533"/>
      <c r="CQ206" s="533"/>
      <c r="CR206" s="533"/>
      <c r="CS206" s="533"/>
      <c r="CT206" s="533"/>
      <c r="CU206" s="533"/>
      <c r="CV206" s="533"/>
      <c r="CW206" s="533"/>
      <c r="CX206" s="533"/>
      <c r="CY206" s="534"/>
      <c r="CZ206" s="533"/>
      <c r="DA206" s="533"/>
      <c r="DB206" s="533"/>
      <c r="DC206" s="533"/>
      <c r="DD206" s="533"/>
      <c r="DE206" s="533"/>
      <c r="DF206" s="533"/>
      <c r="DG206" s="533"/>
      <c r="DH206" s="533"/>
      <c r="DI206" s="533"/>
      <c r="DJ206" s="533"/>
      <c r="DK206" s="534"/>
      <c r="DL206" s="533"/>
      <c r="DM206" s="533"/>
      <c r="DN206" s="533"/>
      <c r="DO206" s="533"/>
      <c r="DP206" s="533"/>
      <c r="DQ206" s="533"/>
      <c r="DR206" s="533"/>
      <c r="DS206" s="533"/>
      <c r="DT206" s="533"/>
      <c r="DU206" s="533"/>
      <c r="DV206" s="533"/>
      <c r="DW206" s="534"/>
      <c r="DX206" s="533"/>
      <c r="DY206" s="533"/>
      <c r="DZ206" s="533"/>
      <c r="EA206" s="533"/>
      <c r="EB206" s="533"/>
      <c r="EC206" s="533"/>
      <c r="ED206" s="533"/>
      <c r="EE206" s="533"/>
      <c r="EF206" s="533"/>
      <c r="EG206" s="533"/>
      <c r="EH206" s="533"/>
      <c r="EI206" s="534"/>
      <c r="EJ206" s="533"/>
      <c r="EK206" s="533"/>
      <c r="EL206" s="533"/>
      <c r="EM206" s="533"/>
      <c r="EN206" s="533"/>
      <c r="EO206" s="533"/>
      <c r="EP206" s="533"/>
      <c r="EQ206" s="533"/>
      <c r="ER206" s="533"/>
      <c r="ES206" s="533"/>
      <c r="ET206" s="533"/>
      <c r="EU206" s="534"/>
      <c r="EV206" s="533"/>
      <c r="EW206" s="533"/>
      <c r="EX206" s="533"/>
      <c r="EY206" s="533"/>
      <c r="EZ206" s="533"/>
      <c r="FA206" s="533"/>
      <c r="FB206" s="533"/>
      <c r="FC206" s="533"/>
      <c r="FD206" s="533"/>
      <c r="FE206" s="533"/>
      <c r="FF206" s="533"/>
      <c r="FG206" s="534"/>
      <c r="FH206" s="533"/>
      <c r="FI206" s="533"/>
      <c r="FJ206" s="533"/>
      <c r="FK206" s="533"/>
      <c r="FL206" s="533"/>
      <c r="FM206" s="533"/>
      <c r="FN206" s="533"/>
      <c r="FO206" s="533"/>
      <c r="FP206" s="533"/>
      <c r="FQ206" s="533"/>
      <c r="FR206" s="533"/>
      <c r="FS206" s="534"/>
      <c r="FT206" s="533"/>
      <c r="FU206" s="533"/>
      <c r="FV206" s="533"/>
      <c r="FW206" s="533"/>
      <c r="FX206" s="533"/>
      <c r="FY206" s="533"/>
      <c r="FZ206" s="533"/>
      <c r="GA206" s="533"/>
      <c r="GB206" s="533"/>
      <c r="GC206" s="533"/>
      <c r="GD206" s="533"/>
      <c r="GE206" s="533"/>
      <c r="GF206" s="471"/>
      <c r="GG206" s="510"/>
    </row>
    <row r="207" spans="1:189" s="508" customFormat="1" ht="22" hidden="1" customHeight="1">
      <c r="G207" s="540">
        <v>1</v>
      </c>
      <c r="H207" s="468"/>
      <c r="I207" s="468"/>
      <c r="J207" s="468"/>
      <c r="K207" s="468">
        <f>'Per IP Marketing'!B$14</f>
        <v>-24000</v>
      </c>
      <c r="L207" s="468">
        <f>'Per IP Marketing'!C14</f>
        <v>-24000</v>
      </c>
      <c r="M207" s="468">
        <f>'Per IP Marketing'!D14</f>
        <v>-19000</v>
      </c>
      <c r="N207" s="468">
        <f>'Per IP Marketing'!E14</f>
        <v>-29000</v>
      </c>
      <c r="O207" s="468">
        <f>'Per IP Marketing'!F14</f>
        <v>-26500</v>
      </c>
      <c r="P207" s="468">
        <f>'Per IP Marketing'!G14</f>
        <v>-27700</v>
      </c>
      <c r="Q207" s="468">
        <f>'Per IP Marketing'!H14</f>
        <v>-32700</v>
      </c>
      <c r="R207" s="468">
        <f>'Per IP Marketing'!I14</f>
        <v>-27000</v>
      </c>
      <c r="S207" s="472">
        <f>'Per IP Marketing'!J14</f>
        <v>-12500</v>
      </c>
      <c r="T207" s="468">
        <f>'Per IP Marketing'!K14</f>
        <v>-10000</v>
      </c>
      <c r="U207" s="468">
        <f>'Per IP Marketing'!L14</f>
        <v>-9250</v>
      </c>
      <c r="V207" s="468">
        <f>'Per IP Marketing'!M14</f>
        <v>-2700</v>
      </c>
      <c r="W207" s="468">
        <f>'Per IP Marketing'!N14</f>
        <v>-1100</v>
      </c>
      <c r="X207" s="468">
        <f>'Per IP Marketing'!O14</f>
        <v>-1100</v>
      </c>
      <c r="Y207" s="468">
        <f>'Per IP Marketing'!P14</f>
        <v>-1100</v>
      </c>
      <c r="Z207" s="468">
        <f>'Per IP Marketing'!Q14</f>
        <v>-800</v>
      </c>
      <c r="AA207" s="468">
        <f>'Per IP Marketing'!R14</f>
        <v>-1050</v>
      </c>
      <c r="AB207" s="468">
        <f>'Per IP Marketing'!S14</f>
        <v>-300</v>
      </c>
      <c r="AC207" s="468">
        <f>'Per IP Marketing'!T14</f>
        <v>0</v>
      </c>
      <c r="AD207" s="468"/>
      <c r="AE207" s="472"/>
      <c r="AF207" s="471"/>
      <c r="AG207" s="471"/>
      <c r="AH207" s="471"/>
      <c r="AI207" s="471"/>
      <c r="AJ207" s="468"/>
      <c r="AK207" s="468"/>
      <c r="AL207" s="468"/>
      <c r="AM207" s="468"/>
      <c r="AN207" s="471"/>
      <c r="AO207" s="471"/>
      <c r="AP207" s="471"/>
      <c r="AQ207" s="472"/>
      <c r="AR207" s="471"/>
      <c r="AS207" s="471"/>
      <c r="AT207" s="471"/>
      <c r="AU207" s="471"/>
      <c r="AV207" s="471"/>
      <c r="AW207" s="471"/>
      <c r="AX207" s="471"/>
      <c r="AY207" s="471"/>
      <c r="AZ207" s="468"/>
      <c r="BA207" s="468"/>
      <c r="BB207" s="468"/>
      <c r="BC207" s="472"/>
      <c r="BD207" s="471"/>
      <c r="BE207" s="471"/>
      <c r="BF207" s="471"/>
      <c r="BG207" s="468"/>
      <c r="BH207" s="468"/>
      <c r="BI207" s="468"/>
      <c r="BJ207" s="468"/>
      <c r="BK207" s="468"/>
      <c r="BL207" s="471"/>
      <c r="BM207" s="471"/>
      <c r="BN207" s="471"/>
      <c r="BO207" s="472"/>
      <c r="BP207" s="471"/>
      <c r="BQ207" s="471"/>
      <c r="BR207" s="471"/>
      <c r="BS207" s="471"/>
      <c r="BT207" s="471"/>
      <c r="BU207" s="471"/>
      <c r="BV207" s="471"/>
      <c r="BW207" s="471"/>
      <c r="BX207" s="471"/>
      <c r="BY207" s="468"/>
      <c r="BZ207" s="468"/>
      <c r="CA207" s="472"/>
      <c r="CB207" s="468"/>
      <c r="CC207" s="468"/>
      <c r="CD207" s="468"/>
      <c r="CE207" s="468"/>
      <c r="CF207" s="468"/>
      <c r="CG207" s="468"/>
      <c r="CH207" s="468"/>
      <c r="CI207" s="468"/>
      <c r="CJ207" s="471"/>
      <c r="CK207" s="471"/>
      <c r="CL207" s="471"/>
      <c r="CM207" s="472"/>
      <c r="CN207" s="471"/>
      <c r="CO207" s="471"/>
      <c r="CP207" s="471"/>
      <c r="CQ207" s="471"/>
      <c r="CR207" s="471"/>
      <c r="CS207" s="471"/>
      <c r="CT207" s="471"/>
      <c r="CU207" s="471"/>
      <c r="CV207" s="471"/>
      <c r="CW207" s="468"/>
      <c r="CX207" s="468"/>
      <c r="CY207" s="472"/>
      <c r="CZ207" s="468"/>
      <c r="DA207" s="468"/>
      <c r="DB207" s="468"/>
      <c r="DC207" s="468"/>
      <c r="DD207" s="468"/>
      <c r="DE207" s="468"/>
      <c r="DF207" s="468"/>
      <c r="DG207" s="468"/>
      <c r="DH207" s="471"/>
      <c r="DI207" s="471"/>
      <c r="DJ207" s="471"/>
      <c r="DK207" s="472"/>
      <c r="DL207" s="471"/>
      <c r="DM207" s="471"/>
      <c r="DN207" s="471"/>
      <c r="DO207" s="471"/>
      <c r="DP207" s="471"/>
      <c r="DQ207" s="471"/>
      <c r="DR207" s="471"/>
      <c r="DS207" s="471"/>
      <c r="DT207" s="471"/>
      <c r="DU207" s="468"/>
      <c r="DV207" s="468"/>
      <c r="DW207" s="472"/>
      <c r="DX207" s="468"/>
      <c r="DY207" s="468"/>
      <c r="DZ207" s="468"/>
      <c r="EA207" s="468"/>
      <c r="EB207" s="468"/>
      <c r="EC207" s="468"/>
      <c r="ED207" s="468"/>
      <c r="EE207" s="468"/>
      <c r="EF207" s="471"/>
      <c r="EG207" s="471"/>
      <c r="EH207" s="471"/>
      <c r="EI207" s="472"/>
      <c r="EJ207" s="471"/>
      <c r="EK207" s="471"/>
      <c r="EL207" s="471"/>
      <c r="EM207" s="471"/>
      <c r="EN207" s="471"/>
      <c r="EO207" s="471"/>
      <c r="EP207" s="471"/>
      <c r="EQ207" s="471"/>
      <c r="ER207" s="471"/>
      <c r="ES207" s="468"/>
      <c r="ET207" s="468"/>
      <c r="EU207" s="472"/>
      <c r="EV207" s="468"/>
      <c r="EW207" s="468"/>
      <c r="EX207" s="468"/>
      <c r="EY207" s="468"/>
      <c r="EZ207" s="468"/>
      <c r="FA207" s="468"/>
      <c r="FB207" s="468"/>
      <c r="FC207" s="468"/>
      <c r="FD207" s="471"/>
      <c r="FE207" s="471"/>
      <c r="FF207" s="471"/>
      <c r="FG207" s="472"/>
      <c r="FH207" s="471"/>
      <c r="FI207" s="471"/>
      <c r="FJ207" s="471"/>
      <c r="FK207" s="471"/>
      <c r="FL207" s="471"/>
      <c r="FM207" s="471"/>
      <c r="FN207" s="471"/>
      <c r="FO207" s="471"/>
      <c r="FP207" s="471"/>
      <c r="FQ207" s="468"/>
      <c r="FR207" s="468"/>
      <c r="FS207" s="472"/>
      <c r="FT207" s="468"/>
      <c r="FU207" s="468"/>
      <c r="FV207" s="468"/>
      <c r="FW207" s="468"/>
      <c r="FX207" s="468"/>
      <c r="FY207" s="468"/>
      <c r="FZ207" s="468"/>
      <c r="GA207" s="468"/>
      <c r="GB207" s="471"/>
      <c r="GC207" s="471"/>
      <c r="GD207" s="471"/>
      <c r="GE207" s="471"/>
      <c r="GF207" s="471"/>
      <c r="GG207" s="510"/>
    </row>
    <row r="208" spans="1:189" s="508" customFormat="1" ht="22" hidden="1" customHeight="1">
      <c r="G208" s="540">
        <f>G207+1</f>
        <v>2</v>
      </c>
      <c r="H208" s="468"/>
      <c r="I208" s="468"/>
      <c r="J208" s="468"/>
      <c r="K208" s="468"/>
      <c r="L208" s="468"/>
      <c r="M208" s="468">
        <f>'Per IP Marketing'!B$14</f>
        <v>-24000</v>
      </c>
      <c r="N208" s="468">
        <f>'Per IP Marketing'!C$14</f>
        <v>-24000</v>
      </c>
      <c r="O208" s="468">
        <f>'Per IP Marketing'!D$14</f>
        <v>-19000</v>
      </c>
      <c r="P208" s="468">
        <f>'Per IP Marketing'!E$14</f>
        <v>-29000</v>
      </c>
      <c r="Q208" s="468">
        <f>'Per IP Marketing'!F$14</f>
        <v>-26500</v>
      </c>
      <c r="R208" s="468">
        <f>'Per IP Marketing'!G$14</f>
        <v>-27700</v>
      </c>
      <c r="S208" s="472">
        <f>'Per IP Marketing'!H$14</f>
        <v>-32700</v>
      </c>
      <c r="T208" s="468">
        <f>'Per IP Marketing'!I$14</f>
        <v>-27000</v>
      </c>
      <c r="U208" s="468">
        <f>'Per IP Marketing'!J$14</f>
        <v>-12500</v>
      </c>
      <c r="V208" s="468">
        <f>'Per IP Marketing'!K$14</f>
        <v>-10000</v>
      </c>
      <c r="W208" s="468">
        <f>'Per IP Marketing'!L$14</f>
        <v>-9250</v>
      </c>
      <c r="X208" s="468">
        <f>'Per IP Marketing'!M$14</f>
        <v>-2700</v>
      </c>
      <c r="Y208" s="468">
        <f>'Per IP Marketing'!N$14</f>
        <v>-1100</v>
      </c>
      <c r="Z208" s="468">
        <f>'Per IP Marketing'!O$14</f>
        <v>-1100</v>
      </c>
      <c r="AA208" s="468">
        <f>'Per IP Marketing'!P$14</f>
        <v>-1100</v>
      </c>
      <c r="AB208" s="468">
        <f>'Per IP Marketing'!Q$14</f>
        <v>-800</v>
      </c>
      <c r="AC208" s="468">
        <f>'Per IP Marketing'!R$14</f>
        <v>-1050</v>
      </c>
      <c r="AD208" s="468">
        <f>'Per IP Marketing'!S$14</f>
        <v>-300</v>
      </c>
      <c r="AE208" s="472">
        <f>'Per IP Marketing'!T$14</f>
        <v>0</v>
      </c>
      <c r="AF208" s="471"/>
      <c r="AG208" s="471"/>
      <c r="AH208" s="471"/>
      <c r="AI208" s="468"/>
      <c r="AJ208" s="468"/>
      <c r="AK208" s="468"/>
      <c r="AL208" s="468"/>
      <c r="AM208" s="468"/>
      <c r="AN208" s="471"/>
      <c r="AO208" s="471"/>
      <c r="AP208" s="471"/>
      <c r="AQ208" s="472"/>
      <c r="AR208" s="471"/>
      <c r="AS208" s="471"/>
      <c r="AT208" s="471"/>
      <c r="AU208" s="471"/>
      <c r="AV208" s="471"/>
      <c r="AW208" s="471"/>
      <c r="AX208" s="471"/>
      <c r="AY208" s="471"/>
      <c r="AZ208" s="468"/>
      <c r="BA208" s="468"/>
      <c r="BB208" s="468"/>
      <c r="BC208" s="472"/>
      <c r="BD208" s="471"/>
      <c r="BE208" s="471"/>
      <c r="BF208" s="471"/>
      <c r="BG208" s="468"/>
      <c r="BH208" s="468"/>
      <c r="BI208" s="468"/>
      <c r="BJ208" s="468"/>
      <c r="BK208" s="468"/>
      <c r="BL208" s="471"/>
      <c r="BM208" s="471"/>
      <c r="BN208" s="471"/>
      <c r="BO208" s="472"/>
      <c r="BP208" s="471"/>
      <c r="BQ208" s="471"/>
      <c r="BR208" s="471"/>
      <c r="BS208" s="471"/>
      <c r="BT208" s="471"/>
      <c r="BU208" s="471"/>
      <c r="BV208" s="471"/>
      <c r="BW208" s="471"/>
      <c r="BX208" s="471"/>
      <c r="BY208" s="468"/>
      <c r="BZ208" s="468"/>
      <c r="CA208" s="472"/>
      <c r="CB208" s="468"/>
      <c r="CC208" s="468"/>
      <c r="CD208" s="468"/>
      <c r="CE208" s="468"/>
      <c r="CF208" s="468"/>
      <c r="CG208" s="468"/>
      <c r="CH208" s="468"/>
      <c r="CI208" s="468"/>
      <c r="CJ208" s="471"/>
      <c r="CK208" s="471"/>
      <c r="CL208" s="471"/>
      <c r="CM208" s="472"/>
      <c r="CN208" s="471"/>
      <c r="CO208" s="471"/>
      <c r="CP208" s="471"/>
      <c r="CQ208" s="471"/>
      <c r="CR208" s="471"/>
      <c r="CS208" s="471"/>
      <c r="CT208" s="471"/>
      <c r="CU208" s="471"/>
      <c r="CV208" s="471"/>
      <c r="CW208" s="468"/>
      <c r="CX208" s="468"/>
      <c r="CY208" s="472"/>
      <c r="CZ208" s="468"/>
      <c r="DA208" s="468"/>
      <c r="DB208" s="468"/>
      <c r="DC208" s="468"/>
      <c r="DD208" s="468"/>
      <c r="DE208" s="468"/>
      <c r="DF208" s="468"/>
      <c r="DG208" s="468"/>
      <c r="DH208" s="471"/>
      <c r="DI208" s="471"/>
      <c r="DJ208" s="471"/>
      <c r="DK208" s="472"/>
      <c r="DL208" s="471"/>
      <c r="DM208" s="471"/>
      <c r="DN208" s="471"/>
      <c r="DO208" s="471"/>
      <c r="DP208" s="471"/>
      <c r="DQ208" s="471"/>
      <c r="DR208" s="471"/>
      <c r="DS208" s="471"/>
      <c r="DT208" s="471"/>
      <c r="DU208" s="468"/>
      <c r="DV208" s="468"/>
      <c r="DW208" s="472"/>
      <c r="DX208" s="468"/>
      <c r="DY208" s="468"/>
      <c r="DZ208" s="468"/>
      <c r="EA208" s="468"/>
      <c r="EB208" s="468"/>
      <c r="EC208" s="468"/>
      <c r="ED208" s="468"/>
      <c r="EE208" s="468"/>
      <c r="EF208" s="471"/>
      <c r="EG208" s="471"/>
      <c r="EH208" s="471"/>
      <c r="EI208" s="472"/>
      <c r="EJ208" s="471"/>
      <c r="EK208" s="471"/>
      <c r="EL208" s="471"/>
      <c r="EM208" s="471"/>
      <c r="EN208" s="471"/>
      <c r="EO208" s="471"/>
      <c r="EP208" s="471"/>
      <c r="EQ208" s="471"/>
      <c r="ER208" s="471"/>
      <c r="ES208" s="468"/>
      <c r="ET208" s="468"/>
      <c r="EU208" s="472"/>
      <c r="EV208" s="468"/>
      <c r="EW208" s="468"/>
      <c r="EX208" s="468"/>
      <c r="EY208" s="468"/>
      <c r="EZ208" s="468"/>
      <c r="FA208" s="468"/>
      <c r="FB208" s="468"/>
      <c r="FC208" s="468"/>
      <c r="FD208" s="471"/>
      <c r="FE208" s="471"/>
      <c r="FF208" s="471"/>
      <c r="FG208" s="472"/>
      <c r="FH208" s="471"/>
      <c r="FI208" s="471"/>
      <c r="FJ208" s="471"/>
      <c r="FK208" s="471"/>
      <c r="FL208" s="471"/>
      <c r="FM208" s="471"/>
      <c r="FN208" s="471"/>
      <c r="FO208" s="471"/>
      <c r="FP208" s="471"/>
      <c r="FQ208" s="468"/>
      <c r="FR208" s="468"/>
      <c r="FS208" s="472"/>
      <c r="FT208" s="468"/>
      <c r="FU208" s="468"/>
      <c r="FV208" s="468"/>
      <c r="FW208" s="468"/>
      <c r="FX208" s="468"/>
      <c r="FY208" s="468"/>
      <c r="FZ208" s="468"/>
      <c r="GA208" s="468"/>
      <c r="GB208" s="471"/>
      <c r="GC208" s="471"/>
      <c r="GD208" s="471"/>
      <c r="GE208" s="471"/>
      <c r="GF208" s="471"/>
      <c r="GG208" s="510"/>
    </row>
    <row r="209" spans="7:189" s="508" customFormat="1" ht="22" hidden="1" customHeight="1">
      <c r="G209" s="540">
        <f t="shared" ref="G209:G272" si="306">G208+1</f>
        <v>3</v>
      </c>
      <c r="H209" s="468"/>
      <c r="I209" s="468"/>
      <c r="J209" s="468"/>
      <c r="K209" s="468"/>
      <c r="L209" s="468"/>
      <c r="M209" s="468"/>
      <c r="N209" s="468"/>
      <c r="O209" s="468"/>
      <c r="P209" s="472">
        <f>'Per IP Marketing'!B$14</f>
        <v>-24000</v>
      </c>
      <c r="Q209" s="472">
        <f>'Per IP Marketing'!C$14</f>
        <v>-24000</v>
      </c>
      <c r="R209" s="472">
        <f>'Per IP Marketing'!D$14</f>
        <v>-19000</v>
      </c>
      <c r="S209" s="472">
        <f>'Per IP Marketing'!E$14</f>
        <v>-29000</v>
      </c>
      <c r="T209" s="472">
        <f>'Per IP Marketing'!F$14</f>
        <v>-26500</v>
      </c>
      <c r="U209" s="472">
        <f>'Per IP Marketing'!G$14</f>
        <v>-27700</v>
      </c>
      <c r="V209" s="472">
        <f>'Per IP Marketing'!H$14</f>
        <v>-32700</v>
      </c>
      <c r="W209" s="472">
        <f>'Per IP Marketing'!I$14</f>
        <v>-27000</v>
      </c>
      <c r="X209" s="472">
        <f>'Per IP Marketing'!J$14</f>
        <v>-12500</v>
      </c>
      <c r="Y209" s="472">
        <f>'Per IP Marketing'!K$14</f>
        <v>-10000</v>
      </c>
      <c r="Z209" s="472">
        <f>'Per IP Marketing'!L$14</f>
        <v>-9250</v>
      </c>
      <c r="AA209" s="472">
        <f>'Per IP Marketing'!M$14</f>
        <v>-2700</v>
      </c>
      <c r="AB209" s="472">
        <f>'Per IP Marketing'!N$14</f>
        <v>-1100</v>
      </c>
      <c r="AC209" s="472">
        <f>'Per IP Marketing'!O$14</f>
        <v>-1100</v>
      </c>
      <c r="AD209" s="472">
        <f>'Per IP Marketing'!P$14</f>
        <v>-1100</v>
      </c>
      <c r="AE209" s="472">
        <f>'Per IP Marketing'!Q$14</f>
        <v>-800</v>
      </c>
      <c r="AF209" s="472">
        <f>'Per IP Marketing'!R$14</f>
        <v>-1050</v>
      </c>
      <c r="AG209" s="472">
        <f>'Per IP Marketing'!S$14</f>
        <v>-300</v>
      </c>
      <c r="AH209" s="472">
        <f>'Per IP Marketing'!T$14</f>
        <v>0</v>
      </c>
      <c r="AI209" s="468"/>
      <c r="AJ209" s="468"/>
      <c r="AK209" s="468"/>
      <c r="AL209" s="468"/>
      <c r="AM209" s="468"/>
      <c r="AN209" s="471"/>
      <c r="AO209" s="471"/>
      <c r="AP209" s="471"/>
      <c r="AQ209" s="472"/>
      <c r="AR209" s="471"/>
      <c r="AS209" s="471"/>
      <c r="AT209" s="471"/>
      <c r="AU209" s="471"/>
      <c r="AV209" s="471"/>
      <c r="AW209" s="471"/>
      <c r="AX209" s="471"/>
      <c r="AY209" s="471"/>
      <c r="AZ209" s="468"/>
      <c r="BA209" s="468"/>
      <c r="BB209" s="468"/>
      <c r="BC209" s="472"/>
      <c r="BD209" s="471"/>
      <c r="BE209" s="471"/>
      <c r="BF209" s="471"/>
      <c r="BG209" s="468"/>
      <c r="BH209" s="468"/>
      <c r="BI209" s="468"/>
      <c r="BJ209" s="468"/>
      <c r="BK209" s="468"/>
      <c r="BL209" s="471"/>
      <c r="BM209" s="471"/>
      <c r="BN209" s="471"/>
      <c r="BO209" s="472"/>
      <c r="BP209" s="471"/>
      <c r="BQ209" s="471"/>
      <c r="BR209" s="471"/>
      <c r="BS209" s="471"/>
      <c r="BT209" s="471"/>
      <c r="BU209" s="471"/>
      <c r="BV209" s="471"/>
      <c r="BW209" s="471"/>
      <c r="BX209" s="471"/>
      <c r="BY209" s="468"/>
      <c r="BZ209" s="468"/>
      <c r="CA209" s="472"/>
      <c r="CB209" s="468"/>
      <c r="CC209" s="468"/>
      <c r="CD209" s="468"/>
      <c r="CE209" s="468"/>
      <c r="CF209" s="468"/>
      <c r="CG209" s="468"/>
      <c r="CH209" s="468"/>
      <c r="CI209" s="468"/>
      <c r="CJ209" s="471"/>
      <c r="CK209" s="471"/>
      <c r="CL209" s="471"/>
      <c r="CM209" s="472"/>
      <c r="CN209" s="471"/>
      <c r="CO209" s="471"/>
      <c r="CP209" s="471"/>
      <c r="CQ209" s="471"/>
      <c r="CR209" s="471"/>
      <c r="CS209" s="471"/>
      <c r="CT209" s="471"/>
      <c r="CU209" s="471"/>
      <c r="CV209" s="471"/>
      <c r="CW209" s="468"/>
      <c r="CX209" s="468"/>
      <c r="CY209" s="472"/>
      <c r="CZ209" s="468"/>
      <c r="DA209" s="468"/>
      <c r="DB209" s="468"/>
      <c r="DC209" s="468"/>
      <c r="DD209" s="468"/>
      <c r="DE209" s="468"/>
      <c r="DF209" s="468"/>
      <c r="DG209" s="468"/>
      <c r="DH209" s="471"/>
      <c r="DI209" s="471"/>
      <c r="DJ209" s="471"/>
      <c r="DK209" s="472"/>
      <c r="DL209" s="471"/>
      <c r="DM209" s="471"/>
      <c r="DN209" s="471"/>
      <c r="DO209" s="471"/>
      <c r="DP209" s="471"/>
      <c r="DQ209" s="471"/>
      <c r="DR209" s="471"/>
      <c r="DS209" s="471"/>
      <c r="DT209" s="471"/>
      <c r="DU209" s="468"/>
      <c r="DV209" s="468"/>
      <c r="DW209" s="472"/>
      <c r="DX209" s="468"/>
      <c r="DY209" s="468"/>
      <c r="DZ209" s="468"/>
      <c r="EA209" s="468"/>
      <c r="EB209" s="468"/>
      <c r="EC209" s="468"/>
      <c r="ED209" s="468"/>
      <c r="EE209" s="468"/>
      <c r="EF209" s="471"/>
      <c r="EG209" s="471"/>
      <c r="EH209" s="471"/>
      <c r="EI209" s="472"/>
      <c r="EJ209" s="471"/>
      <c r="EK209" s="471"/>
      <c r="EL209" s="471"/>
      <c r="EM209" s="471"/>
      <c r="EN209" s="471"/>
      <c r="EO209" s="471"/>
      <c r="EP209" s="471"/>
      <c r="EQ209" s="471"/>
      <c r="ER209" s="471"/>
      <c r="ES209" s="468"/>
      <c r="ET209" s="468"/>
      <c r="EU209" s="472"/>
      <c r="EV209" s="468"/>
      <c r="EW209" s="468"/>
      <c r="EX209" s="468"/>
      <c r="EY209" s="468"/>
      <c r="EZ209" s="468"/>
      <c r="FA209" s="468"/>
      <c r="FB209" s="468"/>
      <c r="FC209" s="468"/>
      <c r="FD209" s="471"/>
      <c r="FE209" s="471"/>
      <c r="FF209" s="471"/>
      <c r="FG209" s="472"/>
      <c r="FH209" s="471"/>
      <c r="FI209" s="471"/>
      <c r="FJ209" s="471"/>
      <c r="FK209" s="471"/>
      <c r="FL209" s="471"/>
      <c r="FM209" s="471"/>
      <c r="FN209" s="471"/>
      <c r="FO209" s="471"/>
      <c r="FP209" s="471"/>
      <c r="FQ209" s="468"/>
      <c r="FR209" s="468"/>
      <c r="FS209" s="472"/>
      <c r="FT209" s="468"/>
      <c r="FU209" s="468"/>
      <c r="FV209" s="468"/>
      <c r="FW209" s="468"/>
      <c r="FX209" s="468"/>
      <c r="FY209" s="468"/>
      <c r="FZ209" s="468"/>
      <c r="GA209" s="468"/>
      <c r="GB209" s="471"/>
      <c r="GC209" s="471"/>
      <c r="GD209" s="471"/>
      <c r="GE209" s="471"/>
      <c r="GF209" s="471"/>
      <c r="GG209" s="510"/>
    </row>
    <row r="210" spans="7:189" s="508" customFormat="1" ht="22" hidden="1" customHeight="1">
      <c r="G210" s="540">
        <f t="shared" si="306"/>
        <v>4</v>
      </c>
      <c r="H210" s="468"/>
      <c r="I210" s="468"/>
      <c r="J210" s="468"/>
      <c r="K210" s="468"/>
      <c r="L210" s="468"/>
      <c r="M210" s="468"/>
      <c r="N210" s="468"/>
      <c r="O210" s="468"/>
      <c r="P210" s="472"/>
      <c r="Q210" s="471"/>
      <c r="R210" s="471">
        <f>'Per IP Marketing'!B$14</f>
        <v>-24000</v>
      </c>
      <c r="S210" s="472">
        <f>'Per IP Marketing'!C$14</f>
        <v>-24000</v>
      </c>
      <c r="T210" s="471">
        <f>'Per IP Marketing'!D$14</f>
        <v>-19000</v>
      </c>
      <c r="U210" s="471">
        <f>'Per IP Marketing'!E$14</f>
        <v>-29000</v>
      </c>
      <c r="V210" s="471">
        <f>'Per IP Marketing'!F$14</f>
        <v>-26500</v>
      </c>
      <c r="W210" s="471">
        <f>'Per IP Marketing'!G$14</f>
        <v>-27700</v>
      </c>
      <c r="X210" s="471">
        <f>'Per IP Marketing'!H$14</f>
        <v>-32700</v>
      </c>
      <c r="Y210" s="471">
        <f>'Per IP Marketing'!I$14</f>
        <v>-27000</v>
      </c>
      <c r="Z210" s="471">
        <f>'Per IP Marketing'!J$14</f>
        <v>-12500</v>
      </c>
      <c r="AA210" s="471">
        <f>'Per IP Marketing'!K$14</f>
        <v>-10000</v>
      </c>
      <c r="AB210" s="471">
        <f>'Per IP Marketing'!L$14</f>
        <v>-9250</v>
      </c>
      <c r="AC210" s="471">
        <f>'Per IP Marketing'!M$14</f>
        <v>-2700</v>
      </c>
      <c r="AD210" s="471">
        <f>'Per IP Marketing'!N$14</f>
        <v>-1100</v>
      </c>
      <c r="AE210" s="472">
        <f>'Per IP Marketing'!O$14</f>
        <v>-1100</v>
      </c>
      <c r="AF210" s="471">
        <f>'Per IP Marketing'!P$14</f>
        <v>-1100</v>
      </c>
      <c r="AG210" s="471">
        <f>'Per IP Marketing'!Q$14</f>
        <v>-800</v>
      </c>
      <c r="AH210" s="471">
        <f>'Per IP Marketing'!R$14</f>
        <v>-1050</v>
      </c>
      <c r="AI210" s="471">
        <f>'Per IP Marketing'!S$14</f>
        <v>-300</v>
      </c>
      <c r="AJ210" s="471">
        <f>'Per IP Marketing'!T$14</f>
        <v>0</v>
      </c>
      <c r="AK210" s="468"/>
      <c r="AL210" s="468"/>
      <c r="AM210" s="468"/>
      <c r="AN210" s="471"/>
      <c r="AO210" s="471"/>
      <c r="AP210" s="471"/>
      <c r="AQ210" s="472"/>
      <c r="AR210" s="471"/>
      <c r="AS210" s="471"/>
      <c r="AT210" s="471"/>
      <c r="AU210" s="471"/>
      <c r="AV210" s="471"/>
      <c r="AW210" s="471"/>
      <c r="AX210" s="471"/>
      <c r="AY210" s="471"/>
      <c r="AZ210" s="468"/>
      <c r="BA210" s="468"/>
      <c r="BB210" s="468"/>
      <c r="BC210" s="472"/>
      <c r="BD210" s="471"/>
      <c r="BE210" s="471"/>
      <c r="BF210" s="471"/>
      <c r="BG210" s="468"/>
      <c r="BH210" s="468"/>
      <c r="BI210" s="468"/>
      <c r="BJ210" s="468"/>
      <c r="BK210" s="468"/>
      <c r="BL210" s="471"/>
      <c r="BM210" s="471"/>
      <c r="BN210" s="471"/>
      <c r="BO210" s="472"/>
      <c r="BP210" s="471"/>
      <c r="BQ210" s="471"/>
      <c r="BR210" s="471"/>
      <c r="BS210" s="471"/>
      <c r="BT210" s="471"/>
      <c r="BU210" s="471"/>
      <c r="BV210" s="471"/>
      <c r="BW210" s="471"/>
      <c r="BX210" s="471"/>
      <c r="BY210" s="468"/>
      <c r="BZ210" s="468"/>
      <c r="CA210" s="472"/>
      <c r="CB210" s="468"/>
      <c r="CC210" s="468"/>
      <c r="CD210" s="468"/>
      <c r="CE210" s="468"/>
      <c r="CF210" s="468"/>
      <c r="CG210" s="468"/>
      <c r="CH210" s="468"/>
      <c r="CI210" s="468"/>
      <c r="CJ210" s="471"/>
      <c r="CK210" s="471"/>
      <c r="CL210" s="471"/>
      <c r="CM210" s="472"/>
      <c r="CN210" s="471"/>
      <c r="CO210" s="471"/>
      <c r="CP210" s="471"/>
      <c r="CQ210" s="471"/>
      <c r="CR210" s="471"/>
      <c r="CS210" s="471"/>
      <c r="CT210" s="471"/>
      <c r="CU210" s="471"/>
      <c r="CV210" s="471"/>
      <c r="CW210" s="468"/>
      <c r="CX210" s="468"/>
      <c r="CY210" s="472"/>
      <c r="CZ210" s="468"/>
      <c r="DA210" s="468"/>
      <c r="DB210" s="468"/>
      <c r="DC210" s="468"/>
      <c r="DD210" s="468"/>
      <c r="DE210" s="468"/>
      <c r="DF210" s="468"/>
      <c r="DG210" s="468"/>
      <c r="DH210" s="471"/>
      <c r="DI210" s="471"/>
      <c r="DJ210" s="471"/>
      <c r="DK210" s="472"/>
      <c r="DL210" s="471"/>
      <c r="DM210" s="471"/>
      <c r="DN210" s="471"/>
      <c r="DO210" s="471"/>
      <c r="DP210" s="471"/>
      <c r="DQ210" s="471"/>
      <c r="DR210" s="471"/>
      <c r="DS210" s="471"/>
      <c r="DT210" s="471"/>
      <c r="DU210" s="468"/>
      <c r="DV210" s="468"/>
      <c r="DW210" s="472"/>
      <c r="DX210" s="468"/>
      <c r="DY210" s="468"/>
      <c r="DZ210" s="468"/>
      <c r="EA210" s="468"/>
      <c r="EB210" s="468"/>
      <c r="EC210" s="468"/>
      <c r="ED210" s="468"/>
      <c r="EE210" s="468"/>
      <c r="EF210" s="471"/>
      <c r="EG210" s="471"/>
      <c r="EH210" s="471"/>
      <c r="EI210" s="472"/>
      <c r="EJ210" s="471"/>
      <c r="EK210" s="471"/>
      <c r="EL210" s="471"/>
      <c r="EM210" s="471"/>
      <c r="EN210" s="471"/>
      <c r="EO210" s="471"/>
      <c r="EP210" s="471"/>
      <c r="EQ210" s="471"/>
      <c r="ER210" s="471"/>
      <c r="ES210" s="468"/>
      <c r="ET210" s="468"/>
      <c r="EU210" s="472"/>
      <c r="EV210" s="468"/>
      <c r="EW210" s="468"/>
      <c r="EX210" s="468"/>
      <c r="EY210" s="468"/>
      <c r="EZ210" s="468"/>
      <c r="FA210" s="468"/>
      <c r="FB210" s="468"/>
      <c r="FC210" s="468"/>
      <c r="FD210" s="471"/>
      <c r="FE210" s="471"/>
      <c r="FF210" s="471"/>
      <c r="FG210" s="472"/>
      <c r="FH210" s="471"/>
      <c r="FI210" s="471"/>
      <c r="FJ210" s="471"/>
      <c r="FK210" s="471"/>
      <c r="FL210" s="471"/>
      <c r="FM210" s="471"/>
      <c r="FN210" s="471"/>
      <c r="FO210" s="471"/>
      <c r="FP210" s="471"/>
      <c r="FQ210" s="468"/>
      <c r="FR210" s="468"/>
      <c r="FS210" s="472"/>
      <c r="FT210" s="468"/>
      <c r="FU210" s="468"/>
      <c r="FV210" s="468"/>
      <c r="FW210" s="468"/>
      <c r="FX210" s="468"/>
      <c r="FY210" s="468"/>
      <c r="FZ210" s="468"/>
      <c r="GA210" s="468"/>
      <c r="GB210" s="471"/>
      <c r="GC210" s="471"/>
      <c r="GD210" s="471"/>
      <c r="GE210" s="471"/>
      <c r="GF210" s="471"/>
      <c r="GG210" s="510"/>
    </row>
    <row r="211" spans="7:189" s="508" customFormat="1" ht="22" hidden="1" customHeight="1">
      <c r="G211" s="540">
        <f>G210+1</f>
        <v>5</v>
      </c>
      <c r="H211" s="468"/>
      <c r="I211" s="468"/>
      <c r="J211" s="468"/>
      <c r="K211" s="468"/>
      <c r="L211" s="468"/>
      <c r="M211" s="468"/>
      <c r="N211" s="468"/>
      <c r="O211" s="468"/>
      <c r="P211" s="472"/>
      <c r="Q211" s="471"/>
      <c r="R211" s="471"/>
      <c r="S211" s="472"/>
      <c r="T211" s="471"/>
      <c r="U211" s="471"/>
      <c r="V211" s="471">
        <f>'Per IP Marketing'!B$14</f>
        <v>-24000</v>
      </c>
      <c r="W211" s="471">
        <f>'Per IP Marketing'!C$14</f>
        <v>-24000</v>
      </c>
      <c r="X211" s="471">
        <f>'Per IP Marketing'!D$14</f>
        <v>-19000</v>
      </c>
      <c r="Y211" s="471">
        <f>'Per IP Marketing'!E$14</f>
        <v>-29000</v>
      </c>
      <c r="Z211" s="471">
        <f>'Per IP Marketing'!F$14</f>
        <v>-26500</v>
      </c>
      <c r="AA211" s="471">
        <f>'Per IP Marketing'!G$14</f>
        <v>-27700</v>
      </c>
      <c r="AB211" s="471">
        <f>'Per IP Marketing'!H$14</f>
        <v>-32700</v>
      </c>
      <c r="AC211" s="471">
        <f>'Per IP Marketing'!I$14</f>
        <v>-27000</v>
      </c>
      <c r="AD211" s="471">
        <f>'Per IP Marketing'!J$14</f>
        <v>-12500</v>
      </c>
      <c r="AE211" s="472">
        <f>'Per IP Marketing'!K$14</f>
        <v>-10000</v>
      </c>
      <c r="AF211" s="471">
        <f>'Per IP Marketing'!L$14</f>
        <v>-9250</v>
      </c>
      <c r="AG211" s="471">
        <f>'Per IP Marketing'!M$14</f>
        <v>-2700</v>
      </c>
      <c r="AH211" s="471">
        <f>'Per IP Marketing'!N$14</f>
        <v>-1100</v>
      </c>
      <c r="AI211" s="471">
        <f>'Per IP Marketing'!O$14</f>
        <v>-1100</v>
      </c>
      <c r="AJ211" s="471">
        <f>'Per IP Marketing'!P$14</f>
        <v>-1100</v>
      </c>
      <c r="AK211" s="471">
        <f>'Per IP Marketing'!Q$14</f>
        <v>-800</v>
      </c>
      <c r="AL211" s="471">
        <f>'Per IP Marketing'!R$14</f>
        <v>-1050</v>
      </c>
      <c r="AM211" s="471">
        <f>'Per IP Marketing'!S$14</f>
        <v>-300</v>
      </c>
      <c r="AN211" s="471">
        <f>'Per IP Marketing'!T$14</f>
        <v>0</v>
      </c>
      <c r="AO211" s="471"/>
      <c r="AP211" s="471"/>
      <c r="AQ211" s="472"/>
      <c r="AR211" s="471"/>
      <c r="AS211" s="471"/>
      <c r="AT211" s="471"/>
      <c r="AU211" s="471"/>
      <c r="AV211" s="471"/>
      <c r="AW211" s="471"/>
      <c r="AX211" s="471"/>
      <c r="AY211" s="471"/>
      <c r="AZ211" s="468"/>
      <c r="BA211" s="468"/>
      <c r="BB211" s="468"/>
      <c r="BC211" s="472"/>
      <c r="BD211" s="471"/>
      <c r="BE211" s="471"/>
      <c r="BF211" s="471"/>
      <c r="BG211" s="468"/>
      <c r="BH211" s="468"/>
      <c r="BI211" s="468"/>
      <c r="BJ211" s="468"/>
      <c r="BK211" s="468"/>
      <c r="BL211" s="471"/>
      <c r="BM211" s="471"/>
      <c r="BN211" s="471"/>
      <c r="BO211" s="472"/>
      <c r="BP211" s="471"/>
      <c r="BQ211" s="471"/>
      <c r="BR211" s="471"/>
      <c r="BS211" s="471"/>
      <c r="BT211" s="471"/>
      <c r="BU211" s="471"/>
      <c r="BV211" s="471"/>
      <c r="BW211" s="471"/>
      <c r="BX211" s="471"/>
      <c r="BY211" s="468"/>
      <c r="BZ211" s="468"/>
      <c r="CA211" s="472"/>
      <c r="CB211" s="468"/>
      <c r="CC211" s="468"/>
      <c r="CD211" s="468"/>
      <c r="CE211" s="468"/>
      <c r="CF211" s="468"/>
      <c r="CG211" s="468"/>
      <c r="CH211" s="468"/>
      <c r="CI211" s="468"/>
      <c r="CJ211" s="471"/>
      <c r="CK211" s="471"/>
      <c r="CL211" s="471"/>
      <c r="CM211" s="472"/>
      <c r="CN211" s="471"/>
      <c r="CO211" s="471"/>
      <c r="CP211" s="471"/>
      <c r="CQ211" s="471"/>
      <c r="CR211" s="471"/>
      <c r="CS211" s="471"/>
      <c r="CT211" s="471"/>
      <c r="CU211" s="471"/>
      <c r="CV211" s="471"/>
      <c r="CW211" s="468"/>
      <c r="CX211" s="468"/>
      <c r="CY211" s="472"/>
      <c r="CZ211" s="468"/>
      <c r="DA211" s="468"/>
      <c r="DB211" s="468"/>
      <c r="DC211" s="468"/>
      <c r="DD211" s="468"/>
      <c r="DE211" s="468"/>
      <c r="DF211" s="468"/>
      <c r="DG211" s="468"/>
      <c r="DH211" s="471"/>
      <c r="DI211" s="471"/>
      <c r="DJ211" s="471"/>
      <c r="DK211" s="472"/>
      <c r="DL211" s="471"/>
      <c r="DM211" s="471"/>
      <c r="DN211" s="471"/>
      <c r="DO211" s="471"/>
      <c r="DP211" s="471"/>
      <c r="DQ211" s="471"/>
      <c r="DR211" s="471"/>
      <c r="DS211" s="471"/>
      <c r="DT211" s="471"/>
      <c r="DU211" s="468"/>
      <c r="DV211" s="468"/>
      <c r="DW211" s="472"/>
      <c r="DX211" s="468"/>
      <c r="DY211" s="468"/>
      <c r="DZ211" s="468"/>
      <c r="EA211" s="468"/>
      <c r="EB211" s="468"/>
      <c r="EC211" s="468"/>
      <c r="ED211" s="468"/>
      <c r="EE211" s="468"/>
      <c r="EF211" s="471"/>
      <c r="EG211" s="471"/>
      <c r="EH211" s="471"/>
      <c r="EI211" s="472"/>
      <c r="EJ211" s="471"/>
      <c r="EK211" s="471"/>
      <c r="EL211" s="471"/>
      <c r="EM211" s="471"/>
      <c r="EN211" s="471"/>
      <c r="EO211" s="471"/>
      <c r="EP211" s="471"/>
      <c r="EQ211" s="471"/>
      <c r="ER211" s="471"/>
      <c r="ES211" s="468"/>
      <c r="ET211" s="468"/>
      <c r="EU211" s="472"/>
      <c r="EV211" s="468"/>
      <c r="EW211" s="468"/>
      <c r="EX211" s="468"/>
      <c r="EY211" s="468"/>
      <c r="EZ211" s="468"/>
      <c r="FA211" s="468"/>
      <c r="FB211" s="468"/>
      <c r="FC211" s="468"/>
      <c r="FD211" s="471"/>
      <c r="FE211" s="471"/>
      <c r="FF211" s="471"/>
      <c r="FG211" s="472"/>
      <c r="FH211" s="471"/>
      <c r="FI211" s="471"/>
      <c r="FJ211" s="471"/>
      <c r="FK211" s="471"/>
      <c r="FL211" s="471"/>
      <c r="FM211" s="471"/>
      <c r="FN211" s="471"/>
      <c r="FO211" s="471"/>
      <c r="FP211" s="471"/>
      <c r="FQ211" s="468"/>
      <c r="FR211" s="468"/>
      <c r="FS211" s="472"/>
      <c r="FT211" s="468"/>
      <c r="FU211" s="468"/>
      <c r="FV211" s="468"/>
      <c r="FW211" s="468"/>
      <c r="FX211" s="468"/>
      <c r="FY211" s="468"/>
      <c r="FZ211" s="468"/>
      <c r="GA211" s="468"/>
      <c r="GB211" s="471"/>
      <c r="GC211" s="471"/>
      <c r="GD211" s="471"/>
      <c r="GE211" s="471"/>
      <c r="GF211" s="471"/>
      <c r="GG211" s="510"/>
    </row>
    <row r="212" spans="7:189" s="508" customFormat="1" ht="22" hidden="1" customHeight="1">
      <c r="G212" s="540">
        <f t="shared" si="306"/>
        <v>6</v>
      </c>
      <c r="H212" s="468"/>
      <c r="I212" s="468"/>
      <c r="J212" s="468"/>
      <c r="K212" s="468"/>
      <c r="L212" s="468"/>
      <c r="M212" s="468"/>
      <c r="N212" s="468"/>
      <c r="O212" s="468"/>
      <c r="P212" s="472"/>
      <c r="Q212" s="471"/>
      <c r="R212" s="471"/>
      <c r="S212" s="472"/>
      <c r="T212" s="471"/>
      <c r="U212" s="471"/>
      <c r="V212" s="471"/>
      <c r="W212" s="471"/>
      <c r="X212" s="471">
        <f>'Per IP Marketing'!B$14</f>
        <v>-24000</v>
      </c>
      <c r="Y212" s="471">
        <f>'Per IP Marketing'!C$14</f>
        <v>-24000</v>
      </c>
      <c r="Z212" s="471">
        <f>'Per IP Marketing'!D$14</f>
        <v>-19000</v>
      </c>
      <c r="AA212" s="471">
        <f>'Per IP Marketing'!E$14</f>
        <v>-29000</v>
      </c>
      <c r="AB212" s="471">
        <f>'Per IP Marketing'!F$14</f>
        <v>-26500</v>
      </c>
      <c r="AC212" s="471">
        <f>'Per IP Marketing'!G$14</f>
        <v>-27700</v>
      </c>
      <c r="AD212" s="471">
        <f>'Per IP Marketing'!H$14</f>
        <v>-32700</v>
      </c>
      <c r="AE212" s="472">
        <f>'Per IP Marketing'!I$14</f>
        <v>-27000</v>
      </c>
      <c r="AF212" s="471">
        <f>'Per IP Marketing'!J$14</f>
        <v>-12500</v>
      </c>
      <c r="AG212" s="471">
        <f>'Per IP Marketing'!K$14</f>
        <v>-10000</v>
      </c>
      <c r="AH212" s="471">
        <f>'Per IP Marketing'!L$14</f>
        <v>-9250</v>
      </c>
      <c r="AI212" s="471">
        <f>'Per IP Marketing'!M$14</f>
        <v>-2700</v>
      </c>
      <c r="AJ212" s="471">
        <f>'Per IP Marketing'!N$14</f>
        <v>-1100</v>
      </c>
      <c r="AK212" s="471">
        <f>'Per IP Marketing'!O$14</f>
        <v>-1100</v>
      </c>
      <c r="AL212" s="471">
        <f>'Per IP Marketing'!P$14</f>
        <v>-1100</v>
      </c>
      <c r="AM212" s="471">
        <f>'Per IP Marketing'!Q$14</f>
        <v>-800</v>
      </c>
      <c r="AN212" s="471">
        <f>'Per IP Marketing'!R$14</f>
        <v>-1050</v>
      </c>
      <c r="AO212" s="471">
        <f>'Per IP Marketing'!S$14</f>
        <v>-300</v>
      </c>
      <c r="AP212" s="471">
        <f>'Per IP Marketing'!T$14</f>
        <v>0</v>
      </c>
      <c r="AQ212" s="472"/>
      <c r="AR212" s="471"/>
      <c r="AS212" s="471"/>
      <c r="AT212" s="471"/>
      <c r="AU212" s="471"/>
      <c r="AV212" s="471"/>
      <c r="AW212" s="471"/>
      <c r="AX212" s="471"/>
      <c r="AY212" s="471"/>
      <c r="AZ212" s="468"/>
      <c r="BA212" s="468"/>
      <c r="BB212" s="468"/>
      <c r="BC212" s="472"/>
      <c r="BD212" s="471"/>
      <c r="BE212" s="471"/>
      <c r="BF212" s="471"/>
      <c r="BG212" s="468"/>
      <c r="BH212" s="468"/>
      <c r="BI212" s="468"/>
      <c r="BJ212" s="468"/>
      <c r="BK212" s="468"/>
      <c r="BL212" s="471"/>
      <c r="BM212" s="471"/>
      <c r="BN212" s="471"/>
      <c r="BO212" s="472"/>
      <c r="BP212" s="471"/>
      <c r="BQ212" s="471"/>
      <c r="BR212" s="471"/>
      <c r="BS212" s="471"/>
      <c r="BT212" s="471"/>
      <c r="BU212" s="471"/>
      <c r="BV212" s="471"/>
      <c r="BW212" s="471"/>
      <c r="BX212" s="471"/>
      <c r="BY212" s="468"/>
      <c r="BZ212" s="468"/>
      <c r="CA212" s="472"/>
      <c r="CB212" s="468"/>
      <c r="CC212" s="468"/>
      <c r="CD212" s="468"/>
      <c r="CE212" s="468"/>
      <c r="CF212" s="468"/>
      <c r="CG212" s="468"/>
      <c r="CH212" s="468"/>
      <c r="CI212" s="468"/>
      <c r="CJ212" s="471"/>
      <c r="CK212" s="471"/>
      <c r="CL212" s="471"/>
      <c r="CM212" s="472"/>
      <c r="CN212" s="471"/>
      <c r="CO212" s="471"/>
      <c r="CP212" s="471"/>
      <c r="CQ212" s="471"/>
      <c r="CR212" s="471"/>
      <c r="CS212" s="471"/>
      <c r="CT212" s="471"/>
      <c r="CU212" s="471"/>
      <c r="CV212" s="471"/>
      <c r="CW212" s="468"/>
      <c r="CX212" s="468"/>
      <c r="CY212" s="472"/>
      <c r="CZ212" s="468"/>
      <c r="DA212" s="468"/>
      <c r="DB212" s="468"/>
      <c r="DC212" s="468"/>
      <c r="DD212" s="468"/>
      <c r="DE212" s="468"/>
      <c r="DF212" s="468"/>
      <c r="DG212" s="468"/>
      <c r="DH212" s="471"/>
      <c r="DI212" s="471"/>
      <c r="DJ212" s="471"/>
      <c r="DK212" s="472"/>
      <c r="DL212" s="471"/>
      <c r="DM212" s="471"/>
      <c r="DN212" s="471"/>
      <c r="DO212" s="471"/>
      <c r="DP212" s="471"/>
      <c r="DQ212" s="471"/>
      <c r="DR212" s="471"/>
      <c r="DS212" s="471"/>
      <c r="DT212" s="471"/>
      <c r="DU212" s="468"/>
      <c r="DV212" s="468"/>
      <c r="DW212" s="472"/>
      <c r="DX212" s="468"/>
      <c r="DY212" s="468"/>
      <c r="DZ212" s="468"/>
      <c r="EA212" s="468"/>
      <c r="EB212" s="468"/>
      <c r="EC212" s="468"/>
      <c r="ED212" s="468"/>
      <c r="EE212" s="468"/>
      <c r="EF212" s="471"/>
      <c r="EG212" s="471"/>
      <c r="EH212" s="471"/>
      <c r="EI212" s="472"/>
      <c r="EJ212" s="471"/>
      <c r="EK212" s="471"/>
      <c r="EL212" s="471"/>
      <c r="EM212" s="471"/>
      <c r="EN212" s="471"/>
      <c r="EO212" s="471"/>
      <c r="EP212" s="471"/>
      <c r="EQ212" s="471"/>
      <c r="ER212" s="471"/>
      <c r="ES212" s="468"/>
      <c r="ET212" s="468"/>
      <c r="EU212" s="472"/>
      <c r="EV212" s="468"/>
      <c r="EW212" s="468"/>
      <c r="EX212" s="468"/>
      <c r="EY212" s="468"/>
      <c r="EZ212" s="468"/>
      <c r="FA212" s="468"/>
      <c r="FB212" s="468"/>
      <c r="FC212" s="468"/>
      <c r="FD212" s="471"/>
      <c r="FE212" s="471"/>
      <c r="FF212" s="471"/>
      <c r="FG212" s="472"/>
      <c r="FH212" s="471"/>
      <c r="FI212" s="471"/>
      <c r="FJ212" s="471"/>
      <c r="FK212" s="471"/>
      <c r="FL212" s="471"/>
      <c r="FM212" s="471"/>
      <c r="FN212" s="471"/>
      <c r="FO212" s="471"/>
      <c r="FP212" s="471"/>
      <c r="FQ212" s="468"/>
      <c r="FR212" s="468"/>
      <c r="FS212" s="472"/>
      <c r="FT212" s="468"/>
      <c r="FU212" s="468"/>
      <c r="FV212" s="468"/>
      <c r="FW212" s="468"/>
      <c r="FX212" s="468"/>
      <c r="FY212" s="468"/>
      <c r="FZ212" s="468"/>
      <c r="GA212" s="468"/>
      <c r="GB212" s="471"/>
      <c r="GC212" s="471"/>
      <c r="GD212" s="471"/>
      <c r="GE212" s="471"/>
      <c r="GF212" s="471"/>
      <c r="GG212" s="510"/>
    </row>
    <row r="213" spans="7:189" s="508" customFormat="1" ht="22" hidden="1" customHeight="1">
      <c r="G213" s="540">
        <f t="shared" si="306"/>
        <v>7</v>
      </c>
      <c r="H213" s="468"/>
      <c r="I213" s="468"/>
      <c r="J213" s="468"/>
      <c r="K213" s="468"/>
      <c r="L213" s="468"/>
      <c r="M213" s="468"/>
      <c r="N213" s="468"/>
      <c r="O213" s="468"/>
      <c r="P213" s="472"/>
      <c r="Q213" s="471"/>
      <c r="R213" s="471"/>
      <c r="S213" s="472"/>
      <c r="T213" s="471"/>
      <c r="U213" s="471"/>
      <c r="V213" s="471"/>
      <c r="W213" s="471"/>
      <c r="X213" s="471"/>
      <c r="Y213" s="471"/>
      <c r="Z213" s="471">
        <f>'Per IP Marketing'!B$14</f>
        <v>-24000</v>
      </c>
      <c r="AA213" s="471">
        <f>'Per IP Marketing'!C$14</f>
        <v>-24000</v>
      </c>
      <c r="AB213" s="471">
        <f>'Per IP Marketing'!D$14</f>
        <v>-19000</v>
      </c>
      <c r="AC213" s="471">
        <f>'Per IP Marketing'!E$14</f>
        <v>-29000</v>
      </c>
      <c r="AD213" s="471">
        <f>'Per IP Marketing'!F$14</f>
        <v>-26500</v>
      </c>
      <c r="AE213" s="472">
        <f>'Per IP Marketing'!G$14</f>
        <v>-27700</v>
      </c>
      <c r="AF213" s="471">
        <f>'Per IP Marketing'!H$14</f>
        <v>-32700</v>
      </c>
      <c r="AG213" s="471">
        <f>'Per IP Marketing'!I$14</f>
        <v>-27000</v>
      </c>
      <c r="AH213" s="471">
        <f>'Per IP Marketing'!J$14</f>
        <v>-12500</v>
      </c>
      <c r="AI213" s="471">
        <f>'Per IP Marketing'!K$14</f>
        <v>-10000</v>
      </c>
      <c r="AJ213" s="471">
        <f>'Per IP Marketing'!L$14</f>
        <v>-9250</v>
      </c>
      <c r="AK213" s="471">
        <f>'Per IP Marketing'!M$14</f>
        <v>-2700</v>
      </c>
      <c r="AL213" s="471">
        <f>'Per IP Marketing'!N$14</f>
        <v>-1100</v>
      </c>
      <c r="AM213" s="471">
        <f>'Per IP Marketing'!O$14</f>
        <v>-1100</v>
      </c>
      <c r="AN213" s="471">
        <f>'Per IP Marketing'!P$14</f>
        <v>-1100</v>
      </c>
      <c r="AO213" s="471">
        <f>'Per IP Marketing'!Q$14</f>
        <v>-800</v>
      </c>
      <c r="AP213" s="471">
        <f>'Per IP Marketing'!R$14</f>
        <v>-1050</v>
      </c>
      <c r="AQ213" s="472">
        <f>'Per IP Marketing'!S$14</f>
        <v>-300</v>
      </c>
      <c r="AR213" s="471">
        <f>'Per IP Marketing'!T$14</f>
        <v>0</v>
      </c>
      <c r="AS213" s="471"/>
      <c r="AT213" s="471"/>
      <c r="AU213" s="471"/>
      <c r="AV213" s="471"/>
      <c r="AW213" s="471"/>
      <c r="AX213" s="471"/>
      <c r="AY213" s="471"/>
      <c r="AZ213" s="468"/>
      <c r="BA213" s="468"/>
      <c r="BB213" s="468"/>
      <c r="BC213" s="472"/>
      <c r="BD213" s="471"/>
      <c r="BE213" s="471"/>
      <c r="BF213" s="471"/>
      <c r="BG213" s="468"/>
      <c r="BH213" s="468"/>
      <c r="BI213" s="468"/>
      <c r="BJ213" s="468"/>
      <c r="BK213" s="468"/>
      <c r="BL213" s="471"/>
      <c r="BM213" s="471"/>
      <c r="BN213" s="471"/>
      <c r="BO213" s="472"/>
      <c r="BP213" s="471"/>
      <c r="BQ213" s="471"/>
      <c r="BR213" s="471"/>
      <c r="BS213" s="471"/>
      <c r="BT213" s="471"/>
      <c r="BU213" s="471"/>
      <c r="BV213" s="471"/>
      <c r="BW213" s="471"/>
      <c r="BX213" s="471"/>
      <c r="BY213" s="468"/>
      <c r="BZ213" s="468"/>
      <c r="CA213" s="472"/>
      <c r="CB213" s="468"/>
      <c r="CC213" s="468"/>
      <c r="CD213" s="468"/>
      <c r="CE213" s="468"/>
      <c r="CF213" s="468"/>
      <c r="CG213" s="468"/>
      <c r="CH213" s="468"/>
      <c r="CI213" s="468"/>
      <c r="CJ213" s="471"/>
      <c r="CK213" s="471"/>
      <c r="CL213" s="471"/>
      <c r="CM213" s="472"/>
      <c r="CN213" s="471"/>
      <c r="CO213" s="471"/>
      <c r="CP213" s="471"/>
      <c r="CQ213" s="471"/>
      <c r="CR213" s="471"/>
      <c r="CS213" s="471"/>
      <c r="CT213" s="471"/>
      <c r="CU213" s="471"/>
      <c r="CV213" s="471"/>
      <c r="CW213" s="468"/>
      <c r="CX213" s="468"/>
      <c r="CY213" s="472"/>
      <c r="CZ213" s="468"/>
      <c r="DA213" s="468"/>
      <c r="DB213" s="468"/>
      <c r="DC213" s="468"/>
      <c r="DD213" s="468"/>
      <c r="DE213" s="468"/>
      <c r="DF213" s="468"/>
      <c r="DG213" s="468"/>
      <c r="DH213" s="471"/>
      <c r="DI213" s="471"/>
      <c r="DJ213" s="471"/>
      <c r="DK213" s="472"/>
      <c r="DL213" s="471"/>
      <c r="DM213" s="471"/>
      <c r="DN213" s="471"/>
      <c r="DO213" s="471"/>
      <c r="DP213" s="471"/>
      <c r="DQ213" s="471"/>
      <c r="DR213" s="471"/>
      <c r="DS213" s="471"/>
      <c r="DT213" s="471"/>
      <c r="DU213" s="468"/>
      <c r="DV213" s="468"/>
      <c r="DW213" s="472"/>
      <c r="DX213" s="468"/>
      <c r="DY213" s="468"/>
      <c r="DZ213" s="468"/>
      <c r="EA213" s="468"/>
      <c r="EB213" s="468"/>
      <c r="EC213" s="468"/>
      <c r="ED213" s="468"/>
      <c r="EE213" s="468"/>
      <c r="EF213" s="471"/>
      <c r="EG213" s="471"/>
      <c r="EH213" s="471"/>
      <c r="EI213" s="472"/>
      <c r="EJ213" s="471"/>
      <c r="EK213" s="471"/>
      <c r="EL213" s="471"/>
      <c r="EM213" s="471"/>
      <c r="EN213" s="471"/>
      <c r="EO213" s="471"/>
      <c r="EP213" s="471"/>
      <c r="EQ213" s="471"/>
      <c r="ER213" s="471"/>
      <c r="ES213" s="468"/>
      <c r="ET213" s="468"/>
      <c r="EU213" s="472"/>
      <c r="EV213" s="468"/>
      <c r="EW213" s="468"/>
      <c r="EX213" s="468"/>
      <c r="EY213" s="468"/>
      <c r="EZ213" s="468"/>
      <c r="FA213" s="468"/>
      <c r="FB213" s="468"/>
      <c r="FC213" s="468"/>
      <c r="FD213" s="471"/>
      <c r="FE213" s="471"/>
      <c r="FF213" s="471"/>
      <c r="FG213" s="472"/>
      <c r="FH213" s="471"/>
      <c r="FI213" s="471"/>
      <c r="FJ213" s="471"/>
      <c r="FK213" s="471"/>
      <c r="FL213" s="471"/>
      <c r="FM213" s="471"/>
      <c r="FN213" s="471"/>
      <c r="FO213" s="471"/>
      <c r="FP213" s="471"/>
      <c r="FQ213" s="468"/>
      <c r="FR213" s="468"/>
      <c r="FS213" s="472"/>
      <c r="FT213" s="468"/>
      <c r="FU213" s="468"/>
      <c r="FV213" s="468"/>
      <c r="FW213" s="468"/>
      <c r="FX213" s="468"/>
      <c r="FY213" s="468"/>
      <c r="FZ213" s="468"/>
      <c r="GA213" s="468"/>
      <c r="GB213" s="471"/>
      <c r="GC213" s="471"/>
      <c r="GD213" s="471"/>
      <c r="GE213" s="471"/>
      <c r="GF213" s="471"/>
      <c r="GG213" s="510"/>
    </row>
    <row r="214" spans="7:189" s="508" customFormat="1" ht="22" hidden="1" customHeight="1">
      <c r="G214" s="540">
        <f>G213+1</f>
        <v>8</v>
      </c>
      <c r="H214" s="468"/>
      <c r="I214" s="468"/>
      <c r="J214" s="468"/>
      <c r="K214" s="468"/>
      <c r="L214" s="468"/>
      <c r="M214" s="468"/>
      <c r="N214" s="468"/>
      <c r="O214" s="468"/>
      <c r="P214" s="472"/>
      <c r="Q214" s="471"/>
      <c r="R214" s="471"/>
      <c r="S214" s="472"/>
      <c r="T214" s="471"/>
      <c r="U214" s="471"/>
      <c r="V214" s="471"/>
      <c r="W214" s="471"/>
      <c r="X214" s="471"/>
      <c r="Y214" s="471"/>
      <c r="Z214" s="471"/>
      <c r="AA214" s="471">
        <f>'Per IP Marketing'!B$14</f>
        <v>-24000</v>
      </c>
      <c r="AB214" s="471">
        <f>'Per IP Marketing'!C$14</f>
        <v>-24000</v>
      </c>
      <c r="AC214" s="471">
        <f>'Per IP Marketing'!D$14</f>
        <v>-19000</v>
      </c>
      <c r="AD214" s="471">
        <f>'Per IP Marketing'!E$14</f>
        <v>-29000</v>
      </c>
      <c r="AE214" s="472">
        <f>'Per IP Marketing'!F$14</f>
        <v>-26500</v>
      </c>
      <c r="AF214" s="471">
        <f>'Per IP Marketing'!G$14</f>
        <v>-27700</v>
      </c>
      <c r="AG214" s="471">
        <f>'Per IP Marketing'!H$14</f>
        <v>-32700</v>
      </c>
      <c r="AH214" s="471">
        <f>'Per IP Marketing'!I$14</f>
        <v>-27000</v>
      </c>
      <c r="AI214" s="471">
        <f>'Per IP Marketing'!J$14</f>
        <v>-12500</v>
      </c>
      <c r="AJ214" s="471">
        <f>'Per IP Marketing'!K$14</f>
        <v>-10000</v>
      </c>
      <c r="AK214" s="471">
        <f>'Per IP Marketing'!L$14</f>
        <v>-9250</v>
      </c>
      <c r="AL214" s="471">
        <f>'Per IP Marketing'!M$14</f>
        <v>-2700</v>
      </c>
      <c r="AM214" s="471">
        <f>'Per IP Marketing'!N$14</f>
        <v>-1100</v>
      </c>
      <c r="AN214" s="471">
        <f>'Per IP Marketing'!O$14</f>
        <v>-1100</v>
      </c>
      <c r="AO214" s="471">
        <f>'Per IP Marketing'!P$14</f>
        <v>-1100</v>
      </c>
      <c r="AP214" s="471">
        <f>'Per IP Marketing'!Q$14</f>
        <v>-800</v>
      </c>
      <c r="AQ214" s="472">
        <f>'Per IP Marketing'!R$14</f>
        <v>-1050</v>
      </c>
      <c r="AR214" s="471">
        <f>'Per IP Marketing'!S$14</f>
        <v>-300</v>
      </c>
      <c r="AS214" s="471">
        <f>'Per IP Marketing'!T$14</f>
        <v>0</v>
      </c>
      <c r="AT214" s="471"/>
      <c r="AU214" s="471"/>
      <c r="AV214" s="471"/>
      <c r="AW214" s="471"/>
      <c r="AX214" s="471"/>
      <c r="AY214" s="471"/>
      <c r="AZ214" s="468"/>
      <c r="BA214" s="468"/>
      <c r="BB214" s="468"/>
      <c r="BC214" s="472"/>
      <c r="BD214" s="471"/>
      <c r="BE214" s="471"/>
      <c r="BF214" s="471"/>
      <c r="BG214" s="468"/>
      <c r="BH214" s="468"/>
      <c r="BI214" s="468"/>
      <c r="BJ214" s="468"/>
      <c r="BK214" s="468"/>
      <c r="BL214" s="471"/>
      <c r="BM214" s="471"/>
      <c r="BN214" s="471"/>
      <c r="BO214" s="472"/>
      <c r="BP214" s="471"/>
      <c r="BQ214" s="471"/>
      <c r="BR214" s="471"/>
      <c r="BS214" s="471"/>
      <c r="BT214" s="471"/>
      <c r="BU214" s="471"/>
      <c r="BV214" s="471"/>
      <c r="BW214" s="471"/>
      <c r="BX214" s="471"/>
      <c r="BY214" s="468"/>
      <c r="BZ214" s="468"/>
      <c r="CA214" s="472"/>
      <c r="CB214" s="468"/>
      <c r="CC214" s="468"/>
      <c r="CD214" s="468"/>
      <c r="CE214" s="468"/>
      <c r="CF214" s="468"/>
      <c r="CG214" s="468"/>
      <c r="CH214" s="468"/>
      <c r="CI214" s="468"/>
      <c r="CJ214" s="471"/>
      <c r="CK214" s="471"/>
      <c r="CL214" s="471"/>
      <c r="CM214" s="472"/>
      <c r="CN214" s="471"/>
      <c r="CO214" s="471"/>
      <c r="CP214" s="471"/>
      <c r="CQ214" s="471"/>
      <c r="CR214" s="471"/>
      <c r="CS214" s="471"/>
      <c r="CT214" s="471"/>
      <c r="CU214" s="471"/>
      <c r="CV214" s="471"/>
      <c r="CW214" s="468"/>
      <c r="CX214" s="468"/>
      <c r="CY214" s="472"/>
      <c r="CZ214" s="468"/>
      <c r="DA214" s="468"/>
      <c r="DB214" s="468"/>
      <c r="DC214" s="468"/>
      <c r="DD214" s="468"/>
      <c r="DE214" s="468"/>
      <c r="DF214" s="468"/>
      <c r="DG214" s="468"/>
      <c r="DH214" s="471"/>
      <c r="DI214" s="471"/>
      <c r="DJ214" s="471"/>
      <c r="DK214" s="472"/>
      <c r="DL214" s="471"/>
      <c r="DM214" s="471"/>
      <c r="DN214" s="471"/>
      <c r="DO214" s="471"/>
      <c r="DP214" s="471"/>
      <c r="DQ214" s="471"/>
      <c r="DR214" s="471"/>
      <c r="DS214" s="471"/>
      <c r="DT214" s="471"/>
      <c r="DU214" s="468"/>
      <c r="DV214" s="468"/>
      <c r="DW214" s="472"/>
      <c r="DX214" s="468"/>
      <c r="DY214" s="468"/>
      <c r="DZ214" s="468"/>
      <c r="EA214" s="468"/>
      <c r="EB214" s="468"/>
      <c r="EC214" s="468"/>
      <c r="ED214" s="468"/>
      <c r="EE214" s="468"/>
      <c r="EF214" s="471"/>
      <c r="EG214" s="471"/>
      <c r="EH214" s="471"/>
      <c r="EI214" s="472"/>
      <c r="EJ214" s="471"/>
      <c r="EK214" s="471"/>
      <c r="EL214" s="471"/>
      <c r="EM214" s="471"/>
      <c r="EN214" s="471"/>
      <c r="EO214" s="471"/>
      <c r="EP214" s="471"/>
      <c r="EQ214" s="471"/>
      <c r="ER214" s="471"/>
      <c r="ES214" s="468"/>
      <c r="ET214" s="468"/>
      <c r="EU214" s="472"/>
      <c r="EV214" s="468"/>
      <c r="EW214" s="468"/>
      <c r="EX214" s="468"/>
      <c r="EY214" s="468"/>
      <c r="EZ214" s="468"/>
      <c r="FA214" s="468"/>
      <c r="FB214" s="468"/>
      <c r="FC214" s="468"/>
      <c r="FD214" s="471"/>
      <c r="FE214" s="471"/>
      <c r="FF214" s="471"/>
      <c r="FG214" s="472"/>
      <c r="FH214" s="471"/>
      <c r="FI214" s="471"/>
      <c r="FJ214" s="471"/>
      <c r="FK214" s="471"/>
      <c r="FL214" s="471"/>
      <c r="FM214" s="471"/>
      <c r="FN214" s="471"/>
      <c r="FO214" s="471"/>
      <c r="FP214" s="471"/>
      <c r="FQ214" s="468"/>
      <c r="FR214" s="468"/>
      <c r="FS214" s="472"/>
      <c r="FT214" s="468"/>
      <c r="FU214" s="468"/>
      <c r="FV214" s="468"/>
      <c r="FW214" s="468"/>
      <c r="FX214" s="468"/>
      <c r="FY214" s="468"/>
      <c r="FZ214" s="468"/>
      <c r="GA214" s="468"/>
      <c r="GB214" s="471"/>
      <c r="GC214" s="471"/>
      <c r="GD214" s="471"/>
      <c r="GE214" s="471"/>
      <c r="GF214" s="471"/>
      <c r="GG214" s="510"/>
    </row>
    <row r="215" spans="7:189" s="508" customFormat="1" ht="22" hidden="1" customHeight="1">
      <c r="G215" s="540">
        <f t="shared" si="306"/>
        <v>9</v>
      </c>
      <c r="H215" s="468"/>
      <c r="I215" s="468"/>
      <c r="J215" s="468"/>
      <c r="K215" s="468"/>
      <c r="L215" s="468"/>
      <c r="M215" s="468"/>
      <c r="N215" s="468"/>
      <c r="O215" s="468"/>
      <c r="P215" s="472"/>
      <c r="Q215" s="471"/>
      <c r="R215" s="471"/>
      <c r="S215" s="472"/>
      <c r="T215" s="471"/>
      <c r="U215" s="471"/>
      <c r="V215" s="471"/>
      <c r="W215" s="471"/>
      <c r="X215" s="471"/>
      <c r="Y215" s="471"/>
      <c r="Z215" s="471"/>
      <c r="AA215" s="471"/>
      <c r="AB215" s="471"/>
      <c r="AC215" s="468"/>
      <c r="AD215" s="468">
        <f>'Per IP Marketing'!B$14</f>
        <v>-24000</v>
      </c>
      <c r="AE215" s="472">
        <f>'Per IP Marketing'!C$14</f>
        <v>-24000</v>
      </c>
      <c r="AF215" s="468">
        <f>'Per IP Marketing'!D$14</f>
        <v>-19000</v>
      </c>
      <c r="AG215" s="468">
        <f>'Per IP Marketing'!E$14</f>
        <v>-29000</v>
      </c>
      <c r="AH215" s="468">
        <f>'Per IP Marketing'!F$14</f>
        <v>-26500</v>
      </c>
      <c r="AI215" s="468">
        <f>'Per IP Marketing'!G$14</f>
        <v>-27700</v>
      </c>
      <c r="AJ215" s="468">
        <f>'Per IP Marketing'!H$14</f>
        <v>-32700</v>
      </c>
      <c r="AK215" s="468">
        <f>'Per IP Marketing'!I$14</f>
        <v>-27000</v>
      </c>
      <c r="AL215" s="468">
        <f>'Per IP Marketing'!J$14</f>
        <v>-12500</v>
      </c>
      <c r="AM215" s="468">
        <f>'Per IP Marketing'!K$14</f>
        <v>-10000</v>
      </c>
      <c r="AN215" s="468">
        <f>'Per IP Marketing'!L$14</f>
        <v>-9250</v>
      </c>
      <c r="AO215" s="468">
        <f>'Per IP Marketing'!M$14</f>
        <v>-2700</v>
      </c>
      <c r="AP215" s="468">
        <f>'Per IP Marketing'!N$14</f>
        <v>-1100</v>
      </c>
      <c r="AQ215" s="472">
        <f>'Per IP Marketing'!O$14</f>
        <v>-1100</v>
      </c>
      <c r="AR215" s="468">
        <f>'Per IP Marketing'!P$14</f>
        <v>-1100</v>
      </c>
      <c r="AS215" s="468">
        <f>'Per IP Marketing'!Q$14</f>
        <v>-800</v>
      </c>
      <c r="AT215" s="468">
        <f>'Per IP Marketing'!R$14</f>
        <v>-1050</v>
      </c>
      <c r="AU215" s="468">
        <f>'Per IP Marketing'!S$14</f>
        <v>-300</v>
      </c>
      <c r="AV215" s="468">
        <f>'Per IP Marketing'!T$14</f>
        <v>0</v>
      </c>
      <c r="AW215" s="471"/>
      <c r="AX215" s="471"/>
      <c r="AY215" s="471"/>
      <c r="AZ215" s="468"/>
      <c r="BA215" s="468"/>
      <c r="BB215" s="468"/>
      <c r="BC215" s="472"/>
      <c r="BD215" s="471"/>
      <c r="BE215" s="471"/>
      <c r="BF215" s="471"/>
      <c r="BG215" s="468"/>
      <c r="BH215" s="468"/>
      <c r="BI215" s="468"/>
      <c r="BJ215" s="468"/>
      <c r="BK215" s="468"/>
      <c r="BL215" s="471"/>
      <c r="BM215" s="471"/>
      <c r="BN215" s="471"/>
      <c r="BO215" s="472"/>
      <c r="BP215" s="471"/>
      <c r="BQ215" s="471"/>
      <c r="BR215" s="471"/>
      <c r="BS215" s="471"/>
      <c r="BT215" s="471"/>
      <c r="BU215" s="471"/>
      <c r="BV215" s="471"/>
      <c r="BW215" s="471"/>
      <c r="BX215" s="471"/>
      <c r="BY215" s="468"/>
      <c r="BZ215" s="468"/>
      <c r="CA215" s="472"/>
      <c r="CB215" s="468"/>
      <c r="CC215" s="468"/>
      <c r="CD215" s="468"/>
      <c r="CE215" s="468"/>
      <c r="CF215" s="468"/>
      <c r="CG215" s="468"/>
      <c r="CH215" s="468"/>
      <c r="CI215" s="468"/>
      <c r="CJ215" s="471"/>
      <c r="CK215" s="471"/>
      <c r="CL215" s="471"/>
      <c r="CM215" s="472"/>
      <c r="CN215" s="471"/>
      <c r="CO215" s="471"/>
      <c r="CP215" s="471"/>
      <c r="CQ215" s="471"/>
      <c r="CR215" s="471"/>
      <c r="CS215" s="471"/>
      <c r="CT215" s="471"/>
      <c r="CU215" s="471"/>
      <c r="CV215" s="471"/>
      <c r="CW215" s="468"/>
      <c r="CX215" s="468"/>
      <c r="CY215" s="472"/>
      <c r="CZ215" s="468"/>
      <c r="DA215" s="468"/>
      <c r="DB215" s="468"/>
      <c r="DC215" s="468"/>
      <c r="DD215" s="468"/>
      <c r="DE215" s="468"/>
      <c r="DF215" s="468"/>
      <c r="DG215" s="468"/>
      <c r="DH215" s="471"/>
      <c r="DI215" s="471"/>
      <c r="DJ215" s="471"/>
      <c r="DK215" s="472"/>
      <c r="DL215" s="471"/>
      <c r="DM215" s="471"/>
      <c r="DN215" s="471"/>
      <c r="DO215" s="471"/>
      <c r="DP215" s="471"/>
      <c r="DQ215" s="471"/>
      <c r="DR215" s="471"/>
      <c r="DS215" s="471"/>
      <c r="DT215" s="471"/>
      <c r="DU215" s="468"/>
      <c r="DV215" s="468"/>
      <c r="DW215" s="472"/>
      <c r="DX215" s="468"/>
      <c r="DY215" s="468"/>
      <c r="DZ215" s="468"/>
      <c r="EA215" s="468"/>
      <c r="EB215" s="468"/>
      <c r="EC215" s="468"/>
      <c r="ED215" s="468"/>
      <c r="EE215" s="468"/>
      <c r="EF215" s="471"/>
      <c r="EG215" s="471"/>
      <c r="EH215" s="471"/>
      <c r="EI215" s="472"/>
      <c r="EJ215" s="471"/>
      <c r="EK215" s="471"/>
      <c r="EL215" s="471"/>
      <c r="EM215" s="471"/>
      <c r="EN215" s="471"/>
      <c r="EO215" s="471"/>
      <c r="EP215" s="471"/>
      <c r="EQ215" s="471"/>
      <c r="ER215" s="471"/>
      <c r="ES215" s="468"/>
      <c r="ET215" s="468"/>
      <c r="EU215" s="472"/>
      <c r="EV215" s="468"/>
      <c r="EW215" s="468"/>
      <c r="EX215" s="468"/>
      <c r="EY215" s="468"/>
      <c r="EZ215" s="468"/>
      <c r="FA215" s="468"/>
      <c r="FB215" s="468"/>
      <c r="FC215" s="468"/>
      <c r="FD215" s="471"/>
      <c r="FE215" s="471"/>
      <c r="FF215" s="471"/>
      <c r="FG215" s="472"/>
      <c r="FH215" s="471"/>
      <c r="FI215" s="471"/>
      <c r="FJ215" s="471"/>
      <c r="FK215" s="471"/>
      <c r="FL215" s="471"/>
      <c r="FM215" s="471"/>
      <c r="FN215" s="471"/>
      <c r="FO215" s="471"/>
      <c r="FP215" s="471"/>
      <c r="FQ215" s="468"/>
      <c r="FR215" s="468"/>
      <c r="FS215" s="472"/>
      <c r="FT215" s="468"/>
      <c r="FU215" s="468"/>
      <c r="FV215" s="468"/>
      <c r="FW215" s="468"/>
      <c r="FX215" s="468"/>
      <c r="FY215" s="468"/>
      <c r="FZ215" s="468"/>
      <c r="GA215" s="468"/>
      <c r="GB215" s="471"/>
      <c r="GC215" s="471"/>
      <c r="GD215" s="471"/>
      <c r="GE215" s="471"/>
      <c r="GF215" s="471"/>
      <c r="GG215" s="510"/>
    </row>
    <row r="216" spans="7:189" s="508" customFormat="1" ht="22" hidden="1" customHeight="1">
      <c r="G216" s="540">
        <f t="shared" si="306"/>
        <v>10</v>
      </c>
      <c r="H216" s="468"/>
      <c r="I216" s="468"/>
      <c r="J216" s="468"/>
      <c r="K216" s="468"/>
      <c r="L216" s="468"/>
      <c r="M216" s="468"/>
      <c r="N216" s="468"/>
      <c r="O216" s="468"/>
      <c r="P216" s="472"/>
      <c r="Q216" s="471"/>
      <c r="R216" s="471"/>
      <c r="S216" s="472"/>
      <c r="T216" s="471"/>
      <c r="U216" s="471"/>
      <c r="V216" s="471"/>
      <c r="W216" s="471"/>
      <c r="X216" s="471"/>
      <c r="Y216" s="471"/>
      <c r="Z216" s="471"/>
      <c r="AA216" s="471"/>
      <c r="AB216" s="471"/>
      <c r="AC216" s="468"/>
      <c r="AD216" s="468"/>
      <c r="AE216" s="472">
        <f>'Per IP Marketing'!$B$14</f>
        <v>-24000</v>
      </c>
      <c r="AF216" s="471">
        <f>'Per IP Marketing'!$C$14</f>
        <v>-24000</v>
      </c>
      <c r="AG216" s="471">
        <f>'Per IP Marketing'!$D$14</f>
        <v>-19000</v>
      </c>
      <c r="AH216" s="471">
        <f>'Per IP Marketing'!$E$14</f>
        <v>-29000</v>
      </c>
      <c r="AI216" s="471">
        <f>'Per IP Marketing'!$F$14</f>
        <v>-26500</v>
      </c>
      <c r="AJ216" s="471">
        <f>'Per IP Marketing'!$G$14</f>
        <v>-27700</v>
      </c>
      <c r="AK216" s="471">
        <f>'Per IP Marketing'!$H$14</f>
        <v>-32700</v>
      </c>
      <c r="AL216" s="471">
        <f>'Per IP Marketing'!$I$14</f>
        <v>-27000</v>
      </c>
      <c r="AM216" s="471">
        <f>'Per IP Marketing'!$J$14</f>
        <v>-12500</v>
      </c>
      <c r="AN216" s="471">
        <f>'Per IP Marketing'!$K$14</f>
        <v>-10000</v>
      </c>
      <c r="AO216" s="471">
        <f>'Per IP Marketing'!$L$14</f>
        <v>-9250</v>
      </c>
      <c r="AP216" s="471">
        <f>'Per IP Marketing'!$M$14</f>
        <v>-2700</v>
      </c>
      <c r="AQ216" s="472">
        <f>'Per IP Marketing'!$N$14</f>
        <v>-1100</v>
      </c>
      <c r="AR216" s="471">
        <f>'Per IP Marketing'!$O$14</f>
        <v>-1100</v>
      </c>
      <c r="AS216" s="471">
        <f>'Per IP Marketing'!$P$14</f>
        <v>-1100</v>
      </c>
      <c r="AT216" s="471">
        <f>'Per IP Marketing'!$Q$14</f>
        <v>-800</v>
      </c>
      <c r="AU216" s="471">
        <f>'Per IP Marketing'!$R$14</f>
        <v>-1050</v>
      </c>
      <c r="AV216" s="468">
        <f>'Per IP Marketing'!$T$14</f>
        <v>0</v>
      </c>
      <c r="AW216" s="472">
        <f>'Per IP Marketing'!T$14</f>
        <v>0</v>
      </c>
      <c r="AX216" s="471"/>
      <c r="AY216" s="471"/>
      <c r="AZ216" s="468"/>
      <c r="BA216" s="468"/>
      <c r="BB216" s="468"/>
      <c r="BC216" s="472"/>
      <c r="BD216" s="471"/>
      <c r="BE216" s="471"/>
      <c r="BF216" s="471"/>
      <c r="BG216" s="468"/>
      <c r="BH216" s="468"/>
      <c r="BI216" s="468"/>
      <c r="BJ216" s="468"/>
      <c r="BK216" s="468"/>
      <c r="BL216" s="471"/>
      <c r="BM216" s="471"/>
      <c r="BN216" s="471"/>
      <c r="BO216" s="472"/>
      <c r="BP216" s="471"/>
      <c r="BQ216" s="471"/>
      <c r="BR216" s="471"/>
      <c r="BS216" s="471"/>
      <c r="BT216" s="471"/>
      <c r="BU216" s="471"/>
      <c r="BV216" s="471"/>
      <c r="BW216" s="471"/>
      <c r="BX216" s="471"/>
      <c r="BY216" s="468"/>
      <c r="BZ216" s="468"/>
      <c r="CA216" s="472"/>
      <c r="CB216" s="468"/>
      <c r="CC216" s="468"/>
      <c r="CD216" s="468"/>
      <c r="CE216" s="468"/>
      <c r="CF216" s="468"/>
      <c r="CG216" s="468"/>
      <c r="CH216" s="468"/>
      <c r="CI216" s="468"/>
      <c r="CJ216" s="471"/>
      <c r="CK216" s="471"/>
      <c r="CL216" s="471"/>
      <c r="CM216" s="472"/>
      <c r="CN216" s="471"/>
      <c r="CO216" s="471"/>
      <c r="CP216" s="471"/>
      <c r="CQ216" s="471"/>
      <c r="CR216" s="471"/>
      <c r="CS216" s="471"/>
      <c r="CT216" s="471"/>
      <c r="CU216" s="471"/>
      <c r="CV216" s="471"/>
      <c r="CW216" s="468"/>
      <c r="CX216" s="468"/>
      <c r="CY216" s="472"/>
      <c r="CZ216" s="468"/>
      <c r="DA216" s="468"/>
      <c r="DB216" s="468"/>
      <c r="DC216" s="468"/>
      <c r="DD216" s="468"/>
      <c r="DE216" s="468"/>
      <c r="DF216" s="468"/>
      <c r="DG216" s="468"/>
      <c r="DH216" s="471"/>
      <c r="DI216" s="471"/>
      <c r="DJ216" s="471"/>
      <c r="DK216" s="472"/>
      <c r="DL216" s="471"/>
      <c r="DM216" s="471"/>
      <c r="DN216" s="471"/>
      <c r="DO216" s="471"/>
      <c r="DP216" s="471"/>
      <c r="DQ216" s="471"/>
      <c r="DR216" s="471"/>
      <c r="DS216" s="471"/>
      <c r="DT216" s="471"/>
      <c r="DU216" s="468"/>
      <c r="DV216" s="468"/>
      <c r="DW216" s="472"/>
      <c r="DX216" s="468"/>
      <c r="DY216" s="468"/>
      <c r="DZ216" s="468"/>
      <c r="EA216" s="468"/>
      <c r="EB216" s="468"/>
      <c r="EC216" s="468"/>
      <c r="ED216" s="468"/>
      <c r="EE216" s="468"/>
      <c r="EF216" s="471"/>
      <c r="EG216" s="471"/>
      <c r="EH216" s="471"/>
      <c r="EI216" s="472"/>
      <c r="EJ216" s="471"/>
      <c r="EK216" s="471"/>
      <c r="EL216" s="471"/>
      <c r="EM216" s="471"/>
      <c r="EN216" s="471"/>
      <c r="EO216" s="471"/>
      <c r="EP216" s="471"/>
      <c r="EQ216" s="471"/>
      <c r="ER216" s="471"/>
      <c r="ES216" s="468"/>
      <c r="ET216" s="468"/>
      <c r="EU216" s="472"/>
      <c r="EV216" s="468"/>
      <c r="EW216" s="468"/>
      <c r="EX216" s="468"/>
      <c r="EY216" s="468"/>
      <c r="EZ216" s="468"/>
      <c r="FA216" s="468"/>
      <c r="FB216" s="468"/>
      <c r="FC216" s="468"/>
      <c r="FD216" s="471"/>
      <c r="FE216" s="471"/>
      <c r="FF216" s="471"/>
      <c r="FG216" s="472"/>
      <c r="FH216" s="471"/>
      <c r="FI216" s="471"/>
      <c r="FJ216" s="471"/>
      <c r="FK216" s="471"/>
      <c r="FL216" s="471"/>
      <c r="FM216" s="471"/>
      <c r="FN216" s="471"/>
      <c r="FO216" s="471"/>
      <c r="FP216" s="471"/>
      <c r="FQ216" s="468"/>
      <c r="FR216" s="468"/>
      <c r="FS216" s="472"/>
      <c r="FT216" s="468"/>
      <c r="FU216" s="468"/>
      <c r="FV216" s="468"/>
      <c r="FW216" s="468"/>
      <c r="FX216" s="468"/>
      <c r="FY216" s="468"/>
      <c r="FZ216" s="468"/>
      <c r="GA216" s="468"/>
      <c r="GB216" s="471"/>
      <c r="GC216" s="471"/>
      <c r="GD216" s="471"/>
      <c r="GE216" s="471"/>
      <c r="GF216" s="471"/>
      <c r="GG216" s="510"/>
    </row>
    <row r="217" spans="7:189" s="508" customFormat="1" ht="22" hidden="1" customHeight="1">
      <c r="G217" s="540">
        <f t="shared" si="306"/>
        <v>11</v>
      </c>
      <c r="H217" s="468"/>
      <c r="I217" s="468"/>
      <c r="J217" s="468"/>
      <c r="K217" s="468"/>
      <c r="L217" s="468"/>
      <c r="M217" s="468"/>
      <c r="N217" s="468"/>
      <c r="O217" s="468"/>
      <c r="P217" s="472"/>
      <c r="Q217" s="471"/>
      <c r="R217" s="471"/>
      <c r="S217" s="472"/>
      <c r="T217" s="471"/>
      <c r="U217" s="471"/>
      <c r="V217" s="471"/>
      <c r="W217" s="471"/>
      <c r="X217" s="471"/>
      <c r="Y217" s="471"/>
      <c r="Z217" s="471"/>
      <c r="AA217" s="471"/>
      <c r="AB217" s="471"/>
      <c r="AC217" s="468"/>
      <c r="AD217" s="468"/>
      <c r="AE217" s="472"/>
      <c r="AF217" s="471"/>
      <c r="AG217" s="471"/>
      <c r="AH217" s="471">
        <f>'Per IP Marketing'!$B$14</f>
        <v>-24000</v>
      </c>
      <c r="AI217" s="471">
        <f>'Per IP Marketing'!$C$14</f>
        <v>-24000</v>
      </c>
      <c r="AJ217" s="471">
        <f>'Per IP Marketing'!$D$14</f>
        <v>-19000</v>
      </c>
      <c r="AK217" s="471">
        <f>'Per IP Marketing'!$E$14</f>
        <v>-29000</v>
      </c>
      <c r="AL217" s="471">
        <f>'Per IP Marketing'!$F$14</f>
        <v>-26500</v>
      </c>
      <c r="AM217" s="471">
        <f>'Per IP Marketing'!$G$14</f>
        <v>-27700</v>
      </c>
      <c r="AN217" s="471">
        <f>'Per IP Marketing'!$H$14</f>
        <v>-32700</v>
      </c>
      <c r="AO217" s="471">
        <f>'Per IP Marketing'!$I$14</f>
        <v>-27000</v>
      </c>
      <c r="AP217" s="471">
        <f>'Per IP Marketing'!$J$14</f>
        <v>-12500</v>
      </c>
      <c r="AQ217" s="472">
        <f>'Per IP Marketing'!$K$14</f>
        <v>-10000</v>
      </c>
      <c r="AR217" s="471">
        <f>'Per IP Marketing'!$L$14</f>
        <v>-9250</v>
      </c>
      <c r="AS217" s="471">
        <f>'Per IP Marketing'!$M$14</f>
        <v>-2700</v>
      </c>
      <c r="AT217" s="471">
        <f>'Per IP Marketing'!$N$14</f>
        <v>-1100</v>
      </c>
      <c r="AU217" s="471">
        <f>'Per IP Marketing'!$O$14</f>
        <v>-1100</v>
      </c>
      <c r="AV217" s="471">
        <f>'Per IP Marketing'!$P$14</f>
        <v>-1100</v>
      </c>
      <c r="AW217" s="471">
        <f>'Per IP Marketing'!$Q$14</f>
        <v>-800</v>
      </c>
      <c r="AX217" s="471">
        <f>'Per IP Marketing'!$R$14</f>
        <v>-1050</v>
      </c>
      <c r="AY217" s="468">
        <f>'Per IP Marketing'!$T$14</f>
        <v>0</v>
      </c>
      <c r="AZ217" s="471">
        <f>'Per IP Marketing'!T$14</f>
        <v>0</v>
      </c>
      <c r="BA217" s="468"/>
      <c r="BB217" s="468"/>
      <c r="BC217" s="472"/>
      <c r="BD217" s="471"/>
      <c r="BE217" s="471"/>
      <c r="BF217" s="471"/>
      <c r="BG217" s="468"/>
      <c r="BH217" s="468"/>
      <c r="BI217" s="468"/>
      <c r="BJ217" s="468"/>
      <c r="BK217" s="468"/>
      <c r="BL217" s="471"/>
      <c r="BM217" s="471"/>
      <c r="BN217" s="471"/>
      <c r="BO217" s="472"/>
      <c r="BP217" s="471"/>
      <c r="BQ217" s="471"/>
      <c r="BR217" s="471"/>
      <c r="BS217" s="471"/>
      <c r="BT217" s="471"/>
      <c r="BU217" s="471"/>
      <c r="BV217" s="471"/>
      <c r="BW217" s="471"/>
      <c r="BX217" s="471"/>
      <c r="BY217" s="468"/>
      <c r="BZ217" s="468"/>
      <c r="CA217" s="472"/>
      <c r="CB217" s="468"/>
      <c r="CC217" s="468"/>
      <c r="CD217" s="468"/>
      <c r="CE217" s="468"/>
      <c r="CF217" s="468"/>
      <c r="CG217" s="468"/>
      <c r="CH217" s="468"/>
      <c r="CI217" s="468"/>
      <c r="CJ217" s="471"/>
      <c r="CK217" s="471"/>
      <c r="CL217" s="471"/>
      <c r="CM217" s="472"/>
      <c r="CN217" s="471"/>
      <c r="CO217" s="471"/>
      <c r="CP217" s="471"/>
      <c r="CQ217" s="471"/>
      <c r="CR217" s="471"/>
      <c r="CS217" s="471"/>
      <c r="CT217" s="471"/>
      <c r="CU217" s="471"/>
      <c r="CV217" s="471"/>
      <c r="CW217" s="468"/>
      <c r="CX217" s="468"/>
      <c r="CY217" s="472"/>
      <c r="CZ217" s="468"/>
      <c r="DA217" s="468"/>
      <c r="DB217" s="468"/>
      <c r="DC217" s="468"/>
      <c r="DD217" s="468"/>
      <c r="DE217" s="468"/>
      <c r="DF217" s="468"/>
      <c r="DG217" s="468"/>
      <c r="DH217" s="471"/>
      <c r="DI217" s="471"/>
      <c r="DJ217" s="471"/>
      <c r="DK217" s="472"/>
      <c r="DL217" s="471"/>
      <c r="DM217" s="471"/>
      <c r="DN217" s="471"/>
      <c r="DO217" s="471"/>
      <c r="DP217" s="471"/>
      <c r="DQ217" s="471"/>
      <c r="DR217" s="471"/>
      <c r="DS217" s="471"/>
      <c r="DT217" s="471"/>
      <c r="DU217" s="468"/>
      <c r="DV217" s="468"/>
      <c r="DW217" s="472"/>
      <c r="DX217" s="468"/>
      <c r="DY217" s="468"/>
      <c r="DZ217" s="468"/>
      <c r="EA217" s="468"/>
      <c r="EB217" s="468"/>
      <c r="EC217" s="468"/>
      <c r="ED217" s="468"/>
      <c r="EE217" s="468"/>
      <c r="EF217" s="471"/>
      <c r="EG217" s="471"/>
      <c r="EH217" s="471"/>
      <c r="EI217" s="472"/>
      <c r="EJ217" s="471"/>
      <c r="EK217" s="471"/>
      <c r="EL217" s="471"/>
      <c r="EM217" s="471"/>
      <c r="EN217" s="471"/>
      <c r="EO217" s="471"/>
      <c r="EP217" s="471"/>
      <c r="EQ217" s="471"/>
      <c r="ER217" s="471"/>
      <c r="ES217" s="468"/>
      <c r="ET217" s="468"/>
      <c r="EU217" s="472"/>
      <c r="EV217" s="468"/>
      <c r="EW217" s="468"/>
      <c r="EX217" s="468"/>
      <c r="EY217" s="468"/>
      <c r="EZ217" s="468"/>
      <c r="FA217" s="468"/>
      <c r="FB217" s="468"/>
      <c r="FC217" s="468"/>
      <c r="FD217" s="471"/>
      <c r="FE217" s="471"/>
      <c r="FF217" s="471"/>
      <c r="FG217" s="472"/>
      <c r="FH217" s="471"/>
      <c r="FI217" s="471"/>
      <c r="FJ217" s="471"/>
      <c r="FK217" s="471"/>
      <c r="FL217" s="471"/>
      <c r="FM217" s="471"/>
      <c r="FN217" s="471"/>
      <c r="FO217" s="471"/>
      <c r="FP217" s="471"/>
      <c r="FQ217" s="468"/>
      <c r="FR217" s="468"/>
      <c r="FS217" s="472"/>
      <c r="FT217" s="468"/>
      <c r="FU217" s="468"/>
      <c r="FV217" s="468"/>
      <c r="FW217" s="468"/>
      <c r="FX217" s="468"/>
      <c r="FY217" s="468"/>
      <c r="FZ217" s="468"/>
      <c r="GA217" s="468"/>
      <c r="GB217" s="471"/>
      <c r="GC217" s="471"/>
      <c r="GD217" s="471"/>
      <c r="GE217" s="471"/>
      <c r="GF217" s="471"/>
      <c r="GG217" s="510"/>
    </row>
    <row r="218" spans="7:189" s="508" customFormat="1" ht="22" hidden="1" customHeight="1">
      <c r="G218" s="540">
        <f t="shared" si="306"/>
        <v>12</v>
      </c>
      <c r="H218" s="468"/>
      <c r="I218" s="468"/>
      <c r="J218" s="468"/>
      <c r="K218" s="468"/>
      <c r="L218" s="468"/>
      <c r="M218" s="468"/>
      <c r="N218" s="468"/>
      <c r="O218" s="468"/>
      <c r="P218" s="472"/>
      <c r="Q218" s="471"/>
      <c r="R218" s="471"/>
      <c r="S218" s="472"/>
      <c r="T218" s="471"/>
      <c r="U218" s="471"/>
      <c r="V218" s="471"/>
      <c r="W218" s="471"/>
      <c r="X218" s="471"/>
      <c r="Y218" s="471"/>
      <c r="Z218" s="471"/>
      <c r="AA218" s="471"/>
      <c r="AB218" s="471"/>
      <c r="AC218" s="468"/>
      <c r="AD218" s="468"/>
      <c r="AE218" s="472"/>
      <c r="AF218" s="471"/>
      <c r="AG218" s="471"/>
      <c r="AH218" s="471"/>
      <c r="AI218" s="468"/>
      <c r="AJ218" s="468"/>
      <c r="AK218" s="471">
        <f>'Per IP Marketing'!$B$14</f>
        <v>-24000</v>
      </c>
      <c r="AL218" s="471">
        <f>'Per IP Marketing'!$C$14</f>
        <v>-24000</v>
      </c>
      <c r="AM218" s="471">
        <f>'Per IP Marketing'!$D$14</f>
        <v>-19000</v>
      </c>
      <c r="AN218" s="471">
        <f>'Per IP Marketing'!$E$14</f>
        <v>-29000</v>
      </c>
      <c r="AO218" s="471">
        <f>'Per IP Marketing'!$F$14</f>
        <v>-26500</v>
      </c>
      <c r="AP218" s="471">
        <f>'Per IP Marketing'!$G$14</f>
        <v>-27700</v>
      </c>
      <c r="AQ218" s="472">
        <f>'Per IP Marketing'!$H$14</f>
        <v>-32700</v>
      </c>
      <c r="AR218" s="471">
        <f>'Per IP Marketing'!$I$14</f>
        <v>-27000</v>
      </c>
      <c r="AS218" s="471">
        <f>'Per IP Marketing'!$J$14</f>
        <v>-12500</v>
      </c>
      <c r="AT218" s="471">
        <f>'Per IP Marketing'!$K$14</f>
        <v>-10000</v>
      </c>
      <c r="AU218" s="471">
        <f>'Per IP Marketing'!$L$14</f>
        <v>-9250</v>
      </c>
      <c r="AV218" s="471">
        <f>'Per IP Marketing'!$M$14</f>
        <v>-2700</v>
      </c>
      <c r="AW218" s="471">
        <f>'Per IP Marketing'!$N$14</f>
        <v>-1100</v>
      </c>
      <c r="AX218" s="471">
        <f>'Per IP Marketing'!$O$14</f>
        <v>-1100</v>
      </c>
      <c r="AY218" s="471">
        <f>'Per IP Marketing'!$P$14</f>
        <v>-1100</v>
      </c>
      <c r="AZ218" s="471">
        <f>'Per IP Marketing'!$Q$14</f>
        <v>-800</v>
      </c>
      <c r="BA218" s="471">
        <f>'Per IP Marketing'!$R$14</f>
        <v>-1050</v>
      </c>
      <c r="BB218" s="468">
        <f>'Per IP Marketing'!$T$14</f>
        <v>0</v>
      </c>
      <c r="BC218" s="468">
        <f>'Per IP Marketing'!T$14</f>
        <v>0</v>
      </c>
      <c r="BD218" s="471"/>
      <c r="BE218" s="471"/>
      <c r="BF218" s="471"/>
      <c r="BG218" s="468"/>
      <c r="BH218" s="468"/>
      <c r="BI218" s="468"/>
      <c r="BJ218" s="468"/>
      <c r="BK218" s="468"/>
      <c r="BL218" s="471"/>
      <c r="BM218" s="471"/>
      <c r="BN218" s="471"/>
      <c r="BO218" s="472"/>
      <c r="BP218" s="471"/>
      <c r="BQ218" s="471"/>
      <c r="BR218" s="471"/>
      <c r="BS218" s="471"/>
      <c r="BT218" s="471"/>
      <c r="BU218" s="471"/>
      <c r="BV218" s="471"/>
      <c r="BW218" s="471"/>
      <c r="BX218" s="471"/>
      <c r="BY218" s="468"/>
      <c r="BZ218" s="468"/>
      <c r="CA218" s="472"/>
      <c r="CB218" s="468"/>
      <c r="CC218" s="468"/>
      <c r="CD218" s="468"/>
      <c r="CE218" s="468"/>
      <c r="CF218" s="468"/>
      <c r="CG218" s="468"/>
      <c r="CH218" s="468"/>
      <c r="CI218" s="468"/>
      <c r="CJ218" s="471"/>
      <c r="CK218" s="471"/>
      <c r="CL218" s="471"/>
      <c r="CM218" s="472"/>
      <c r="CN218" s="471"/>
      <c r="CO218" s="471"/>
      <c r="CP218" s="471"/>
      <c r="CQ218" s="471"/>
      <c r="CR218" s="471"/>
      <c r="CS218" s="471"/>
      <c r="CT218" s="471"/>
      <c r="CU218" s="471"/>
      <c r="CV218" s="471"/>
      <c r="CW218" s="468"/>
      <c r="CX218" s="468"/>
      <c r="CY218" s="472"/>
      <c r="CZ218" s="468"/>
      <c r="DA218" s="468"/>
      <c r="DB218" s="468"/>
      <c r="DC218" s="468"/>
      <c r="DD218" s="468"/>
      <c r="DE218" s="468"/>
      <c r="DF218" s="468"/>
      <c r="DG218" s="468"/>
      <c r="DH218" s="471"/>
      <c r="DI218" s="471"/>
      <c r="DJ218" s="471"/>
      <c r="DK218" s="472"/>
      <c r="DL218" s="471"/>
      <c r="DM218" s="471"/>
      <c r="DN218" s="471"/>
      <c r="DO218" s="471"/>
      <c r="DP218" s="471"/>
      <c r="DQ218" s="471"/>
      <c r="DR218" s="471"/>
      <c r="DS218" s="471"/>
      <c r="DT218" s="471"/>
      <c r="DU218" s="468"/>
      <c r="DV218" s="468"/>
      <c r="DW218" s="472"/>
      <c r="DX218" s="468"/>
      <c r="DY218" s="468"/>
      <c r="DZ218" s="468"/>
      <c r="EA218" s="468"/>
      <c r="EB218" s="468"/>
      <c r="EC218" s="468"/>
      <c r="ED218" s="468"/>
      <c r="EE218" s="468"/>
      <c r="EF218" s="471"/>
      <c r="EG218" s="471"/>
      <c r="EH218" s="471"/>
      <c r="EI218" s="472"/>
      <c r="EJ218" s="471"/>
      <c r="EK218" s="471"/>
      <c r="EL218" s="471"/>
      <c r="EM218" s="471"/>
      <c r="EN218" s="471"/>
      <c r="EO218" s="471"/>
      <c r="EP218" s="471"/>
      <c r="EQ218" s="471"/>
      <c r="ER218" s="471"/>
      <c r="ES218" s="468"/>
      <c r="ET218" s="468"/>
      <c r="EU218" s="472"/>
      <c r="EV218" s="468"/>
      <c r="EW218" s="468"/>
      <c r="EX218" s="468"/>
      <c r="EY218" s="468"/>
      <c r="EZ218" s="468"/>
      <c r="FA218" s="468"/>
      <c r="FB218" s="468"/>
      <c r="FC218" s="468"/>
      <c r="FD218" s="471"/>
      <c r="FE218" s="471"/>
      <c r="FF218" s="471"/>
      <c r="FG218" s="472"/>
      <c r="FH218" s="471"/>
      <c r="FI218" s="471"/>
      <c r="FJ218" s="471"/>
      <c r="FK218" s="471"/>
      <c r="FL218" s="471"/>
      <c r="FM218" s="471"/>
      <c r="FN218" s="471"/>
      <c r="FO218" s="471"/>
      <c r="FP218" s="471"/>
      <c r="FQ218" s="468"/>
      <c r="FR218" s="468"/>
      <c r="FS218" s="472"/>
      <c r="FT218" s="468"/>
      <c r="FU218" s="468"/>
      <c r="FV218" s="468"/>
      <c r="FW218" s="468"/>
      <c r="FX218" s="468"/>
      <c r="FY218" s="468"/>
      <c r="FZ218" s="468"/>
      <c r="GA218" s="468"/>
      <c r="GB218" s="471"/>
      <c r="GC218" s="471"/>
      <c r="GD218" s="471"/>
      <c r="GE218" s="471"/>
      <c r="GF218" s="471"/>
      <c r="GG218" s="510"/>
    </row>
    <row r="219" spans="7:189" s="508" customFormat="1" ht="22" hidden="1" customHeight="1">
      <c r="G219" s="540">
        <f t="shared" si="306"/>
        <v>13</v>
      </c>
      <c r="H219" s="468"/>
      <c r="I219" s="468"/>
      <c r="J219" s="468"/>
      <c r="K219" s="468"/>
      <c r="L219" s="468"/>
      <c r="M219" s="468"/>
      <c r="N219" s="468"/>
      <c r="O219" s="468"/>
      <c r="P219" s="472"/>
      <c r="Q219" s="471"/>
      <c r="R219" s="471"/>
      <c r="S219" s="472"/>
      <c r="T219" s="471"/>
      <c r="U219" s="471"/>
      <c r="V219" s="471"/>
      <c r="W219" s="471"/>
      <c r="X219" s="471"/>
      <c r="Y219" s="471"/>
      <c r="Z219" s="471"/>
      <c r="AA219" s="471"/>
      <c r="AB219" s="471"/>
      <c r="AC219" s="468"/>
      <c r="AD219" s="468"/>
      <c r="AE219" s="472"/>
      <c r="AF219" s="471"/>
      <c r="AG219" s="471"/>
      <c r="AH219" s="471"/>
      <c r="AI219" s="468"/>
      <c r="AJ219" s="468"/>
      <c r="AK219" s="468"/>
      <c r="AL219" s="471">
        <f>'Per IP Marketing'!$B$14</f>
        <v>-24000</v>
      </c>
      <c r="AM219" s="471">
        <f>'Per IP Marketing'!$C$14</f>
        <v>-24000</v>
      </c>
      <c r="AN219" s="471">
        <f>'Per IP Marketing'!$D$14</f>
        <v>-19000</v>
      </c>
      <c r="AO219" s="471">
        <f>'Per IP Marketing'!$E$14</f>
        <v>-29000</v>
      </c>
      <c r="AP219" s="471">
        <f>'Per IP Marketing'!$F$14</f>
        <v>-26500</v>
      </c>
      <c r="AQ219" s="472">
        <f>'Per IP Marketing'!$G$14</f>
        <v>-27700</v>
      </c>
      <c r="AR219" s="471">
        <f>'Per IP Marketing'!$H$14</f>
        <v>-32700</v>
      </c>
      <c r="AS219" s="471">
        <f>'Per IP Marketing'!$I$14</f>
        <v>-27000</v>
      </c>
      <c r="AT219" s="471">
        <f>'Per IP Marketing'!$J$14</f>
        <v>-12500</v>
      </c>
      <c r="AU219" s="471">
        <f>'Per IP Marketing'!$K$14</f>
        <v>-10000</v>
      </c>
      <c r="AV219" s="471">
        <f>'Per IP Marketing'!$L$14</f>
        <v>-9250</v>
      </c>
      <c r="AW219" s="471">
        <f>'Per IP Marketing'!$M$14</f>
        <v>-2700</v>
      </c>
      <c r="AX219" s="471">
        <f>'Per IP Marketing'!$N$14</f>
        <v>-1100</v>
      </c>
      <c r="AY219" s="471">
        <f>'Per IP Marketing'!$O$14</f>
        <v>-1100</v>
      </c>
      <c r="AZ219" s="471">
        <f>'Per IP Marketing'!$P$14</f>
        <v>-1100</v>
      </c>
      <c r="BA219" s="471">
        <f>'Per IP Marketing'!$Q$14</f>
        <v>-800</v>
      </c>
      <c r="BB219" s="471">
        <f>'Per IP Marketing'!$R$14</f>
        <v>-1050</v>
      </c>
      <c r="BC219" s="468">
        <f>'Per IP Marketing'!$T$14</f>
        <v>0</v>
      </c>
      <c r="BD219" s="468">
        <f>'Per IP Marketing'!T$14</f>
        <v>0</v>
      </c>
      <c r="BE219" s="468"/>
      <c r="BF219" s="471"/>
      <c r="BG219" s="468"/>
      <c r="BH219" s="468"/>
      <c r="BI219" s="468"/>
      <c r="BJ219" s="468"/>
      <c r="BK219" s="468"/>
      <c r="BL219" s="471"/>
      <c r="BM219" s="471"/>
      <c r="BN219" s="471"/>
      <c r="BO219" s="472"/>
      <c r="BP219" s="471"/>
      <c r="BQ219" s="471"/>
      <c r="BR219" s="471"/>
      <c r="BS219" s="471"/>
      <c r="BT219" s="471"/>
      <c r="BU219" s="471"/>
      <c r="BV219" s="471"/>
      <c r="BW219" s="471"/>
      <c r="BX219" s="471"/>
      <c r="BY219" s="468"/>
      <c r="BZ219" s="468"/>
      <c r="CA219" s="472"/>
      <c r="CB219" s="468"/>
      <c r="CC219" s="468"/>
      <c r="CD219" s="468"/>
      <c r="CE219" s="468"/>
      <c r="CF219" s="468"/>
      <c r="CG219" s="468"/>
      <c r="CH219" s="468"/>
      <c r="CI219" s="468"/>
      <c r="CJ219" s="471"/>
      <c r="CK219" s="471"/>
      <c r="CL219" s="471"/>
      <c r="CM219" s="472"/>
      <c r="CN219" s="471"/>
      <c r="CO219" s="471"/>
      <c r="CP219" s="471"/>
      <c r="CQ219" s="471"/>
      <c r="CR219" s="471"/>
      <c r="CS219" s="471"/>
      <c r="CT219" s="471"/>
      <c r="CU219" s="471"/>
      <c r="CV219" s="471"/>
      <c r="CW219" s="468"/>
      <c r="CX219" s="468"/>
      <c r="CY219" s="472"/>
      <c r="CZ219" s="468"/>
      <c r="DA219" s="468"/>
      <c r="DB219" s="468"/>
      <c r="DC219" s="468"/>
      <c r="DD219" s="468"/>
      <c r="DE219" s="468"/>
      <c r="DF219" s="468"/>
      <c r="DG219" s="468"/>
      <c r="DH219" s="471"/>
      <c r="DI219" s="471"/>
      <c r="DJ219" s="471"/>
      <c r="DK219" s="472"/>
      <c r="DL219" s="471"/>
      <c r="DM219" s="471"/>
      <c r="DN219" s="471"/>
      <c r="DO219" s="471"/>
      <c r="DP219" s="471"/>
      <c r="DQ219" s="471"/>
      <c r="DR219" s="471"/>
      <c r="DS219" s="471"/>
      <c r="DT219" s="471"/>
      <c r="DU219" s="468"/>
      <c r="DV219" s="468"/>
      <c r="DW219" s="472"/>
      <c r="DX219" s="468"/>
      <c r="DY219" s="468"/>
      <c r="DZ219" s="468"/>
      <c r="EA219" s="468"/>
      <c r="EB219" s="468"/>
      <c r="EC219" s="468"/>
      <c r="ED219" s="468"/>
      <c r="EE219" s="468"/>
      <c r="EF219" s="471"/>
      <c r="EG219" s="471"/>
      <c r="EH219" s="471"/>
      <c r="EI219" s="472"/>
      <c r="EJ219" s="471"/>
      <c r="EK219" s="471"/>
      <c r="EL219" s="471"/>
      <c r="EM219" s="471"/>
      <c r="EN219" s="471"/>
      <c r="EO219" s="471"/>
      <c r="EP219" s="471"/>
      <c r="EQ219" s="471"/>
      <c r="ER219" s="471"/>
      <c r="ES219" s="468"/>
      <c r="ET219" s="468"/>
      <c r="EU219" s="472"/>
      <c r="EV219" s="468"/>
      <c r="EW219" s="468"/>
      <c r="EX219" s="468"/>
      <c r="EY219" s="468"/>
      <c r="EZ219" s="468"/>
      <c r="FA219" s="468"/>
      <c r="FB219" s="468"/>
      <c r="FC219" s="468"/>
      <c r="FD219" s="471"/>
      <c r="FE219" s="471"/>
      <c r="FF219" s="471"/>
      <c r="FG219" s="472"/>
      <c r="FH219" s="471"/>
      <c r="FI219" s="471"/>
      <c r="FJ219" s="471"/>
      <c r="FK219" s="471"/>
      <c r="FL219" s="471"/>
      <c r="FM219" s="471"/>
      <c r="FN219" s="471"/>
      <c r="FO219" s="471"/>
      <c r="FP219" s="471"/>
      <c r="FQ219" s="468"/>
      <c r="FR219" s="468"/>
      <c r="FS219" s="472"/>
      <c r="FT219" s="468"/>
      <c r="FU219" s="468"/>
      <c r="FV219" s="468"/>
      <c r="FW219" s="468"/>
      <c r="FX219" s="468"/>
      <c r="FY219" s="468"/>
      <c r="FZ219" s="468"/>
      <c r="GA219" s="468"/>
      <c r="GB219" s="471"/>
      <c r="GC219" s="471"/>
      <c r="GD219" s="471"/>
      <c r="GE219" s="471"/>
      <c r="GF219" s="471"/>
      <c r="GG219" s="510"/>
    </row>
    <row r="220" spans="7:189" s="508" customFormat="1" ht="22" hidden="1" customHeight="1">
      <c r="G220" s="540">
        <f t="shared" si="306"/>
        <v>14</v>
      </c>
      <c r="H220" s="468"/>
      <c r="I220" s="468"/>
      <c r="J220" s="468"/>
      <c r="K220" s="468"/>
      <c r="L220" s="468"/>
      <c r="M220" s="468"/>
      <c r="N220" s="468"/>
      <c r="O220" s="468"/>
      <c r="P220" s="472"/>
      <c r="Q220" s="471"/>
      <c r="R220" s="471"/>
      <c r="S220" s="472"/>
      <c r="T220" s="471"/>
      <c r="U220" s="471"/>
      <c r="V220" s="471"/>
      <c r="W220" s="471"/>
      <c r="X220" s="471"/>
      <c r="Y220" s="471"/>
      <c r="Z220" s="471"/>
      <c r="AA220" s="471"/>
      <c r="AB220" s="471"/>
      <c r="AC220" s="468"/>
      <c r="AD220" s="468"/>
      <c r="AE220" s="472"/>
      <c r="AF220" s="471"/>
      <c r="AG220" s="471"/>
      <c r="AH220" s="471"/>
      <c r="AI220" s="468"/>
      <c r="AJ220" s="468"/>
      <c r="AK220" s="468"/>
      <c r="AL220" s="468"/>
      <c r="AM220" s="471">
        <f>'Per IP Marketing'!$B$14</f>
        <v>-24000</v>
      </c>
      <c r="AN220" s="471">
        <f>'Per IP Marketing'!$C$14</f>
        <v>-24000</v>
      </c>
      <c r="AO220" s="471">
        <f>'Per IP Marketing'!$D$14</f>
        <v>-19000</v>
      </c>
      <c r="AP220" s="471">
        <f>'Per IP Marketing'!$E$14</f>
        <v>-29000</v>
      </c>
      <c r="AQ220" s="472">
        <f>'Per IP Marketing'!$F$14</f>
        <v>-26500</v>
      </c>
      <c r="AR220" s="471">
        <f>'Per IP Marketing'!$G$14</f>
        <v>-27700</v>
      </c>
      <c r="AS220" s="471">
        <f>'Per IP Marketing'!$H$14</f>
        <v>-32700</v>
      </c>
      <c r="AT220" s="471">
        <f>'Per IP Marketing'!$I$14</f>
        <v>-27000</v>
      </c>
      <c r="AU220" s="471">
        <f>'Per IP Marketing'!$J$14</f>
        <v>-12500</v>
      </c>
      <c r="AV220" s="471">
        <f>'Per IP Marketing'!$K$14</f>
        <v>-10000</v>
      </c>
      <c r="AW220" s="471">
        <f>'Per IP Marketing'!$L$14</f>
        <v>-9250</v>
      </c>
      <c r="AX220" s="471">
        <f>'Per IP Marketing'!$M$14</f>
        <v>-2700</v>
      </c>
      <c r="AY220" s="471">
        <f>'Per IP Marketing'!$N$14</f>
        <v>-1100</v>
      </c>
      <c r="AZ220" s="471">
        <f>'Per IP Marketing'!$O$14</f>
        <v>-1100</v>
      </c>
      <c r="BA220" s="471">
        <f>'Per IP Marketing'!$P$14</f>
        <v>-1100</v>
      </c>
      <c r="BB220" s="471">
        <f>'Per IP Marketing'!$Q$14</f>
        <v>-800</v>
      </c>
      <c r="BC220" s="471">
        <f>'Per IP Marketing'!$R$14</f>
        <v>-1050</v>
      </c>
      <c r="BD220" s="468">
        <f>'Per IP Marketing'!$T$14</f>
        <v>0</v>
      </c>
      <c r="BE220" s="468">
        <f>'Per IP Marketing'!T$14</f>
        <v>0</v>
      </c>
      <c r="BF220" s="471"/>
      <c r="BG220" s="468"/>
      <c r="BH220" s="468"/>
      <c r="BI220" s="468"/>
      <c r="BJ220" s="468"/>
      <c r="BK220" s="468"/>
      <c r="BL220" s="471"/>
      <c r="BM220" s="471"/>
      <c r="BN220" s="471"/>
      <c r="BO220" s="472"/>
      <c r="BP220" s="471"/>
      <c r="BQ220" s="471"/>
      <c r="BR220" s="471"/>
      <c r="BS220" s="471"/>
      <c r="BT220" s="471"/>
      <c r="BU220" s="471"/>
      <c r="BV220" s="471"/>
      <c r="BW220" s="471"/>
      <c r="BX220" s="471"/>
      <c r="BY220" s="468"/>
      <c r="BZ220" s="468"/>
      <c r="CA220" s="472"/>
      <c r="CB220" s="468"/>
      <c r="CC220" s="468"/>
      <c r="CD220" s="468"/>
      <c r="CE220" s="468"/>
      <c r="CF220" s="468"/>
      <c r="CG220" s="468"/>
      <c r="CH220" s="468"/>
      <c r="CI220" s="468"/>
      <c r="CJ220" s="471"/>
      <c r="CK220" s="471"/>
      <c r="CL220" s="471"/>
      <c r="CM220" s="472"/>
      <c r="CN220" s="471"/>
      <c r="CO220" s="471"/>
      <c r="CP220" s="471"/>
      <c r="CQ220" s="471"/>
      <c r="CR220" s="471"/>
      <c r="CS220" s="471"/>
      <c r="CT220" s="471"/>
      <c r="CU220" s="471"/>
      <c r="CV220" s="471"/>
      <c r="CW220" s="468"/>
      <c r="CX220" s="468"/>
      <c r="CY220" s="472"/>
      <c r="CZ220" s="468"/>
      <c r="DA220" s="468"/>
      <c r="DB220" s="468"/>
      <c r="DC220" s="468"/>
      <c r="DD220" s="468"/>
      <c r="DE220" s="468"/>
      <c r="DF220" s="468"/>
      <c r="DG220" s="468"/>
      <c r="DH220" s="471"/>
      <c r="DI220" s="471"/>
      <c r="DJ220" s="471"/>
      <c r="DK220" s="472"/>
      <c r="DL220" s="471"/>
      <c r="DM220" s="471"/>
      <c r="DN220" s="471"/>
      <c r="DO220" s="471"/>
      <c r="DP220" s="471"/>
      <c r="DQ220" s="471"/>
      <c r="DR220" s="471"/>
      <c r="DS220" s="471"/>
      <c r="DT220" s="471"/>
      <c r="DU220" s="468"/>
      <c r="DV220" s="468"/>
      <c r="DW220" s="472"/>
      <c r="DX220" s="468"/>
      <c r="DY220" s="468"/>
      <c r="DZ220" s="468"/>
      <c r="EA220" s="468"/>
      <c r="EB220" s="468"/>
      <c r="EC220" s="468"/>
      <c r="ED220" s="468"/>
      <c r="EE220" s="468"/>
      <c r="EF220" s="471"/>
      <c r="EG220" s="471"/>
      <c r="EH220" s="471"/>
      <c r="EI220" s="472"/>
      <c r="EJ220" s="471"/>
      <c r="EK220" s="471"/>
      <c r="EL220" s="471"/>
      <c r="EM220" s="471"/>
      <c r="EN220" s="471"/>
      <c r="EO220" s="471"/>
      <c r="EP220" s="471"/>
      <c r="EQ220" s="471"/>
      <c r="ER220" s="471"/>
      <c r="ES220" s="468"/>
      <c r="ET220" s="468"/>
      <c r="EU220" s="472"/>
      <c r="EV220" s="468"/>
      <c r="EW220" s="468"/>
      <c r="EX220" s="468"/>
      <c r="EY220" s="468"/>
      <c r="EZ220" s="468"/>
      <c r="FA220" s="468"/>
      <c r="FB220" s="468"/>
      <c r="FC220" s="468"/>
      <c r="FD220" s="471"/>
      <c r="FE220" s="471"/>
      <c r="FF220" s="471"/>
      <c r="FG220" s="472"/>
      <c r="FH220" s="471"/>
      <c r="FI220" s="471"/>
      <c r="FJ220" s="471"/>
      <c r="FK220" s="471"/>
      <c r="FL220" s="471"/>
      <c r="FM220" s="471"/>
      <c r="FN220" s="471"/>
      <c r="FO220" s="471"/>
      <c r="FP220" s="471"/>
      <c r="FQ220" s="468"/>
      <c r="FR220" s="468"/>
      <c r="FS220" s="472"/>
      <c r="FT220" s="468"/>
      <c r="FU220" s="468"/>
      <c r="FV220" s="468"/>
      <c r="FW220" s="468"/>
      <c r="FX220" s="468"/>
      <c r="FY220" s="468"/>
      <c r="FZ220" s="468"/>
      <c r="GA220" s="468"/>
      <c r="GB220" s="471"/>
      <c r="GC220" s="471"/>
      <c r="GD220" s="471"/>
      <c r="GE220" s="471"/>
      <c r="GF220" s="471"/>
      <c r="GG220" s="510"/>
    </row>
    <row r="221" spans="7:189" s="508" customFormat="1" ht="22" hidden="1" customHeight="1">
      <c r="G221" s="540">
        <f t="shared" si="306"/>
        <v>15</v>
      </c>
      <c r="H221" s="468"/>
      <c r="I221" s="468"/>
      <c r="J221" s="468"/>
      <c r="K221" s="468"/>
      <c r="L221" s="468"/>
      <c r="M221" s="468"/>
      <c r="N221" s="468"/>
      <c r="O221" s="468"/>
      <c r="P221" s="472"/>
      <c r="Q221" s="471"/>
      <c r="R221" s="471"/>
      <c r="S221" s="472"/>
      <c r="T221" s="471"/>
      <c r="U221" s="471"/>
      <c r="V221" s="471"/>
      <c r="W221" s="471"/>
      <c r="X221" s="471"/>
      <c r="Y221" s="471"/>
      <c r="Z221" s="471"/>
      <c r="AA221" s="471"/>
      <c r="AB221" s="471"/>
      <c r="AC221" s="468"/>
      <c r="AD221" s="468"/>
      <c r="AE221" s="472"/>
      <c r="AF221" s="471"/>
      <c r="AG221" s="471"/>
      <c r="AH221" s="471"/>
      <c r="AI221" s="468"/>
      <c r="AJ221" s="468"/>
      <c r="AK221" s="468"/>
      <c r="AL221" s="468"/>
      <c r="AM221" s="468"/>
      <c r="AN221" s="471"/>
      <c r="AO221" s="471">
        <f>'Per IP Marketing'!$B$14</f>
        <v>-24000</v>
      </c>
      <c r="AP221" s="471">
        <f>'Per IP Marketing'!$C$14</f>
        <v>-24000</v>
      </c>
      <c r="AQ221" s="472">
        <f>'Per IP Marketing'!$D$14</f>
        <v>-19000</v>
      </c>
      <c r="AR221" s="471">
        <f>'Per IP Marketing'!$E$14</f>
        <v>-29000</v>
      </c>
      <c r="AS221" s="471">
        <f>'Per IP Marketing'!$F$14</f>
        <v>-26500</v>
      </c>
      <c r="AT221" s="471">
        <f>'Per IP Marketing'!$G$14</f>
        <v>-27700</v>
      </c>
      <c r="AU221" s="471">
        <f>'Per IP Marketing'!$H$14</f>
        <v>-32700</v>
      </c>
      <c r="AV221" s="471">
        <f>'Per IP Marketing'!$I$14</f>
        <v>-27000</v>
      </c>
      <c r="AW221" s="471">
        <f>'Per IP Marketing'!$J$14</f>
        <v>-12500</v>
      </c>
      <c r="AX221" s="471">
        <f>'Per IP Marketing'!$K$14</f>
        <v>-10000</v>
      </c>
      <c r="AY221" s="471">
        <f>'Per IP Marketing'!$L$14</f>
        <v>-9250</v>
      </c>
      <c r="AZ221" s="471">
        <f>'Per IP Marketing'!$M$14</f>
        <v>-2700</v>
      </c>
      <c r="BA221" s="471">
        <f>'Per IP Marketing'!$N$14</f>
        <v>-1100</v>
      </c>
      <c r="BB221" s="471">
        <f>'Per IP Marketing'!$O$14</f>
        <v>-1100</v>
      </c>
      <c r="BC221" s="471">
        <f>'Per IP Marketing'!$P$14</f>
        <v>-1100</v>
      </c>
      <c r="BD221" s="471">
        <f>'Per IP Marketing'!$Q$14</f>
        <v>-800</v>
      </c>
      <c r="BE221" s="471">
        <f>'Per IP Marketing'!$R$14</f>
        <v>-1050</v>
      </c>
      <c r="BF221" s="468">
        <f>'Per IP Marketing'!$T$14</f>
        <v>0</v>
      </c>
      <c r="BG221" s="471">
        <f>'Per IP Marketing'!T$14</f>
        <v>0</v>
      </c>
      <c r="BH221" s="468"/>
      <c r="BI221" s="468"/>
      <c r="BJ221" s="468"/>
      <c r="BK221" s="468"/>
      <c r="BL221" s="471"/>
      <c r="BM221" s="471"/>
      <c r="BN221" s="471"/>
      <c r="BO221" s="472"/>
      <c r="BP221" s="471"/>
      <c r="BQ221" s="471"/>
      <c r="BR221" s="471"/>
      <c r="BS221" s="471"/>
      <c r="BT221" s="471"/>
      <c r="BU221" s="471"/>
      <c r="BV221" s="471"/>
      <c r="BW221" s="471"/>
      <c r="BX221" s="471"/>
      <c r="BY221" s="468"/>
      <c r="BZ221" s="468"/>
      <c r="CA221" s="472"/>
      <c r="CB221" s="468"/>
      <c r="CC221" s="468"/>
      <c r="CD221" s="468"/>
      <c r="CE221" s="468"/>
      <c r="CF221" s="468"/>
      <c r="CG221" s="468"/>
      <c r="CH221" s="468"/>
      <c r="CI221" s="468"/>
      <c r="CJ221" s="471"/>
      <c r="CK221" s="471"/>
      <c r="CL221" s="471"/>
      <c r="CM221" s="472"/>
      <c r="CN221" s="471"/>
      <c r="CO221" s="471"/>
      <c r="CP221" s="471"/>
      <c r="CQ221" s="471"/>
      <c r="CR221" s="471"/>
      <c r="CS221" s="471"/>
      <c r="CT221" s="471"/>
      <c r="CU221" s="471"/>
      <c r="CV221" s="471"/>
      <c r="CW221" s="468"/>
      <c r="CX221" s="468"/>
      <c r="CY221" s="472"/>
      <c r="CZ221" s="468"/>
      <c r="DA221" s="468"/>
      <c r="DB221" s="468"/>
      <c r="DC221" s="468"/>
      <c r="DD221" s="468"/>
      <c r="DE221" s="468"/>
      <c r="DF221" s="468"/>
      <c r="DG221" s="468"/>
      <c r="DH221" s="471"/>
      <c r="DI221" s="471"/>
      <c r="DJ221" s="471"/>
      <c r="DK221" s="472"/>
      <c r="DL221" s="471"/>
      <c r="DM221" s="471"/>
      <c r="DN221" s="471"/>
      <c r="DO221" s="471"/>
      <c r="DP221" s="471"/>
      <c r="DQ221" s="471"/>
      <c r="DR221" s="471"/>
      <c r="DS221" s="471"/>
      <c r="DT221" s="471"/>
      <c r="DU221" s="468"/>
      <c r="DV221" s="468"/>
      <c r="DW221" s="472"/>
      <c r="DX221" s="468"/>
      <c r="DY221" s="468"/>
      <c r="DZ221" s="468"/>
      <c r="EA221" s="468"/>
      <c r="EB221" s="468"/>
      <c r="EC221" s="468"/>
      <c r="ED221" s="468"/>
      <c r="EE221" s="468"/>
      <c r="EF221" s="471"/>
      <c r="EG221" s="471"/>
      <c r="EH221" s="471"/>
      <c r="EI221" s="472"/>
      <c r="EJ221" s="471"/>
      <c r="EK221" s="471"/>
      <c r="EL221" s="471"/>
      <c r="EM221" s="471"/>
      <c r="EN221" s="471"/>
      <c r="EO221" s="471"/>
      <c r="EP221" s="471"/>
      <c r="EQ221" s="471"/>
      <c r="ER221" s="471"/>
      <c r="ES221" s="468"/>
      <c r="ET221" s="468"/>
      <c r="EU221" s="472"/>
      <c r="EV221" s="468"/>
      <c r="EW221" s="468"/>
      <c r="EX221" s="468"/>
      <c r="EY221" s="468"/>
      <c r="EZ221" s="468"/>
      <c r="FA221" s="468"/>
      <c r="FB221" s="468"/>
      <c r="FC221" s="468"/>
      <c r="FD221" s="471"/>
      <c r="FE221" s="471"/>
      <c r="FF221" s="471"/>
      <c r="FG221" s="472"/>
      <c r="FH221" s="471"/>
      <c r="FI221" s="471"/>
      <c r="FJ221" s="471"/>
      <c r="FK221" s="471"/>
      <c r="FL221" s="471"/>
      <c r="FM221" s="471"/>
      <c r="FN221" s="471"/>
      <c r="FO221" s="471"/>
      <c r="FP221" s="471"/>
      <c r="FQ221" s="468"/>
      <c r="FR221" s="468"/>
      <c r="FS221" s="472"/>
      <c r="FT221" s="468"/>
      <c r="FU221" s="468"/>
      <c r="FV221" s="468"/>
      <c r="FW221" s="468"/>
      <c r="FX221" s="468"/>
      <c r="FY221" s="468"/>
      <c r="FZ221" s="468"/>
      <c r="GA221" s="468"/>
      <c r="GB221" s="471"/>
      <c r="GC221" s="471"/>
      <c r="GD221" s="471"/>
      <c r="GE221" s="471"/>
      <c r="GF221" s="471"/>
      <c r="GG221" s="510"/>
    </row>
    <row r="222" spans="7:189" s="508" customFormat="1" ht="22" hidden="1" customHeight="1">
      <c r="G222" s="540">
        <f t="shared" si="306"/>
        <v>16</v>
      </c>
      <c r="H222" s="468"/>
      <c r="I222" s="468"/>
      <c r="J222" s="468"/>
      <c r="K222" s="468"/>
      <c r="L222" s="468"/>
      <c r="M222" s="468"/>
      <c r="N222" s="468"/>
      <c r="O222" s="468"/>
      <c r="P222" s="472"/>
      <c r="Q222" s="471"/>
      <c r="R222" s="471"/>
      <c r="S222" s="472"/>
      <c r="T222" s="471"/>
      <c r="U222" s="471"/>
      <c r="V222" s="471"/>
      <c r="W222" s="471"/>
      <c r="X222" s="471"/>
      <c r="Y222" s="471"/>
      <c r="Z222" s="471"/>
      <c r="AA222" s="471"/>
      <c r="AB222" s="471"/>
      <c r="AC222" s="468"/>
      <c r="AD222" s="468"/>
      <c r="AE222" s="472"/>
      <c r="AF222" s="471"/>
      <c r="AG222" s="471"/>
      <c r="AH222" s="471"/>
      <c r="AI222" s="468"/>
      <c r="AJ222" s="468"/>
      <c r="AK222" s="468"/>
      <c r="AL222" s="468"/>
      <c r="AM222" s="468"/>
      <c r="AN222" s="471"/>
      <c r="AO222" s="471"/>
      <c r="AP222" s="471">
        <f>'Per IP Marketing'!$B$14</f>
        <v>-24000</v>
      </c>
      <c r="AQ222" s="472">
        <f>'Per IP Marketing'!$C$14</f>
        <v>-24000</v>
      </c>
      <c r="AR222" s="471">
        <f>'Per IP Marketing'!$D$14</f>
        <v>-19000</v>
      </c>
      <c r="AS222" s="471">
        <f>'Per IP Marketing'!$E$14</f>
        <v>-29000</v>
      </c>
      <c r="AT222" s="471">
        <f>'Per IP Marketing'!$F$14</f>
        <v>-26500</v>
      </c>
      <c r="AU222" s="471">
        <f>'Per IP Marketing'!$G$14</f>
        <v>-27700</v>
      </c>
      <c r="AV222" s="471">
        <f>'Per IP Marketing'!$H$14</f>
        <v>-32700</v>
      </c>
      <c r="AW222" s="471">
        <f>'Per IP Marketing'!$I$14</f>
        <v>-27000</v>
      </c>
      <c r="AX222" s="471">
        <f>'Per IP Marketing'!$J$14</f>
        <v>-12500</v>
      </c>
      <c r="AY222" s="471">
        <f>'Per IP Marketing'!$K$14</f>
        <v>-10000</v>
      </c>
      <c r="AZ222" s="471">
        <f>'Per IP Marketing'!$L$14</f>
        <v>-9250</v>
      </c>
      <c r="BA222" s="471">
        <f>'Per IP Marketing'!$M$14</f>
        <v>-2700</v>
      </c>
      <c r="BB222" s="471">
        <f>'Per IP Marketing'!$N$14</f>
        <v>-1100</v>
      </c>
      <c r="BC222" s="471">
        <f>'Per IP Marketing'!$O$14</f>
        <v>-1100</v>
      </c>
      <c r="BD222" s="471">
        <f>'Per IP Marketing'!$P$14</f>
        <v>-1100</v>
      </c>
      <c r="BE222" s="471">
        <f>'Per IP Marketing'!$Q$14</f>
        <v>-800</v>
      </c>
      <c r="BF222" s="471">
        <f>'Per IP Marketing'!$R$14</f>
        <v>-1050</v>
      </c>
      <c r="BG222" s="468">
        <f>'Per IP Marketing'!$T$14</f>
        <v>0</v>
      </c>
      <c r="BH222" s="471">
        <f>'Per IP Marketing'!T$14</f>
        <v>0</v>
      </c>
      <c r="BI222" s="468"/>
      <c r="BJ222" s="468"/>
      <c r="BK222" s="468"/>
      <c r="BL222" s="471"/>
      <c r="BM222" s="471"/>
      <c r="BN222" s="471"/>
      <c r="BO222" s="472"/>
      <c r="BP222" s="471"/>
      <c r="BQ222" s="471"/>
      <c r="BR222" s="471"/>
      <c r="BS222" s="471"/>
      <c r="BT222" s="471"/>
      <c r="BU222" s="471"/>
      <c r="BV222" s="471"/>
      <c r="BW222" s="471"/>
      <c r="BX222" s="471"/>
      <c r="BY222" s="468"/>
      <c r="BZ222" s="468"/>
      <c r="CA222" s="472"/>
      <c r="CB222" s="468"/>
      <c r="CC222" s="468"/>
      <c r="CD222" s="468"/>
      <c r="CE222" s="468"/>
      <c r="CF222" s="468"/>
      <c r="CG222" s="468"/>
      <c r="CH222" s="468"/>
      <c r="CI222" s="468"/>
      <c r="CJ222" s="471"/>
      <c r="CK222" s="471"/>
      <c r="CL222" s="471"/>
      <c r="CM222" s="472"/>
      <c r="CN222" s="471"/>
      <c r="CO222" s="471"/>
      <c r="CP222" s="471"/>
      <c r="CQ222" s="471"/>
      <c r="CR222" s="471"/>
      <c r="CS222" s="471"/>
      <c r="CT222" s="471"/>
      <c r="CU222" s="471"/>
      <c r="CV222" s="471"/>
      <c r="CW222" s="468"/>
      <c r="CX222" s="468"/>
      <c r="CY222" s="472"/>
      <c r="CZ222" s="468"/>
      <c r="DA222" s="468"/>
      <c r="DB222" s="468"/>
      <c r="DC222" s="468"/>
      <c r="DD222" s="468"/>
      <c r="DE222" s="468"/>
      <c r="DF222" s="468"/>
      <c r="DG222" s="468"/>
      <c r="DH222" s="471"/>
      <c r="DI222" s="471"/>
      <c r="DJ222" s="471"/>
      <c r="DK222" s="472"/>
      <c r="DL222" s="471"/>
      <c r="DM222" s="471"/>
      <c r="DN222" s="471"/>
      <c r="DO222" s="471"/>
      <c r="DP222" s="471"/>
      <c r="DQ222" s="471"/>
      <c r="DR222" s="471"/>
      <c r="DS222" s="471"/>
      <c r="DT222" s="471"/>
      <c r="DU222" s="468"/>
      <c r="DV222" s="468"/>
      <c r="DW222" s="472"/>
      <c r="DX222" s="468"/>
      <c r="DY222" s="468"/>
      <c r="DZ222" s="468"/>
      <c r="EA222" s="468"/>
      <c r="EB222" s="468"/>
      <c r="EC222" s="468"/>
      <c r="ED222" s="468"/>
      <c r="EE222" s="468"/>
      <c r="EF222" s="471"/>
      <c r="EG222" s="471"/>
      <c r="EH222" s="471"/>
      <c r="EI222" s="472"/>
      <c r="EJ222" s="471"/>
      <c r="EK222" s="471"/>
      <c r="EL222" s="471"/>
      <c r="EM222" s="471"/>
      <c r="EN222" s="471"/>
      <c r="EO222" s="471"/>
      <c r="EP222" s="471"/>
      <c r="EQ222" s="471"/>
      <c r="ER222" s="471"/>
      <c r="ES222" s="468"/>
      <c r="ET222" s="468"/>
      <c r="EU222" s="472"/>
      <c r="EV222" s="468"/>
      <c r="EW222" s="468"/>
      <c r="EX222" s="468"/>
      <c r="EY222" s="468"/>
      <c r="EZ222" s="468"/>
      <c r="FA222" s="468"/>
      <c r="FB222" s="468"/>
      <c r="FC222" s="468"/>
      <c r="FD222" s="471"/>
      <c r="FE222" s="471"/>
      <c r="FF222" s="471"/>
      <c r="FG222" s="472"/>
      <c r="FH222" s="471"/>
      <c r="FI222" s="471"/>
      <c r="FJ222" s="471"/>
      <c r="FK222" s="471"/>
      <c r="FL222" s="471"/>
      <c r="FM222" s="471"/>
      <c r="FN222" s="471"/>
      <c r="FO222" s="471"/>
      <c r="FP222" s="471"/>
      <c r="FQ222" s="468"/>
      <c r="FR222" s="468"/>
      <c r="FS222" s="472"/>
      <c r="FT222" s="468"/>
      <c r="FU222" s="468"/>
      <c r="FV222" s="468"/>
      <c r="FW222" s="468"/>
      <c r="FX222" s="468"/>
      <c r="FY222" s="468"/>
      <c r="FZ222" s="468"/>
      <c r="GA222" s="468"/>
      <c r="GB222" s="471"/>
      <c r="GC222" s="471"/>
      <c r="GD222" s="471"/>
      <c r="GE222" s="471"/>
      <c r="GF222" s="471"/>
      <c r="GG222" s="510"/>
    </row>
    <row r="223" spans="7:189" s="508" customFormat="1" ht="22" hidden="1" customHeight="1">
      <c r="G223" s="540">
        <f t="shared" si="306"/>
        <v>17</v>
      </c>
      <c r="H223" s="468"/>
      <c r="I223" s="468"/>
      <c r="J223" s="468"/>
      <c r="K223" s="468"/>
      <c r="L223" s="468"/>
      <c r="M223" s="468"/>
      <c r="N223" s="468"/>
      <c r="O223" s="468"/>
      <c r="P223" s="472"/>
      <c r="Q223" s="471"/>
      <c r="R223" s="471"/>
      <c r="S223" s="472"/>
      <c r="T223" s="471"/>
      <c r="U223" s="471"/>
      <c r="V223" s="471"/>
      <c r="W223" s="471"/>
      <c r="X223" s="471"/>
      <c r="Y223" s="471"/>
      <c r="Z223" s="471"/>
      <c r="AA223" s="471"/>
      <c r="AB223" s="471"/>
      <c r="AC223" s="468"/>
      <c r="AD223" s="468"/>
      <c r="AE223" s="472"/>
      <c r="AF223" s="471"/>
      <c r="AG223" s="471"/>
      <c r="AH223" s="471"/>
      <c r="AI223" s="468"/>
      <c r="AJ223" s="468"/>
      <c r="AK223" s="468"/>
      <c r="AL223" s="468"/>
      <c r="AM223" s="468"/>
      <c r="AN223" s="471"/>
      <c r="AO223" s="471"/>
      <c r="AP223" s="471"/>
      <c r="AQ223" s="472">
        <f>'Per IP Marketing'!$B$14</f>
        <v>-24000</v>
      </c>
      <c r="AR223" s="471">
        <f>'Per IP Marketing'!$C$14</f>
        <v>-24000</v>
      </c>
      <c r="AS223" s="471">
        <f>'Per IP Marketing'!$D$14</f>
        <v>-19000</v>
      </c>
      <c r="AT223" s="471">
        <f>'Per IP Marketing'!$E$14</f>
        <v>-29000</v>
      </c>
      <c r="AU223" s="471">
        <f>'Per IP Marketing'!$F$14</f>
        <v>-26500</v>
      </c>
      <c r="AV223" s="471">
        <f>'Per IP Marketing'!$G$14</f>
        <v>-27700</v>
      </c>
      <c r="AW223" s="471">
        <f>'Per IP Marketing'!$H$14</f>
        <v>-32700</v>
      </c>
      <c r="AX223" s="471">
        <f>'Per IP Marketing'!$I$14</f>
        <v>-27000</v>
      </c>
      <c r="AY223" s="471">
        <f>'Per IP Marketing'!$J$14</f>
        <v>-12500</v>
      </c>
      <c r="AZ223" s="471">
        <f>'Per IP Marketing'!$K$14</f>
        <v>-10000</v>
      </c>
      <c r="BA223" s="471">
        <f>'Per IP Marketing'!$L$14</f>
        <v>-9250</v>
      </c>
      <c r="BB223" s="471">
        <f>'Per IP Marketing'!$M$14</f>
        <v>-2700</v>
      </c>
      <c r="BC223" s="471">
        <f>'Per IP Marketing'!$N$14</f>
        <v>-1100</v>
      </c>
      <c r="BD223" s="471">
        <f>'Per IP Marketing'!$O$14</f>
        <v>-1100</v>
      </c>
      <c r="BE223" s="471">
        <f>'Per IP Marketing'!$P$14</f>
        <v>-1100</v>
      </c>
      <c r="BF223" s="471">
        <f>'Per IP Marketing'!$Q$14</f>
        <v>-800</v>
      </c>
      <c r="BG223" s="471">
        <f>'Per IP Marketing'!$R$14</f>
        <v>-1050</v>
      </c>
      <c r="BH223" s="468">
        <f>'Per IP Marketing'!$T$14</f>
        <v>0</v>
      </c>
      <c r="BI223" s="472">
        <f>'Per IP Marketing'!T$14</f>
        <v>0</v>
      </c>
      <c r="BJ223" s="468"/>
      <c r="BK223" s="468"/>
      <c r="BL223" s="471"/>
      <c r="BM223" s="471"/>
      <c r="BN223" s="471"/>
      <c r="BO223" s="472"/>
      <c r="BP223" s="471"/>
      <c r="BQ223" s="471"/>
      <c r="BR223" s="471"/>
      <c r="BS223" s="471"/>
      <c r="BT223" s="471"/>
      <c r="BU223" s="471"/>
      <c r="BV223" s="471"/>
      <c r="BW223" s="471"/>
      <c r="BX223" s="471"/>
      <c r="BY223" s="468"/>
      <c r="BZ223" s="468"/>
      <c r="CA223" s="472"/>
      <c r="CB223" s="468"/>
      <c r="CC223" s="468"/>
      <c r="CD223" s="468"/>
      <c r="CE223" s="468"/>
      <c r="CF223" s="468"/>
      <c r="CG223" s="468"/>
      <c r="CH223" s="468"/>
      <c r="CI223" s="468"/>
      <c r="CJ223" s="471"/>
      <c r="CK223" s="471"/>
      <c r="CL223" s="471"/>
      <c r="CM223" s="472"/>
      <c r="CN223" s="471"/>
      <c r="CO223" s="471"/>
      <c r="CP223" s="471"/>
      <c r="CQ223" s="471"/>
      <c r="CR223" s="471"/>
      <c r="CS223" s="471"/>
      <c r="CT223" s="471"/>
      <c r="CU223" s="471"/>
      <c r="CV223" s="471"/>
      <c r="CW223" s="468"/>
      <c r="CX223" s="468"/>
      <c r="CY223" s="472"/>
      <c r="CZ223" s="468"/>
      <c r="DA223" s="468"/>
      <c r="DB223" s="468"/>
      <c r="DC223" s="468"/>
      <c r="DD223" s="468"/>
      <c r="DE223" s="468"/>
      <c r="DF223" s="468"/>
      <c r="DG223" s="468"/>
      <c r="DH223" s="471"/>
      <c r="DI223" s="471"/>
      <c r="DJ223" s="471"/>
      <c r="DK223" s="472"/>
      <c r="DL223" s="471"/>
      <c r="DM223" s="471"/>
      <c r="DN223" s="471"/>
      <c r="DO223" s="471"/>
      <c r="DP223" s="471"/>
      <c r="DQ223" s="471"/>
      <c r="DR223" s="471"/>
      <c r="DS223" s="471"/>
      <c r="DT223" s="471"/>
      <c r="DU223" s="468"/>
      <c r="DV223" s="468"/>
      <c r="DW223" s="472"/>
      <c r="DX223" s="468"/>
      <c r="DY223" s="468"/>
      <c r="DZ223" s="468"/>
      <c r="EA223" s="468"/>
      <c r="EB223" s="468"/>
      <c r="EC223" s="468"/>
      <c r="ED223" s="468"/>
      <c r="EE223" s="468"/>
      <c r="EF223" s="471"/>
      <c r="EG223" s="471"/>
      <c r="EH223" s="471"/>
      <c r="EI223" s="472"/>
      <c r="EJ223" s="471"/>
      <c r="EK223" s="471"/>
      <c r="EL223" s="471"/>
      <c r="EM223" s="471"/>
      <c r="EN223" s="471"/>
      <c r="EO223" s="471"/>
      <c r="EP223" s="471"/>
      <c r="EQ223" s="471"/>
      <c r="ER223" s="471"/>
      <c r="ES223" s="468"/>
      <c r="ET223" s="468"/>
      <c r="EU223" s="472"/>
      <c r="EV223" s="468"/>
      <c r="EW223" s="468"/>
      <c r="EX223" s="468"/>
      <c r="EY223" s="468"/>
      <c r="EZ223" s="468"/>
      <c r="FA223" s="468"/>
      <c r="FB223" s="468"/>
      <c r="FC223" s="468"/>
      <c r="FD223" s="471"/>
      <c r="FE223" s="471"/>
      <c r="FF223" s="471"/>
      <c r="FG223" s="472"/>
      <c r="FH223" s="471"/>
      <c r="FI223" s="471"/>
      <c r="FJ223" s="471"/>
      <c r="FK223" s="471"/>
      <c r="FL223" s="471"/>
      <c r="FM223" s="471"/>
      <c r="FN223" s="471"/>
      <c r="FO223" s="471"/>
      <c r="FP223" s="471"/>
      <c r="FQ223" s="468"/>
      <c r="FR223" s="468"/>
      <c r="FS223" s="472"/>
      <c r="FT223" s="468"/>
      <c r="FU223" s="468"/>
      <c r="FV223" s="468"/>
      <c r="FW223" s="468"/>
      <c r="FX223" s="468"/>
      <c r="FY223" s="468"/>
      <c r="FZ223" s="468"/>
      <c r="GA223" s="468"/>
      <c r="GB223" s="471"/>
      <c r="GC223" s="471"/>
      <c r="GD223" s="471"/>
      <c r="GE223" s="471"/>
      <c r="GF223" s="471"/>
      <c r="GG223" s="510"/>
    </row>
    <row r="224" spans="7:189" s="508" customFormat="1" ht="22" hidden="1" customHeight="1">
      <c r="G224" s="540">
        <f t="shared" si="306"/>
        <v>18</v>
      </c>
      <c r="H224" s="468"/>
      <c r="I224" s="468"/>
      <c r="J224" s="468"/>
      <c r="K224" s="468"/>
      <c r="L224" s="468"/>
      <c r="M224" s="468"/>
      <c r="N224" s="468"/>
      <c r="O224" s="468"/>
      <c r="P224" s="472"/>
      <c r="Q224" s="471"/>
      <c r="R224" s="471"/>
      <c r="S224" s="472"/>
      <c r="T224" s="471"/>
      <c r="U224" s="471"/>
      <c r="V224" s="471"/>
      <c r="W224" s="471"/>
      <c r="X224" s="471"/>
      <c r="Y224" s="471"/>
      <c r="Z224" s="471"/>
      <c r="AA224" s="471"/>
      <c r="AB224" s="471"/>
      <c r="AC224" s="468"/>
      <c r="AD224" s="468"/>
      <c r="AE224" s="472"/>
      <c r="AF224" s="471"/>
      <c r="AG224" s="471"/>
      <c r="AH224" s="471"/>
      <c r="AI224" s="468"/>
      <c r="AJ224" s="468"/>
      <c r="AK224" s="468"/>
      <c r="AL224" s="468"/>
      <c r="AM224" s="468"/>
      <c r="AN224" s="471"/>
      <c r="AO224" s="471"/>
      <c r="AP224" s="471"/>
      <c r="AQ224" s="472"/>
      <c r="AR224" s="471"/>
      <c r="AS224" s="471"/>
      <c r="AT224" s="471">
        <f>'Per IP Marketing'!$B$14</f>
        <v>-24000</v>
      </c>
      <c r="AU224" s="471">
        <f>'Per IP Marketing'!$C$14</f>
        <v>-24000</v>
      </c>
      <c r="AV224" s="471">
        <f>'Per IP Marketing'!$D$14</f>
        <v>-19000</v>
      </c>
      <c r="AW224" s="471">
        <f>'Per IP Marketing'!$E$14</f>
        <v>-29000</v>
      </c>
      <c r="AX224" s="471">
        <f>'Per IP Marketing'!$F$14</f>
        <v>-26500</v>
      </c>
      <c r="AY224" s="471">
        <f>'Per IP Marketing'!$G$14</f>
        <v>-27700</v>
      </c>
      <c r="AZ224" s="471">
        <f>'Per IP Marketing'!$H$14</f>
        <v>-32700</v>
      </c>
      <c r="BA224" s="471">
        <f>'Per IP Marketing'!$I$14</f>
        <v>-27000</v>
      </c>
      <c r="BB224" s="471">
        <f>'Per IP Marketing'!$J$14</f>
        <v>-12500</v>
      </c>
      <c r="BC224" s="471">
        <f>'Per IP Marketing'!$K$14</f>
        <v>-10000</v>
      </c>
      <c r="BD224" s="471">
        <f>'Per IP Marketing'!$L$14</f>
        <v>-9250</v>
      </c>
      <c r="BE224" s="471">
        <f>'Per IP Marketing'!$M$14</f>
        <v>-2700</v>
      </c>
      <c r="BF224" s="471">
        <f>'Per IP Marketing'!$N$14</f>
        <v>-1100</v>
      </c>
      <c r="BG224" s="471">
        <f>'Per IP Marketing'!$O$14</f>
        <v>-1100</v>
      </c>
      <c r="BH224" s="471">
        <f>'Per IP Marketing'!$P$14</f>
        <v>-1100</v>
      </c>
      <c r="BI224" s="471">
        <f>'Per IP Marketing'!$Q$14</f>
        <v>-800</v>
      </c>
      <c r="BJ224" s="471">
        <f>'Per IP Marketing'!$R$14</f>
        <v>-1050</v>
      </c>
      <c r="BK224" s="468">
        <f>'Per IP Marketing'!$T$14</f>
        <v>0</v>
      </c>
      <c r="BL224" s="471">
        <f>'Per IP Marketing'!T$14</f>
        <v>0</v>
      </c>
      <c r="BM224" s="471"/>
      <c r="BN224" s="471"/>
      <c r="BO224" s="472"/>
      <c r="BP224" s="471"/>
      <c r="BQ224" s="471"/>
      <c r="BR224" s="471"/>
      <c r="BS224" s="471"/>
      <c r="BT224" s="471"/>
      <c r="BU224" s="471"/>
      <c r="BV224" s="471"/>
      <c r="BW224" s="471"/>
      <c r="BX224" s="471"/>
      <c r="BY224" s="468"/>
      <c r="BZ224" s="468"/>
      <c r="CA224" s="472"/>
      <c r="CB224" s="468"/>
      <c r="CC224" s="468"/>
      <c r="CD224" s="468"/>
      <c r="CE224" s="468"/>
      <c r="CF224" s="468"/>
      <c r="CG224" s="468"/>
      <c r="CH224" s="468"/>
      <c r="CI224" s="468"/>
      <c r="CJ224" s="471"/>
      <c r="CK224" s="471"/>
      <c r="CL224" s="471"/>
      <c r="CM224" s="472"/>
      <c r="CN224" s="471"/>
      <c r="CO224" s="471"/>
      <c r="CP224" s="471"/>
      <c r="CQ224" s="471"/>
      <c r="CR224" s="471"/>
      <c r="CS224" s="471"/>
      <c r="CT224" s="471"/>
      <c r="CU224" s="471"/>
      <c r="CV224" s="471"/>
      <c r="CW224" s="468"/>
      <c r="CX224" s="468"/>
      <c r="CY224" s="472"/>
      <c r="CZ224" s="468"/>
      <c r="DA224" s="468"/>
      <c r="DB224" s="468"/>
      <c r="DC224" s="468"/>
      <c r="DD224" s="468"/>
      <c r="DE224" s="468"/>
      <c r="DF224" s="468"/>
      <c r="DG224" s="468"/>
      <c r="DH224" s="471"/>
      <c r="DI224" s="471"/>
      <c r="DJ224" s="471"/>
      <c r="DK224" s="472"/>
      <c r="DL224" s="471"/>
      <c r="DM224" s="471"/>
      <c r="DN224" s="471"/>
      <c r="DO224" s="471"/>
      <c r="DP224" s="471"/>
      <c r="DQ224" s="471"/>
      <c r="DR224" s="471"/>
      <c r="DS224" s="471"/>
      <c r="DT224" s="471"/>
      <c r="DU224" s="468"/>
      <c r="DV224" s="468"/>
      <c r="DW224" s="472"/>
      <c r="DX224" s="468"/>
      <c r="DY224" s="468"/>
      <c r="DZ224" s="468"/>
      <c r="EA224" s="468"/>
      <c r="EB224" s="468"/>
      <c r="EC224" s="468"/>
      <c r="ED224" s="468"/>
      <c r="EE224" s="468"/>
      <c r="EF224" s="471"/>
      <c r="EG224" s="471"/>
      <c r="EH224" s="471"/>
      <c r="EI224" s="472"/>
      <c r="EJ224" s="471"/>
      <c r="EK224" s="471"/>
      <c r="EL224" s="471"/>
      <c r="EM224" s="471"/>
      <c r="EN224" s="471"/>
      <c r="EO224" s="471"/>
      <c r="EP224" s="471"/>
      <c r="EQ224" s="471"/>
      <c r="ER224" s="471"/>
      <c r="ES224" s="468"/>
      <c r="ET224" s="468"/>
      <c r="EU224" s="472"/>
      <c r="EV224" s="468"/>
      <c r="EW224" s="468"/>
      <c r="EX224" s="468"/>
      <c r="EY224" s="468"/>
      <c r="EZ224" s="468"/>
      <c r="FA224" s="468"/>
      <c r="FB224" s="468"/>
      <c r="FC224" s="468"/>
      <c r="FD224" s="471"/>
      <c r="FE224" s="471"/>
      <c r="FF224" s="471"/>
      <c r="FG224" s="472"/>
      <c r="FH224" s="471"/>
      <c r="FI224" s="471"/>
      <c r="FJ224" s="471"/>
      <c r="FK224" s="471"/>
      <c r="FL224" s="471"/>
      <c r="FM224" s="471"/>
      <c r="FN224" s="471"/>
      <c r="FO224" s="471"/>
      <c r="FP224" s="471"/>
      <c r="FQ224" s="468"/>
      <c r="FR224" s="468"/>
      <c r="FS224" s="472"/>
      <c r="FT224" s="468"/>
      <c r="FU224" s="468"/>
      <c r="FV224" s="468"/>
      <c r="FW224" s="468"/>
      <c r="FX224" s="468"/>
      <c r="FY224" s="468"/>
      <c r="FZ224" s="468"/>
      <c r="GA224" s="468"/>
      <c r="GB224" s="471"/>
      <c r="GC224" s="471"/>
      <c r="GD224" s="471"/>
      <c r="GE224" s="471"/>
      <c r="GF224" s="471"/>
      <c r="GG224" s="510"/>
    </row>
    <row r="225" spans="7:189" s="508" customFormat="1" ht="22" hidden="1" customHeight="1">
      <c r="G225" s="540">
        <f t="shared" si="306"/>
        <v>19</v>
      </c>
      <c r="H225" s="468"/>
      <c r="I225" s="468"/>
      <c r="J225" s="468"/>
      <c r="K225" s="468"/>
      <c r="L225" s="468"/>
      <c r="M225" s="468"/>
      <c r="N225" s="468"/>
      <c r="O225" s="468"/>
      <c r="P225" s="472"/>
      <c r="Q225" s="471"/>
      <c r="R225" s="471"/>
      <c r="S225" s="472"/>
      <c r="T225" s="471"/>
      <c r="U225" s="471"/>
      <c r="V225" s="471"/>
      <c r="W225" s="471"/>
      <c r="X225" s="471"/>
      <c r="Y225" s="471"/>
      <c r="Z225" s="471"/>
      <c r="AA225" s="471"/>
      <c r="AB225" s="471"/>
      <c r="AC225" s="468"/>
      <c r="AD225" s="468"/>
      <c r="AE225" s="472"/>
      <c r="AF225" s="471"/>
      <c r="AG225" s="471"/>
      <c r="AH225" s="471"/>
      <c r="AI225" s="468"/>
      <c r="AJ225" s="468"/>
      <c r="AK225" s="468"/>
      <c r="AL225" s="468"/>
      <c r="AM225" s="468"/>
      <c r="AN225" s="471"/>
      <c r="AO225" s="471"/>
      <c r="AP225" s="471"/>
      <c r="AQ225" s="472"/>
      <c r="AR225" s="471"/>
      <c r="AS225" s="471"/>
      <c r="AT225" s="471"/>
      <c r="AU225" s="471">
        <f>'Per IP Marketing'!$B$14</f>
        <v>-24000</v>
      </c>
      <c r="AV225" s="471">
        <f>'Per IP Marketing'!$C$14</f>
        <v>-24000</v>
      </c>
      <c r="AW225" s="471">
        <f>'Per IP Marketing'!$D$14</f>
        <v>-19000</v>
      </c>
      <c r="AX225" s="471">
        <f>'Per IP Marketing'!$E$14</f>
        <v>-29000</v>
      </c>
      <c r="AY225" s="471">
        <f>'Per IP Marketing'!$F$14</f>
        <v>-26500</v>
      </c>
      <c r="AZ225" s="471">
        <f>'Per IP Marketing'!$G$14</f>
        <v>-27700</v>
      </c>
      <c r="BA225" s="471">
        <f>'Per IP Marketing'!$H$14</f>
        <v>-32700</v>
      </c>
      <c r="BB225" s="471">
        <f>'Per IP Marketing'!$I$14</f>
        <v>-27000</v>
      </c>
      <c r="BC225" s="471">
        <f>'Per IP Marketing'!$J$14</f>
        <v>-12500</v>
      </c>
      <c r="BD225" s="471">
        <f>'Per IP Marketing'!$K$14</f>
        <v>-10000</v>
      </c>
      <c r="BE225" s="471">
        <f>'Per IP Marketing'!$L$14</f>
        <v>-9250</v>
      </c>
      <c r="BF225" s="471">
        <f>'Per IP Marketing'!$M$14</f>
        <v>-2700</v>
      </c>
      <c r="BG225" s="471">
        <f>'Per IP Marketing'!$N$14</f>
        <v>-1100</v>
      </c>
      <c r="BH225" s="471">
        <f>'Per IP Marketing'!$O$14</f>
        <v>-1100</v>
      </c>
      <c r="BI225" s="471">
        <f>'Per IP Marketing'!$P$14</f>
        <v>-1100</v>
      </c>
      <c r="BJ225" s="471">
        <f>'Per IP Marketing'!$Q$14</f>
        <v>-800</v>
      </c>
      <c r="BK225" s="471">
        <f>'Per IP Marketing'!$R$14</f>
        <v>-1050</v>
      </c>
      <c r="BL225" s="468">
        <f>'Per IP Marketing'!$T$14</f>
        <v>0</v>
      </c>
      <c r="BM225" s="468">
        <f>'Per IP Marketing'!$T$14</f>
        <v>0</v>
      </c>
      <c r="BN225" s="471"/>
      <c r="BO225" s="472"/>
      <c r="BP225" s="471"/>
      <c r="BQ225" s="471"/>
      <c r="BR225" s="471"/>
      <c r="BS225" s="471"/>
      <c r="BT225" s="471"/>
      <c r="BU225" s="471"/>
      <c r="BV225" s="471"/>
      <c r="BW225" s="471"/>
      <c r="BX225" s="471"/>
      <c r="BY225" s="468"/>
      <c r="BZ225" s="468"/>
      <c r="CA225" s="472"/>
      <c r="CB225" s="468"/>
      <c r="CC225" s="468"/>
      <c r="CD225" s="468"/>
      <c r="CE225" s="468"/>
      <c r="CF225" s="468"/>
      <c r="CG225" s="468"/>
      <c r="CH225" s="468"/>
      <c r="CI225" s="468"/>
      <c r="CJ225" s="471"/>
      <c r="CK225" s="471"/>
      <c r="CL225" s="471"/>
      <c r="CM225" s="472"/>
      <c r="CN225" s="471"/>
      <c r="CO225" s="471"/>
      <c r="CP225" s="471"/>
      <c r="CQ225" s="471"/>
      <c r="CR225" s="471"/>
      <c r="CS225" s="471"/>
      <c r="CT225" s="471"/>
      <c r="CU225" s="471"/>
      <c r="CV225" s="471"/>
      <c r="CW225" s="468"/>
      <c r="CX225" s="468"/>
      <c r="CY225" s="472"/>
      <c r="CZ225" s="468"/>
      <c r="DA225" s="468"/>
      <c r="DB225" s="468"/>
      <c r="DC225" s="468"/>
      <c r="DD225" s="468"/>
      <c r="DE225" s="468"/>
      <c r="DF225" s="468"/>
      <c r="DG225" s="468"/>
      <c r="DH225" s="471"/>
      <c r="DI225" s="471"/>
      <c r="DJ225" s="471"/>
      <c r="DK225" s="472"/>
      <c r="DL225" s="471"/>
      <c r="DM225" s="471"/>
      <c r="DN225" s="471"/>
      <c r="DO225" s="471"/>
      <c r="DP225" s="471"/>
      <c r="DQ225" s="471"/>
      <c r="DR225" s="471"/>
      <c r="DS225" s="471"/>
      <c r="DT225" s="471"/>
      <c r="DU225" s="468"/>
      <c r="DV225" s="468"/>
      <c r="DW225" s="472"/>
      <c r="DX225" s="468"/>
      <c r="DY225" s="468"/>
      <c r="DZ225" s="468"/>
      <c r="EA225" s="468"/>
      <c r="EB225" s="468"/>
      <c r="EC225" s="468"/>
      <c r="ED225" s="468"/>
      <c r="EE225" s="468"/>
      <c r="EF225" s="471"/>
      <c r="EG225" s="471"/>
      <c r="EH225" s="471"/>
      <c r="EI225" s="472"/>
      <c r="EJ225" s="471"/>
      <c r="EK225" s="471"/>
      <c r="EL225" s="471"/>
      <c r="EM225" s="471"/>
      <c r="EN225" s="471"/>
      <c r="EO225" s="471"/>
      <c r="EP225" s="471"/>
      <c r="EQ225" s="471"/>
      <c r="ER225" s="471"/>
      <c r="ES225" s="468"/>
      <c r="ET225" s="468"/>
      <c r="EU225" s="472"/>
      <c r="EV225" s="468"/>
      <c r="EW225" s="468"/>
      <c r="EX225" s="468"/>
      <c r="EY225" s="468"/>
      <c r="EZ225" s="468"/>
      <c r="FA225" s="468"/>
      <c r="FB225" s="468"/>
      <c r="FC225" s="468"/>
      <c r="FD225" s="471"/>
      <c r="FE225" s="471"/>
      <c r="FF225" s="471"/>
      <c r="FG225" s="472"/>
      <c r="FH225" s="471"/>
      <c r="FI225" s="471"/>
      <c r="FJ225" s="471"/>
      <c r="FK225" s="471"/>
      <c r="FL225" s="471"/>
      <c r="FM225" s="471"/>
      <c r="FN225" s="471"/>
      <c r="FO225" s="471"/>
      <c r="FP225" s="471"/>
      <c r="FQ225" s="468"/>
      <c r="FR225" s="468"/>
      <c r="FS225" s="472"/>
      <c r="FT225" s="468"/>
      <c r="FU225" s="468"/>
      <c r="FV225" s="468"/>
      <c r="FW225" s="468"/>
      <c r="FX225" s="468"/>
      <c r="FY225" s="468"/>
      <c r="FZ225" s="468"/>
      <c r="GA225" s="468"/>
      <c r="GB225" s="471"/>
      <c r="GC225" s="471"/>
      <c r="GD225" s="471"/>
      <c r="GE225" s="471"/>
      <c r="GF225" s="471"/>
      <c r="GG225" s="510"/>
    </row>
    <row r="226" spans="7:189" s="508" customFormat="1" ht="22" hidden="1" customHeight="1">
      <c r="G226" s="540">
        <f t="shared" si="306"/>
        <v>20</v>
      </c>
      <c r="H226" s="468"/>
      <c r="I226" s="468"/>
      <c r="J226" s="468"/>
      <c r="K226" s="468"/>
      <c r="L226" s="468"/>
      <c r="M226" s="468"/>
      <c r="N226" s="468"/>
      <c r="O226" s="468"/>
      <c r="P226" s="472"/>
      <c r="Q226" s="471"/>
      <c r="R226" s="471"/>
      <c r="S226" s="472"/>
      <c r="T226" s="471"/>
      <c r="U226" s="471"/>
      <c r="V226" s="471"/>
      <c r="W226" s="471"/>
      <c r="X226" s="471"/>
      <c r="Y226" s="471"/>
      <c r="Z226" s="471"/>
      <c r="AA226" s="471"/>
      <c r="AB226" s="471"/>
      <c r="AC226" s="468"/>
      <c r="AD226" s="468"/>
      <c r="AE226" s="472"/>
      <c r="AF226" s="471"/>
      <c r="AG226" s="471"/>
      <c r="AH226" s="471"/>
      <c r="AI226" s="468"/>
      <c r="AJ226" s="468"/>
      <c r="AK226" s="468"/>
      <c r="AL226" s="468"/>
      <c r="AM226" s="468"/>
      <c r="AN226" s="471"/>
      <c r="AO226" s="471"/>
      <c r="AP226" s="471"/>
      <c r="AQ226" s="472"/>
      <c r="AR226" s="471"/>
      <c r="AS226" s="471"/>
      <c r="AT226" s="471"/>
      <c r="AU226" s="471"/>
      <c r="AV226" s="471"/>
      <c r="AW226" s="471">
        <f>'Per IP Marketing'!$B$14</f>
        <v>-24000</v>
      </c>
      <c r="AX226" s="471">
        <f>'Per IP Marketing'!$C$14</f>
        <v>-24000</v>
      </c>
      <c r="AY226" s="471">
        <f>'Per IP Marketing'!$D$14</f>
        <v>-19000</v>
      </c>
      <c r="AZ226" s="471">
        <f>'Per IP Marketing'!$E$14</f>
        <v>-29000</v>
      </c>
      <c r="BA226" s="471">
        <f>'Per IP Marketing'!$F$14</f>
        <v>-26500</v>
      </c>
      <c r="BB226" s="471">
        <f>'Per IP Marketing'!$G$14</f>
        <v>-27700</v>
      </c>
      <c r="BC226" s="471">
        <f>'Per IP Marketing'!$H$14</f>
        <v>-32700</v>
      </c>
      <c r="BD226" s="471">
        <f>'Per IP Marketing'!$I$14</f>
        <v>-27000</v>
      </c>
      <c r="BE226" s="471">
        <f>'Per IP Marketing'!$J$14</f>
        <v>-12500</v>
      </c>
      <c r="BF226" s="471">
        <f>'Per IP Marketing'!$K$14</f>
        <v>-10000</v>
      </c>
      <c r="BG226" s="471">
        <f>'Per IP Marketing'!$L$14</f>
        <v>-9250</v>
      </c>
      <c r="BH226" s="471">
        <f>'Per IP Marketing'!$M$14</f>
        <v>-2700</v>
      </c>
      <c r="BI226" s="471">
        <f>'Per IP Marketing'!$N$14</f>
        <v>-1100</v>
      </c>
      <c r="BJ226" s="471">
        <f>'Per IP Marketing'!$O$14</f>
        <v>-1100</v>
      </c>
      <c r="BK226" s="471">
        <f>'Per IP Marketing'!$P$14</f>
        <v>-1100</v>
      </c>
      <c r="BL226" s="471">
        <f>'Per IP Marketing'!$Q$14</f>
        <v>-800</v>
      </c>
      <c r="BM226" s="471">
        <f>'Per IP Marketing'!$R$14</f>
        <v>-1050</v>
      </c>
      <c r="BN226" s="468">
        <f>'Per IP Marketing'!$T$14</f>
        <v>0</v>
      </c>
      <c r="BO226" s="471">
        <f>'Per IP Marketing'!T$14</f>
        <v>0</v>
      </c>
      <c r="BP226" s="471"/>
      <c r="BQ226" s="471"/>
      <c r="BR226" s="471"/>
      <c r="BS226" s="471"/>
      <c r="BT226" s="471"/>
      <c r="BU226" s="471"/>
      <c r="BV226" s="471"/>
      <c r="BW226" s="471"/>
      <c r="BX226" s="471"/>
      <c r="BY226" s="468"/>
      <c r="BZ226" s="468"/>
      <c r="CA226" s="472"/>
      <c r="CB226" s="468"/>
      <c r="CC226" s="468"/>
      <c r="CD226" s="468"/>
      <c r="CE226" s="468"/>
      <c r="CF226" s="468"/>
      <c r="CG226" s="468"/>
      <c r="CH226" s="468"/>
      <c r="CI226" s="468"/>
      <c r="CJ226" s="471"/>
      <c r="CK226" s="471"/>
      <c r="CL226" s="471"/>
      <c r="CM226" s="472"/>
      <c r="CN226" s="471"/>
      <c r="CO226" s="471"/>
      <c r="CP226" s="471"/>
      <c r="CQ226" s="471"/>
      <c r="CR226" s="471"/>
      <c r="CS226" s="471"/>
      <c r="CT226" s="471"/>
      <c r="CU226" s="471"/>
      <c r="CV226" s="471"/>
      <c r="CW226" s="468"/>
      <c r="CX226" s="468"/>
      <c r="CY226" s="472"/>
      <c r="CZ226" s="468"/>
      <c r="DA226" s="468"/>
      <c r="DB226" s="468"/>
      <c r="DC226" s="468"/>
      <c r="DD226" s="468"/>
      <c r="DE226" s="468"/>
      <c r="DF226" s="468"/>
      <c r="DG226" s="468"/>
      <c r="DH226" s="471"/>
      <c r="DI226" s="471"/>
      <c r="DJ226" s="471"/>
      <c r="DK226" s="472"/>
      <c r="DL226" s="471"/>
      <c r="DM226" s="471"/>
      <c r="DN226" s="471"/>
      <c r="DO226" s="471"/>
      <c r="DP226" s="471"/>
      <c r="DQ226" s="471"/>
      <c r="DR226" s="471"/>
      <c r="DS226" s="471"/>
      <c r="DT226" s="471"/>
      <c r="DU226" s="468"/>
      <c r="DV226" s="468"/>
      <c r="DW226" s="472"/>
      <c r="DX226" s="468"/>
      <c r="DY226" s="468"/>
      <c r="DZ226" s="468"/>
      <c r="EA226" s="468"/>
      <c r="EB226" s="468"/>
      <c r="EC226" s="468"/>
      <c r="ED226" s="468"/>
      <c r="EE226" s="468"/>
      <c r="EF226" s="471"/>
      <c r="EG226" s="471"/>
      <c r="EH226" s="471"/>
      <c r="EI226" s="472"/>
      <c r="EJ226" s="471"/>
      <c r="EK226" s="471"/>
      <c r="EL226" s="471"/>
      <c r="EM226" s="471"/>
      <c r="EN226" s="471"/>
      <c r="EO226" s="471"/>
      <c r="EP226" s="471"/>
      <c r="EQ226" s="471"/>
      <c r="ER226" s="471"/>
      <c r="ES226" s="468"/>
      <c r="ET226" s="468"/>
      <c r="EU226" s="472"/>
      <c r="EV226" s="468"/>
      <c r="EW226" s="468"/>
      <c r="EX226" s="468"/>
      <c r="EY226" s="468"/>
      <c r="EZ226" s="468"/>
      <c r="FA226" s="468"/>
      <c r="FB226" s="468"/>
      <c r="FC226" s="468"/>
      <c r="FD226" s="471"/>
      <c r="FE226" s="471"/>
      <c r="FF226" s="471"/>
      <c r="FG226" s="472"/>
      <c r="FH226" s="471"/>
      <c r="FI226" s="471"/>
      <c r="FJ226" s="471"/>
      <c r="FK226" s="471"/>
      <c r="FL226" s="471"/>
      <c r="FM226" s="471"/>
      <c r="FN226" s="471"/>
      <c r="FO226" s="471"/>
      <c r="FP226" s="471"/>
      <c r="FQ226" s="468"/>
      <c r="FR226" s="468"/>
      <c r="FS226" s="472"/>
      <c r="FT226" s="468"/>
      <c r="FU226" s="468"/>
      <c r="FV226" s="468"/>
      <c r="FW226" s="468"/>
      <c r="FX226" s="468"/>
      <c r="FY226" s="468"/>
      <c r="FZ226" s="468"/>
      <c r="GA226" s="468"/>
      <c r="GB226" s="471"/>
      <c r="GC226" s="471"/>
      <c r="GD226" s="471"/>
      <c r="GE226" s="471"/>
      <c r="GF226" s="471"/>
      <c r="GG226" s="510"/>
    </row>
    <row r="227" spans="7:189" s="508" customFormat="1" ht="22" hidden="1" customHeight="1">
      <c r="G227" s="540">
        <f t="shared" si="306"/>
        <v>21</v>
      </c>
      <c r="H227" s="468"/>
      <c r="I227" s="468"/>
      <c r="J227" s="468"/>
      <c r="K227" s="468"/>
      <c r="L227" s="468"/>
      <c r="M227" s="468"/>
      <c r="N227" s="468"/>
      <c r="O227" s="468"/>
      <c r="P227" s="472"/>
      <c r="Q227" s="471"/>
      <c r="R227" s="471"/>
      <c r="S227" s="472"/>
      <c r="T227" s="471"/>
      <c r="U227" s="471"/>
      <c r="V227" s="471"/>
      <c r="W227" s="471"/>
      <c r="X227" s="471"/>
      <c r="Y227" s="471"/>
      <c r="Z227" s="471"/>
      <c r="AA227" s="471"/>
      <c r="AB227" s="471"/>
      <c r="AC227" s="468"/>
      <c r="AD227" s="468"/>
      <c r="AE227" s="472"/>
      <c r="AF227" s="471"/>
      <c r="AG227" s="471"/>
      <c r="AH227" s="471"/>
      <c r="AI227" s="468"/>
      <c r="AJ227" s="468"/>
      <c r="AK227" s="468"/>
      <c r="AL227" s="468"/>
      <c r="AM227" s="468"/>
      <c r="AN227" s="471"/>
      <c r="AO227" s="471"/>
      <c r="AP227" s="471"/>
      <c r="AQ227" s="472"/>
      <c r="AR227" s="471"/>
      <c r="AS227" s="471"/>
      <c r="AT227" s="471"/>
      <c r="AU227" s="471"/>
      <c r="AV227" s="471"/>
      <c r="AW227" s="471"/>
      <c r="AX227" s="471">
        <f>'Per IP Marketing'!$B$14</f>
        <v>-24000</v>
      </c>
      <c r="AY227" s="471">
        <f>'Per IP Marketing'!$C$14</f>
        <v>-24000</v>
      </c>
      <c r="AZ227" s="471">
        <f>'Per IP Marketing'!$D$14</f>
        <v>-19000</v>
      </c>
      <c r="BA227" s="471">
        <f>'Per IP Marketing'!$E$14</f>
        <v>-29000</v>
      </c>
      <c r="BB227" s="471">
        <f>'Per IP Marketing'!$F$14</f>
        <v>-26500</v>
      </c>
      <c r="BC227" s="471">
        <f>'Per IP Marketing'!$G$14</f>
        <v>-27700</v>
      </c>
      <c r="BD227" s="471">
        <f>'Per IP Marketing'!$H$14</f>
        <v>-32700</v>
      </c>
      <c r="BE227" s="471">
        <f>'Per IP Marketing'!$I$14</f>
        <v>-27000</v>
      </c>
      <c r="BF227" s="471">
        <f>'Per IP Marketing'!$J$14</f>
        <v>-12500</v>
      </c>
      <c r="BG227" s="471">
        <f>'Per IP Marketing'!$K$14</f>
        <v>-10000</v>
      </c>
      <c r="BH227" s="471">
        <f>'Per IP Marketing'!$L$14</f>
        <v>-9250</v>
      </c>
      <c r="BI227" s="471">
        <f>'Per IP Marketing'!$M$14</f>
        <v>-2700</v>
      </c>
      <c r="BJ227" s="471">
        <f>'Per IP Marketing'!$N$14</f>
        <v>-1100</v>
      </c>
      <c r="BK227" s="471">
        <f>'Per IP Marketing'!$O$14</f>
        <v>-1100</v>
      </c>
      <c r="BL227" s="471">
        <f>'Per IP Marketing'!$P$14</f>
        <v>-1100</v>
      </c>
      <c r="BM227" s="471">
        <f>'Per IP Marketing'!$Q$14</f>
        <v>-800</v>
      </c>
      <c r="BN227" s="471">
        <f>'Per IP Marketing'!$R$14</f>
        <v>-1050</v>
      </c>
      <c r="BO227" s="468">
        <f>'Per IP Marketing'!$T$14</f>
        <v>0</v>
      </c>
      <c r="BP227" s="471">
        <f>'Per IP Marketing'!T$14</f>
        <v>0</v>
      </c>
      <c r="BQ227" s="471"/>
      <c r="BR227" s="471"/>
      <c r="BS227" s="471"/>
      <c r="BT227" s="471"/>
      <c r="BU227" s="471"/>
      <c r="BV227" s="471"/>
      <c r="BW227" s="471"/>
      <c r="BX227" s="471"/>
      <c r="BY227" s="468"/>
      <c r="BZ227" s="468"/>
      <c r="CA227" s="472"/>
      <c r="CB227" s="468"/>
      <c r="CC227" s="468"/>
      <c r="CD227" s="468"/>
      <c r="CE227" s="468"/>
      <c r="CF227" s="468"/>
      <c r="CG227" s="468"/>
      <c r="CH227" s="468"/>
      <c r="CI227" s="468"/>
      <c r="CJ227" s="471"/>
      <c r="CK227" s="471"/>
      <c r="CL227" s="471"/>
      <c r="CM227" s="472"/>
      <c r="CN227" s="471"/>
      <c r="CO227" s="471"/>
      <c r="CP227" s="471"/>
      <c r="CQ227" s="471"/>
      <c r="CR227" s="471"/>
      <c r="CS227" s="471"/>
      <c r="CT227" s="471"/>
      <c r="CU227" s="471"/>
      <c r="CV227" s="471"/>
      <c r="CW227" s="468"/>
      <c r="CX227" s="468"/>
      <c r="CY227" s="472"/>
      <c r="CZ227" s="468"/>
      <c r="DA227" s="468"/>
      <c r="DB227" s="468"/>
      <c r="DC227" s="468"/>
      <c r="DD227" s="468"/>
      <c r="DE227" s="468"/>
      <c r="DF227" s="468"/>
      <c r="DG227" s="468"/>
      <c r="DH227" s="471"/>
      <c r="DI227" s="471"/>
      <c r="DJ227" s="471"/>
      <c r="DK227" s="472"/>
      <c r="DL227" s="471"/>
      <c r="DM227" s="471"/>
      <c r="DN227" s="471"/>
      <c r="DO227" s="471"/>
      <c r="DP227" s="471"/>
      <c r="DQ227" s="471"/>
      <c r="DR227" s="471"/>
      <c r="DS227" s="471"/>
      <c r="DT227" s="471"/>
      <c r="DU227" s="468"/>
      <c r="DV227" s="468"/>
      <c r="DW227" s="472"/>
      <c r="DX227" s="468"/>
      <c r="DY227" s="468"/>
      <c r="DZ227" s="468"/>
      <c r="EA227" s="468"/>
      <c r="EB227" s="468"/>
      <c r="EC227" s="468"/>
      <c r="ED227" s="468"/>
      <c r="EE227" s="468"/>
      <c r="EF227" s="471"/>
      <c r="EG227" s="471"/>
      <c r="EH227" s="471"/>
      <c r="EI227" s="472"/>
      <c r="EJ227" s="471"/>
      <c r="EK227" s="471"/>
      <c r="EL227" s="471"/>
      <c r="EM227" s="471"/>
      <c r="EN227" s="471"/>
      <c r="EO227" s="471"/>
      <c r="EP227" s="471"/>
      <c r="EQ227" s="471"/>
      <c r="ER227" s="471"/>
      <c r="ES227" s="468"/>
      <c r="ET227" s="468"/>
      <c r="EU227" s="472"/>
      <c r="EV227" s="468"/>
      <c r="EW227" s="468"/>
      <c r="EX227" s="468"/>
      <c r="EY227" s="468"/>
      <c r="EZ227" s="468"/>
      <c r="FA227" s="468"/>
      <c r="FB227" s="468"/>
      <c r="FC227" s="468"/>
      <c r="FD227" s="471"/>
      <c r="FE227" s="471"/>
      <c r="FF227" s="471"/>
      <c r="FG227" s="472"/>
      <c r="FH227" s="471"/>
      <c r="FI227" s="471"/>
      <c r="FJ227" s="471"/>
      <c r="FK227" s="471"/>
      <c r="FL227" s="471"/>
      <c r="FM227" s="471"/>
      <c r="FN227" s="471"/>
      <c r="FO227" s="471"/>
      <c r="FP227" s="471"/>
      <c r="FQ227" s="468"/>
      <c r="FR227" s="468"/>
      <c r="FS227" s="472"/>
      <c r="FT227" s="468"/>
      <c r="FU227" s="468"/>
      <c r="FV227" s="468"/>
      <c r="FW227" s="468"/>
      <c r="FX227" s="468"/>
      <c r="FY227" s="468"/>
      <c r="FZ227" s="468"/>
      <c r="GA227" s="468"/>
      <c r="GB227" s="471"/>
      <c r="GC227" s="471"/>
      <c r="GD227" s="471"/>
      <c r="GE227" s="471"/>
      <c r="GF227" s="471"/>
      <c r="GG227" s="510"/>
    </row>
    <row r="228" spans="7:189" s="508" customFormat="1" ht="22" hidden="1" customHeight="1">
      <c r="G228" s="540">
        <f t="shared" si="306"/>
        <v>22</v>
      </c>
      <c r="H228" s="468"/>
      <c r="I228" s="468"/>
      <c r="J228" s="468"/>
      <c r="K228" s="468"/>
      <c r="L228" s="468"/>
      <c r="M228" s="468"/>
      <c r="N228" s="468"/>
      <c r="O228" s="468"/>
      <c r="P228" s="472"/>
      <c r="Q228" s="471"/>
      <c r="R228" s="471"/>
      <c r="S228" s="472"/>
      <c r="T228" s="471"/>
      <c r="U228" s="471"/>
      <c r="V228" s="471"/>
      <c r="W228" s="471"/>
      <c r="X228" s="471"/>
      <c r="Y228" s="471"/>
      <c r="Z228" s="471"/>
      <c r="AA228" s="471"/>
      <c r="AB228" s="471"/>
      <c r="AC228" s="468"/>
      <c r="AD228" s="468"/>
      <c r="AE228" s="472"/>
      <c r="AF228" s="471"/>
      <c r="AG228" s="471"/>
      <c r="AH228" s="471"/>
      <c r="AI228" s="468"/>
      <c r="AJ228" s="468"/>
      <c r="AK228" s="468"/>
      <c r="AL228" s="468"/>
      <c r="AM228" s="468"/>
      <c r="AN228" s="471"/>
      <c r="AO228" s="471"/>
      <c r="AP228" s="471"/>
      <c r="AQ228" s="472"/>
      <c r="AR228" s="471"/>
      <c r="AS228" s="471"/>
      <c r="AT228" s="471"/>
      <c r="AU228" s="471"/>
      <c r="AV228" s="471"/>
      <c r="AW228" s="471"/>
      <c r="AX228" s="471"/>
      <c r="AY228" s="471">
        <f>'Per IP Marketing'!$B$14</f>
        <v>-24000</v>
      </c>
      <c r="AZ228" s="471">
        <f>'Per IP Marketing'!$C$14</f>
        <v>-24000</v>
      </c>
      <c r="BA228" s="471">
        <f>'Per IP Marketing'!$D$14</f>
        <v>-19000</v>
      </c>
      <c r="BB228" s="471">
        <f>'Per IP Marketing'!$E$14</f>
        <v>-29000</v>
      </c>
      <c r="BC228" s="471">
        <f>'Per IP Marketing'!$F$14</f>
        <v>-26500</v>
      </c>
      <c r="BD228" s="471">
        <f>'Per IP Marketing'!$G$14</f>
        <v>-27700</v>
      </c>
      <c r="BE228" s="471">
        <f>'Per IP Marketing'!$H$14</f>
        <v>-32700</v>
      </c>
      <c r="BF228" s="471">
        <f>'Per IP Marketing'!$I$14</f>
        <v>-27000</v>
      </c>
      <c r="BG228" s="471">
        <f>'Per IP Marketing'!$J$14</f>
        <v>-12500</v>
      </c>
      <c r="BH228" s="471">
        <f>'Per IP Marketing'!$K$14</f>
        <v>-10000</v>
      </c>
      <c r="BI228" s="471">
        <f>'Per IP Marketing'!$L$14</f>
        <v>-9250</v>
      </c>
      <c r="BJ228" s="471">
        <f>'Per IP Marketing'!$M$14</f>
        <v>-2700</v>
      </c>
      <c r="BK228" s="471">
        <f>'Per IP Marketing'!$N$14</f>
        <v>-1100</v>
      </c>
      <c r="BL228" s="471">
        <f>'Per IP Marketing'!$O$14</f>
        <v>-1100</v>
      </c>
      <c r="BM228" s="471">
        <f>'Per IP Marketing'!$P$14</f>
        <v>-1100</v>
      </c>
      <c r="BN228" s="471">
        <f>'Per IP Marketing'!$Q$14</f>
        <v>-800</v>
      </c>
      <c r="BO228" s="471">
        <f>'Per IP Marketing'!$R$14</f>
        <v>-1050</v>
      </c>
      <c r="BP228" s="468">
        <f>'Per IP Marketing'!$T$14</f>
        <v>0</v>
      </c>
      <c r="BQ228" s="471">
        <f>'Per IP Marketing'!T$14</f>
        <v>0</v>
      </c>
      <c r="BR228" s="471"/>
      <c r="BS228" s="471"/>
      <c r="BT228" s="471"/>
      <c r="BU228" s="471"/>
      <c r="BV228" s="471"/>
      <c r="BW228" s="471"/>
      <c r="BX228" s="471"/>
      <c r="BY228" s="468"/>
      <c r="BZ228" s="468"/>
      <c r="CA228" s="472"/>
      <c r="CB228" s="468"/>
      <c r="CC228" s="468"/>
      <c r="CD228" s="468"/>
      <c r="CE228" s="468"/>
      <c r="CF228" s="468"/>
      <c r="CG228" s="468"/>
      <c r="CH228" s="468"/>
      <c r="CI228" s="468"/>
      <c r="CJ228" s="471"/>
      <c r="CK228" s="471"/>
      <c r="CL228" s="471"/>
      <c r="CM228" s="472"/>
      <c r="CN228" s="471"/>
      <c r="CO228" s="471"/>
      <c r="CP228" s="471"/>
      <c r="CQ228" s="471"/>
      <c r="CR228" s="471"/>
      <c r="CS228" s="471"/>
      <c r="CT228" s="471"/>
      <c r="CU228" s="471"/>
      <c r="CV228" s="471"/>
      <c r="CW228" s="468"/>
      <c r="CX228" s="468"/>
      <c r="CY228" s="472"/>
      <c r="CZ228" s="468"/>
      <c r="DA228" s="468"/>
      <c r="DB228" s="468"/>
      <c r="DC228" s="468"/>
      <c r="DD228" s="468"/>
      <c r="DE228" s="468"/>
      <c r="DF228" s="468"/>
      <c r="DG228" s="468"/>
      <c r="DH228" s="471"/>
      <c r="DI228" s="471"/>
      <c r="DJ228" s="471"/>
      <c r="DK228" s="472"/>
      <c r="DL228" s="471"/>
      <c r="DM228" s="471"/>
      <c r="DN228" s="471"/>
      <c r="DO228" s="471"/>
      <c r="DP228" s="471"/>
      <c r="DQ228" s="471"/>
      <c r="DR228" s="471"/>
      <c r="DS228" s="471"/>
      <c r="DT228" s="471"/>
      <c r="DU228" s="468"/>
      <c r="DV228" s="468"/>
      <c r="DW228" s="472"/>
      <c r="DX228" s="468"/>
      <c r="DY228" s="468"/>
      <c r="DZ228" s="468"/>
      <c r="EA228" s="468"/>
      <c r="EB228" s="468"/>
      <c r="EC228" s="468"/>
      <c r="ED228" s="468"/>
      <c r="EE228" s="468"/>
      <c r="EF228" s="471"/>
      <c r="EG228" s="471"/>
      <c r="EH228" s="471"/>
      <c r="EI228" s="472"/>
      <c r="EJ228" s="471"/>
      <c r="EK228" s="471"/>
      <c r="EL228" s="471"/>
      <c r="EM228" s="471"/>
      <c r="EN228" s="471"/>
      <c r="EO228" s="471"/>
      <c r="EP228" s="471"/>
      <c r="EQ228" s="471"/>
      <c r="ER228" s="471"/>
      <c r="ES228" s="468"/>
      <c r="ET228" s="468"/>
      <c r="EU228" s="472"/>
      <c r="EV228" s="468"/>
      <c r="EW228" s="468"/>
      <c r="EX228" s="468"/>
      <c r="EY228" s="468"/>
      <c r="EZ228" s="468"/>
      <c r="FA228" s="468"/>
      <c r="FB228" s="468"/>
      <c r="FC228" s="468"/>
      <c r="FD228" s="471"/>
      <c r="FE228" s="471"/>
      <c r="FF228" s="471"/>
      <c r="FG228" s="472"/>
      <c r="FH228" s="471"/>
      <c r="FI228" s="471"/>
      <c r="FJ228" s="471"/>
      <c r="FK228" s="471"/>
      <c r="FL228" s="471"/>
      <c r="FM228" s="471"/>
      <c r="FN228" s="471"/>
      <c r="FO228" s="471"/>
      <c r="FP228" s="471"/>
      <c r="FQ228" s="468"/>
      <c r="FR228" s="468"/>
      <c r="FS228" s="472"/>
      <c r="FT228" s="468"/>
      <c r="FU228" s="468"/>
      <c r="FV228" s="468"/>
      <c r="FW228" s="468"/>
      <c r="FX228" s="468"/>
      <c r="FY228" s="468"/>
      <c r="FZ228" s="468"/>
      <c r="GA228" s="468"/>
      <c r="GB228" s="471"/>
      <c r="GC228" s="471"/>
      <c r="GD228" s="471"/>
      <c r="GE228" s="471"/>
      <c r="GF228" s="471"/>
      <c r="GG228" s="510"/>
    </row>
    <row r="229" spans="7:189" s="508" customFormat="1" ht="22" hidden="1" customHeight="1">
      <c r="G229" s="540">
        <f t="shared" si="306"/>
        <v>23</v>
      </c>
      <c r="H229" s="468"/>
      <c r="I229" s="468"/>
      <c r="J229" s="468"/>
      <c r="K229" s="468"/>
      <c r="L229" s="468"/>
      <c r="M229" s="468"/>
      <c r="N229" s="468"/>
      <c r="O229" s="468"/>
      <c r="P229" s="472"/>
      <c r="Q229" s="471"/>
      <c r="R229" s="471"/>
      <c r="S229" s="472"/>
      <c r="T229" s="471"/>
      <c r="U229" s="471"/>
      <c r="V229" s="471"/>
      <c r="W229" s="471"/>
      <c r="X229" s="471"/>
      <c r="Y229" s="471"/>
      <c r="Z229" s="471"/>
      <c r="AA229" s="471"/>
      <c r="AB229" s="471"/>
      <c r="AC229" s="468"/>
      <c r="AD229" s="468"/>
      <c r="AE229" s="472"/>
      <c r="AF229" s="471"/>
      <c r="AG229" s="471"/>
      <c r="AH229" s="471"/>
      <c r="AI229" s="468"/>
      <c r="AJ229" s="468"/>
      <c r="AK229" s="468"/>
      <c r="AL229" s="468"/>
      <c r="AM229" s="468"/>
      <c r="AN229" s="471"/>
      <c r="AO229" s="471"/>
      <c r="AP229" s="471"/>
      <c r="AQ229" s="472"/>
      <c r="AR229" s="471"/>
      <c r="AS229" s="471"/>
      <c r="AT229" s="471"/>
      <c r="AU229" s="471"/>
      <c r="AV229" s="471"/>
      <c r="AW229" s="471"/>
      <c r="AX229" s="471"/>
      <c r="AY229" s="471"/>
      <c r="AZ229" s="468"/>
      <c r="BA229" s="471">
        <f>'Per IP Marketing'!$B$14</f>
        <v>-24000</v>
      </c>
      <c r="BB229" s="471">
        <f>'Per IP Marketing'!$C$14</f>
        <v>-24000</v>
      </c>
      <c r="BC229" s="471">
        <f>'Per IP Marketing'!$D$14</f>
        <v>-19000</v>
      </c>
      <c r="BD229" s="471">
        <f>'Per IP Marketing'!$E$14</f>
        <v>-29000</v>
      </c>
      <c r="BE229" s="471">
        <f>'Per IP Marketing'!$F$14</f>
        <v>-26500</v>
      </c>
      <c r="BF229" s="471">
        <f>'Per IP Marketing'!$G$14</f>
        <v>-27700</v>
      </c>
      <c r="BG229" s="471">
        <f>'Per IP Marketing'!$H$14</f>
        <v>-32700</v>
      </c>
      <c r="BH229" s="471">
        <f>'Per IP Marketing'!$I$14</f>
        <v>-27000</v>
      </c>
      <c r="BI229" s="471">
        <f>'Per IP Marketing'!$J$14</f>
        <v>-12500</v>
      </c>
      <c r="BJ229" s="471">
        <f>'Per IP Marketing'!$K$14</f>
        <v>-10000</v>
      </c>
      <c r="BK229" s="471">
        <f>'Per IP Marketing'!$L$14</f>
        <v>-9250</v>
      </c>
      <c r="BL229" s="471">
        <f>'Per IP Marketing'!$M$14</f>
        <v>-2700</v>
      </c>
      <c r="BM229" s="471">
        <f>'Per IP Marketing'!$N$14</f>
        <v>-1100</v>
      </c>
      <c r="BN229" s="471">
        <f>'Per IP Marketing'!$O$14</f>
        <v>-1100</v>
      </c>
      <c r="BO229" s="471">
        <f>'Per IP Marketing'!$P$14</f>
        <v>-1100</v>
      </c>
      <c r="BP229" s="471">
        <f>'Per IP Marketing'!$Q$14</f>
        <v>-800</v>
      </c>
      <c r="BQ229" s="471">
        <f>'Per IP Marketing'!$R$14</f>
        <v>-1050</v>
      </c>
      <c r="BR229" s="468">
        <f>'Per IP Marketing'!$T$14</f>
        <v>0</v>
      </c>
      <c r="BS229" s="468">
        <f>'Per IP Marketing'!T$14</f>
        <v>0</v>
      </c>
      <c r="BT229" s="471"/>
      <c r="BU229" s="471"/>
      <c r="BV229" s="471"/>
      <c r="BW229" s="471"/>
      <c r="BX229" s="471"/>
      <c r="BY229" s="468"/>
      <c r="BZ229" s="468"/>
      <c r="CA229" s="472"/>
      <c r="CB229" s="468"/>
      <c r="CC229" s="468"/>
      <c r="CD229" s="468"/>
      <c r="CE229" s="468"/>
      <c r="CF229" s="468"/>
      <c r="CG229" s="468"/>
      <c r="CH229" s="468"/>
      <c r="CI229" s="468"/>
      <c r="CJ229" s="471"/>
      <c r="CK229" s="471"/>
      <c r="CL229" s="471"/>
      <c r="CM229" s="472"/>
      <c r="CN229" s="471"/>
      <c r="CO229" s="471"/>
      <c r="CP229" s="471"/>
      <c r="CQ229" s="471"/>
      <c r="CR229" s="471"/>
      <c r="CS229" s="471"/>
      <c r="CT229" s="471"/>
      <c r="CU229" s="471"/>
      <c r="CV229" s="471"/>
      <c r="CW229" s="468"/>
      <c r="CX229" s="468"/>
      <c r="CY229" s="472"/>
      <c r="CZ229" s="468"/>
      <c r="DA229" s="468"/>
      <c r="DB229" s="468"/>
      <c r="DC229" s="468"/>
      <c r="DD229" s="468"/>
      <c r="DE229" s="468"/>
      <c r="DF229" s="468"/>
      <c r="DG229" s="468"/>
      <c r="DH229" s="471"/>
      <c r="DI229" s="471"/>
      <c r="DJ229" s="471"/>
      <c r="DK229" s="472"/>
      <c r="DL229" s="471"/>
      <c r="DM229" s="471"/>
      <c r="DN229" s="471"/>
      <c r="DO229" s="471"/>
      <c r="DP229" s="471"/>
      <c r="DQ229" s="471"/>
      <c r="DR229" s="471"/>
      <c r="DS229" s="471"/>
      <c r="DT229" s="471"/>
      <c r="DU229" s="468"/>
      <c r="DV229" s="468"/>
      <c r="DW229" s="472"/>
      <c r="DX229" s="468"/>
      <c r="DY229" s="468"/>
      <c r="DZ229" s="468"/>
      <c r="EA229" s="468"/>
      <c r="EB229" s="468"/>
      <c r="EC229" s="468"/>
      <c r="ED229" s="468"/>
      <c r="EE229" s="468"/>
      <c r="EF229" s="471"/>
      <c r="EG229" s="471"/>
      <c r="EH229" s="471"/>
      <c r="EI229" s="472"/>
      <c r="EJ229" s="471"/>
      <c r="EK229" s="471"/>
      <c r="EL229" s="471"/>
      <c r="EM229" s="471"/>
      <c r="EN229" s="471"/>
      <c r="EO229" s="471"/>
      <c r="EP229" s="471"/>
      <c r="EQ229" s="471"/>
      <c r="ER229" s="471"/>
      <c r="ES229" s="468"/>
      <c r="ET229" s="468"/>
      <c r="EU229" s="472"/>
      <c r="EV229" s="468"/>
      <c r="EW229" s="468"/>
      <c r="EX229" s="468"/>
      <c r="EY229" s="468"/>
      <c r="EZ229" s="468"/>
      <c r="FA229" s="468"/>
      <c r="FB229" s="468"/>
      <c r="FC229" s="468"/>
      <c r="FD229" s="471"/>
      <c r="FE229" s="471"/>
      <c r="FF229" s="471"/>
      <c r="FG229" s="472"/>
      <c r="FH229" s="471"/>
      <c r="FI229" s="471"/>
      <c r="FJ229" s="471"/>
      <c r="FK229" s="471"/>
      <c r="FL229" s="471"/>
      <c r="FM229" s="471"/>
      <c r="FN229" s="471"/>
      <c r="FO229" s="471"/>
      <c r="FP229" s="471"/>
      <c r="FQ229" s="468"/>
      <c r="FR229" s="468"/>
      <c r="FS229" s="472"/>
      <c r="FT229" s="468"/>
      <c r="FU229" s="468"/>
      <c r="FV229" s="468"/>
      <c r="FW229" s="468"/>
      <c r="FX229" s="468"/>
      <c r="FY229" s="468"/>
      <c r="FZ229" s="468"/>
      <c r="GA229" s="468"/>
      <c r="GB229" s="471"/>
      <c r="GC229" s="471"/>
      <c r="GD229" s="471"/>
      <c r="GE229" s="471"/>
      <c r="GF229" s="471"/>
      <c r="GG229" s="510"/>
    </row>
    <row r="230" spans="7:189" s="508" customFormat="1" ht="22" hidden="1" customHeight="1">
      <c r="G230" s="540">
        <f t="shared" si="306"/>
        <v>24</v>
      </c>
      <c r="H230" s="468"/>
      <c r="I230" s="468"/>
      <c r="J230" s="468"/>
      <c r="K230" s="468"/>
      <c r="L230" s="468"/>
      <c r="M230" s="468"/>
      <c r="N230" s="468"/>
      <c r="O230" s="468"/>
      <c r="P230" s="472"/>
      <c r="Q230" s="471"/>
      <c r="R230" s="471"/>
      <c r="S230" s="472"/>
      <c r="T230" s="471"/>
      <c r="U230" s="471"/>
      <c r="V230" s="471"/>
      <c r="W230" s="471"/>
      <c r="X230" s="471"/>
      <c r="Y230" s="471"/>
      <c r="Z230" s="471"/>
      <c r="AA230" s="471"/>
      <c r="AB230" s="471"/>
      <c r="AC230" s="468"/>
      <c r="AD230" s="468"/>
      <c r="AE230" s="472"/>
      <c r="AF230" s="471"/>
      <c r="AG230" s="471"/>
      <c r="AH230" s="471"/>
      <c r="AI230" s="468"/>
      <c r="AJ230" s="468"/>
      <c r="AK230" s="468"/>
      <c r="AL230" s="468"/>
      <c r="AM230" s="468"/>
      <c r="AN230" s="471"/>
      <c r="AO230" s="471"/>
      <c r="AP230" s="471"/>
      <c r="AQ230" s="472"/>
      <c r="AR230" s="471"/>
      <c r="AS230" s="471"/>
      <c r="AT230" s="471"/>
      <c r="AU230" s="471"/>
      <c r="AV230" s="471"/>
      <c r="AW230" s="471"/>
      <c r="AX230" s="471"/>
      <c r="AY230" s="471"/>
      <c r="AZ230" s="468"/>
      <c r="BA230" s="468"/>
      <c r="BB230" s="471">
        <f>'Per IP Marketing'!$B$14</f>
        <v>-24000</v>
      </c>
      <c r="BC230" s="471">
        <f>'Per IP Marketing'!$C$14</f>
        <v>-24000</v>
      </c>
      <c r="BD230" s="471">
        <f>'Per IP Marketing'!$D$14</f>
        <v>-19000</v>
      </c>
      <c r="BE230" s="471">
        <f>'Per IP Marketing'!$E$14</f>
        <v>-29000</v>
      </c>
      <c r="BF230" s="471">
        <f>'Per IP Marketing'!$F$14</f>
        <v>-26500</v>
      </c>
      <c r="BG230" s="471">
        <f>'Per IP Marketing'!$G$14</f>
        <v>-27700</v>
      </c>
      <c r="BH230" s="471">
        <f>'Per IP Marketing'!$H$14</f>
        <v>-32700</v>
      </c>
      <c r="BI230" s="471">
        <f>'Per IP Marketing'!$I$14</f>
        <v>-27000</v>
      </c>
      <c r="BJ230" s="471">
        <f>'Per IP Marketing'!$J$14</f>
        <v>-12500</v>
      </c>
      <c r="BK230" s="471">
        <f>'Per IP Marketing'!$K$14</f>
        <v>-10000</v>
      </c>
      <c r="BL230" s="471">
        <f>'Per IP Marketing'!$L$14</f>
        <v>-9250</v>
      </c>
      <c r="BM230" s="471">
        <f>'Per IP Marketing'!$M$14</f>
        <v>-2700</v>
      </c>
      <c r="BN230" s="471">
        <f>'Per IP Marketing'!$N$14</f>
        <v>-1100</v>
      </c>
      <c r="BO230" s="471">
        <f>'Per IP Marketing'!$O$14</f>
        <v>-1100</v>
      </c>
      <c r="BP230" s="471">
        <f>'Per IP Marketing'!$P$14</f>
        <v>-1100</v>
      </c>
      <c r="BQ230" s="471">
        <f>'Per IP Marketing'!$Q$14</f>
        <v>-800</v>
      </c>
      <c r="BR230" s="471">
        <f>'Per IP Marketing'!$R$14</f>
        <v>-1050</v>
      </c>
      <c r="BS230" s="468">
        <f>'Per IP Marketing'!$T$14</f>
        <v>0</v>
      </c>
      <c r="BT230" s="468">
        <f>'Per IP Marketing'!T$14</f>
        <v>0</v>
      </c>
      <c r="BU230" s="471"/>
      <c r="BV230" s="471"/>
      <c r="BW230" s="471"/>
      <c r="BX230" s="471"/>
      <c r="BY230" s="468"/>
      <c r="BZ230" s="468"/>
      <c r="CA230" s="472"/>
      <c r="CB230" s="468"/>
      <c r="CC230" s="468"/>
      <c r="CD230" s="468"/>
      <c r="CE230" s="468"/>
      <c r="CF230" s="468"/>
      <c r="CG230" s="468"/>
      <c r="CH230" s="468"/>
      <c r="CI230" s="468"/>
      <c r="CJ230" s="471"/>
      <c r="CK230" s="471"/>
      <c r="CL230" s="471"/>
      <c r="CM230" s="472"/>
      <c r="CN230" s="471"/>
      <c r="CO230" s="471"/>
      <c r="CP230" s="471"/>
      <c r="CQ230" s="471"/>
      <c r="CR230" s="471"/>
      <c r="CS230" s="471"/>
      <c r="CT230" s="471"/>
      <c r="CU230" s="471"/>
      <c r="CV230" s="471"/>
      <c r="CW230" s="468"/>
      <c r="CX230" s="468"/>
      <c r="CY230" s="472"/>
      <c r="CZ230" s="468"/>
      <c r="DA230" s="468"/>
      <c r="DB230" s="468"/>
      <c r="DC230" s="468"/>
      <c r="DD230" s="468"/>
      <c r="DE230" s="468"/>
      <c r="DF230" s="468"/>
      <c r="DG230" s="468"/>
      <c r="DH230" s="471"/>
      <c r="DI230" s="471"/>
      <c r="DJ230" s="471"/>
      <c r="DK230" s="472"/>
      <c r="DL230" s="471"/>
      <c r="DM230" s="471"/>
      <c r="DN230" s="471"/>
      <c r="DO230" s="471"/>
      <c r="DP230" s="471"/>
      <c r="DQ230" s="471"/>
      <c r="DR230" s="471"/>
      <c r="DS230" s="471"/>
      <c r="DT230" s="471"/>
      <c r="DU230" s="468"/>
      <c r="DV230" s="468"/>
      <c r="DW230" s="472"/>
      <c r="DX230" s="468"/>
      <c r="DY230" s="468"/>
      <c r="DZ230" s="468"/>
      <c r="EA230" s="468"/>
      <c r="EB230" s="468"/>
      <c r="EC230" s="468"/>
      <c r="ED230" s="468"/>
      <c r="EE230" s="468"/>
      <c r="EF230" s="471"/>
      <c r="EG230" s="471"/>
      <c r="EH230" s="471"/>
      <c r="EI230" s="472"/>
      <c r="EJ230" s="471"/>
      <c r="EK230" s="471"/>
      <c r="EL230" s="471"/>
      <c r="EM230" s="471"/>
      <c r="EN230" s="471"/>
      <c r="EO230" s="471"/>
      <c r="EP230" s="471"/>
      <c r="EQ230" s="471"/>
      <c r="ER230" s="471"/>
      <c r="ES230" s="468"/>
      <c r="ET230" s="468"/>
      <c r="EU230" s="472"/>
      <c r="EV230" s="468"/>
      <c r="EW230" s="468"/>
      <c r="EX230" s="468"/>
      <c r="EY230" s="468"/>
      <c r="EZ230" s="468"/>
      <c r="FA230" s="468"/>
      <c r="FB230" s="468"/>
      <c r="FC230" s="468"/>
      <c r="FD230" s="471"/>
      <c r="FE230" s="471"/>
      <c r="FF230" s="471"/>
      <c r="FG230" s="472"/>
      <c r="FH230" s="471"/>
      <c r="FI230" s="471"/>
      <c r="FJ230" s="471"/>
      <c r="FK230" s="471"/>
      <c r="FL230" s="471"/>
      <c r="FM230" s="471"/>
      <c r="FN230" s="471"/>
      <c r="FO230" s="471"/>
      <c r="FP230" s="471"/>
      <c r="FQ230" s="468"/>
      <c r="FR230" s="468"/>
      <c r="FS230" s="472"/>
      <c r="FT230" s="468"/>
      <c r="FU230" s="468"/>
      <c r="FV230" s="468"/>
      <c r="FW230" s="468"/>
      <c r="FX230" s="468"/>
      <c r="FY230" s="468"/>
      <c r="FZ230" s="468"/>
      <c r="GA230" s="468"/>
      <c r="GB230" s="471"/>
      <c r="GC230" s="471"/>
      <c r="GD230" s="471"/>
      <c r="GE230" s="471"/>
      <c r="GF230" s="471"/>
      <c r="GG230" s="510"/>
    </row>
    <row r="231" spans="7:189" s="508" customFormat="1" ht="22" hidden="1" customHeight="1">
      <c r="G231" s="540">
        <f t="shared" si="306"/>
        <v>25</v>
      </c>
      <c r="H231" s="468"/>
      <c r="I231" s="468"/>
      <c r="J231" s="468"/>
      <c r="K231" s="468"/>
      <c r="L231" s="468"/>
      <c r="M231" s="468"/>
      <c r="N231" s="468"/>
      <c r="O231" s="468"/>
      <c r="P231" s="472"/>
      <c r="Q231" s="471"/>
      <c r="R231" s="471"/>
      <c r="S231" s="472"/>
      <c r="T231" s="471"/>
      <c r="U231" s="471"/>
      <c r="V231" s="471"/>
      <c r="W231" s="471"/>
      <c r="X231" s="471"/>
      <c r="Y231" s="471"/>
      <c r="Z231" s="471"/>
      <c r="AA231" s="471"/>
      <c r="AB231" s="471"/>
      <c r="AC231" s="468"/>
      <c r="AD231" s="468"/>
      <c r="AE231" s="472"/>
      <c r="AF231" s="471"/>
      <c r="AG231" s="471"/>
      <c r="AH231" s="471"/>
      <c r="AI231" s="468"/>
      <c r="AJ231" s="468"/>
      <c r="AK231" s="468"/>
      <c r="AL231" s="468"/>
      <c r="AM231" s="468"/>
      <c r="AN231" s="471"/>
      <c r="AO231" s="471"/>
      <c r="AP231" s="471"/>
      <c r="AQ231" s="472"/>
      <c r="AR231" s="471"/>
      <c r="AS231" s="471"/>
      <c r="AT231" s="471"/>
      <c r="AU231" s="471"/>
      <c r="AV231" s="471"/>
      <c r="AW231" s="471"/>
      <c r="AX231" s="471"/>
      <c r="AY231" s="471"/>
      <c r="AZ231" s="468"/>
      <c r="BA231" s="468"/>
      <c r="BB231" s="468"/>
      <c r="BC231" s="471">
        <f>'Per IP Marketing'!$B$14</f>
        <v>-24000</v>
      </c>
      <c r="BD231" s="471">
        <f>'Per IP Marketing'!$C$14</f>
        <v>-24000</v>
      </c>
      <c r="BE231" s="471">
        <f>'Per IP Marketing'!$D$14</f>
        <v>-19000</v>
      </c>
      <c r="BF231" s="471">
        <f>'Per IP Marketing'!$E$14</f>
        <v>-29000</v>
      </c>
      <c r="BG231" s="471">
        <f>'Per IP Marketing'!$F$14</f>
        <v>-26500</v>
      </c>
      <c r="BH231" s="471">
        <f>'Per IP Marketing'!$G$14</f>
        <v>-27700</v>
      </c>
      <c r="BI231" s="471">
        <f>'Per IP Marketing'!$H$14</f>
        <v>-32700</v>
      </c>
      <c r="BJ231" s="471">
        <f>'Per IP Marketing'!$I$14</f>
        <v>-27000</v>
      </c>
      <c r="BK231" s="471">
        <f>'Per IP Marketing'!$J$14</f>
        <v>-12500</v>
      </c>
      <c r="BL231" s="471">
        <f>'Per IP Marketing'!$K$14</f>
        <v>-10000</v>
      </c>
      <c r="BM231" s="471">
        <f>'Per IP Marketing'!$L$14</f>
        <v>-9250</v>
      </c>
      <c r="BN231" s="471">
        <f>'Per IP Marketing'!$M$14</f>
        <v>-2700</v>
      </c>
      <c r="BO231" s="471">
        <f>'Per IP Marketing'!$N$14</f>
        <v>-1100</v>
      </c>
      <c r="BP231" s="471">
        <f>'Per IP Marketing'!$O$14</f>
        <v>-1100</v>
      </c>
      <c r="BQ231" s="471">
        <f>'Per IP Marketing'!$P$14</f>
        <v>-1100</v>
      </c>
      <c r="BR231" s="471">
        <f>'Per IP Marketing'!$Q$14</f>
        <v>-800</v>
      </c>
      <c r="BS231" s="471">
        <f>'Per IP Marketing'!$R$14</f>
        <v>-1050</v>
      </c>
      <c r="BT231" s="468">
        <f>'Per IP Marketing'!$T$14</f>
        <v>0</v>
      </c>
      <c r="BU231" s="472">
        <f>'Per IP Marketing'!T$14</f>
        <v>0</v>
      </c>
      <c r="BV231" s="471"/>
      <c r="BW231" s="471"/>
      <c r="BX231" s="471"/>
      <c r="BY231" s="468"/>
      <c r="BZ231" s="468"/>
      <c r="CA231" s="472"/>
      <c r="CB231" s="468"/>
      <c r="CC231" s="468"/>
      <c r="CD231" s="468"/>
      <c r="CE231" s="468"/>
      <c r="CF231" s="468"/>
      <c r="CG231" s="468"/>
      <c r="CH231" s="468"/>
      <c r="CI231" s="468"/>
      <c r="CJ231" s="471"/>
      <c r="CK231" s="471"/>
      <c r="CL231" s="471"/>
      <c r="CM231" s="472"/>
      <c r="CN231" s="471"/>
      <c r="CO231" s="471"/>
      <c r="CP231" s="471"/>
      <c r="CQ231" s="471"/>
      <c r="CR231" s="471"/>
      <c r="CS231" s="471"/>
      <c r="CT231" s="471"/>
      <c r="CU231" s="471"/>
      <c r="CV231" s="471"/>
      <c r="CW231" s="468"/>
      <c r="CX231" s="468"/>
      <c r="CY231" s="472"/>
      <c r="CZ231" s="468"/>
      <c r="DA231" s="468"/>
      <c r="DB231" s="468"/>
      <c r="DC231" s="468"/>
      <c r="DD231" s="468"/>
      <c r="DE231" s="468"/>
      <c r="DF231" s="468"/>
      <c r="DG231" s="468"/>
      <c r="DH231" s="471"/>
      <c r="DI231" s="471"/>
      <c r="DJ231" s="471"/>
      <c r="DK231" s="472"/>
      <c r="DL231" s="471"/>
      <c r="DM231" s="471"/>
      <c r="DN231" s="471"/>
      <c r="DO231" s="471"/>
      <c r="DP231" s="471"/>
      <c r="DQ231" s="471"/>
      <c r="DR231" s="471"/>
      <c r="DS231" s="471"/>
      <c r="DT231" s="471"/>
      <c r="DU231" s="468"/>
      <c r="DV231" s="468"/>
      <c r="DW231" s="472"/>
      <c r="DX231" s="468"/>
      <c r="DY231" s="468"/>
      <c r="DZ231" s="468"/>
      <c r="EA231" s="468"/>
      <c r="EB231" s="468"/>
      <c r="EC231" s="468"/>
      <c r="ED231" s="468"/>
      <c r="EE231" s="468"/>
      <c r="EF231" s="471"/>
      <c r="EG231" s="471"/>
      <c r="EH231" s="471"/>
      <c r="EI231" s="472"/>
      <c r="EJ231" s="471"/>
      <c r="EK231" s="471"/>
      <c r="EL231" s="471"/>
      <c r="EM231" s="471"/>
      <c r="EN231" s="471"/>
      <c r="EO231" s="471"/>
      <c r="EP231" s="471"/>
      <c r="EQ231" s="471"/>
      <c r="ER231" s="471"/>
      <c r="ES231" s="468"/>
      <c r="ET231" s="468"/>
      <c r="EU231" s="472"/>
      <c r="EV231" s="468"/>
      <c r="EW231" s="468"/>
      <c r="EX231" s="468"/>
      <c r="EY231" s="468"/>
      <c r="EZ231" s="468"/>
      <c r="FA231" s="468"/>
      <c r="FB231" s="468"/>
      <c r="FC231" s="468"/>
      <c r="FD231" s="471"/>
      <c r="FE231" s="471"/>
      <c r="FF231" s="471"/>
      <c r="FG231" s="472"/>
      <c r="FH231" s="471"/>
      <c r="FI231" s="471"/>
      <c r="FJ231" s="471"/>
      <c r="FK231" s="471"/>
      <c r="FL231" s="471"/>
      <c r="FM231" s="471"/>
      <c r="FN231" s="471"/>
      <c r="FO231" s="471"/>
      <c r="FP231" s="471"/>
      <c r="FQ231" s="468"/>
      <c r="FR231" s="468"/>
      <c r="FS231" s="472"/>
      <c r="FT231" s="468"/>
      <c r="FU231" s="468"/>
      <c r="FV231" s="468"/>
      <c r="FW231" s="468"/>
      <c r="FX231" s="468"/>
      <c r="FY231" s="468"/>
      <c r="FZ231" s="468"/>
      <c r="GA231" s="468"/>
      <c r="GB231" s="471"/>
      <c r="GC231" s="471"/>
      <c r="GD231" s="471"/>
      <c r="GE231" s="471"/>
      <c r="GF231" s="471"/>
      <c r="GG231" s="510"/>
    </row>
    <row r="232" spans="7:189" s="508" customFormat="1" ht="22" hidden="1" customHeight="1">
      <c r="G232" s="540">
        <f t="shared" si="306"/>
        <v>26</v>
      </c>
      <c r="H232" s="468"/>
      <c r="I232" s="468"/>
      <c r="J232" s="468"/>
      <c r="K232" s="468"/>
      <c r="L232" s="468"/>
      <c r="M232" s="468"/>
      <c r="N232" s="468"/>
      <c r="O232" s="468"/>
      <c r="P232" s="472"/>
      <c r="Q232" s="471"/>
      <c r="R232" s="471"/>
      <c r="S232" s="472"/>
      <c r="T232" s="471"/>
      <c r="U232" s="471"/>
      <c r="V232" s="471"/>
      <c r="W232" s="471"/>
      <c r="X232" s="471"/>
      <c r="Y232" s="471"/>
      <c r="Z232" s="471"/>
      <c r="AA232" s="471"/>
      <c r="AB232" s="471"/>
      <c r="AC232" s="468"/>
      <c r="AD232" s="468"/>
      <c r="AE232" s="472"/>
      <c r="AF232" s="471"/>
      <c r="AG232" s="471"/>
      <c r="AH232" s="471"/>
      <c r="AI232" s="468"/>
      <c r="AJ232" s="468"/>
      <c r="AK232" s="468"/>
      <c r="AL232" s="468"/>
      <c r="AM232" s="468"/>
      <c r="AN232" s="471"/>
      <c r="AO232" s="471"/>
      <c r="AP232" s="471"/>
      <c r="AQ232" s="472"/>
      <c r="AR232" s="471"/>
      <c r="AS232" s="471"/>
      <c r="AT232" s="471"/>
      <c r="AU232" s="471"/>
      <c r="AV232" s="471"/>
      <c r="AW232" s="471"/>
      <c r="AX232" s="471"/>
      <c r="AY232" s="471"/>
      <c r="AZ232" s="468"/>
      <c r="BA232" s="468"/>
      <c r="BB232" s="468"/>
      <c r="BC232" s="472"/>
      <c r="BD232" s="471"/>
      <c r="BE232" s="471"/>
      <c r="BF232" s="471">
        <f>'Per IP Marketing'!$B$14</f>
        <v>-24000</v>
      </c>
      <c r="BG232" s="471">
        <f>'Per IP Marketing'!$C$14</f>
        <v>-24000</v>
      </c>
      <c r="BH232" s="471">
        <f>'Per IP Marketing'!$D$14</f>
        <v>-19000</v>
      </c>
      <c r="BI232" s="471">
        <f>'Per IP Marketing'!$E$14</f>
        <v>-29000</v>
      </c>
      <c r="BJ232" s="471">
        <f>'Per IP Marketing'!$F$14</f>
        <v>-26500</v>
      </c>
      <c r="BK232" s="471">
        <f>'Per IP Marketing'!$G$14</f>
        <v>-27700</v>
      </c>
      <c r="BL232" s="471">
        <f>'Per IP Marketing'!$H$14</f>
        <v>-32700</v>
      </c>
      <c r="BM232" s="471">
        <f>'Per IP Marketing'!$I$14</f>
        <v>-27000</v>
      </c>
      <c r="BN232" s="471">
        <f>'Per IP Marketing'!$J$14</f>
        <v>-12500</v>
      </c>
      <c r="BO232" s="471">
        <f>'Per IP Marketing'!$K$14</f>
        <v>-10000</v>
      </c>
      <c r="BP232" s="471">
        <f>'Per IP Marketing'!$L$14</f>
        <v>-9250</v>
      </c>
      <c r="BQ232" s="471">
        <f>'Per IP Marketing'!$M$14</f>
        <v>-2700</v>
      </c>
      <c r="BR232" s="471">
        <f>'Per IP Marketing'!$N$14</f>
        <v>-1100</v>
      </c>
      <c r="BS232" s="471">
        <f>'Per IP Marketing'!$O$14</f>
        <v>-1100</v>
      </c>
      <c r="BT232" s="471">
        <f>'Per IP Marketing'!$P$14</f>
        <v>-1100</v>
      </c>
      <c r="BU232" s="471">
        <f>'Per IP Marketing'!$Q$14</f>
        <v>-800</v>
      </c>
      <c r="BV232" s="471">
        <f>'Per IP Marketing'!$R$14</f>
        <v>-1050</v>
      </c>
      <c r="BW232" s="468">
        <f>'Per IP Marketing'!$T$14</f>
        <v>0</v>
      </c>
      <c r="BX232" s="471">
        <f>'Per IP Marketing'!T$14</f>
        <v>0</v>
      </c>
      <c r="BY232" s="468"/>
      <c r="BZ232" s="468"/>
      <c r="CA232" s="472"/>
      <c r="CB232" s="468"/>
      <c r="CC232" s="468"/>
      <c r="CD232" s="468"/>
      <c r="CE232" s="468"/>
      <c r="CF232" s="468"/>
      <c r="CG232" s="468"/>
      <c r="CH232" s="468"/>
      <c r="CI232" s="468"/>
      <c r="CJ232" s="471"/>
      <c r="CK232" s="471"/>
      <c r="CL232" s="471"/>
      <c r="CM232" s="472"/>
      <c r="CN232" s="471"/>
      <c r="CO232" s="471"/>
      <c r="CP232" s="471"/>
      <c r="CQ232" s="471"/>
      <c r="CR232" s="471"/>
      <c r="CS232" s="471"/>
      <c r="CT232" s="471"/>
      <c r="CU232" s="471"/>
      <c r="CV232" s="471"/>
      <c r="CW232" s="468"/>
      <c r="CX232" s="468"/>
      <c r="CY232" s="472"/>
      <c r="CZ232" s="468"/>
      <c r="DA232" s="468"/>
      <c r="DB232" s="468"/>
      <c r="DC232" s="468"/>
      <c r="DD232" s="468"/>
      <c r="DE232" s="468"/>
      <c r="DF232" s="468"/>
      <c r="DG232" s="468"/>
      <c r="DH232" s="471"/>
      <c r="DI232" s="471"/>
      <c r="DJ232" s="471"/>
      <c r="DK232" s="472"/>
      <c r="DL232" s="471"/>
      <c r="DM232" s="471"/>
      <c r="DN232" s="471"/>
      <c r="DO232" s="471"/>
      <c r="DP232" s="471"/>
      <c r="DQ232" s="471"/>
      <c r="DR232" s="471"/>
      <c r="DS232" s="471"/>
      <c r="DT232" s="471"/>
      <c r="DU232" s="468"/>
      <c r="DV232" s="468"/>
      <c r="DW232" s="472"/>
      <c r="DX232" s="468"/>
      <c r="DY232" s="468"/>
      <c r="DZ232" s="468"/>
      <c r="EA232" s="468"/>
      <c r="EB232" s="468"/>
      <c r="EC232" s="468"/>
      <c r="ED232" s="468"/>
      <c r="EE232" s="468"/>
      <c r="EF232" s="471"/>
      <c r="EG232" s="471"/>
      <c r="EH232" s="471"/>
      <c r="EI232" s="472"/>
      <c r="EJ232" s="471"/>
      <c r="EK232" s="471"/>
      <c r="EL232" s="471"/>
      <c r="EM232" s="471"/>
      <c r="EN232" s="471"/>
      <c r="EO232" s="471"/>
      <c r="EP232" s="471"/>
      <c r="EQ232" s="471"/>
      <c r="ER232" s="471"/>
      <c r="ES232" s="468"/>
      <c r="ET232" s="468"/>
      <c r="EU232" s="472"/>
      <c r="EV232" s="468"/>
      <c r="EW232" s="468"/>
      <c r="EX232" s="468"/>
      <c r="EY232" s="468"/>
      <c r="EZ232" s="468"/>
      <c r="FA232" s="468"/>
      <c r="FB232" s="468"/>
      <c r="FC232" s="468"/>
      <c r="FD232" s="471"/>
      <c r="FE232" s="471"/>
      <c r="FF232" s="471"/>
      <c r="FG232" s="472"/>
      <c r="FH232" s="471"/>
      <c r="FI232" s="471"/>
      <c r="FJ232" s="471"/>
      <c r="FK232" s="471"/>
      <c r="FL232" s="471"/>
      <c r="FM232" s="471"/>
      <c r="FN232" s="471"/>
      <c r="FO232" s="471"/>
      <c r="FP232" s="471"/>
      <c r="FQ232" s="468"/>
      <c r="FR232" s="468"/>
      <c r="FS232" s="472"/>
      <c r="FT232" s="468"/>
      <c r="FU232" s="468"/>
      <c r="FV232" s="468"/>
      <c r="FW232" s="468"/>
      <c r="FX232" s="468"/>
      <c r="FY232" s="468"/>
      <c r="FZ232" s="468"/>
      <c r="GA232" s="468"/>
      <c r="GB232" s="471"/>
      <c r="GC232" s="471"/>
      <c r="GD232" s="471"/>
      <c r="GE232" s="471"/>
      <c r="GF232" s="471"/>
      <c r="GG232" s="510"/>
    </row>
    <row r="233" spans="7:189" s="508" customFormat="1" ht="22" hidden="1" customHeight="1">
      <c r="G233" s="540">
        <f t="shared" si="306"/>
        <v>27</v>
      </c>
      <c r="H233" s="468"/>
      <c r="I233" s="468"/>
      <c r="J233" s="468"/>
      <c r="K233" s="468"/>
      <c r="L233" s="468"/>
      <c r="M233" s="468"/>
      <c r="N233" s="468"/>
      <c r="O233" s="468"/>
      <c r="P233" s="472"/>
      <c r="Q233" s="471"/>
      <c r="R233" s="471"/>
      <c r="S233" s="472"/>
      <c r="T233" s="471"/>
      <c r="U233" s="471"/>
      <c r="V233" s="471"/>
      <c r="W233" s="471"/>
      <c r="X233" s="471"/>
      <c r="Y233" s="471"/>
      <c r="Z233" s="471"/>
      <c r="AA233" s="471"/>
      <c r="AB233" s="471"/>
      <c r="AC233" s="468"/>
      <c r="AD233" s="468"/>
      <c r="AE233" s="472"/>
      <c r="AF233" s="471"/>
      <c r="AG233" s="471"/>
      <c r="AH233" s="471"/>
      <c r="AI233" s="468"/>
      <c r="AJ233" s="468"/>
      <c r="AK233" s="468"/>
      <c r="AL233" s="468"/>
      <c r="AM233" s="468"/>
      <c r="AN233" s="471"/>
      <c r="AO233" s="471"/>
      <c r="AP233" s="471"/>
      <c r="AQ233" s="472"/>
      <c r="AR233" s="471"/>
      <c r="AS233" s="471"/>
      <c r="AT233" s="471"/>
      <c r="AU233" s="471"/>
      <c r="AV233" s="471"/>
      <c r="AW233" s="471"/>
      <c r="AX233" s="471"/>
      <c r="AY233" s="471"/>
      <c r="AZ233" s="468"/>
      <c r="BA233" s="468"/>
      <c r="BB233" s="468"/>
      <c r="BC233" s="472"/>
      <c r="BD233" s="471"/>
      <c r="BE233" s="471"/>
      <c r="BF233" s="471"/>
      <c r="BG233" s="471">
        <f>'Per IP Marketing'!$B$14</f>
        <v>-24000</v>
      </c>
      <c r="BH233" s="471">
        <f>'Per IP Marketing'!$C$14</f>
        <v>-24000</v>
      </c>
      <c r="BI233" s="471">
        <f>'Per IP Marketing'!$D$14</f>
        <v>-19000</v>
      </c>
      <c r="BJ233" s="471">
        <f>'Per IP Marketing'!$E$14</f>
        <v>-29000</v>
      </c>
      <c r="BK233" s="471">
        <f>'Per IP Marketing'!$F$14</f>
        <v>-26500</v>
      </c>
      <c r="BL233" s="471">
        <f>'Per IP Marketing'!$G$14</f>
        <v>-27700</v>
      </c>
      <c r="BM233" s="471">
        <f>'Per IP Marketing'!$H$14</f>
        <v>-32700</v>
      </c>
      <c r="BN233" s="471">
        <f>'Per IP Marketing'!$I$14</f>
        <v>-27000</v>
      </c>
      <c r="BO233" s="471">
        <f>'Per IP Marketing'!$J$14</f>
        <v>-12500</v>
      </c>
      <c r="BP233" s="471">
        <f>'Per IP Marketing'!$K$14</f>
        <v>-10000</v>
      </c>
      <c r="BQ233" s="471">
        <f>'Per IP Marketing'!$L$14</f>
        <v>-9250</v>
      </c>
      <c r="BR233" s="471">
        <f>'Per IP Marketing'!$M$14</f>
        <v>-2700</v>
      </c>
      <c r="BS233" s="471">
        <f>'Per IP Marketing'!$N$14</f>
        <v>-1100</v>
      </c>
      <c r="BT233" s="471">
        <f>'Per IP Marketing'!$O$14</f>
        <v>-1100</v>
      </c>
      <c r="BU233" s="471">
        <f>'Per IP Marketing'!$P$14</f>
        <v>-1100</v>
      </c>
      <c r="BV233" s="471">
        <f>'Per IP Marketing'!$Q$14</f>
        <v>-800</v>
      </c>
      <c r="BW233" s="471">
        <f>'Per IP Marketing'!$R$14</f>
        <v>-1050</v>
      </c>
      <c r="BX233" s="468">
        <f>'Per IP Marketing'!$T$14</f>
        <v>0</v>
      </c>
      <c r="BY233" s="468">
        <f>'Per IP Marketing'!T$14</f>
        <v>0</v>
      </c>
      <c r="BZ233" s="468"/>
      <c r="CA233" s="472"/>
      <c r="CB233" s="468"/>
      <c r="CC233" s="468"/>
      <c r="CD233" s="468"/>
      <c r="CE233" s="468"/>
      <c r="CF233" s="468"/>
      <c r="CG233" s="468"/>
      <c r="CH233" s="468"/>
      <c r="CI233" s="468"/>
      <c r="CJ233" s="471"/>
      <c r="CK233" s="471"/>
      <c r="CL233" s="471"/>
      <c r="CM233" s="472"/>
      <c r="CN233" s="471"/>
      <c r="CO233" s="471"/>
      <c r="CP233" s="471"/>
      <c r="CQ233" s="471"/>
      <c r="CR233" s="471"/>
      <c r="CS233" s="471"/>
      <c r="CT233" s="471"/>
      <c r="CU233" s="471"/>
      <c r="CV233" s="471"/>
      <c r="CW233" s="468"/>
      <c r="CX233" s="468"/>
      <c r="CY233" s="472"/>
      <c r="CZ233" s="468"/>
      <c r="DA233" s="468"/>
      <c r="DB233" s="468"/>
      <c r="DC233" s="468"/>
      <c r="DD233" s="468"/>
      <c r="DE233" s="468"/>
      <c r="DF233" s="468"/>
      <c r="DG233" s="468"/>
      <c r="DH233" s="471"/>
      <c r="DI233" s="471"/>
      <c r="DJ233" s="471"/>
      <c r="DK233" s="472"/>
      <c r="DL233" s="471"/>
      <c r="DM233" s="471"/>
      <c r="DN233" s="471"/>
      <c r="DO233" s="471"/>
      <c r="DP233" s="471"/>
      <c r="DQ233" s="471"/>
      <c r="DR233" s="471"/>
      <c r="DS233" s="471"/>
      <c r="DT233" s="471"/>
      <c r="DU233" s="468"/>
      <c r="DV233" s="468"/>
      <c r="DW233" s="472"/>
      <c r="DX233" s="468"/>
      <c r="DY233" s="468"/>
      <c r="DZ233" s="468"/>
      <c r="EA233" s="468"/>
      <c r="EB233" s="468"/>
      <c r="EC233" s="468"/>
      <c r="ED233" s="468"/>
      <c r="EE233" s="468"/>
      <c r="EF233" s="471"/>
      <c r="EG233" s="471"/>
      <c r="EH233" s="471"/>
      <c r="EI233" s="472"/>
      <c r="EJ233" s="471"/>
      <c r="EK233" s="471"/>
      <c r="EL233" s="471"/>
      <c r="EM233" s="471"/>
      <c r="EN233" s="471"/>
      <c r="EO233" s="471"/>
      <c r="EP233" s="471"/>
      <c r="EQ233" s="471"/>
      <c r="ER233" s="471"/>
      <c r="ES233" s="468"/>
      <c r="ET233" s="468"/>
      <c r="EU233" s="472"/>
      <c r="EV233" s="468"/>
      <c r="EW233" s="468"/>
      <c r="EX233" s="468"/>
      <c r="EY233" s="468"/>
      <c r="EZ233" s="468"/>
      <c r="FA233" s="468"/>
      <c r="FB233" s="468"/>
      <c r="FC233" s="468"/>
      <c r="FD233" s="471"/>
      <c r="FE233" s="471"/>
      <c r="FF233" s="471"/>
      <c r="FG233" s="472"/>
      <c r="FH233" s="471"/>
      <c r="FI233" s="471"/>
      <c r="FJ233" s="471"/>
      <c r="FK233" s="471"/>
      <c r="FL233" s="471"/>
      <c r="FM233" s="471"/>
      <c r="FN233" s="471"/>
      <c r="FO233" s="471"/>
      <c r="FP233" s="471"/>
      <c r="FQ233" s="468"/>
      <c r="FR233" s="468"/>
      <c r="FS233" s="472"/>
      <c r="FT233" s="468"/>
      <c r="FU233" s="468"/>
      <c r="FV233" s="468"/>
      <c r="FW233" s="468"/>
      <c r="FX233" s="468"/>
      <c r="FY233" s="468"/>
      <c r="FZ233" s="468"/>
      <c r="GA233" s="468"/>
      <c r="GB233" s="471"/>
      <c r="GC233" s="471"/>
      <c r="GD233" s="471"/>
      <c r="GE233" s="471"/>
      <c r="GF233" s="471"/>
      <c r="GG233" s="510"/>
    </row>
    <row r="234" spans="7:189" s="508" customFormat="1" ht="22" hidden="1" customHeight="1">
      <c r="G234" s="540">
        <f t="shared" si="306"/>
        <v>28</v>
      </c>
      <c r="H234" s="468"/>
      <c r="I234" s="468"/>
      <c r="J234" s="468"/>
      <c r="K234" s="468"/>
      <c r="L234" s="468"/>
      <c r="M234" s="468"/>
      <c r="N234" s="468"/>
      <c r="O234" s="468"/>
      <c r="P234" s="472"/>
      <c r="Q234" s="471"/>
      <c r="R234" s="471"/>
      <c r="S234" s="472"/>
      <c r="T234" s="471"/>
      <c r="U234" s="471"/>
      <c r="V234" s="471"/>
      <c r="W234" s="471"/>
      <c r="X234" s="471"/>
      <c r="Y234" s="471"/>
      <c r="Z234" s="471"/>
      <c r="AA234" s="471"/>
      <c r="AB234" s="471"/>
      <c r="AC234" s="468"/>
      <c r="AD234" s="468"/>
      <c r="AE234" s="472"/>
      <c r="AF234" s="471"/>
      <c r="AG234" s="471"/>
      <c r="AH234" s="471"/>
      <c r="AI234" s="468"/>
      <c r="AJ234" s="468"/>
      <c r="AK234" s="468"/>
      <c r="AL234" s="468"/>
      <c r="AM234" s="468"/>
      <c r="AN234" s="471"/>
      <c r="AO234" s="471"/>
      <c r="AP234" s="471"/>
      <c r="AQ234" s="472"/>
      <c r="AR234" s="471"/>
      <c r="AS234" s="471"/>
      <c r="AT234" s="471"/>
      <c r="AU234" s="471"/>
      <c r="AV234" s="471"/>
      <c r="AW234" s="471"/>
      <c r="AX234" s="471"/>
      <c r="AY234" s="471"/>
      <c r="AZ234" s="468"/>
      <c r="BA234" s="468"/>
      <c r="BB234" s="468"/>
      <c r="BC234" s="472"/>
      <c r="BD234" s="471"/>
      <c r="BE234" s="471"/>
      <c r="BF234" s="471"/>
      <c r="BG234" s="468"/>
      <c r="BH234" s="471">
        <f>'Per IP Marketing'!$B$14</f>
        <v>-24000</v>
      </c>
      <c r="BI234" s="471">
        <f>'Per IP Marketing'!$C$14</f>
        <v>-24000</v>
      </c>
      <c r="BJ234" s="471">
        <f>'Per IP Marketing'!$D$14</f>
        <v>-19000</v>
      </c>
      <c r="BK234" s="471">
        <f>'Per IP Marketing'!$E$14</f>
        <v>-29000</v>
      </c>
      <c r="BL234" s="471">
        <f>'Per IP Marketing'!$F$14</f>
        <v>-26500</v>
      </c>
      <c r="BM234" s="471">
        <f>'Per IP Marketing'!$G$14</f>
        <v>-27700</v>
      </c>
      <c r="BN234" s="471">
        <f>'Per IP Marketing'!$H$14</f>
        <v>-32700</v>
      </c>
      <c r="BO234" s="471">
        <f>'Per IP Marketing'!$I$14</f>
        <v>-27000</v>
      </c>
      <c r="BP234" s="471">
        <f>'Per IP Marketing'!$J$14</f>
        <v>-12500</v>
      </c>
      <c r="BQ234" s="471">
        <f>'Per IP Marketing'!$K$14</f>
        <v>-10000</v>
      </c>
      <c r="BR234" s="471">
        <f>'Per IP Marketing'!$L$14</f>
        <v>-9250</v>
      </c>
      <c r="BS234" s="471">
        <f>'Per IP Marketing'!$M$14</f>
        <v>-2700</v>
      </c>
      <c r="BT234" s="471">
        <f>'Per IP Marketing'!$N$14</f>
        <v>-1100</v>
      </c>
      <c r="BU234" s="471">
        <f>'Per IP Marketing'!$O$14</f>
        <v>-1100</v>
      </c>
      <c r="BV234" s="471">
        <f>'Per IP Marketing'!$P$14</f>
        <v>-1100</v>
      </c>
      <c r="BW234" s="471">
        <f>'Per IP Marketing'!$Q$14</f>
        <v>-800</v>
      </c>
      <c r="BX234" s="471">
        <f>'Per IP Marketing'!$R$14</f>
        <v>-1050</v>
      </c>
      <c r="BY234" s="468">
        <f>'Per IP Marketing'!$T$14</f>
        <v>0</v>
      </c>
      <c r="BZ234" s="468">
        <f>'Per IP Marketing'!T$14</f>
        <v>0</v>
      </c>
      <c r="CA234" s="468"/>
      <c r="CB234" s="468"/>
      <c r="CC234" s="468"/>
      <c r="CD234" s="468"/>
      <c r="CE234" s="468"/>
      <c r="CF234" s="468"/>
      <c r="CG234" s="468"/>
      <c r="CH234" s="468"/>
      <c r="CI234" s="468"/>
      <c r="CJ234" s="471"/>
      <c r="CK234" s="471"/>
      <c r="CL234" s="471"/>
      <c r="CM234" s="472"/>
      <c r="CN234" s="471"/>
      <c r="CO234" s="471"/>
      <c r="CP234" s="471"/>
      <c r="CQ234" s="471"/>
      <c r="CR234" s="471"/>
      <c r="CS234" s="471"/>
      <c r="CT234" s="471"/>
      <c r="CU234" s="471"/>
      <c r="CV234" s="471"/>
      <c r="CW234" s="468"/>
      <c r="CX234" s="468"/>
      <c r="CY234" s="472"/>
      <c r="CZ234" s="468"/>
      <c r="DA234" s="468"/>
      <c r="DB234" s="468"/>
      <c r="DC234" s="468"/>
      <c r="DD234" s="468"/>
      <c r="DE234" s="468"/>
      <c r="DF234" s="468"/>
      <c r="DG234" s="468"/>
      <c r="DH234" s="471"/>
      <c r="DI234" s="471"/>
      <c r="DJ234" s="471"/>
      <c r="DK234" s="472"/>
      <c r="DL234" s="471"/>
      <c r="DM234" s="471"/>
      <c r="DN234" s="471"/>
      <c r="DO234" s="471"/>
      <c r="DP234" s="471"/>
      <c r="DQ234" s="471"/>
      <c r="DR234" s="471"/>
      <c r="DS234" s="471"/>
      <c r="DT234" s="471"/>
      <c r="DU234" s="468"/>
      <c r="DV234" s="468"/>
      <c r="DW234" s="472"/>
      <c r="DX234" s="468"/>
      <c r="DY234" s="468"/>
      <c r="DZ234" s="468"/>
      <c r="EA234" s="468"/>
      <c r="EB234" s="468"/>
      <c r="EC234" s="468"/>
      <c r="ED234" s="468"/>
      <c r="EE234" s="468"/>
      <c r="EF234" s="471"/>
      <c r="EG234" s="471"/>
      <c r="EH234" s="471"/>
      <c r="EI234" s="472"/>
      <c r="EJ234" s="471"/>
      <c r="EK234" s="471"/>
      <c r="EL234" s="471"/>
      <c r="EM234" s="471"/>
      <c r="EN234" s="471"/>
      <c r="EO234" s="471"/>
      <c r="EP234" s="471"/>
      <c r="EQ234" s="471"/>
      <c r="ER234" s="471"/>
      <c r="ES234" s="468"/>
      <c r="ET234" s="468"/>
      <c r="EU234" s="472"/>
      <c r="EV234" s="468"/>
      <c r="EW234" s="468"/>
      <c r="EX234" s="468"/>
      <c r="EY234" s="468"/>
      <c r="EZ234" s="468"/>
      <c r="FA234" s="468"/>
      <c r="FB234" s="468"/>
      <c r="FC234" s="468"/>
      <c r="FD234" s="471"/>
      <c r="FE234" s="471"/>
      <c r="FF234" s="471"/>
      <c r="FG234" s="472"/>
      <c r="FH234" s="471"/>
      <c r="FI234" s="471"/>
      <c r="FJ234" s="471"/>
      <c r="FK234" s="471"/>
      <c r="FL234" s="471"/>
      <c r="FM234" s="471"/>
      <c r="FN234" s="471"/>
      <c r="FO234" s="471"/>
      <c r="FP234" s="471"/>
      <c r="FQ234" s="468"/>
      <c r="FR234" s="468"/>
      <c r="FS234" s="472"/>
      <c r="FT234" s="468"/>
      <c r="FU234" s="468"/>
      <c r="FV234" s="468"/>
      <c r="FW234" s="468"/>
      <c r="FX234" s="468"/>
      <c r="FY234" s="468"/>
      <c r="FZ234" s="468"/>
      <c r="GA234" s="468"/>
      <c r="GB234" s="471"/>
      <c r="GC234" s="471"/>
      <c r="GD234" s="471"/>
      <c r="GE234" s="471"/>
      <c r="GF234" s="471"/>
      <c r="GG234" s="510"/>
    </row>
    <row r="235" spans="7:189" s="508" customFormat="1" ht="22" hidden="1" customHeight="1">
      <c r="G235" s="540">
        <f t="shared" si="306"/>
        <v>29</v>
      </c>
      <c r="H235" s="468"/>
      <c r="I235" s="468"/>
      <c r="J235" s="468"/>
      <c r="K235" s="468"/>
      <c r="L235" s="468"/>
      <c r="M235" s="468"/>
      <c r="N235" s="468"/>
      <c r="O235" s="468"/>
      <c r="P235" s="472"/>
      <c r="Q235" s="471"/>
      <c r="R235" s="471"/>
      <c r="S235" s="472"/>
      <c r="T235" s="471"/>
      <c r="U235" s="471"/>
      <c r="V235" s="471"/>
      <c r="W235" s="471"/>
      <c r="X235" s="471"/>
      <c r="Y235" s="471"/>
      <c r="Z235" s="471"/>
      <c r="AA235" s="471"/>
      <c r="AB235" s="471"/>
      <c r="AC235" s="468"/>
      <c r="AD235" s="468"/>
      <c r="AE235" s="472"/>
      <c r="AF235" s="471"/>
      <c r="AG235" s="471"/>
      <c r="AH235" s="471"/>
      <c r="AI235" s="468"/>
      <c r="AJ235" s="468"/>
      <c r="AK235" s="468"/>
      <c r="AL235" s="468"/>
      <c r="AM235" s="468"/>
      <c r="AN235" s="471"/>
      <c r="AO235" s="471"/>
      <c r="AP235" s="471"/>
      <c r="AQ235" s="472"/>
      <c r="AR235" s="471"/>
      <c r="AS235" s="471"/>
      <c r="AT235" s="471"/>
      <c r="AU235" s="471"/>
      <c r="AV235" s="471"/>
      <c r="AW235" s="471"/>
      <c r="AX235" s="471"/>
      <c r="AY235" s="471"/>
      <c r="AZ235" s="468"/>
      <c r="BA235" s="468"/>
      <c r="BB235" s="468"/>
      <c r="BC235" s="472"/>
      <c r="BD235" s="471"/>
      <c r="BE235" s="471"/>
      <c r="BF235" s="471"/>
      <c r="BG235" s="468"/>
      <c r="BH235" s="468"/>
      <c r="BI235" s="468"/>
      <c r="BJ235" s="471">
        <f>'Per IP Marketing'!$B$14</f>
        <v>-24000</v>
      </c>
      <c r="BK235" s="471">
        <f>'Per IP Marketing'!$C$14</f>
        <v>-24000</v>
      </c>
      <c r="BL235" s="471">
        <f>'Per IP Marketing'!$D$14</f>
        <v>-19000</v>
      </c>
      <c r="BM235" s="471">
        <f>'Per IP Marketing'!$E$14</f>
        <v>-29000</v>
      </c>
      <c r="BN235" s="471">
        <f>'Per IP Marketing'!$F$14</f>
        <v>-26500</v>
      </c>
      <c r="BO235" s="471">
        <f>'Per IP Marketing'!$G$14</f>
        <v>-27700</v>
      </c>
      <c r="BP235" s="471">
        <f>'Per IP Marketing'!$H$14</f>
        <v>-32700</v>
      </c>
      <c r="BQ235" s="471">
        <f>'Per IP Marketing'!$I$14</f>
        <v>-27000</v>
      </c>
      <c r="BR235" s="471">
        <f>'Per IP Marketing'!$J$14</f>
        <v>-12500</v>
      </c>
      <c r="BS235" s="471">
        <f>'Per IP Marketing'!$K$14</f>
        <v>-10000</v>
      </c>
      <c r="BT235" s="471">
        <f>'Per IP Marketing'!$L$14</f>
        <v>-9250</v>
      </c>
      <c r="BU235" s="471">
        <f>'Per IP Marketing'!$M$14</f>
        <v>-2700</v>
      </c>
      <c r="BV235" s="471">
        <f>'Per IP Marketing'!$N$14</f>
        <v>-1100</v>
      </c>
      <c r="BW235" s="471">
        <f>'Per IP Marketing'!$O$14</f>
        <v>-1100</v>
      </c>
      <c r="BX235" s="471">
        <f>'Per IP Marketing'!$P$14</f>
        <v>-1100</v>
      </c>
      <c r="BY235" s="471">
        <f>'Per IP Marketing'!$Q$14</f>
        <v>-800</v>
      </c>
      <c r="BZ235" s="471">
        <f>'Per IP Marketing'!$R$14</f>
        <v>-1050</v>
      </c>
      <c r="CA235" s="468">
        <f>'Per IP Marketing'!$T$14</f>
        <v>0</v>
      </c>
      <c r="CB235" s="468">
        <f>'Per IP Marketing'!T$14</f>
        <v>0</v>
      </c>
      <c r="CC235" s="468"/>
      <c r="CD235" s="468"/>
      <c r="CE235" s="468"/>
      <c r="CF235" s="468"/>
      <c r="CG235" s="468"/>
      <c r="CH235" s="468"/>
      <c r="CI235" s="468"/>
      <c r="CJ235" s="471"/>
      <c r="CK235" s="471"/>
      <c r="CL235" s="471"/>
      <c r="CM235" s="472"/>
      <c r="CN235" s="471"/>
      <c r="CO235" s="471"/>
      <c r="CP235" s="471"/>
      <c r="CQ235" s="471"/>
      <c r="CR235" s="471"/>
      <c r="CS235" s="471"/>
      <c r="CT235" s="471"/>
      <c r="CU235" s="471"/>
      <c r="CV235" s="471"/>
      <c r="CW235" s="468"/>
      <c r="CX235" s="468"/>
      <c r="CY235" s="472"/>
      <c r="CZ235" s="468"/>
      <c r="DA235" s="468"/>
      <c r="DB235" s="468"/>
      <c r="DC235" s="468"/>
      <c r="DD235" s="468"/>
      <c r="DE235" s="468"/>
      <c r="DF235" s="468"/>
      <c r="DG235" s="468"/>
      <c r="DH235" s="471"/>
      <c r="DI235" s="471"/>
      <c r="DJ235" s="471"/>
      <c r="DK235" s="472"/>
      <c r="DL235" s="471"/>
      <c r="DM235" s="471"/>
      <c r="DN235" s="471"/>
      <c r="DO235" s="471"/>
      <c r="DP235" s="471"/>
      <c r="DQ235" s="471"/>
      <c r="DR235" s="471"/>
      <c r="DS235" s="471"/>
      <c r="DT235" s="471"/>
      <c r="DU235" s="468"/>
      <c r="DV235" s="468"/>
      <c r="DW235" s="472"/>
      <c r="DX235" s="468"/>
      <c r="DY235" s="468"/>
      <c r="DZ235" s="468"/>
      <c r="EA235" s="468"/>
      <c r="EB235" s="468"/>
      <c r="EC235" s="468"/>
      <c r="ED235" s="468"/>
      <c r="EE235" s="468"/>
      <c r="EF235" s="471"/>
      <c r="EG235" s="471"/>
      <c r="EH235" s="471"/>
      <c r="EI235" s="472"/>
      <c r="EJ235" s="471"/>
      <c r="EK235" s="471"/>
      <c r="EL235" s="471"/>
      <c r="EM235" s="471"/>
      <c r="EN235" s="471"/>
      <c r="EO235" s="471"/>
      <c r="EP235" s="471"/>
      <c r="EQ235" s="471"/>
      <c r="ER235" s="471"/>
      <c r="ES235" s="468"/>
      <c r="ET235" s="468"/>
      <c r="EU235" s="472"/>
      <c r="EV235" s="468"/>
      <c r="EW235" s="468"/>
      <c r="EX235" s="468"/>
      <c r="EY235" s="468"/>
      <c r="EZ235" s="468"/>
      <c r="FA235" s="468"/>
      <c r="FB235" s="468"/>
      <c r="FC235" s="468"/>
      <c r="FD235" s="471"/>
      <c r="FE235" s="471"/>
      <c r="FF235" s="471"/>
      <c r="FG235" s="472"/>
      <c r="FH235" s="471"/>
      <c r="FI235" s="471"/>
      <c r="FJ235" s="471"/>
      <c r="FK235" s="471"/>
      <c r="FL235" s="471"/>
      <c r="FM235" s="471"/>
      <c r="FN235" s="471"/>
      <c r="FO235" s="471"/>
      <c r="FP235" s="471"/>
      <c r="FQ235" s="468"/>
      <c r="FR235" s="468"/>
      <c r="FS235" s="472"/>
      <c r="FT235" s="468"/>
      <c r="FU235" s="468"/>
      <c r="FV235" s="468"/>
      <c r="FW235" s="468"/>
      <c r="FX235" s="468"/>
      <c r="FY235" s="468"/>
      <c r="FZ235" s="468"/>
      <c r="GA235" s="468"/>
      <c r="GB235" s="471"/>
      <c r="GC235" s="471"/>
      <c r="GD235" s="471"/>
      <c r="GE235" s="471"/>
      <c r="GF235" s="471"/>
      <c r="GG235" s="510"/>
    </row>
    <row r="236" spans="7:189" s="508" customFormat="1" ht="22" hidden="1" customHeight="1">
      <c r="G236" s="540">
        <f t="shared" si="306"/>
        <v>30</v>
      </c>
      <c r="H236" s="468"/>
      <c r="I236" s="468"/>
      <c r="J236" s="468"/>
      <c r="K236" s="468"/>
      <c r="L236" s="468"/>
      <c r="M236" s="468"/>
      <c r="N236" s="468"/>
      <c r="O236" s="468"/>
      <c r="P236" s="472"/>
      <c r="Q236" s="471"/>
      <c r="R236" s="471"/>
      <c r="S236" s="472"/>
      <c r="T236" s="471"/>
      <c r="U236" s="471"/>
      <c r="V236" s="471"/>
      <c r="W236" s="471"/>
      <c r="X236" s="471"/>
      <c r="Y236" s="471"/>
      <c r="Z236" s="471"/>
      <c r="AA236" s="471"/>
      <c r="AB236" s="471"/>
      <c r="AC236" s="468"/>
      <c r="AD236" s="468"/>
      <c r="AE236" s="472"/>
      <c r="AF236" s="471"/>
      <c r="AG236" s="471"/>
      <c r="AH236" s="471"/>
      <c r="AI236" s="468"/>
      <c r="AJ236" s="468"/>
      <c r="AK236" s="468"/>
      <c r="AL236" s="468"/>
      <c r="AM236" s="468"/>
      <c r="AN236" s="471"/>
      <c r="AO236" s="471"/>
      <c r="AP236" s="471"/>
      <c r="AQ236" s="472"/>
      <c r="AR236" s="471"/>
      <c r="AS236" s="471"/>
      <c r="AT236" s="471"/>
      <c r="AU236" s="471"/>
      <c r="AV236" s="471"/>
      <c r="AW236" s="471"/>
      <c r="AX236" s="471"/>
      <c r="AY236" s="471"/>
      <c r="AZ236" s="468"/>
      <c r="BA236" s="468"/>
      <c r="BB236" s="468"/>
      <c r="BC236" s="472"/>
      <c r="BD236" s="471"/>
      <c r="BE236" s="471"/>
      <c r="BF236" s="471"/>
      <c r="BG236" s="468"/>
      <c r="BH236" s="468"/>
      <c r="BI236" s="468"/>
      <c r="BJ236" s="468"/>
      <c r="BK236" s="471">
        <f>'Per IP Marketing'!$B$14</f>
        <v>-24000</v>
      </c>
      <c r="BL236" s="471">
        <f>'Per IP Marketing'!$C$14</f>
        <v>-24000</v>
      </c>
      <c r="BM236" s="471">
        <f>'Per IP Marketing'!$D$14</f>
        <v>-19000</v>
      </c>
      <c r="BN236" s="471">
        <f>'Per IP Marketing'!$E$14</f>
        <v>-29000</v>
      </c>
      <c r="BO236" s="471">
        <f>'Per IP Marketing'!$F$14</f>
        <v>-26500</v>
      </c>
      <c r="BP236" s="471">
        <f>'Per IP Marketing'!$G$14</f>
        <v>-27700</v>
      </c>
      <c r="BQ236" s="471">
        <f>'Per IP Marketing'!$H$14</f>
        <v>-32700</v>
      </c>
      <c r="BR236" s="471">
        <f>'Per IP Marketing'!$I$14</f>
        <v>-27000</v>
      </c>
      <c r="BS236" s="471">
        <f>'Per IP Marketing'!$J$14</f>
        <v>-12500</v>
      </c>
      <c r="BT236" s="471">
        <f>'Per IP Marketing'!$K$14</f>
        <v>-10000</v>
      </c>
      <c r="BU236" s="471">
        <f>'Per IP Marketing'!$L$14</f>
        <v>-9250</v>
      </c>
      <c r="BV236" s="471">
        <f>'Per IP Marketing'!$M$14</f>
        <v>-2700</v>
      </c>
      <c r="BW236" s="471">
        <f>'Per IP Marketing'!$N$14</f>
        <v>-1100</v>
      </c>
      <c r="BX236" s="471">
        <f>'Per IP Marketing'!$O$14</f>
        <v>-1100</v>
      </c>
      <c r="BY236" s="471">
        <f>'Per IP Marketing'!$P$14</f>
        <v>-1100</v>
      </c>
      <c r="BZ236" s="471">
        <f>'Per IP Marketing'!$Q$14</f>
        <v>-800</v>
      </c>
      <c r="CA236" s="471">
        <f>'Per IP Marketing'!$R$14</f>
        <v>-1050</v>
      </c>
      <c r="CB236" s="468">
        <f>'Per IP Marketing'!$T$14</f>
        <v>0</v>
      </c>
      <c r="CC236" s="468">
        <f>'Per IP Marketing'!$T$14</f>
        <v>0</v>
      </c>
      <c r="CD236" s="468"/>
      <c r="CE236" s="468"/>
      <c r="CF236" s="468"/>
      <c r="CG236" s="468"/>
      <c r="CH236" s="468"/>
      <c r="CI236" s="468"/>
      <c r="CJ236" s="471"/>
      <c r="CK236" s="471"/>
      <c r="CL236" s="471"/>
      <c r="CM236" s="472"/>
      <c r="CN236" s="471"/>
      <c r="CO236" s="471"/>
      <c r="CP236" s="471"/>
      <c r="CQ236" s="471"/>
      <c r="CR236" s="471"/>
      <c r="CS236" s="471"/>
      <c r="CT236" s="471"/>
      <c r="CU236" s="471"/>
      <c r="CV236" s="471"/>
      <c r="CW236" s="468"/>
      <c r="CX236" s="468"/>
      <c r="CY236" s="472"/>
      <c r="CZ236" s="468"/>
      <c r="DA236" s="468"/>
      <c r="DB236" s="468"/>
      <c r="DC236" s="468"/>
      <c r="DD236" s="468"/>
      <c r="DE236" s="468"/>
      <c r="DF236" s="468"/>
      <c r="DG236" s="468"/>
      <c r="DH236" s="471"/>
      <c r="DI236" s="471"/>
      <c r="DJ236" s="471"/>
      <c r="DK236" s="472"/>
      <c r="DL236" s="471"/>
      <c r="DM236" s="471"/>
      <c r="DN236" s="471"/>
      <c r="DO236" s="471"/>
      <c r="DP236" s="471"/>
      <c r="DQ236" s="471"/>
      <c r="DR236" s="471"/>
      <c r="DS236" s="471"/>
      <c r="DT236" s="471"/>
      <c r="DU236" s="468"/>
      <c r="DV236" s="468"/>
      <c r="DW236" s="472"/>
      <c r="DX236" s="468"/>
      <c r="DY236" s="468"/>
      <c r="DZ236" s="468"/>
      <c r="EA236" s="468"/>
      <c r="EB236" s="468"/>
      <c r="EC236" s="468"/>
      <c r="ED236" s="468"/>
      <c r="EE236" s="468"/>
      <c r="EF236" s="471"/>
      <c r="EG236" s="471"/>
      <c r="EH236" s="471"/>
      <c r="EI236" s="472"/>
      <c r="EJ236" s="471"/>
      <c r="EK236" s="471"/>
      <c r="EL236" s="471"/>
      <c r="EM236" s="471"/>
      <c r="EN236" s="471"/>
      <c r="EO236" s="471"/>
      <c r="EP236" s="471"/>
      <c r="EQ236" s="471"/>
      <c r="ER236" s="471"/>
      <c r="ES236" s="468"/>
      <c r="ET236" s="468"/>
      <c r="EU236" s="472"/>
      <c r="EV236" s="468"/>
      <c r="EW236" s="468"/>
      <c r="EX236" s="468"/>
      <c r="EY236" s="468"/>
      <c r="EZ236" s="468"/>
      <c r="FA236" s="468"/>
      <c r="FB236" s="468"/>
      <c r="FC236" s="468"/>
      <c r="FD236" s="471"/>
      <c r="FE236" s="471"/>
      <c r="FF236" s="471"/>
      <c r="FG236" s="472"/>
      <c r="FH236" s="471"/>
      <c r="FI236" s="471"/>
      <c r="FJ236" s="471"/>
      <c r="FK236" s="471"/>
      <c r="FL236" s="471"/>
      <c r="FM236" s="471"/>
      <c r="FN236" s="471"/>
      <c r="FO236" s="471"/>
      <c r="FP236" s="471"/>
      <c r="FQ236" s="468"/>
      <c r="FR236" s="468"/>
      <c r="FS236" s="472"/>
      <c r="FT236" s="468"/>
      <c r="FU236" s="468"/>
      <c r="FV236" s="468"/>
      <c r="FW236" s="468"/>
      <c r="FX236" s="468"/>
      <c r="FY236" s="468"/>
      <c r="FZ236" s="468"/>
      <c r="GA236" s="468"/>
      <c r="GB236" s="471"/>
      <c r="GC236" s="471"/>
      <c r="GD236" s="471"/>
      <c r="GE236" s="471"/>
      <c r="GF236" s="471"/>
      <c r="GG236" s="510"/>
    </row>
    <row r="237" spans="7:189" s="508" customFormat="1" ht="22" hidden="1" customHeight="1">
      <c r="G237" s="540">
        <f t="shared" si="306"/>
        <v>31</v>
      </c>
      <c r="H237" s="468"/>
      <c r="I237" s="468"/>
      <c r="J237" s="468"/>
      <c r="K237" s="468"/>
      <c r="L237" s="468"/>
      <c r="M237" s="468"/>
      <c r="N237" s="468"/>
      <c r="O237" s="468"/>
      <c r="P237" s="472"/>
      <c r="Q237" s="471"/>
      <c r="R237" s="471"/>
      <c r="S237" s="472"/>
      <c r="T237" s="471"/>
      <c r="U237" s="471"/>
      <c r="V237" s="471"/>
      <c r="W237" s="471"/>
      <c r="X237" s="471"/>
      <c r="Y237" s="471"/>
      <c r="Z237" s="471"/>
      <c r="AA237" s="471"/>
      <c r="AB237" s="471"/>
      <c r="AC237" s="468"/>
      <c r="AD237" s="468"/>
      <c r="AE237" s="472"/>
      <c r="AF237" s="471"/>
      <c r="AG237" s="471"/>
      <c r="AH237" s="471"/>
      <c r="AI237" s="468"/>
      <c r="AJ237" s="468"/>
      <c r="AK237" s="468"/>
      <c r="AL237" s="468"/>
      <c r="AM237" s="468"/>
      <c r="AN237" s="471"/>
      <c r="AO237" s="471"/>
      <c r="AP237" s="471"/>
      <c r="AQ237" s="472"/>
      <c r="AR237" s="471"/>
      <c r="AS237" s="471"/>
      <c r="AT237" s="471"/>
      <c r="AU237" s="471"/>
      <c r="AV237" s="471"/>
      <c r="AW237" s="471"/>
      <c r="AX237" s="471"/>
      <c r="AY237" s="471"/>
      <c r="AZ237" s="468"/>
      <c r="BA237" s="468"/>
      <c r="BB237" s="468"/>
      <c r="BC237" s="472"/>
      <c r="BD237" s="471"/>
      <c r="BE237" s="471"/>
      <c r="BF237" s="471"/>
      <c r="BG237" s="468"/>
      <c r="BH237" s="468"/>
      <c r="BI237" s="468"/>
      <c r="BJ237" s="468"/>
      <c r="BK237" s="468"/>
      <c r="BL237" s="471"/>
      <c r="BM237" s="471">
        <f>'Per IP Marketing'!$B$14</f>
        <v>-24000</v>
      </c>
      <c r="BN237" s="471">
        <f>'Per IP Marketing'!$C$14</f>
        <v>-24000</v>
      </c>
      <c r="BO237" s="471">
        <f>'Per IP Marketing'!$D$14</f>
        <v>-19000</v>
      </c>
      <c r="BP237" s="471">
        <f>'Per IP Marketing'!$E$14</f>
        <v>-29000</v>
      </c>
      <c r="BQ237" s="471">
        <f>'Per IP Marketing'!$F$14</f>
        <v>-26500</v>
      </c>
      <c r="BR237" s="471">
        <f>'Per IP Marketing'!$G$14</f>
        <v>-27700</v>
      </c>
      <c r="BS237" s="471">
        <f>'Per IP Marketing'!$H$14</f>
        <v>-32700</v>
      </c>
      <c r="BT237" s="471">
        <f>'Per IP Marketing'!$I$14</f>
        <v>-27000</v>
      </c>
      <c r="BU237" s="471">
        <f>'Per IP Marketing'!$J$14</f>
        <v>-12500</v>
      </c>
      <c r="BV237" s="471">
        <f>'Per IP Marketing'!$K$14</f>
        <v>-10000</v>
      </c>
      <c r="BW237" s="471">
        <f>'Per IP Marketing'!$L$14</f>
        <v>-9250</v>
      </c>
      <c r="BX237" s="471">
        <f>'Per IP Marketing'!$M$14</f>
        <v>-2700</v>
      </c>
      <c r="BY237" s="471">
        <f>'Per IP Marketing'!$N$14</f>
        <v>-1100</v>
      </c>
      <c r="BZ237" s="471">
        <f>'Per IP Marketing'!$O$14</f>
        <v>-1100</v>
      </c>
      <c r="CA237" s="471">
        <f>'Per IP Marketing'!$P$14</f>
        <v>-1100</v>
      </c>
      <c r="CB237" s="471">
        <f>'Per IP Marketing'!$Q$14</f>
        <v>-800</v>
      </c>
      <c r="CC237" s="471">
        <f>'Per IP Marketing'!$R$14</f>
        <v>-1050</v>
      </c>
      <c r="CD237" s="468">
        <f>'Per IP Marketing'!$T$14</f>
        <v>0</v>
      </c>
      <c r="CE237" s="468"/>
      <c r="CF237" s="468"/>
      <c r="CG237" s="468"/>
      <c r="CH237" s="468"/>
      <c r="CI237" s="468"/>
      <c r="CJ237" s="471"/>
      <c r="CK237" s="471"/>
      <c r="CL237" s="471"/>
      <c r="CM237" s="472"/>
      <c r="CN237" s="471"/>
      <c r="CO237" s="471"/>
      <c r="CP237" s="471"/>
      <c r="CQ237" s="471"/>
      <c r="CR237" s="471"/>
      <c r="CS237" s="471"/>
      <c r="CT237" s="471"/>
      <c r="CU237" s="471"/>
      <c r="CV237" s="471"/>
      <c r="CW237" s="468"/>
      <c r="CX237" s="468"/>
      <c r="CY237" s="472"/>
      <c r="CZ237" s="468"/>
      <c r="DA237" s="468"/>
      <c r="DB237" s="468"/>
      <c r="DC237" s="468"/>
      <c r="DD237" s="468"/>
      <c r="DE237" s="468"/>
      <c r="DF237" s="468"/>
      <c r="DG237" s="468"/>
      <c r="DH237" s="471"/>
      <c r="DI237" s="471"/>
      <c r="DJ237" s="471"/>
      <c r="DK237" s="472"/>
      <c r="DL237" s="471"/>
      <c r="DM237" s="471"/>
      <c r="DN237" s="471"/>
      <c r="DO237" s="471"/>
      <c r="DP237" s="471"/>
      <c r="DQ237" s="471"/>
      <c r="DR237" s="471"/>
      <c r="DS237" s="471"/>
      <c r="DT237" s="471"/>
      <c r="DU237" s="468"/>
      <c r="DV237" s="468"/>
      <c r="DW237" s="472"/>
      <c r="DX237" s="468"/>
      <c r="DY237" s="468"/>
      <c r="DZ237" s="468"/>
      <c r="EA237" s="468"/>
      <c r="EB237" s="468"/>
      <c r="EC237" s="468"/>
      <c r="ED237" s="468"/>
      <c r="EE237" s="468"/>
      <c r="EF237" s="471"/>
      <c r="EG237" s="471"/>
      <c r="EH237" s="471"/>
      <c r="EI237" s="472"/>
      <c r="EJ237" s="471"/>
      <c r="EK237" s="471"/>
      <c r="EL237" s="471"/>
      <c r="EM237" s="471"/>
      <c r="EN237" s="471"/>
      <c r="EO237" s="471"/>
      <c r="EP237" s="471"/>
      <c r="EQ237" s="471"/>
      <c r="ER237" s="471"/>
      <c r="ES237" s="468"/>
      <c r="ET237" s="468"/>
      <c r="EU237" s="472"/>
      <c r="EV237" s="468"/>
      <c r="EW237" s="468"/>
      <c r="EX237" s="468"/>
      <c r="EY237" s="468"/>
      <c r="EZ237" s="468"/>
      <c r="FA237" s="468"/>
      <c r="FB237" s="468"/>
      <c r="FC237" s="468"/>
      <c r="FD237" s="471"/>
      <c r="FE237" s="471"/>
      <c r="FF237" s="471"/>
      <c r="FG237" s="472"/>
      <c r="FH237" s="471"/>
      <c r="FI237" s="471"/>
      <c r="FJ237" s="471"/>
      <c r="FK237" s="471"/>
      <c r="FL237" s="471"/>
      <c r="FM237" s="471"/>
      <c r="FN237" s="471"/>
      <c r="FO237" s="471"/>
      <c r="FP237" s="471"/>
      <c r="FQ237" s="468"/>
      <c r="FR237" s="468"/>
      <c r="FS237" s="472"/>
      <c r="FT237" s="468"/>
      <c r="FU237" s="468"/>
      <c r="FV237" s="468"/>
      <c r="FW237" s="468"/>
      <c r="FX237" s="468"/>
      <c r="FY237" s="468"/>
      <c r="FZ237" s="468"/>
      <c r="GA237" s="468"/>
      <c r="GB237" s="471"/>
      <c r="GC237" s="471"/>
      <c r="GD237" s="471"/>
      <c r="GE237" s="471"/>
      <c r="GF237" s="471"/>
      <c r="GG237" s="510"/>
    </row>
    <row r="238" spans="7:189" s="508" customFormat="1" ht="22" hidden="1" customHeight="1">
      <c r="G238" s="540">
        <f t="shared" si="306"/>
        <v>32</v>
      </c>
      <c r="H238" s="468"/>
      <c r="I238" s="468"/>
      <c r="J238" s="468"/>
      <c r="K238" s="468"/>
      <c r="L238" s="468"/>
      <c r="M238" s="468"/>
      <c r="N238" s="468"/>
      <c r="O238" s="468"/>
      <c r="P238" s="472"/>
      <c r="Q238" s="471"/>
      <c r="R238" s="471"/>
      <c r="S238" s="472"/>
      <c r="T238" s="471"/>
      <c r="U238" s="471"/>
      <c r="V238" s="471"/>
      <c r="W238" s="471"/>
      <c r="X238" s="471"/>
      <c r="Y238" s="471"/>
      <c r="Z238" s="471"/>
      <c r="AA238" s="471"/>
      <c r="AB238" s="471"/>
      <c r="AC238" s="468"/>
      <c r="AD238" s="468"/>
      <c r="AE238" s="472"/>
      <c r="AF238" s="471"/>
      <c r="AG238" s="471"/>
      <c r="AH238" s="471"/>
      <c r="AI238" s="468"/>
      <c r="AJ238" s="468"/>
      <c r="AK238" s="468"/>
      <c r="AL238" s="468"/>
      <c r="AM238" s="468"/>
      <c r="AN238" s="471"/>
      <c r="AO238" s="471"/>
      <c r="AP238" s="471"/>
      <c r="AQ238" s="472"/>
      <c r="AR238" s="471"/>
      <c r="AS238" s="471"/>
      <c r="AT238" s="471"/>
      <c r="AU238" s="471"/>
      <c r="AV238" s="471"/>
      <c r="AW238" s="471"/>
      <c r="AX238" s="471"/>
      <c r="AY238" s="471"/>
      <c r="AZ238" s="468"/>
      <c r="BA238" s="468"/>
      <c r="BB238" s="468"/>
      <c r="BC238" s="472"/>
      <c r="BD238" s="471"/>
      <c r="BE238" s="471"/>
      <c r="BF238" s="471"/>
      <c r="BG238" s="468"/>
      <c r="BH238" s="468"/>
      <c r="BI238" s="468"/>
      <c r="BJ238" s="468"/>
      <c r="BK238" s="468"/>
      <c r="BL238" s="471"/>
      <c r="BM238" s="471"/>
      <c r="BN238" s="471">
        <f>'Per IP Marketing'!$B$14</f>
        <v>-24000</v>
      </c>
      <c r="BO238" s="471">
        <f>'Per IP Marketing'!$C$14</f>
        <v>-24000</v>
      </c>
      <c r="BP238" s="471">
        <f>'Per IP Marketing'!$D$14</f>
        <v>-19000</v>
      </c>
      <c r="BQ238" s="471">
        <f>'Per IP Marketing'!$E$14</f>
        <v>-29000</v>
      </c>
      <c r="BR238" s="471">
        <f>'Per IP Marketing'!$F$14</f>
        <v>-26500</v>
      </c>
      <c r="BS238" s="471">
        <f>'Per IP Marketing'!$G$14</f>
        <v>-27700</v>
      </c>
      <c r="BT238" s="471">
        <f>'Per IP Marketing'!$H$14</f>
        <v>-32700</v>
      </c>
      <c r="BU238" s="471">
        <f>'Per IP Marketing'!$I$14</f>
        <v>-27000</v>
      </c>
      <c r="BV238" s="471">
        <f>'Per IP Marketing'!$J$14</f>
        <v>-12500</v>
      </c>
      <c r="BW238" s="471">
        <f>'Per IP Marketing'!$K$14</f>
        <v>-10000</v>
      </c>
      <c r="BX238" s="471">
        <f>'Per IP Marketing'!$L$14</f>
        <v>-9250</v>
      </c>
      <c r="BY238" s="471">
        <f>'Per IP Marketing'!$M$14</f>
        <v>-2700</v>
      </c>
      <c r="BZ238" s="471">
        <f>'Per IP Marketing'!$N$14</f>
        <v>-1100</v>
      </c>
      <c r="CA238" s="471">
        <f>'Per IP Marketing'!$O$14</f>
        <v>-1100</v>
      </c>
      <c r="CB238" s="471">
        <f>'Per IP Marketing'!$P$14</f>
        <v>-1100</v>
      </c>
      <c r="CC238" s="471">
        <f>'Per IP Marketing'!$Q$14</f>
        <v>-800</v>
      </c>
      <c r="CD238" s="471">
        <f>'Per IP Marketing'!$R$14</f>
        <v>-1050</v>
      </c>
      <c r="CE238" s="468">
        <f>'Per IP Marketing'!$T$14</f>
        <v>0</v>
      </c>
      <c r="CF238" s="468"/>
      <c r="CG238" s="468"/>
      <c r="CH238" s="468"/>
      <c r="CI238" s="468"/>
      <c r="CJ238" s="471"/>
      <c r="CK238" s="471"/>
      <c r="CL238" s="471"/>
      <c r="CM238" s="472"/>
      <c r="CN238" s="471"/>
      <c r="CO238" s="471"/>
      <c r="CP238" s="471"/>
      <c r="CQ238" s="471"/>
      <c r="CR238" s="471"/>
      <c r="CS238" s="471"/>
      <c r="CT238" s="471"/>
      <c r="CU238" s="471"/>
      <c r="CV238" s="471"/>
      <c r="CW238" s="468"/>
      <c r="CX238" s="468"/>
      <c r="CY238" s="472"/>
      <c r="CZ238" s="468"/>
      <c r="DA238" s="468"/>
      <c r="DB238" s="468"/>
      <c r="DC238" s="468"/>
      <c r="DD238" s="468"/>
      <c r="DE238" s="468"/>
      <c r="DF238" s="468"/>
      <c r="DG238" s="468"/>
      <c r="DH238" s="471"/>
      <c r="DI238" s="471"/>
      <c r="DJ238" s="471"/>
      <c r="DK238" s="472"/>
      <c r="DL238" s="471"/>
      <c r="DM238" s="471"/>
      <c r="DN238" s="471"/>
      <c r="DO238" s="471"/>
      <c r="DP238" s="471"/>
      <c r="DQ238" s="471"/>
      <c r="DR238" s="471"/>
      <c r="DS238" s="471"/>
      <c r="DT238" s="471"/>
      <c r="DU238" s="468"/>
      <c r="DV238" s="468"/>
      <c r="DW238" s="472"/>
      <c r="DX238" s="468"/>
      <c r="DY238" s="468"/>
      <c r="DZ238" s="468"/>
      <c r="EA238" s="468"/>
      <c r="EB238" s="468"/>
      <c r="EC238" s="468"/>
      <c r="ED238" s="468"/>
      <c r="EE238" s="468"/>
      <c r="EF238" s="471"/>
      <c r="EG238" s="471"/>
      <c r="EH238" s="471"/>
      <c r="EI238" s="472"/>
      <c r="EJ238" s="471"/>
      <c r="EK238" s="471"/>
      <c r="EL238" s="471"/>
      <c r="EM238" s="471"/>
      <c r="EN238" s="471"/>
      <c r="EO238" s="471"/>
      <c r="EP238" s="471"/>
      <c r="EQ238" s="471"/>
      <c r="ER238" s="471"/>
      <c r="ES238" s="468"/>
      <c r="ET238" s="468"/>
      <c r="EU238" s="472"/>
      <c r="EV238" s="468"/>
      <c r="EW238" s="468"/>
      <c r="EX238" s="468"/>
      <c r="EY238" s="468"/>
      <c r="EZ238" s="468"/>
      <c r="FA238" s="468"/>
      <c r="FB238" s="468"/>
      <c r="FC238" s="468"/>
      <c r="FD238" s="471"/>
      <c r="FE238" s="471"/>
      <c r="FF238" s="471"/>
      <c r="FG238" s="472"/>
      <c r="FH238" s="471"/>
      <c r="FI238" s="471"/>
      <c r="FJ238" s="471"/>
      <c r="FK238" s="471"/>
      <c r="FL238" s="471"/>
      <c r="FM238" s="471"/>
      <c r="FN238" s="471"/>
      <c r="FO238" s="471"/>
      <c r="FP238" s="471"/>
      <c r="FQ238" s="468"/>
      <c r="FR238" s="468"/>
      <c r="FS238" s="472"/>
      <c r="FT238" s="468"/>
      <c r="FU238" s="468"/>
      <c r="FV238" s="468"/>
      <c r="FW238" s="468"/>
      <c r="FX238" s="468"/>
      <c r="FY238" s="468"/>
      <c r="FZ238" s="468"/>
      <c r="GA238" s="468"/>
      <c r="GB238" s="471"/>
      <c r="GC238" s="471"/>
      <c r="GD238" s="471"/>
      <c r="GE238" s="471"/>
      <c r="GF238" s="471"/>
      <c r="GG238" s="510"/>
    </row>
    <row r="239" spans="7:189" s="508" customFormat="1" ht="22" hidden="1" customHeight="1">
      <c r="G239" s="540">
        <f t="shared" si="306"/>
        <v>33</v>
      </c>
      <c r="H239" s="468"/>
      <c r="I239" s="468"/>
      <c r="J239" s="468"/>
      <c r="K239" s="468"/>
      <c r="L239" s="468"/>
      <c r="M239" s="468"/>
      <c r="N239" s="468"/>
      <c r="O239" s="468"/>
      <c r="P239" s="472"/>
      <c r="Q239" s="471"/>
      <c r="R239" s="471"/>
      <c r="S239" s="472"/>
      <c r="T239" s="471"/>
      <c r="U239" s="471"/>
      <c r="V239" s="471"/>
      <c r="W239" s="471"/>
      <c r="X239" s="471"/>
      <c r="Y239" s="471"/>
      <c r="Z239" s="471"/>
      <c r="AA239" s="471"/>
      <c r="AB239" s="471"/>
      <c r="AC239" s="468"/>
      <c r="AD239" s="468"/>
      <c r="AE239" s="472"/>
      <c r="AF239" s="471"/>
      <c r="AG239" s="471"/>
      <c r="AH239" s="471"/>
      <c r="AI239" s="468"/>
      <c r="AJ239" s="468"/>
      <c r="AK239" s="468"/>
      <c r="AL239" s="468"/>
      <c r="AM239" s="468"/>
      <c r="AN239" s="471"/>
      <c r="AO239" s="471"/>
      <c r="AP239" s="471"/>
      <c r="AQ239" s="472"/>
      <c r="AR239" s="471"/>
      <c r="AS239" s="471"/>
      <c r="AT239" s="471"/>
      <c r="AU239" s="471"/>
      <c r="AV239" s="471"/>
      <c r="AW239" s="471"/>
      <c r="AX239" s="471"/>
      <c r="AY239" s="471"/>
      <c r="AZ239" s="468"/>
      <c r="BA239" s="468"/>
      <c r="BB239" s="468"/>
      <c r="BC239" s="472"/>
      <c r="BD239" s="471"/>
      <c r="BE239" s="471"/>
      <c r="BF239" s="471"/>
      <c r="BG239" s="468"/>
      <c r="BH239" s="468"/>
      <c r="BI239" s="468"/>
      <c r="BJ239" s="468"/>
      <c r="BK239" s="468"/>
      <c r="BL239" s="471"/>
      <c r="BM239" s="471"/>
      <c r="BN239" s="471"/>
      <c r="BO239" s="471">
        <f>'Per IP Marketing'!$B$14</f>
        <v>-24000</v>
      </c>
      <c r="BP239" s="471">
        <f>'Per IP Marketing'!$C$14</f>
        <v>-24000</v>
      </c>
      <c r="BQ239" s="471">
        <f>'Per IP Marketing'!$D$14</f>
        <v>-19000</v>
      </c>
      <c r="BR239" s="471">
        <f>'Per IP Marketing'!$E$14</f>
        <v>-29000</v>
      </c>
      <c r="BS239" s="471">
        <f>'Per IP Marketing'!$F$14</f>
        <v>-26500</v>
      </c>
      <c r="BT239" s="471">
        <f>'Per IP Marketing'!$G$14</f>
        <v>-27700</v>
      </c>
      <c r="BU239" s="471">
        <f>'Per IP Marketing'!$H$14</f>
        <v>-32700</v>
      </c>
      <c r="BV239" s="471">
        <f>'Per IP Marketing'!$I$14</f>
        <v>-27000</v>
      </c>
      <c r="BW239" s="471">
        <f>'Per IP Marketing'!$J$14</f>
        <v>-12500</v>
      </c>
      <c r="BX239" s="471">
        <f>'Per IP Marketing'!$K$14</f>
        <v>-10000</v>
      </c>
      <c r="BY239" s="471">
        <f>'Per IP Marketing'!$L$14</f>
        <v>-9250</v>
      </c>
      <c r="BZ239" s="471">
        <f>'Per IP Marketing'!$M$14</f>
        <v>-2700</v>
      </c>
      <c r="CA239" s="471">
        <f>'Per IP Marketing'!$N$14</f>
        <v>-1100</v>
      </c>
      <c r="CB239" s="471">
        <f>'Per IP Marketing'!$O$14</f>
        <v>-1100</v>
      </c>
      <c r="CC239" s="471">
        <f>'Per IP Marketing'!$P$14</f>
        <v>-1100</v>
      </c>
      <c r="CD239" s="471">
        <f>'Per IP Marketing'!$Q$14</f>
        <v>-800</v>
      </c>
      <c r="CE239" s="471">
        <f>'Per IP Marketing'!$R$14</f>
        <v>-1050</v>
      </c>
      <c r="CF239" s="468">
        <f>'Per IP Marketing'!$T$14</f>
        <v>0</v>
      </c>
      <c r="CG239" s="468"/>
      <c r="CH239" s="468"/>
      <c r="CI239" s="468"/>
      <c r="CJ239" s="471"/>
      <c r="CK239" s="471"/>
      <c r="CL239" s="471"/>
      <c r="CM239" s="472"/>
      <c r="CN239" s="471"/>
      <c r="CO239" s="471"/>
      <c r="CP239" s="471"/>
      <c r="CQ239" s="471"/>
      <c r="CR239" s="471"/>
      <c r="CS239" s="471"/>
      <c r="CT239" s="471"/>
      <c r="CU239" s="471"/>
      <c r="CV239" s="471"/>
      <c r="CW239" s="468"/>
      <c r="CX239" s="468"/>
      <c r="CY239" s="472"/>
      <c r="CZ239" s="468"/>
      <c r="DA239" s="468"/>
      <c r="DB239" s="468"/>
      <c r="DC239" s="468"/>
      <c r="DD239" s="468"/>
      <c r="DE239" s="468"/>
      <c r="DF239" s="468"/>
      <c r="DG239" s="468"/>
      <c r="DH239" s="471"/>
      <c r="DI239" s="471"/>
      <c r="DJ239" s="471"/>
      <c r="DK239" s="472"/>
      <c r="DL239" s="471"/>
      <c r="DM239" s="471"/>
      <c r="DN239" s="471"/>
      <c r="DO239" s="471"/>
      <c r="DP239" s="471"/>
      <c r="DQ239" s="471"/>
      <c r="DR239" s="471"/>
      <c r="DS239" s="471"/>
      <c r="DT239" s="471"/>
      <c r="DU239" s="468"/>
      <c r="DV239" s="468"/>
      <c r="DW239" s="472"/>
      <c r="DX239" s="468"/>
      <c r="DY239" s="468"/>
      <c r="DZ239" s="468"/>
      <c r="EA239" s="468"/>
      <c r="EB239" s="468"/>
      <c r="EC239" s="468"/>
      <c r="ED239" s="468"/>
      <c r="EE239" s="468"/>
      <c r="EF239" s="471"/>
      <c r="EG239" s="471"/>
      <c r="EH239" s="471"/>
      <c r="EI239" s="472"/>
      <c r="EJ239" s="471"/>
      <c r="EK239" s="471"/>
      <c r="EL239" s="471"/>
      <c r="EM239" s="471"/>
      <c r="EN239" s="471"/>
      <c r="EO239" s="471"/>
      <c r="EP239" s="471"/>
      <c r="EQ239" s="471"/>
      <c r="ER239" s="471"/>
      <c r="ES239" s="468"/>
      <c r="ET239" s="468"/>
      <c r="EU239" s="472"/>
      <c r="EV239" s="468"/>
      <c r="EW239" s="468"/>
      <c r="EX239" s="468"/>
      <c r="EY239" s="468"/>
      <c r="EZ239" s="468"/>
      <c r="FA239" s="468"/>
      <c r="FB239" s="468"/>
      <c r="FC239" s="468"/>
      <c r="FD239" s="471"/>
      <c r="FE239" s="471"/>
      <c r="FF239" s="471"/>
      <c r="FG239" s="472"/>
      <c r="FH239" s="471"/>
      <c r="FI239" s="471"/>
      <c r="FJ239" s="471"/>
      <c r="FK239" s="471"/>
      <c r="FL239" s="471"/>
      <c r="FM239" s="471"/>
      <c r="FN239" s="471"/>
      <c r="FO239" s="471"/>
      <c r="FP239" s="471"/>
      <c r="FQ239" s="468"/>
      <c r="FR239" s="468"/>
      <c r="FS239" s="472"/>
      <c r="FT239" s="468"/>
      <c r="FU239" s="468"/>
      <c r="FV239" s="468"/>
      <c r="FW239" s="468"/>
      <c r="FX239" s="468"/>
      <c r="FY239" s="468"/>
      <c r="FZ239" s="468"/>
      <c r="GA239" s="468"/>
      <c r="GB239" s="471"/>
      <c r="GC239" s="471"/>
      <c r="GD239" s="471"/>
      <c r="GE239" s="471"/>
      <c r="GF239" s="471"/>
      <c r="GG239" s="510"/>
    </row>
    <row r="240" spans="7:189" s="508" customFormat="1" ht="22" hidden="1" customHeight="1">
      <c r="G240" s="540">
        <f t="shared" si="306"/>
        <v>34</v>
      </c>
      <c r="H240" s="468"/>
      <c r="I240" s="468"/>
      <c r="J240" s="468"/>
      <c r="K240" s="468"/>
      <c r="L240" s="468"/>
      <c r="M240" s="468"/>
      <c r="N240" s="468"/>
      <c r="O240" s="468"/>
      <c r="P240" s="472"/>
      <c r="Q240" s="471"/>
      <c r="R240" s="471"/>
      <c r="S240" s="472"/>
      <c r="T240" s="471"/>
      <c r="U240" s="471"/>
      <c r="V240" s="471"/>
      <c r="W240" s="471"/>
      <c r="X240" s="471"/>
      <c r="Y240" s="471"/>
      <c r="Z240" s="471"/>
      <c r="AA240" s="471"/>
      <c r="AB240" s="471"/>
      <c r="AC240" s="468"/>
      <c r="AD240" s="468"/>
      <c r="AE240" s="472"/>
      <c r="AF240" s="471"/>
      <c r="AG240" s="471"/>
      <c r="AH240" s="471"/>
      <c r="AI240" s="468"/>
      <c r="AJ240" s="468"/>
      <c r="AK240" s="468"/>
      <c r="AL240" s="468"/>
      <c r="AM240" s="468"/>
      <c r="AN240" s="471"/>
      <c r="AO240" s="471"/>
      <c r="AP240" s="471"/>
      <c r="AQ240" s="472"/>
      <c r="AR240" s="471"/>
      <c r="AS240" s="471"/>
      <c r="AT240" s="471"/>
      <c r="AU240" s="471"/>
      <c r="AV240" s="471"/>
      <c r="AW240" s="471"/>
      <c r="AX240" s="471"/>
      <c r="AY240" s="471"/>
      <c r="AZ240" s="468"/>
      <c r="BA240" s="468"/>
      <c r="BB240" s="468"/>
      <c r="BC240" s="472"/>
      <c r="BD240" s="471"/>
      <c r="BE240" s="471"/>
      <c r="BF240" s="471"/>
      <c r="BG240" s="468"/>
      <c r="BH240" s="468"/>
      <c r="BI240" s="468"/>
      <c r="BJ240" s="468"/>
      <c r="BK240" s="468"/>
      <c r="BL240" s="471"/>
      <c r="BM240" s="471"/>
      <c r="BN240" s="471"/>
      <c r="BO240" s="472"/>
      <c r="BP240" s="471">
        <f>'Per IP Marketing'!$B$14</f>
        <v>-24000</v>
      </c>
      <c r="BQ240" s="471">
        <f>'Per IP Marketing'!$C$14</f>
        <v>-24000</v>
      </c>
      <c r="BR240" s="471">
        <f>'Per IP Marketing'!$D$14</f>
        <v>-19000</v>
      </c>
      <c r="BS240" s="471">
        <f>'Per IP Marketing'!$E$14</f>
        <v>-29000</v>
      </c>
      <c r="BT240" s="471">
        <f>'Per IP Marketing'!$F$14</f>
        <v>-26500</v>
      </c>
      <c r="BU240" s="471">
        <f>'Per IP Marketing'!$G$14</f>
        <v>-27700</v>
      </c>
      <c r="BV240" s="471">
        <f>'Per IP Marketing'!$H$14</f>
        <v>-32700</v>
      </c>
      <c r="BW240" s="471">
        <f>'Per IP Marketing'!$I$14</f>
        <v>-27000</v>
      </c>
      <c r="BX240" s="471">
        <f>'Per IP Marketing'!$J$14</f>
        <v>-12500</v>
      </c>
      <c r="BY240" s="471">
        <f>'Per IP Marketing'!$K$14</f>
        <v>-10000</v>
      </c>
      <c r="BZ240" s="471">
        <f>'Per IP Marketing'!$L$14</f>
        <v>-9250</v>
      </c>
      <c r="CA240" s="471">
        <f>'Per IP Marketing'!$M$14</f>
        <v>-2700</v>
      </c>
      <c r="CB240" s="471">
        <f>'Per IP Marketing'!$N$14</f>
        <v>-1100</v>
      </c>
      <c r="CC240" s="471">
        <f>'Per IP Marketing'!$O$14</f>
        <v>-1100</v>
      </c>
      <c r="CD240" s="471">
        <f>'Per IP Marketing'!$P$14</f>
        <v>-1100</v>
      </c>
      <c r="CE240" s="471">
        <f>'Per IP Marketing'!$Q$14</f>
        <v>-800</v>
      </c>
      <c r="CF240" s="471">
        <f>'Per IP Marketing'!$R$14</f>
        <v>-1050</v>
      </c>
      <c r="CG240" s="468">
        <f>'Per IP Marketing'!$T$14</f>
        <v>0</v>
      </c>
      <c r="CH240" s="468"/>
      <c r="CI240" s="468"/>
      <c r="CJ240" s="471"/>
      <c r="CK240" s="471"/>
      <c r="CL240" s="471"/>
      <c r="CM240" s="472"/>
      <c r="CN240" s="471"/>
      <c r="CO240" s="471"/>
      <c r="CP240" s="471"/>
      <c r="CQ240" s="471"/>
      <c r="CR240" s="471"/>
      <c r="CS240" s="471"/>
      <c r="CT240" s="471"/>
      <c r="CU240" s="471"/>
      <c r="CV240" s="471"/>
      <c r="CW240" s="468"/>
      <c r="CX240" s="468"/>
      <c r="CY240" s="472"/>
      <c r="CZ240" s="468"/>
      <c r="DA240" s="468"/>
      <c r="DB240" s="468"/>
      <c r="DC240" s="468"/>
      <c r="DD240" s="468"/>
      <c r="DE240" s="468"/>
      <c r="DF240" s="468"/>
      <c r="DG240" s="468"/>
      <c r="DH240" s="471"/>
      <c r="DI240" s="471"/>
      <c r="DJ240" s="471"/>
      <c r="DK240" s="472"/>
      <c r="DL240" s="471"/>
      <c r="DM240" s="471"/>
      <c r="DN240" s="471"/>
      <c r="DO240" s="471"/>
      <c r="DP240" s="471"/>
      <c r="DQ240" s="471"/>
      <c r="DR240" s="471"/>
      <c r="DS240" s="471"/>
      <c r="DT240" s="471"/>
      <c r="DU240" s="468"/>
      <c r="DV240" s="468"/>
      <c r="DW240" s="472"/>
      <c r="DX240" s="468"/>
      <c r="DY240" s="468"/>
      <c r="DZ240" s="468"/>
      <c r="EA240" s="468"/>
      <c r="EB240" s="468"/>
      <c r="EC240" s="468"/>
      <c r="ED240" s="468"/>
      <c r="EE240" s="468"/>
      <c r="EF240" s="471"/>
      <c r="EG240" s="471"/>
      <c r="EH240" s="471"/>
      <c r="EI240" s="472"/>
      <c r="EJ240" s="471"/>
      <c r="EK240" s="471"/>
      <c r="EL240" s="471"/>
      <c r="EM240" s="471"/>
      <c r="EN240" s="471"/>
      <c r="EO240" s="471"/>
      <c r="EP240" s="471"/>
      <c r="EQ240" s="471"/>
      <c r="ER240" s="471"/>
      <c r="ES240" s="468"/>
      <c r="ET240" s="468"/>
      <c r="EU240" s="472"/>
      <c r="EV240" s="468"/>
      <c r="EW240" s="468"/>
      <c r="EX240" s="468"/>
      <c r="EY240" s="468"/>
      <c r="EZ240" s="468"/>
      <c r="FA240" s="468"/>
      <c r="FB240" s="468"/>
      <c r="FC240" s="468"/>
      <c r="FD240" s="471"/>
      <c r="FE240" s="471"/>
      <c r="FF240" s="471"/>
      <c r="FG240" s="472"/>
      <c r="FH240" s="471"/>
      <c r="FI240" s="471"/>
      <c r="FJ240" s="471"/>
      <c r="FK240" s="471"/>
      <c r="FL240" s="471"/>
      <c r="FM240" s="471"/>
      <c r="FN240" s="471"/>
      <c r="FO240" s="471"/>
      <c r="FP240" s="471"/>
      <c r="FQ240" s="468"/>
      <c r="FR240" s="468"/>
      <c r="FS240" s="472"/>
      <c r="FT240" s="468"/>
      <c r="FU240" s="468"/>
      <c r="FV240" s="468"/>
      <c r="FW240" s="468"/>
      <c r="FX240" s="468"/>
      <c r="FY240" s="468"/>
      <c r="FZ240" s="468"/>
      <c r="GA240" s="468"/>
      <c r="GB240" s="471"/>
      <c r="GC240" s="471"/>
      <c r="GD240" s="471"/>
      <c r="GE240" s="471"/>
      <c r="GF240" s="471"/>
      <c r="GG240" s="510"/>
    </row>
    <row r="241" spans="7:189" s="508" customFormat="1" ht="22" hidden="1" customHeight="1">
      <c r="G241" s="540">
        <f t="shared" si="306"/>
        <v>35</v>
      </c>
      <c r="H241" s="468"/>
      <c r="I241" s="468"/>
      <c r="J241" s="468"/>
      <c r="K241" s="468"/>
      <c r="L241" s="468"/>
      <c r="M241" s="468"/>
      <c r="N241" s="468"/>
      <c r="O241" s="468"/>
      <c r="P241" s="472"/>
      <c r="Q241" s="471"/>
      <c r="R241" s="471"/>
      <c r="S241" s="472"/>
      <c r="T241" s="471"/>
      <c r="U241" s="471"/>
      <c r="V241" s="471"/>
      <c r="W241" s="471"/>
      <c r="X241" s="471"/>
      <c r="Y241" s="471"/>
      <c r="Z241" s="471"/>
      <c r="AA241" s="471"/>
      <c r="AB241" s="471"/>
      <c r="AC241" s="468"/>
      <c r="AD241" s="468"/>
      <c r="AE241" s="472"/>
      <c r="AF241" s="471"/>
      <c r="AG241" s="471"/>
      <c r="AH241" s="471"/>
      <c r="AI241" s="468"/>
      <c r="AJ241" s="468"/>
      <c r="AK241" s="468"/>
      <c r="AL241" s="468"/>
      <c r="AM241" s="468"/>
      <c r="AN241" s="471"/>
      <c r="AO241" s="471"/>
      <c r="AP241" s="471"/>
      <c r="AQ241" s="472"/>
      <c r="AR241" s="471"/>
      <c r="AS241" s="471"/>
      <c r="AT241" s="471"/>
      <c r="AU241" s="471"/>
      <c r="AV241" s="471"/>
      <c r="AW241" s="471"/>
      <c r="AX241" s="471"/>
      <c r="AY241" s="471"/>
      <c r="AZ241" s="468"/>
      <c r="BA241" s="468"/>
      <c r="BB241" s="468"/>
      <c r="BC241" s="472"/>
      <c r="BD241" s="471"/>
      <c r="BE241" s="471"/>
      <c r="BF241" s="471"/>
      <c r="BG241" s="468"/>
      <c r="BH241" s="468"/>
      <c r="BI241" s="468"/>
      <c r="BJ241" s="468"/>
      <c r="BK241" s="468"/>
      <c r="BL241" s="471"/>
      <c r="BM241" s="471"/>
      <c r="BN241" s="471"/>
      <c r="BO241" s="472"/>
      <c r="BP241" s="471"/>
      <c r="BQ241" s="471"/>
      <c r="BR241" s="471">
        <f>'Per IP Marketing'!$B$14</f>
        <v>-24000</v>
      </c>
      <c r="BS241" s="471">
        <f>'Per IP Marketing'!$C$14</f>
        <v>-24000</v>
      </c>
      <c r="BT241" s="471">
        <f>'Per IP Marketing'!$D$14</f>
        <v>-19000</v>
      </c>
      <c r="BU241" s="471">
        <f>'Per IP Marketing'!$E$14</f>
        <v>-29000</v>
      </c>
      <c r="BV241" s="471">
        <f>'Per IP Marketing'!$F$14</f>
        <v>-26500</v>
      </c>
      <c r="BW241" s="471">
        <f>'Per IP Marketing'!$G$14</f>
        <v>-27700</v>
      </c>
      <c r="BX241" s="471">
        <f>'Per IP Marketing'!$H$14</f>
        <v>-32700</v>
      </c>
      <c r="BY241" s="471">
        <f>'Per IP Marketing'!$I$14</f>
        <v>-27000</v>
      </c>
      <c r="BZ241" s="471">
        <f>'Per IP Marketing'!$J$14</f>
        <v>-12500</v>
      </c>
      <c r="CA241" s="471">
        <f>'Per IP Marketing'!$K$14</f>
        <v>-10000</v>
      </c>
      <c r="CB241" s="471">
        <f>'Per IP Marketing'!$L$14</f>
        <v>-9250</v>
      </c>
      <c r="CC241" s="471">
        <f>'Per IP Marketing'!$M$14</f>
        <v>-2700</v>
      </c>
      <c r="CD241" s="471">
        <f>'Per IP Marketing'!$N$14</f>
        <v>-1100</v>
      </c>
      <c r="CE241" s="471">
        <f>'Per IP Marketing'!$O$14</f>
        <v>-1100</v>
      </c>
      <c r="CF241" s="471">
        <f>'Per IP Marketing'!$P$14</f>
        <v>-1100</v>
      </c>
      <c r="CG241" s="471">
        <f>'Per IP Marketing'!$Q$14</f>
        <v>-800</v>
      </c>
      <c r="CH241" s="471">
        <f>'Per IP Marketing'!$R$14</f>
        <v>-1050</v>
      </c>
      <c r="CI241" s="468">
        <f>'Per IP Marketing'!$T$14</f>
        <v>0</v>
      </c>
      <c r="CJ241" s="471"/>
      <c r="CK241" s="471"/>
      <c r="CL241" s="471"/>
      <c r="CM241" s="472"/>
      <c r="CN241" s="471"/>
      <c r="CO241" s="471"/>
      <c r="CP241" s="471"/>
      <c r="CQ241" s="471"/>
      <c r="CR241" s="471"/>
      <c r="CS241" s="471"/>
      <c r="CT241" s="471"/>
      <c r="CU241" s="471"/>
      <c r="CV241" s="471"/>
      <c r="CW241" s="468"/>
      <c r="CX241" s="468"/>
      <c r="CY241" s="472"/>
      <c r="CZ241" s="468"/>
      <c r="DA241" s="468"/>
      <c r="DB241" s="468"/>
      <c r="DC241" s="468"/>
      <c r="DD241" s="468"/>
      <c r="DE241" s="468"/>
      <c r="DF241" s="468"/>
      <c r="DG241" s="468"/>
      <c r="DH241" s="471"/>
      <c r="DI241" s="471"/>
      <c r="DJ241" s="471"/>
      <c r="DK241" s="472"/>
      <c r="DL241" s="471"/>
      <c r="DM241" s="471"/>
      <c r="DN241" s="471"/>
      <c r="DO241" s="471"/>
      <c r="DP241" s="471"/>
      <c r="DQ241" s="471"/>
      <c r="DR241" s="471"/>
      <c r="DS241" s="471"/>
      <c r="DT241" s="471"/>
      <c r="DU241" s="468"/>
      <c r="DV241" s="468"/>
      <c r="DW241" s="472"/>
      <c r="DX241" s="468"/>
      <c r="DY241" s="468"/>
      <c r="DZ241" s="468"/>
      <c r="EA241" s="468"/>
      <c r="EB241" s="468"/>
      <c r="EC241" s="468"/>
      <c r="ED241" s="468"/>
      <c r="EE241" s="468"/>
      <c r="EF241" s="471"/>
      <c r="EG241" s="471"/>
      <c r="EH241" s="471"/>
      <c r="EI241" s="472"/>
      <c r="EJ241" s="471"/>
      <c r="EK241" s="471"/>
      <c r="EL241" s="471"/>
      <c r="EM241" s="471"/>
      <c r="EN241" s="471"/>
      <c r="EO241" s="471"/>
      <c r="EP241" s="471"/>
      <c r="EQ241" s="471"/>
      <c r="ER241" s="471"/>
      <c r="ES241" s="468"/>
      <c r="ET241" s="468"/>
      <c r="EU241" s="472"/>
      <c r="EV241" s="468"/>
      <c r="EW241" s="468"/>
      <c r="EX241" s="468"/>
      <c r="EY241" s="468"/>
      <c r="EZ241" s="468"/>
      <c r="FA241" s="468"/>
      <c r="FB241" s="468"/>
      <c r="FC241" s="468"/>
      <c r="FD241" s="471"/>
      <c r="FE241" s="471"/>
      <c r="FF241" s="471"/>
      <c r="FG241" s="472"/>
      <c r="FH241" s="471"/>
      <c r="FI241" s="471"/>
      <c r="FJ241" s="471"/>
      <c r="FK241" s="471"/>
      <c r="FL241" s="471"/>
      <c r="FM241" s="471"/>
      <c r="FN241" s="471"/>
      <c r="FO241" s="471"/>
      <c r="FP241" s="471"/>
      <c r="FQ241" s="468"/>
      <c r="FR241" s="468"/>
      <c r="FS241" s="472"/>
      <c r="FT241" s="468"/>
      <c r="FU241" s="468"/>
      <c r="FV241" s="468"/>
      <c r="FW241" s="468"/>
      <c r="FX241" s="468"/>
      <c r="FY241" s="468"/>
      <c r="FZ241" s="468"/>
      <c r="GA241" s="468"/>
      <c r="GB241" s="471"/>
      <c r="GC241" s="471"/>
      <c r="GD241" s="471"/>
      <c r="GE241" s="471"/>
      <c r="GF241" s="471"/>
      <c r="GG241" s="510"/>
    </row>
    <row r="242" spans="7:189" s="508" customFormat="1" ht="22" hidden="1" customHeight="1">
      <c r="G242" s="540">
        <f t="shared" si="306"/>
        <v>36</v>
      </c>
      <c r="H242" s="468"/>
      <c r="I242" s="468"/>
      <c r="J242" s="468"/>
      <c r="K242" s="468"/>
      <c r="L242" s="468"/>
      <c r="M242" s="468"/>
      <c r="N242" s="468"/>
      <c r="O242" s="468"/>
      <c r="P242" s="472"/>
      <c r="Q242" s="471"/>
      <c r="R242" s="471"/>
      <c r="S242" s="472"/>
      <c r="T242" s="471"/>
      <c r="U242" s="471"/>
      <c r="V242" s="471"/>
      <c r="W242" s="471"/>
      <c r="X242" s="471"/>
      <c r="Y242" s="471"/>
      <c r="Z242" s="471"/>
      <c r="AA242" s="471"/>
      <c r="AB242" s="471"/>
      <c r="AC242" s="468"/>
      <c r="AD242" s="468"/>
      <c r="AE242" s="472"/>
      <c r="AF242" s="471"/>
      <c r="AG242" s="471"/>
      <c r="AH242" s="471"/>
      <c r="AI242" s="468"/>
      <c r="AJ242" s="468"/>
      <c r="AK242" s="468"/>
      <c r="AL242" s="468"/>
      <c r="AM242" s="468"/>
      <c r="AN242" s="471"/>
      <c r="AO242" s="471"/>
      <c r="AP242" s="471"/>
      <c r="AQ242" s="472"/>
      <c r="AR242" s="471"/>
      <c r="AS242" s="471"/>
      <c r="AT242" s="471"/>
      <c r="AU242" s="471"/>
      <c r="AV242" s="471"/>
      <c r="AW242" s="471"/>
      <c r="AX242" s="471"/>
      <c r="AY242" s="471"/>
      <c r="AZ242" s="468"/>
      <c r="BA242" s="468"/>
      <c r="BB242" s="468"/>
      <c r="BC242" s="472"/>
      <c r="BD242" s="471"/>
      <c r="BE242" s="471"/>
      <c r="BF242" s="471"/>
      <c r="BG242" s="468"/>
      <c r="BH242" s="468"/>
      <c r="BI242" s="468"/>
      <c r="BJ242" s="468"/>
      <c r="BK242" s="468"/>
      <c r="BL242" s="471"/>
      <c r="BM242" s="471"/>
      <c r="BN242" s="471"/>
      <c r="BO242" s="472"/>
      <c r="BP242" s="471"/>
      <c r="BQ242" s="471"/>
      <c r="BR242" s="471"/>
      <c r="BS242" s="471"/>
      <c r="BT242" s="471">
        <f>'Per IP Marketing'!$B$14</f>
        <v>-24000</v>
      </c>
      <c r="BU242" s="471">
        <f>'Per IP Marketing'!$C$14</f>
        <v>-24000</v>
      </c>
      <c r="BV242" s="471">
        <f>'Per IP Marketing'!$D$14</f>
        <v>-19000</v>
      </c>
      <c r="BW242" s="471">
        <f>'Per IP Marketing'!$E$14</f>
        <v>-29000</v>
      </c>
      <c r="BX242" s="471">
        <f>'Per IP Marketing'!$F$14</f>
        <v>-26500</v>
      </c>
      <c r="BY242" s="471">
        <f>'Per IP Marketing'!$G$14</f>
        <v>-27700</v>
      </c>
      <c r="BZ242" s="471">
        <f>'Per IP Marketing'!$H$14</f>
        <v>-32700</v>
      </c>
      <c r="CA242" s="471">
        <f>'Per IP Marketing'!$I$14</f>
        <v>-27000</v>
      </c>
      <c r="CB242" s="471">
        <f>'Per IP Marketing'!$J$14</f>
        <v>-12500</v>
      </c>
      <c r="CC242" s="471">
        <f>'Per IP Marketing'!$K$14</f>
        <v>-10000</v>
      </c>
      <c r="CD242" s="471">
        <f>'Per IP Marketing'!$L$14</f>
        <v>-9250</v>
      </c>
      <c r="CE242" s="471">
        <f>'Per IP Marketing'!$M$14</f>
        <v>-2700</v>
      </c>
      <c r="CF242" s="471">
        <f>'Per IP Marketing'!$N$14</f>
        <v>-1100</v>
      </c>
      <c r="CG242" s="471">
        <f>'Per IP Marketing'!$O$14</f>
        <v>-1100</v>
      </c>
      <c r="CH242" s="471">
        <f>'Per IP Marketing'!$P$14</f>
        <v>-1100</v>
      </c>
      <c r="CI242" s="471">
        <f>'Per IP Marketing'!$Q$14</f>
        <v>-800</v>
      </c>
      <c r="CJ242" s="471">
        <f>'Per IP Marketing'!$R$14</f>
        <v>-1050</v>
      </c>
      <c r="CK242" s="468">
        <f>'Per IP Marketing'!$T$14</f>
        <v>0</v>
      </c>
      <c r="CL242" s="471"/>
      <c r="CM242" s="472"/>
      <c r="CN242" s="471"/>
      <c r="CO242" s="471"/>
      <c r="CP242" s="471"/>
      <c r="CQ242" s="471"/>
      <c r="CR242" s="471"/>
      <c r="CS242" s="471"/>
      <c r="CT242" s="471"/>
      <c r="CU242" s="471"/>
      <c r="CV242" s="471"/>
      <c r="CW242" s="468"/>
      <c r="CX242" s="468"/>
      <c r="CY242" s="472"/>
      <c r="CZ242" s="468"/>
      <c r="DA242" s="468"/>
      <c r="DB242" s="468"/>
      <c r="DC242" s="468"/>
      <c r="DD242" s="468"/>
      <c r="DE242" s="468"/>
      <c r="DF242" s="468"/>
      <c r="DG242" s="468"/>
      <c r="DH242" s="471"/>
      <c r="DI242" s="471"/>
      <c r="DJ242" s="471"/>
      <c r="DK242" s="472"/>
      <c r="DL242" s="471"/>
      <c r="DM242" s="471"/>
      <c r="DN242" s="471"/>
      <c r="DO242" s="471"/>
      <c r="DP242" s="471"/>
      <c r="DQ242" s="471"/>
      <c r="DR242" s="471"/>
      <c r="DS242" s="471"/>
      <c r="DT242" s="471"/>
      <c r="DU242" s="468"/>
      <c r="DV242" s="468"/>
      <c r="DW242" s="472"/>
      <c r="DX242" s="468"/>
      <c r="DY242" s="468"/>
      <c r="DZ242" s="468"/>
      <c r="EA242" s="468"/>
      <c r="EB242" s="468"/>
      <c r="EC242" s="468"/>
      <c r="ED242" s="468"/>
      <c r="EE242" s="468"/>
      <c r="EF242" s="471"/>
      <c r="EG242" s="471"/>
      <c r="EH242" s="471"/>
      <c r="EI242" s="472"/>
      <c r="EJ242" s="471"/>
      <c r="EK242" s="471"/>
      <c r="EL242" s="471"/>
      <c r="EM242" s="471"/>
      <c r="EN242" s="471"/>
      <c r="EO242" s="471"/>
      <c r="EP242" s="471"/>
      <c r="EQ242" s="471"/>
      <c r="ER242" s="471"/>
      <c r="ES242" s="468"/>
      <c r="ET242" s="468"/>
      <c r="EU242" s="472"/>
      <c r="EV242" s="468"/>
      <c r="EW242" s="468"/>
      <c r="EX242" s="468"/>
      <c r="EY242" s="468"/>
      <c r="EZ242" s="468"/>
      <c r="FA242" s="468"/>
      <c r="FB242" s="468"/>
      <c r="FC242" s="468"/>
      <c r="FD242" s="471"/>
      <c r="FE242" s="471"/>
      <c r="FF242" s="471"/>
      <c r="FG242" s="472"/>
      <c r="FH242" s="471"/>
      <c r="FI242" s="471"/>
      <c r="FJ242" s="471"/>
      <c r="FK242" s="471"/>
      <c r="FL242" s="471"/>
      <c r="FM242" s="471"/>
      <c r="FN242" s="471"/>
      <c r="FO242" s="471"/>
      <c r="FP242" s="471"/>
      <c r="FQ242" s="468"/>
      <c r="FR242" s="468"/>
      <c r="FS242" s="472"/>
      <c r="FT242" s="468"/>
      <c r="FU242" s="468"/>
      <c r="FV242" s="468"/>
      <c r="FW242" s="468"/>
      <c r="FX242" s="468"/>
      <c r="FY242" s="468"/>
      <c r="FZ242" s="468"/>
      <c r="GA242" s="468"/>
      <c r="GB242" s="471"/>
      <c r="GC242" s="471"/>
      <c r="GD242" s="471"/>
      <c r="GE242" s="471"/>
      <c r="GF242" s="471"/>
      <c r="GG242" s="510"/>
    </row>
    <row r="243" spans="7:189" s="508" customFormat="1" ht="22" hidden="1" customHeight="1">
      <c r="G243" s="540">
        <f t="shared" si="306"/>
        <v>37</v>
      </c>
      <c r="H243" s="468"/>
      <c r="I243" s="468"/>
      <c r="J243" s="468"/>
      <c r="K243" s="468"/>
      <c r="L243" s="468"/>
      <c r="M243" s="468"/>
      <c r="N243" s="468"/>
      <c r="O243" s="468"/>
      <c r="P243" s="472"/>
      <c r="Q243" s="471"/>
      <c r="R243" s="471"/>
      <c r="S243" s="472"/>
      <c r="T243" s="471"/>
      <c r="U243" s="471"/>
      <c r="V243" s="471"/>
      <c r="W243" s="471"/>
      <c r="X243" s="471"/>
      <c r="Y243" s="471"/>
      <c r="Z243" s="471"/>
      <c r="AA243" s="471"/>
      <c r="AB243" s="471"/>
      <c r="AC243" s="468"/>
      <c r="AD243" s="468"/>
      <c r="AE243" s="472"/>
      <c r="AF243" s="471"/>
      <c r="AG243" s="471"/>
      <c r="AH243" s="471"/>
      <c r="AI243" s="468"/>
      <c r="AJ243" s="468"/>
      <c r="AK243" s="468"/>
      <c r="AL243" s="468"/>
      <c r="AM243" s="468"/>
      <c r="AN243" s="471"/>
      <c r="AO243" s="471"/>
      <c r="AP243" s="471"/>
      <c r="AQ243" s="472"/>
      <c r="AR243" s="471"/>
      <c r="AS243" s="471"/>
      <c r="AT243" s="471"/>
      <c r="AU243" s="471"/>
      <c r="AV243" s="471"/>
      <c r="AW243" s="471"/>
      <c r="AX243" s="471"/>
      <c r="AY243" s="471"/>
      <c r="AZ243" s="468"/>
      <c r="BA243" s="468"/>
      <c r="BB243" s="468"/>
      <c r="BC243" s="472"/>
      <c r="BD243" s="471"/>
      <c r="BE243" s="471"/>
      <c r="BF243" s="471"/>
      <c r="BG243" s="468"/>
      <c r="BH243" s="468"/>
      <c r="BI243" s="468"/>
      <c r="BJ243" s="468"/>
      <c r="BK243" s="468"/>
      <c r="BL243" s="471"/>
      <c r="BM243" s="471"/>
      <c r="BN243" s="471"/>
      <c r="BO243" s="472"/>
      <c r="BP243" s="471"/>
      <c r="BQ243" s="471"/>
      <c r="BR243" s="471"/>
      <c r="BS243" s="471"/>
      <c r="BT243" s="471"/>
      <c r="BU243" s="471">
        <f>'Per IP Marketing'!$B$14</f>
        <v>-24000</v>
      </c>
      <c r="BV243" s="471">
        <f>'Per IP Marketing'!$C$14</f>
        <v>-24000</v>
      </c>
      <c r="BW243" s="471">
        <f>'Per IP Marketing'!$D$14</f>
        <v>-19000</v>
      </c>
      <c r="BX243" s="471">
        <f>'Per IP Marketing'!$E$14</f>
        <v>-29000</v>
      </c>
      <c r="BY243" s="471">
        <f>'Per IP Marketing'!$F$14</f>
        <v>-26500</v>
      </c>
      <c r="BZ243" s="471">
        <f>'Per IP Marketing'!$G$14</f>
        <v>-27700</v>
      </c>
      <c r="CA243" s="471">
        <f>'Per IP Marketing'!$H$14</f>
        <v>-32700</v>
      </c>
      <c r="CB243" s="471">
        <f>'Per IP Marketing'!$I$14</f>
        <v>-27000</v>
      </c>
      <c r="CC243" s="471">
        <f>'Per IP Marketing'!$J$14</f>
        <v>-12500</v>
      </c>
      <c r="CD243" s="471">
        <f>'Per IP Marketing'!$K$14</f>
        <v>-10000</v>
      </c>
      <c r="CE243" s="471">
        <f>'Per IP Marketing'!$L$14</f>
        <v>-9250</v>
      </c>
      <c r="CF243" s="471">
        <f>'Per IP Marketing'!$M$14</f>
        <v>-2700</v>
      </c>
      <c r="CG243" s="471">
        <f>'Per IP Marketing'!$N$14</f>
        <v>-1100</v>
      </c>
      <c r="CH243" s="471">
        <f>'Per IP Marketing'!$O$14</f>
        <v>-1100</v>
      </c>
      <c r="CI243" s="471">
        <f>'Per IP Marketing'!$P$14</f>
        <v>-1100</v>
      </c>
      <c r="CJ243" s="471">
        <f>'Per IP Marketing'!$Q$14</f>
        <v>-800</v>
      </c>
      <c r="CK243" s="471">
        <f>'Per IP Marketing'!$R$14</f>
        <v>-1050</v>
      </c>
      <c r="CL243" s="468">
        <f>'Per IP Marketing'!$T$14</f>
        <v>0</v>
      </c>
      <c r="CM243" s="472"/>
      <c r="CN243" s="471"/>
      <c r="CO243" s="471"/>
      <c r="CP243" s="471"/>
      <c r="CQ243" s="471"/>
      <c r="CR243" s="471"/>
      <c r="CS243" s="471"/>
      <c r="CT243" s="471"/>
      <c r="CU243" s="471"/>
      <c r="CV243" s="471"/>
      <c r="CW243" s="468"/>
      <c r="CX243" s="468"/>
      <c r="CY243" s="472"/>
      <c r="CZ243" s="468"/>
      <c r="DA243" s="468"/>
      <c r="DB243" s="468"/>
      <c r="DC243" s="468"/>
      <c r="DD243" s="468"/>
      <c r="DE243" s="468"/>
      <c r="DF243" s="468"/>
      <c r="DG243" s="468"/>
      <c r="DH243" s="471"/>
      <c r="DI243" s="471"/>
      <c r="DJ243" s="471"/>
      <c r="DK243" s="472"/>
      <c r="DL243" s="471"/>
      <c r="DM243" s="471"/>
      <c r="DN243" s="471"/>
      <c r="DO243" s="471"/>
      <c r="DP243" s="471"/>
      <c r="DQ243" s="471"/>
      <c r="DR243" s="471"/>
      <c r="DS243" s="471"/>
      <c r="DT243" s="471"/>
      <c r="DU243" s="468"/>
      <c r="DV243" s="468"/>
      <c r="DW243" s="472"/>
      <c r="DX243" s="468"/>
      <c r="DY243" s="468"/>
      <c r="DZ243" s="468"/>
      <c r="EA243" s="468"/>
      <c r="EB243" s="468"/>
      <c r="EC243" s="468"/>
      <c r="ED243" s="468"/>
      <c r="EE243" s="468"/>
      <c r="EF243" s="471"/>
      <c r="EG243" s="471"/>
      <c r="EH243" s="471"/>
      <c r="EI243" s="472"/>
      <c r="EJ243" s="471"/>
      <c r="EK243" s="471"/>
      <c r="EL243" s="471"/>
      <c r="EM243" s="471"/>
      <c r="EN243" s="471"/>
      <c r="EO243" s="471"/>
      <c r="EP243" s="471"/>
      <c r="EQ243" s="471"/>
      <c r="ER243" s="471"/>
      <c r="ES243" s="468"/>
      <c r="ET243" s="468"/>
      <c r="EU243" s="472"/>
      <c r="EV243" s="468"/>
      <c r="EW243" s="468"/>
      <c r="EX243" s="468"/>
      <c r="EY243" s="468"/>
      <c r="EZ243" s="468"/>
      <c r="FA243" s="468"/>
      <c r="FB243" s="468"/>
      <c r="FC243" s="468"/>
      <c r="FD243" s="471"/>
      <c r="FE243" s="471"/>
      <c r="FF243" s="471"/>
      <c r="FG243" s="472"/>
      <c r="FH243" s="471"/>
      <c r="FI243" s="471"/>
      <c r="FJ243" s="471"/>
      <c r="FK243" s="471"/>
      <c r="FL243" s="471"/>
      <c r="FM243" s="471"/>
      <c r="FN243" s="471"/>
      <c r="FO243" s="471"/>
      <c r="FP243" s="471"/>
      <c r="FQ243" s="468"/>
      <c r="FR243" s="468"/>
      <c r="FS243" s="472"/>
      <c r="FT243" s="468"/>
      <c r="FU243" s="468"/>
      <c r="FV243" s="468"/>
      <c r="FW243" s="468"/>
      <c r="FX243" s="468"/>
      <c r="FY243" s="468"/>
      <c r="FZ243" s="468"/>
      <c r="GA243" s="468"/>
      <c r="GB243" s="471"/>
      <c r="GC243" s="471"/>
      <c r="GD243" s="471"/>
      <c r="GE243" s="471"/>
      <c r="GF243" s="471"/>
      <c r="GG243" s="510"/>
    </row>
    <row r="244" spans="7:189" s="508" customFormat="1" ht="22" hidden="1" customHeight="1">
      <c r="G244" s="540">
        <f t="shared" si="306"/>
        <v>38</v>
      </c>
      <c r="H244" s="468"/>
      <c r="I244" s="468"/>
      <c r="J244" s="468"/>
      <c r="K244" s="468"/>
      <c r="L244" s="468"/>
      <c r="M244" s="468"/>
      <c r="N244" s="468"/>
      <c r="O244" s="468"/>
      <c r="P244" s="472"/>
      <c r="Q244" s="471"/>
      <c r="R244" s="471"/>
      <c r="S244" s="472"/>
      <c r="T244" s="471"/>
      <c r="U244" s="471"/>
      <c r="V244" s="471"/>
      <c r="W244" s="471"/>
      <c r="X244" s="471"/>
      <c r="Y244" s="471"/>
      <c r="Z244" s="471"/>
      <c r="AA244" s="471"/>
      <c r="AB244" s="471"/>
      <c r="AC244" s="468"/>
      <c r="AD244" s="468"/>
      <c r="AE244" s="472"/>
      <c r="AF244" s="471"/>
      <c r="AG244" s="471"/>
      <c r="AH244" s="471"/>
      <c r="AI244" s="468"/>
      <c r="AJ244" s="468"/>
      <c r="AK244" s="468"/>
      <c r="AL244" s="468"/>
      <c r="AM244" s="468"/>
      <c r="AN244" s="471"/>
      <c r="AO244" s="471"/>
      <c r="AP244" s="471"/>
      <c r="AQ244" s="472"/>
      <c r="AR244" s="471"/>
      <c r="AS244" s="471"/>
      <c r="AT244" s="471"/>
      <c r="AU244" s="471"/>
      <c r="AV244" s="471"/>
      <c r="AW244" s="471"/>
      <c r="AX244" s="471"/>
      <c r="AY244" s="471"/>
      <c r="AZ244" s="468"/>
      <c r="BA244" s="468"/>
      <c r="BB244" s="468"/>
      <c r="BC244" s="472"/>
      <c r="BD244" s="471"/>
      <c r="BE244" s="471"/>
      <c r="BF244" s="471"/>
      <c r="BG244" s="468"/>
      <c r="BH244" s="468"/>
      <c r="BI244" s="468"/>
      <c r="BJ244" s="468"/>
      <c r="BK244" s="468"/>
      <c r="BL244" s="471"/>
      <c r="BM244" s="471"/>
      <c r="BN244" s="471"/>
      <c r="BO244" s="472"/>
      <c r="BP244" s="471"/>
      <c r="BQ244" s="471"/>
      <c r="BR244" s="471"/>
      <c r="BS244" s="471"/>
      <c r="BT244" s="471"/>
      <c r="BU244" s="471"/>
      <c r="BV244" s="471">
        <f>'Per IP Marketing'!$B$14</f>
        <v>-24000</v>
      </c>
      <c r="BW244" s="471">
        <f>'Per IP Marketing'!$C$14</f>
        <v>-24000</v>
      </c>
      <c r="BX244" s="471">
        <f>'Per IP Marketing'!$D$14</f>
        <v>-19000</v>
      </c>
      <c r="BY244" s="471">
        <f>'Per IP Marketing'!$E$14</f>
        <v>-29000</v>
      </c>
      <c r="BZ244" s="471">
        <f>'Per IP Marketing'!$F$14</f>
        <v>-26500</v>
      </c>
      <c r="CA244" s="471">
        <f>'Per IP Marketing'!$G$14</f>
        <v>-27700</v>
      </c>
      <c r="CB244" s="471">
        <f>'Per IP Marketing'!$H$14</f>
        <v>-32700</v>
      </c>
      <c r="CC244" s="471">
        <f>'Per IP Marketing'!$I$14</f>
        <v>-27000</v>
      </c>
      <c r="CD244" s="471">
        <f>'Per IP Marketing'!$J$14</f>
        <v>-12500</v>
      </c>
      <c r="CE244" s="471">
        <f>'Per IP Marketing'!$K$14</f>
        <v>-10000</v>
      </c>
      <c r="CF244" s="471">
        <f>'Per IP Marketing'!$L$14</f>
        <v>-9250</v>
      </c>
      <c r="CG244" s="471">
        <f>'Per IP Marketing'!$M$14</f>
        <v>-2700</v>
      </c>
      <c r="CH244" s="471">
        <f>'Per IP Marketing'!$N$14</f>
        <v>-1100</v>
      </c>
      <c r="CI244" s="471">
        <f>'Per IP Marketing'!$O$14</f>
        <v>-1100</v>
      </c>
      <c r="CJ244" s="471">
        <f>'Per IP Marketing'!$P$14</f>
        <v>-1100</v>
      </c>
      <c r="CK244" s="471">
        <f>'Per IP Marketing'!$Q$14</f>
        <v>-800</v>
      </c>
      <c r="CL244" s="471">
        <f>'Per IP Marketing'!$R$14</f>
        <v>-1050</v>
      </c>
      <c r="CM244" s="468">
        <f>'Per IP Marketing'!$T$14</f>
        <v>0</v>
      </c>
      <c r="CN244" s="471"/>
      <c r="CO244" s="471"/>
      <c r="CP244" s="471"/>
      <c r="CQ244" s="471"/>
      <c r="CR244" s="471"/>
      <c r="CS244" s="471"/>
      <c r="CT244" s="471"/>
      <c r="CU244" s="471"/>
      <c r="CV244" s="471"/>
      <c r="CW244" s="468"/>
      <c r="CX244" s="468"/>
      <c r="CY244" s="472"/>
      <c r="CZ244" s="468"/>
      <c r="DA244" s="468"/>
      <c r="DB244" s="468"/>
      <c r="DC244" s="468"/>
      <c r="DD244" s="468"/>
      <c r="DE244" s="468"/>
      <c r="DF244" s="468"/>
      <c r="DG244" s="468"/>
      <c r="DH244" s="471"/>
      <c r="DI244" s="471"/>
      <c r="DJ244" s="471"/>
      <c r="DK244" s="472"/>
      <c r="DL244" s="471"/>
      <c r="DM244" s="471"/>
      <c r="DN244" s="471"/>
      <c r="DO244" s="471"/>
      <c r="DP244" s="471"/>
      <c r="DQ244" s="471"/>
      <c r="DR244" s="471"/>
      <c r="DS244" s="471"/>
      <c r="DT244" s="471"/>
      <c r="DU244" s="468"/>
      <c r="DV244" s="468"/>
      <c r="DW244" s="472"/>
      <c r="DX244" s="468"/>
      <c r="DY244" s="468"/>
      <c r="DZ244" s="468"/>
      <c r="EA244" s="468"/>
      <c r="EB244" s="468"/>
      <c r="EC244" s="468"/>
      <c r="ED244" s="468"/>
      <c r="EE244" s="468"/>
      <c r="EF244" s="471"/>
      <c r="EG244" s="471"/>
      <c r="EH244" s="471"/>
      <c r="EI244" s="472"/>
      <c r="EJ244" s="471"/>
      <c r="EK244" s="471"/>
      <c r="EL244" s="471"/>
      <c r="EM244" s="471"/>
      <c r="EN244" s="471"/>
      <c r="EO244" s="471"/>
      <c r="EP244" s="471"/>
      <c r="EQ244" s="471"/>
      <c r="ER244" s="471"/>
      <c r="ES244" s="468"/>
      <c r="ET244" s="468"/>
      <c r="EU244" s="472"/>
      <c r="EV244" s="468"/>
      <c r="EW244" s="468"/>
      <c r="EX244" s="468"/>
      <c r="EY244" s="468"/>
      <c r="EZ244" s="468"/>
      <c r="FA244" s="468"/>
      <c r="FB244" s="468"/>
      <c r="FC244" s="468"/>
      <c r="FD244" s="471"/>
      <c r="FE244" s="471"/>
      <c r="FF244" s="471"/>
      <c r="FG244" s="472"/>
      <c r="FH244" s="471"/>
      <c r="FI244" s="471"/>
      <c r="FJ244" s="471"/>
      <c r="FK244" s="471"/>
      <c r="FL244" s="471"/>
      <c r="FM244" s="471"/>
      <c r="FN244" s="471"/>
      <c r="FO244" s="471"/>
      <c r="FP244" s="471"/>
      <c r="FQ244" s="468"/>
      <c r="FR244" s="468"/>
      <c r="FS244" s="472"/>
      <c r="FT244" s="468"/>
      <c r="FU244" s="468"/>
      <c r="FV244" s="468"/>
      <c r="FW244" s="468"/>
      <c r="FX244" s="468"/>
      <c r="FY244" s="468"/>
      <c r="FZ244" s="468"/>
      <c r="GA244" s="468"/>
      <c r="GB244" s="471"/>
      <c r="GC244" s="471"/>
      <c r="GD244" s="471"/>
      <c r="GE244" s="471"/>
      <c r="GF244" s="471"/>
      <c r="GG244" s="510"/>
    </row>
    <row r="245" spans="7:189" s="508" customFormat="1" ht="22" hidden="1" customHeight="1">
      <c r="G245" s="540">
        <f t="shared" si="306"/>
        <v>39</v>
      </c>
      <c r="H245" s="468"/>
      <c r="I245" s="468"/>
      <c r="J245" s="468"/>
      <c r="K245" s="468"/>
      <c r="L245" s="468"/>
      <c r="M245" s="468"/>
      <c r="N245" s="468"/>
      <c r="O245" s="468"/>
      <c r="P245" s="472"/>
      <c r="Q245" s="471"/>
      <c r="R245" s="471"/>
      <c r="S245" s="472"/>
      <c r="T245" s="471"/>
      <c r="U245" s="471"/>
      <c r="V245" s="471"/>
      <c r="W245" s="471"/>
      <c r="X245" s="471"/>
      <c r="Y245" s="471"/>
      <c r="Z245" s="471"/>
      <c r="AA245" s="471"/>
      <c r="AB245" s="471"/>
      <c r="AC245" s="468"/>
      <c r="AD245" s="468"/>
      <c r="AE245" s="472"/>
      <c r="AF245" s="471"/>
      <c r="AG245" s="471"/>
      <c r="AH245" s="471"/>
      <c r="AI245" s="468"/>
      <c r="AJ245" s="468"/>
      <c r="AK245" s="468"/>
      <c r="AL245" s="468"/>
      <c r="AM245" s="468"/>
      <c r="AN245" s="471"/>
      <c r="AO245" s="471"/>
      <c r="AP245" s="471"/>
      <c r="AQ245" s="472"/>
      <c r="AR245" s="471"/>
      <c r="AS245" s="471"/>
      <c r="AT245" s="471"/>
      <c r="AU245" s="471"/>
      <c r="AV245" s="471"/>
      <c r="AW245" s="471"/>
      <c r="AX245" s="471"/>
      <c r="AY245" s="471"/>
      <c r="AZ245" s="468"/>
      <c r="BA245" s="468"/>
      <c r="BB245" s="468"/>
      <c r="BC245" s="472"/>
      <c r="BD245" s="471"/>
      <c r="BE245" s="471"/>
      <c r="BF245" s="471"/>
      <c r="BG245" s="468"/>
      <c r="BH245" s="468"/>
      <c r="BI245" s="468"/>
      <c r="BJ245" s="468"/>
      <c r="BK245" s="468"/>
      <c r="BL245" s="471"/>
      <c r="BM245" s="471"/>
      <c r="BN245" s="471"/>
      <c r="BO245" s="472"/>
      <c r="BP245" s="471"/>
      <c r="BQ245" s="471"/>
      <c r="BR245" s="471"/>
      <c r="BS245" s="471"/>
      <c r="BT245" s="471"/>
      <c r="BU245" s="471"/>
      <c r="BV245" s="471">
        <f>'Per IP Marketing'!$B$14</f>
        <v>-24000</v>
      </c>
      <c r="BW245" s="471">
        <f>'Per IP Marketing'!$C$14</f>
        <v>-24000</v>
      </c>
      <c r="BX245" s="471">
        <f>'Per IP Marketing'!$D$14</f>
        <v>-19000</v>
      </c>
      <c r="BY245" s="471">
        <f>'Per IP Marketing'!$E$14</f>
        <v>-29000</v>
      </c>
      <c r="BZ245" s="471">
        <f>'Per IP Marketing'!$F$14</f>
        <v>-26500</v>
      </c>
      <c r="CA245" s="471">
        <f>'Per IP Marketing'!$G$14</f>
        <v>-27700</v>
      </c>
      <c r="CB245" s="471">
        <f>'Per IP Marketing'!$H$14</f>
        <v>-32700</v>
      </c>
      <c r="CC245" s="471">
        <f>'Per IP Marketing'!$I$14</f>
        <v>-27000</v>
      </c>
      <c r="CD245" s="471">
        <f>'Per IP Marketing'!$J$14</f>
        <v>-12500</v>
      </c>
      <c r="CE245" s="471">
        <f>'Per IP Marketing'!$K$14</f>
        <v>-10000</v>
      </c>
      <c r="CF245" s="471">
        <f>'Per IP Marketing'!$L$14</f>
        <v>-9250</v>
      </c>
      <c r="CG245" s="471">
        <f>'Per IP Marketing'!$M$14</f>
        <v>-2700</v>
      </c>
      <c r="CH245" s="471">
        <f>'Per IP Marketing'!$N$14</f>
        <v>-1100</v>
      </c>
      <c r="CI245" s="471">
        <f>'Per IP Marketing'!$O$14</f>
        <v>-1100</v>
      </c>
      <c r="CJ245" s="471">
        <f>'Per IP Marketing'!$P$14</f>
        <v>-1100</v>
      </c>
      <c r="CK245" s="471">
        <f>'Per IP Marketing'!$Q$14</f>
        <v>-800</v>
      </c>
      <c r="CL245" s="471">
        <f>'Per IP Marketing'!$R$14</f>
        <v>-1050</v>
      </c>
      <c r="CM245" s="468">
        <f>'Per IP Marketing'!$T$14</f>
        <v>0</v>
      </c>
      <c r="CN245" s="471"/>
      <c r="CO245" s="471"/>
      <c r="CP245" s="471"/>
      <c r="CQ245" s="471"/>
      <c r="CR245" s="471"/>
      <c r="CS245" s="471"/>
      <c r="CT245" s="471"/>
      <c r="CU245" s="471"/>
      <c r="CV245" s="471"/>
      <c r="CW245" s="468"/>
      <c r="CX245" s="468"/>
      <c r="CY245" s="472"/>
      <c r="CZ245" s="468"/>
      <c r="DA245" s="468"/>
      <c r="DB245" s="468"/>
      <c r="DC245" s="468"/>
      <c r="DD245" s="468"/>
      <c r="DE245" s="468"/>
      <c r="DF245" s="468"/>
      <c r="DG245" s="468"/>
      <c r="DH245" s="471"/>
      <c r="DI245" s="471"/>
      <c r="DJ245" s="471"/>
      <c r="DK245" s="472"/>
      <c r="DL245" s="471"/>
      <c r="DM245" s="471"/>
      <c r="DN245" s="471"/>
      <c r="DO245" s="471"/>
      <c r="DP245" s="471"/>
      <c r="DQ245" s="471"/>
      <c r="DR245" s="471"/>
      <c r="DS245" s="471"/>
      <c r="DT245" s="471"/>
      <c r="DU245" s="468"/>
      <c r="DV245" s="468"/>
      <c r="DW245" s="472"/>
      <c r="DX245" s="468"/>
      <c r="DY245" s="468"/>
      <c r="DZ245" s="468"/>
      <c r="EA245" s="468"/>
      <c r="EB245" s="468"/>
      <c r="EC245" s="468"/>
      <c r="ED245" s="468"/>
      <c r="EE245" s="468"/>
      <c r="EF245" s="471"/>
      <c r="EG245" s="471"/>
      <c r="EH245" s="471"/>
      <c r="EI245" s="472"/>
      <c r="EJ245" s="471"/>
      <c r="EK245" s="471"/>
      <c r="EL245" s="471"/>
      <c r="EM245" s="471"/>
      <c r="EN245" s="471"/>
      <c r="EO245" s="471"/>
      <c r="EP245" s="471"/>
      <c r="EQ245" s="471"/>
      <c r="ER245" s="471"/>
      <c r="ES245" s="468"/>
      <c r="ET245" s="468"/>
      <c r="EU245" s="472"/>
      <c r="EV245" s="468"/>
      <c r="EW245" s="468"/>
      <c r="EX245" s="468"/>
      <c r="EY245" s="468"/>
      <c r="EZ245" s="468"/>
      <c r="FA245" s="468"/>
      <c r="FB245" s="468"/>
      <c r="FC245" s="468"/>
      <c r="FD245" s="471"/>
      <c r="FE245" s="471"/>
      <c r="FF245" s="471"/>
      <c r="FG245" s="472"/>
      <c r="FH245" s="471"/>
      <c r="FI245" s="471"/>
      <c r="FJ245" s="471"/>
      <c r="FK245" s="471"/>
      <c r="FL245" s="471"/>
      <c r="FM245" s="471"/>
      <c r="FN245" s="471"/>
      <c r="FO245" s="471"/>
      <c r="FP245" s="471"/>
      <c r="FQ245" s="468"/>
      <c r="FR245" s="468"/>
      <c r="FS245" s="472"/>
      <c r="FT245" s="468"/>
      <c r="FU245" s="468"/>
      <c r="FV245" s="468"/>
      <c r="FW245" s="468"/>
      <c r="FX245" s="468"/>
      <c r="FY245" s="468"/>
      <c r="FZ245" s="468"/>
      <c r="GA245" s="468"/>
      <c r="GB245" s="471"/>
      <c r="GC245" s="471"/>
      <c r="GD245" s="471"/>
      <c r="GE245" s="471"/>
      <c r="GF245" s="471"/>
      <c r="GG245" s="510"/>
    </row>
    <row r="246" spans="7:189" s="508" customFormat="1" ht="22" hidden="1" customHeight="1">
      <c r="G246" s="540">
        <f t="shared" si="306"/>
        <v>40</v>
      </c>
      <c r="H246" s="468"/>
      <c r="I246" s="468"/>
      <c r="J246" s="468"/>
      <c r="K246" s="468"/>
      <c r="L246" s="468"/>
      <c r="M246" s="468"/>
      <c r="N246" s="468"/>
      <c r="O246" s="468"/>
      <c r="P246" s="472"/>
      <c r="Q246" s="471"/>
      <c r="R246" s="471"/>
      <c r="S246" s="472"/>
      <c r="T246" s="471"/>
      <c r="U246" s="471"/>
      <c r="V246" s="471"/>
      <c r="W246" s="471"/>
      <c r="X246" s="471"/>
      <c r="Y246" s="471"/>
      <c r="Z246" s="471"/>
      <c r="AA246" s="471"/>
      <c r="AB246" s="471"/>
      <c r="AC246" s="468"/>
      <c r="AD246" s="468"/>
      <c r="AE246" s="472"/>
      <c r="AF246" s="471"/>
      <c r="AG246" s="471"/>
      <c r="AH246" s="471"/>
      <c r="AI246" s="468"/>
      <c r="AJ246" s="468"/>
      <c r="AK246" s="468"/>
      <c r="AL246" s="468"/>
      <c r="AM246" s="468"/>
      <c r="AN246" s="471"/>
      <c r="AO246" s="471"/>
      <c r="AP246" s="471"/>
      <c r="AQ246" s="472"/>
      <c r="AR246" s="471"/>
      <c r="AS246" s="471"/>
      <c r="AT246" s="471"/>
      <c r="AU246" s="471"/>
      <c r="AV246" s="471"/>
      <c r="AW246" s="471"/>
      <c r="AX246" s="471"/>
      <c r="AY246" s="471"/>
      <c r="AZ246" s="468"/>
      <c r="BA246" s="468"/>
      <c r="BB246" s="468"/>
      <c r="BC246" s="472"/>
      <c r="BD246" s="471"/>
      <c r="BE246" s="471"/>
      <c r="BF246" s="471"/>
      <c r="BG246" s="468"/>
      <c r="BH246" s="468"/>
      <c r="BI246" s="468"/>
      <c r="BJ246" s="468"/>
      <c r="BK246" s="468"/>
      <c r="BL246" s="471"/>
      <c r="BM246" s="471"/>
      <c r="BN246" s="471"/>
      <c r="BO246" s="472"/>
      <c r="BP246" s="471"/>
      <c r="BQ246" s="471"/>
      <c r="BR246" s="471"/>
      <c r="BS246" s="471"/>
      <c r="BT246" s="471"/>
      <c r="BU246" s="471"/>
      <c r="BV246" s="471"/>
      <c r="BW246" s="471">
        <f>'Per IP Marketing'!$B$14</f>
        <v>-24000</v>
      </c>
      <c r="BX246" s="471">
        <f>'Per IP Marketing'!$C$14</f>
        <v>-24000</v>
      </c>
      <c r="BY246" s="471">
        <f>'Per IP Marketing'!$D$14</f>
        <v>-19000</v>
      </c>
      <c r="BZ246" s="471">
        <f>'Per IP Marketing'!$E$14</f>
        <v>-29000</v>
      </c>
      <c r="CA246" s="471">
        <f>'Per IP Marketing'!$F$14</f>
        <v>-26500</v>
      </c>
      <c r="CB246" s="471">
        <f>'Per IP Marketing'!$G$14</f>
        <v>-27700</v>
      </c>
      <c r="CC246" s="471">
        <f>'Per IP Marketing'!$H$14</f>
        <v>-32700</v>
      </c>
      <c r="CD246" s="471">
        <f>'Per IP Marketing'!$I$14</f>
        <v>-27000</v>
      </c>
      <c r="CE246" s="471">
        <f>'Per IP Marketing'!$J$14</f>
        <v>-12500</v>
      </c>
      <c r="CF246" s="471">
        <f>'Per IP Marketing'!$K$14</f>
        <v>-10000</v>
      </c>
      <c r="CG246" s="471">
        <f>'Per IP Marketing'!$L$14</f>
        <v>-9250</v>
      </c>
      <c r="CH246" s="471">
        <f>'Per IP Marketing'!$M$14</f>
        <v>-2700</v>
      </c>
      <c r="CI246" s="471">
        <f>'Per IP Marketing'!$N$14</f>
        <v>-1100</v>
      </c>
      <c r="CJ246" s="471">
        <f>'Per IP Marketing'!$O$14</f>
        <v>-1100</v>
      </c>
      <c r="CK246" s="471">
        <f>'Per IP Marketing'!$P$14</f>
        <v>-1100</v>
      </c>
      <c r="CL246" s="471">
        <f>'Per IP Marketing'!$Q$14</f>
        <v>-800</v>
      </c>
      <c r="CM246" s="471">
        <f>'Per IP Marketing'!$R$14</f>
        <v>-1050</v>
      </c>
      <c r="CN246" s="468">
        <f>'Per IP Marketing'!$T$14</f>
        <v>0</v>
      </c>
      <c r="CO246" s="471"/>
      <c r="CP246" s="471"/>
      <c r="CQ246" s="471"/>
      <c r="CR246" s="471"/>
      <c r="CS246" s="471"/>
      <c r="CT246" s="471"/>
      <c r="CU246" s="471"/>
      <c r="CV246" s="471"/>
      <c r="CW246" s="468"/>
      <c r="CX246" s="468"/>
      <c r="CY246" s="472"/>
      <c r="CZ246" s="468"/>
      <c r="DA246" s="468"/>
      <c r="DB246" s="468"/>
      <c r="DC246" s="468"/>
      <c r="DD246" s="468"/>
      <c r="DE246" s="468"/>
      <c r="DF246" s="468"/>
      <c r="DG246" s="468"/>
      <c r="DH246" s="471"/>
      <c r="DI246" s="471"/>
      <c r="DJ246" s="471"/>
      <c r="DK246" s="472"/>
      <c r="DL246" s="471"/>
      <c r="DM246" s="471"/>
      <c r="DN246" s="471"/>
      <c r="DO246" s="471"/>
      <c r="DP246" s="471"/>
      <c r="DQ246" s="471"/>
      <c r="DR246" s="471"/>
      <c r="DS246" s="471"/>
      <c r="DT246" s="471"/>
      <c r="DU246" s="468"/>
      <c r="DV246" s="468"/>
      <c r="DW246" s="472"/>
      <c r="DX246" s="468"/>
      <c r="DY246" s="468"/>
      <c r="DZ246" s="468"/>
      <c r="EA246" s="468"/>
      <c r="EB246" s="468"/>
      <c r="EC246" s="468"/>
      <c r="ED246" s="468"/>
      <c r="EE246" s="468"/>
      <c r="EF246" s="471"/>
      <c r="EG246" s="471"/>
      <c r="EH246" s="471"/>
      <c r="EI246" s="472"/>
      <c r="EJ246" s="471"/>
      <c r="EK246" s="471"/>
      <c r="EL246" s="471"/>
      <c r="EM246" s="471"/>
      <c r="EN246" s="471"/>
      <c r="EO246" s="471"/>
      <c r="EP246" s="471"/>
      <c r="EQ246" s="471"/>
      <c r="ER246" s="471"/>
      <c r="ES246" s="468"/>
      <c r="ET246" s="468"/>
      <c r="EU246" s="472"/>
      <c r="EV246" s="468"/>
      <c r="EW246" s="468"/>
      <c r="EX246" s="468"/>
      <c r="EY246" s="468"/>
      <c r="EZ246" s="468"/>
      <c r="FA246" s="468"/>
      <c r="FB246" s="468"/>
      <c r="FC246" s="468"/>
      <c r="FD246" s="471"/>
      <c r="FE246" s="471"/>
      <c r="FF246" s="471"/>
      <c r="FG246" s="472"/>
      <c r="FH246" s="471"/>
      <c r="FI246" s="471"/>
      <c r="FJ246" s="471"/>
      <c r="FK246" s="471"/>
      <c r="FL246" s="471"/>
      <c r="FM246" s="471"/>
      <c r="FN246" s="471"/>
      <c r="FO246" s="471"/>
      <c r="FP246" s="471"/>
      <c r="FQ246" s="468"/>
      <c r="FR246" s="468"/>
      <c r="FS246" s="472"/>
      <c r="FT246" s="468"/>
      <c r="FU246" s="468"/>
      <c r="FV246" s="468"/>
      <c r="FW246" s="468"/>
      <c r="FX246" s="468"/>
      <c r="FY246" s="468"/>
      <c r="FZ246" s="468"/>
      <c r="GA246" s="468"/>
      <c r="GB246" s="471"/>
      <c r="GC246" s="471"/>
      <c r="GD246" s="471"/>
      <c r="GE246" s="471"/>
      <c r="GF246" s="471"/>
      <c r="GG246" s="510"/>
    </row>
    <row r="247" spans="7:189" s="508" customFormat="1" ht="22" hidden="1" customHeight="1">
      <c r="G247" s="540">
        <f t="shared" si="306"/>
        <v>41</v>
      </c>
      <c r="H247" s="468"/>
      <c r="I247" s="468"/>
      <c r="J247" s="468"/>
      <c r="K247" s="468"/>
      <c r="L247" s="468"/>
      <c r="M247" s="468"/>
      <c r="N247" s="468"/>
      <c r="O247" s="468"/>
      <c r="P247" s="472"/>
      <c r="Q247" s="471"/>
      <c r="R247" s="471"/>
      <c r="S247" s="472"/>
      <c r="T247" s="471"/>
      <c r="U247" s="471"/>
      <c r="V247" s="471"/>
      <c r="W247" s="471"/>
      <c r="X247" s="471"/>
      <c r="Y247" s="471"/>
      <c r="Z247" s="471"/>
      <c r="AA247" s="471"/>
      <c r="AB247" s="471"/>
      <c r="AC247" s="468"/>
      <c r="AD247" s="468"/>
      <c r="AE247" s="472"/>
      <c r="AF247" s="471"/>
      <c r="AG247" s="471"/>
      <c r="AH247" s="471"/>
      <c r="AI247" s="468"/>
      <c r="AJ247" s="468"/>
      <c r="AK247" s="468"/>
      <c r="AL247" s="468"/>
      <c r="AM247" s="468"/>
      <c r="AN247" s="471"/>
      <c r="AO247" s="471"/>
      <c r="AP247" s="471"/>
      <c r="AQ247" s="472"/>
      <c r="AR247" s="471"/>
      <c r="AS247" s="471"/>
      <c r="AT247" s="471"/>
      <c r="AU247" s="471"/>
      <c r="AV247" s="471"/>
      <c r="AW247" s="471"/>
      <c r="AX247" s="471"/>
      <c r="AY247" s="471"/>
      <c r="AZ247" s="468"/>
      <c r="BA247" s="468"/>
      <c r="BB247" s="468"/>
      <c r="BC247" s="472"/>
      <c r="BD247" s="471"/>
      <c r="BE247" s="471"/>
      <c r="BF247" s="471"/>
      <c r="BG247" s="468"/>
      <c r="BH247" s="468"/>
      <c r="BI247" s="468"/>
      <c r="BJ247" s="468"/>
      <c r="BK247" s="468"/>
      <c r="BL247" s="471"/>
      <c r="BM247" s="471"/>
      <c r="BN247" s="471"/>
      <c r="BO247" s="472"/>
      <c r="BP247" s="471"/>
      <c r="BQ247" s="471"/>
      <c r="BR247" s="471"/>
      <c r="BS247" s="471"/>
      <c r="BT247" s="471"/>
      <c r="BU247" s="471"/>
      <c r="BV247" s="471"/>
      <c r="BW247" s="471">
        <f>'Per IP Marketing'!$B$14</f>
        <v>-24000</v>
      </c>
      <c r="BX247" s="471">
        <f>'Per IP Marketing'!$C$14</f>
        <v>-24000</v>
      </c>
      <c r="BY247" s="471">
        <f>'Per IP Marketing'!$D$14</f>
        <v>-19000</v>
      </c>
      <c r="BZ247" s="471">
        <f>'Per IP Marketing'!$E$14</f>
        <v>-29000</v>
      </c>
      <c r="CA247" s="471">
        <f>'Per IP Marketing'!$F$14</f>
        <v>-26500</v>
      </c>
      <c r="CB247" s="471">
        <f>'Per IP Marketing'!$G$14</f>
        <v>-27700</v>
      </c>
      <c r="CC247" s="471">
        <f>'Per IP Marketing'!$H$14</f>
        <v>-32700</v>
      </c>
      <c r="CD247" s="471">
        <f>'Per IP Marketing'!$I$14</f>
        <v>-27000</v>
      </c>
      <c r="CE247" s="471">
        <f>'Per IP Marketing'!$J$14</f>
        <v>-12500</v>
      </c>
      <c r="CF247" s="471">
        <f>'Per IP Marketing'!$K$14</f>
        <v>-10000</v>
      </c>
      <c r="CG247" s="471">
        <f>'Per IP Marketing'!$L$14</f>
        <v>-9250</v>
      </c>
      <c r="CH247" s="471">
        <f>'Per IP Marketing'!$M$14</f>
        <v>-2700</v>
      </c>
      <c r="CI247" s="471">
        <f>'Per IP Marketing'!$N$14</f>
        <v>-1100</v>
      </c>
      <c r="CJ247" s="471">
        <f>'Per IP Marketing'!$O$14</f>
        <v>-1100</v>
      </c>
      <c r="CK247" s="471">
        <f>'Per IP Marketing'!$P$14</f>
        <v>-1100</v>
      </c>
      <c r="CL247" s="471">
        <f>'Per IP Marketing'!$Q$14</f>
        <v>-800</v>
      </c>
      <c r="CM247" s="471">
        <f>'Per IP Marketing'!$R$14</f>
        <v>-1050</v>
      </c>
      <c r="CN247" s="468">
        <f>'Per IP Marketing'!$T$14</f>
        <v>0</v>
      </c>
      <c r="CO247" s="471"/>
      <c r="CP247" s="471"/>
      <c r="CQ247" s="471"/>
      <c r="CR247" s="471"/>
      <c r="CS247" s="471"/>
      <c r="CT247" s="471"/>
      <c r="CU247" s="471"/>
      <c r="CV247" s="471"/>
      <c r="CW247" s="468"/>
      <c r="CX247" s="468"/>
      <c r="CY247" s="472"/>
      <c r="CZ247" s="468"/>
      <c r="DA247" s="468"/>
      <c r="DB247" s="468"/>
      <c r="DC247" s="468"/>
      <c r="DD247" s="468"/>
      <c r="DE247" s="468"/>
      <c r="DF247" s="468"/>
      <c r="DG247" s="468"/>
      <c r="DH247" s="471"/>
      <c r="DI247" s="471"/>
      <c r="DJ247" s="471"/>
      <c r="DK247" s="472"/>
      <c r="DL247" s="471"/>
      <c r="DM247" s="471"/>
      <c r="DN247" s="471"/>
      <c r="DO247" s="471"/>
      <c r="DP247" s="471"/>
      <c r="DQ247" s="471"/>
      <c r="DR247" s="471"/>
      <c r="DS247" s="471"/>
      <c r="DT247" s="471"/>
      <c r="DU247" s="468"/>
      <c r="DV247" s="468"/>
      <c r="DW247" s="472"/>
      <c r="DX247" s="468"/>
      <c r="DY247" s="468"/>
      <c r="DZ247" s="468"/>
      <c r="EA247" s="468"/>
      <c r="EB247" s="468"/>
      <c r="EC247" s="468"/>
      <c r="ED247" s="468"/>
      <c r="EE247" s="468"/>
      <c r="EF247" s="471"/>
      <c r="EG247" s="471"/>
      <c r="EH247" s="471"/>
      <c r="EI247" s="472"/>
      <c r="EJ247" s="471"/>
      <c r="EK247" s="471"/>
      <c r="EL247" s="471"/>
      <c r="EM247" s="471"/>
      <c r="EN247" s="471"/>
      <c r="EO247" s="471"/>
      <c r="EP247" s="471"/>
      <c r="EQ247" s="471"/>
      <c r="ER247" s="471"/>
      <c r="ES247" s="468"/>
      <c r="ET247" s="468"/>
      <c r="EU247" s="472"/>
      <c r="EV247" s="468"/>
      <c r="EW247" s="468"/>
      <c r="EX247" s="468"/>
      <c r="EY247" s="468"/>
      <c r="EZ247" s="468"/>
      <c r="FA247" s="468"/>
      <c r="FB247" s="468"/>
      <c r="FC247" s="468"/>
      <c r="FD247" s="471"/>
      <c r="FE247" s="471"/>
      <c r="FF247" s="471"/>
      <c r="FG247" s="472"/>
      <c r="FH247" s="471"/>
      <c r="FI247" s="471"/>
      <c r="FJ247" s="471"/>
      <c r="FK247" s="471"/>
      <c r="FL247" s="471"/>
      <c r="FM247" s="471"/>
      <c r="FN247" s="471"/>
      <c r="FO247" s="471"/>
      <c r="FP247" s="471"/>
      <c r="FQ247" s="468"/>
      <c r="FR247" s="468"/>
      <c r="FS247" s="472"/>
      <c r="FT247" s="468"/>
      <c r="FU247" s="468"/>
      <c r="FV247" s="468"/>
      <c r="FW247" s="468"/>
      <c r="FX247" s="468"/>
      <c r="FY247" s="468"/>
      <c r="FZ247" s="468"/>
      <c r="GA247" s="468"/>
      <c r="GB247" s="471"/>
      <c r="GC247" s="471"/>
      <c r="GD247" s="471"/>
      <c r="GE247" s="471"/>
      <c r="GF247" s="471"/>
      <c r="GG247" s="510"/>
    </row>
    <row r="248" spans="7:189" s="508" customFormat="1" ht="22" hidden="1" customHeight="1">
      <c r="G248" s="540">
        <f t="shared" si="306"/>
        <v>42</v>
      </c>
      <c r="H248" s="468"/>
      <c r="I248" s="468"/>
      <c r="J248" s="468"/>
      <c r="K248" s="468"/>
      <c r="L248" s="468"/>
      <c r="M248" s="468"/>
      <c r="N248" s="468"/>
      <c r="O248" s="468"/>
      <c r="P248" s="472"/>
      <c r="Q248" s="471"/>
      <c r="R248" s="471"/>
      <c r="S248" s="472"/>
      <c r="T248" s="471"/>
      <c r="U248" s="471"/>
      <c r="V248" s="471"/>
      <c r="W248" s="471"/>
      <c r="X248" s="471"/>
      <c r="Y248" s="471"/>
      <c r="Z248" s="471"/>
      <c r="AA248" s="471"/>
      <c r="AB248" s="471"/>
      <c r="AC248" s="468"/>
      <c r="AD248" s="468"/>
      <c r="AE248" s="472"/>
      <c r="AF248" s="471"/>
      <c r="AG248" s="471"/>
      <c r="AH248" s="471"/>
      <c r="AI248" s="468"/>
      <c r="AJ248" s="468"/>
      <c r="AK248" s="468"/>
      <c r="AL248" s="468"/>
      <c r="AM248" s="468"/>
      <c r="AN248" s="471"/>
      <c r="AO248" s="471"/>
      <c r="AP248" s="471"/>
      <c r="AQ248" s="472"/>
      <c r="AR248" s="471"/>
      <c r="AS248" s="471"/>
      <c r="AT248" s="471"/>
      <c r="AU248" s="471"/>
      <c r="AV248" s="471"/>
      <c r="AW248" s="471"/>
      <c r="AX248" s="471"/>
      <c r="AY248" s="471"/>
      <c r="AZ248" s="468"/>
      <c r="BA248" s="468"/>
      <c r="BB248" s="468"/>
      <c r="BC248" s="472"/>
      <c r="BD248" s="471"/>
      <c r="BE248" s="471"/>
      <c r="BF248" s="471"/>
      <c r="BG248" s="468"/>
      <c r="BH248" s="468"/>
      <c r="BI248" s="468"/>
      <c r="BJ248" s="468"/>
      <c r="BK248" s="468"/>
      <c r="BL248" s="471"/>
      <c r="BM248" s="471"/>
      <c r="BN248" s="471"/>
      <c r="BO248" s="472"/>
      <c r="BP248" s="471"/>
      <c r="BQ248" s="471"/>
      <c r="BR248" s="471"/>
      <c r="BS248" s="471"/>
      <c r="BT248" s="471"/>
      <c r="BU248" s="471"/>
      <c r="BV248" s="471"/>
      <c r="BW248" s="471"/>
      <c r="BX248" s="471"/>
      <c r="BY248" s="471">
        <f>'Per IP Marketing'!$B$14</f>
        <v>-24000</v>
      </c>
      <c r="BZ248" s="471">
        <f>'Per IP Marketing'!$C$14</f>
        <v>-24000</v>
      </c>
      <c r="CA248" s="471">
        <f>'Per IP Marketing'!$D$14</f>
        <v>-19000</v>
      </c>
      <c r="CB248" s="471">
        <f>'Per IP Marketing'!$E$14</f>
        <v>-29000</v>
      </c>
      <c r="CC248" s="471">
        <f>'Per IP Marketing'!$F$14</f>
        <v>-26500</v>
      </c>
      <c r="CD248" s="471">
        <f>'Per IP Marketing'!$G$14</f>
        <v>-27700</v>
      </c>
      <c r="CE248" s="471">
        <f>'Per IP Marketing'!$H$14</f>
        <v>-32700</v>
      </c>
      <c r="CF248" s="471">
        <f>'Per IP Marketing'!$I$14</f>
        <v>-27000</v>
      </c>
      <c r="CG248" s="471">
        <f>'Per IP Marketing'!$J$14</f>
        <v>-12500</v>
      </c>
      <c r="CH248" s="471">
        <f>'Per IP Marketing'!$K$14</f>
        <v>-10000</v>
      </c>
      <c r="CI248" s="471">
        <f>'Per IP Marketing'!$L$14</f>
        <v>-9250</v>
      </c>
      <c r="CJ248" s="471">
        <f>'Per IP Marketing'!$M$14</f>
        <v>-2700</v>
      </c>
      <c r="CK248" s="471">
        <f>'Per IP Marketing'!$N$14</f>
        <v>-1100</v>
      </c>
      <c r="CL248" s="471">
        <f>'Per IP Marketing'!$O$14</f>
        <v>-1100</v>
      </c>
      <c r="CM248" s="471">
        <f>'Per IP Marketing'!$P$14</f>
        <v>-1100</v>
      </c>
      <c r="CN248" s="471">
        <f>'Per IP Marketing'!$Q$14</f>
        <v>-800</v>
      </c>
      <c r="CO248" s="471">
        <f>'Per IP Marketing'!$R$14</f>
        <v>-1050</v>
      </c>
      <c r="CP248" s="468">
        <f>'Per IP Marketing'!$T$14</f>
        <v>0</v>
      </c>
      <c r="CQ248" s="471"/>
      <c r="CR248" s="471"/>
      <c r="CS248" s="471"/>
      <c r="CT248" s="471"/>
      <c r="CU248" s="471"/>
      <c r="CV248" s="471"/>
      <c r="CW248" s="468"/>
      <c r="CX248" s="468"/>
      <c r="CY248" s="472"/>
      <c r="CZ248" s="468"/>
      <c r="DA248" s="468"/>
      <c r="DB248" s="468"/>
      <c r="DC248" s="468"/>
      <c r="DD248" s="468"/>
      <c r="DE248" s="468"/>
      <c r="DF248" s="468"/>
      <c r="DG248" s="468"/>
      <c r="DH248" s="471"/>
      <c r="DI248" s="471"/>
      <c r="DJ248" s="471"/>
      <c r="DK248" s="472"/>
      <c r="DL248" s="471"/>
      <c r="DM248" s="471"/>
      <c r="DN248" s="471"/>
      <c r="DO248" s="471"/>
      <c r="DP248" s="471"/>
      <c r="DQ248" s="471"/>
      <c r="DR248" s="471"/>
      <c r="DS248" s="471"/>
      <c r="DT248" s="471"/>
      <c r="DU248" s="468"/>
      <c r="DV248" s="468"/>
      <c r="DW248" s="472"/>
      <c r="DX248" s="468"/>
      <c r="DY248" s="468"/>
      <c r="DZ248" s="468"/>
      <c r="EA248" s="468"/>
      <c r="EB248" s="468"/>
      <c r="EC248" s="468"/>
      <c r="ED248" s="468"/>
      <c r="EE248" s="468"/>
      <c r="EF248" s="471"/>
      <c r="EG248" s="471"/>
      <c r="EH248" s="471"/>
      <c r="EI248" s="472"/>
      <c r="EJ248" s="471"/>
      <c r="EK248" s="471"/>
      <c r="EL248" s="471"/>
      <c r="EM248" s="471"/>
      <c r="EN248" s="471"/>
      <c r="EO248" s="471"/>
      <c r="EP248" s="471"/>
      <c r="EQ248" s="471"/>
      <c r="ER248" s="471"/>
      <c r="ES248" s="468"/>
      <c r="ET248" s="468"/>
      <c r="EU248" s="472"/>
      <c r="EV248" s="468"/>
      <c r="EW248" s="468"/>
      <c r="EX248" s="468"/>
      <c r="EY248" s="468"/>
      <c r="EZ248" s="468"/>
      <c r="FA248" s="468"/>
      <c r="FB248" s="468"/>
      <c r="FC248" s="468"/>
      <c r="FD248" s="471"/>
      <c r="FE248" s="471"/>
      <c r="FF248" s="471"/>
      <c r="FG248" s="472"/>
      <c r="FH248" s="471"/>
      <c r="FI248" s="471"/>
      <c r="FJ248" s="471"/>
      <c r="FK248" s="471"/>
      <c r="FL248" s="471"/>
      <c r="FM248" s="471"/>
      <c r="FN248" s="471"/>
      <c r="FO248" s="471"/>
      <c r="FP248" s="471"/>
      <c r="FQ248" s="468"/>
      <c r="FR248" s="468"/>
      <c r="FS248" s="472"/>
      <c r="FT248" s="468"/>
      <c r="FU248" s="468"/>
      <c r="FV248" s="468"/>
      <c r="FW248" s="468"/>
      <c r="FX248" s="468"/>
      <c r="FY248" s="468"/>
      <c r="FZ248" s="468"/>
      <c r="GA248" s="468"/>
      <c r="GB248" s="471"/>
      <c r="GC248" s="471"/>
      <c r="GD248" s="471"/>
      <c r="GE248" s="471"/>
      <c r="GF248" s="471"/>
      <c r="GG248" s="510"/>
    </row>
    <row r="249" spans="7:189" s="508" customFormat="1" ht="22" hidden="1" customHeight="1">
      <c r="G249" s="540">
        <f t="shared" si="306"/>
        <v>43</v>
      </c>
      <c r="H249" s="468"/>
      <c r="I249" s="468"/>
      <c r="J249" s="468"/>
      <c r="K249" s="468"/>
      <c r="L249" s="468"/>
      <c r="M249" s="468"/>
      <c r="N249" s="468"/>
      <c r="O249" s="468"/>
      <c r="P249" s="472"/>
      <c r="Q249" s="471"/>
      <c r="R249" s="471"/>
      <c r="S249" s="472"/>
      <c r="T249" s="471"/>
      <c r="U249" s="471"/>
      <c r="V249" s="471"/>
      <c r="W249" s="471"/>
      <c r="X249" s="471"/>
      <c r="Y249" s="471"/>
      <c r="Z249" s="471"/>
      <c r="AA249" s="471"/>
      <c r="AB249" s="471"/>
      <c r="AC249" s="468"/>
      <c r="AD249" s="468"/>
      <c r="AE249" s="472"/>
      <c r="AF249" s="471"/>
      <c r="AG249" s="471"/>
      <c r="AH249" s="471"/>
      <c r="AI249" s="468"/>
      <c r="AJ249" s="468"/>
      <c r="AK249" s="468"/>
      <c r="AL249" s="468"/>
      <c r="AM249" s="468"/>
      <c r="AN249" s="471"/>
      <c r="AO249" s="471"/>
      <c r="AP249" s="471"/>
      <c r="AQ249" s="472"/>
      <c r="AR249" s="471"/>
      <c r="AS249" s="471"/>
      <c r="AT249" s="471"/>
      <c r="AU249" s="471"/>
      <c r="AV249" s="471"/>
      <c r="AW249" s="471"/>
      <c r="AX249" s="471"/>
      <c r="AY249" s="471"/>
      <c r="AZ249" s="468"/>
      <c r="BA249" s="468"/>
      <c r="BB249" s="468"/>
      <c r="BC249" s="472"/>
      <c r="BD249" s="471"/>
      <c r="BE249" s="471"/>
      <c r="BF249" s="471"/>
      <c r="BG249" s="468"/>
      <c r="BH249" s="468"/>
      <c r="BI249" s="468"/>
      <c r="BJ249" s="468"/>
      <c r="BK249" s="468"/>
      <c r="BL249" s="471"/>
      <c r="BM249" s="471"/>
      <c r="BN249" s="471"/>
      <c r="BO249" s="472"/>
      <c r="BP249" s="471"/>
      <c r="BQ249" s="471"/>
      <c r="BR249" s="471"/>
      <c r="BS249" s="471"/>
      <c r="BT249" s="471"/>
      <c r="BU249" s="471"/>
      <c r="BV249" s="471"/>
      <c r="BW249" s="471"/>
      <c r="BX249" s="471"/>
      <c r="BY249" s="468"/>
      <c r="BZ249" s="471">
        <f>'Per IP Marketing'!$B$14</f>
        <v>-24000</v>
      </c>
      <c r="CA249" s="471">
        <f>'Per IP Marketing'!$C$14</f>
        <v>-24000</v>
      </c>
      <c r="CB249" s="471">
        <f>'Per IP Marketing'!$D$14</f>
        <v>-19000</v>
      </c>
      <c r="CC249" s="471">
        <f>'Per IP Marketing'!$E$14</f>
        <v>-29000</v>
      </c>
      <c r="CD249" s="471">
        <f>'Per IP Marketing'!$F$14</f>
        <v>-26500</v>
      </c>
      <c r="CE249" s="471">
        <f>'Per IP Marketing'!$G$14</f>
        <v>-27700</v>
      </c>
      <c r="CF249" s="471">
        <f>'Per IP Marketing'!$H$14</f>
        <v>-32700</v>
      </c>
      <c r="CG249" s="471">
        <f>'Per IP Marketing'!$I$14</f>
        <v>-27000</v>
      </c>
      <c r="CH249" s="471">
        <f>'Per IP Marketing'!$J$14</f>
        <v>-12500</v>
      </c>
      <c r="CI249" s="471">
        <f>'Per IP Marketing'!$K$14</f>
        <v>-10000</v>
      </c>
      <c r="CJ249" s="471">
        <f>'Per IP Marketing'!$L$14</f>
        <v>-9250</v>
      </c>
      <c r="CK249" s="471">
        <f>'Per IP Marketing'!$M$14</f>
        <v>-2700</v>
      </c>
      <c r="CL249" s="471">
        <f>'Per IP Marketing'!$N$14</f>
        <v>-1100</v>
      </c>
      <c r="CM249" s="471">
        <f>'Per IP Marketing'!$O$14</f>
        <v>-1100</v>
      </c>
      <c r="CN249" s="471">
        <f>'Per IP Marketing'!$P$14</f>
        <v>-1100</v>
      </c>
      <c r="CO249" s="471">
        <f>'Per IP Marketing'!$Q$14</f>
        <v>-800</v>
      </c>
      <c r="CP249" s="471">
        <f>'Per IP Marketing'!$R$14</f>
        <v>-1050</v>
      </c>
      <c r="CQ249" s="468">
        <f>'Per IP Marketing'!$T$14</f>
        <v>0</v>
      </c>
      <c r="CR249" s="471"/>
      <c r="CS249" s="471"/>
      <c r="CT249" s="471"/>
      <c r="CU249" s="471"/>
      <c r="CV249" s="471"/>
      <c r="CW249" s="468"/>
      <c r="CX249" s="468"/>
      <c r="CY249" s="472"/>
      <c r="CZ249" s="468"/>
      <c r="DA249" s="468"/>
      <c r="DB249" s="468"/>
      <c r="DC249" s="468"/>
      <c r="DD249" s="468"/>
      <c r="DE249" s="468"/>
      <c r="DF249" s="468"/>
      <c r="DG249" s="468"/>
      <c r="DH249" s="471"/>
      <c r="DI249" s="471"/>
      <c r="DJ249" s="471"/>
      <c r="DK249" s="472"/>
      <c r="DL249" s="471"/>
      <c r="DM249" s="471"/>
      <c r="DN249" s="471"/>
      <c r="DO249" s="471"/>
      <c r="DP249" s="471"/>
      <c r="DQ249" s="471"/>
      <c r="DR249" s="471"/>
      <c r="DS249" s="471"/>
      <c r="DT249" s="471"/>
      <c r="DU249" s="468"/>
      <c r="DV249" s="468"/>
      <c r="DW249" s="472"/>
      <c r="DX249" s="468"/>
      <c r="DY249" s="468"/>
      <c r="DZ249" s="468"/>
      <c r="EA249" s="468"/>
      <c r="EB249" s="468"/>
      <c r="EC249" s="468"/>
      <c r="ED249" s="468"/>
      <c r="EE249" s="468"/>
      <c r="EF249" s="471"/>
      <c r="EG249" s="471"/>
      <c r="EH249" s="471"/>
      <c r="EI249" s="472"/>
      <c r="EJ249" s="471"/>
      <c r="EK249" s="471"/>
      <c r="EL249" s="471"/>
      <c r="EM249" s="471"/>
      <c r="EN249" s="471"/>
      <c r="EO249" s="471"/>
      <c r="EP249" s="471"/>
      <c r="EQ249" s="471"/>
      <c r="ER249" s="471"/>
      <c r="ES249" s="468"/>
      <c r="ET249" s="468"/>
      <c r="EU249" s="472"/>
      <c r="EV249" s="468"/>
      <c r="EW249" s="468"/>
      <c r="EX249" s="468"/>
      <c r="EY249" s="468"/>
      <c r="EZ249" s="468"/>
      <c r="FA249" s="468"/>
      <c r="FB249" s="468"/>
      <c r="FC249" s="468"/>
      <c r="FD249" s="471"/>
      <c r="FE249" s="471"/>
      <c r="FF249" s="471"/>
      <c r="FG249" s="472"/>
      <c r="FH249" s="471"/>
      <c r="FI249" s="471"/>
      <c r="FJ249" s="471"/>
      <c r="FK249" s="471"/>
      <c r="FL249" s="471"/>
      <c r="FM249" s="471"/>
      <c r="FN249" s="471"/>
      <c r="FO249" s="471"/>
      <c r="FP249" s="471"/>
      <c r="FQ249" s="468"/>
      <c r="FR249" s="468"/>
      <c r="FS249" s="472"/>
      <c r="FT249" s="468"/>
      <c r="FU249" s="468"/>
      <c r="FV249" s="468"/>
      <c r="FW249" s="468"/>
      <c r="FX249" s="468"/>
      <c r="FY249" s="468"/>
      <c r="FZ249" s="468"/>
      <c r="GA249" s="468"/>
      <c r="GB249" s="471"/>
      <c r="GC249" s="471"/>
      <c r="GD249" s="471"/>
      <c r="GE249" s="471"/>
      <c r="GF249" s="471"/>
      <c r="GG249" s="510"/>
    </row>
    <row r="250" spans="7:189" s="508" customFormat="1" ht="22" hidden="1" customHeight="1">
      <c r="G250" s="540">
        <f t="shared" si="306"/>
        <v>44</v>
      </c>
      <c r="H250" s="468"/>
      <c r="I250" s="468"/>
      <c r="J250" s="468"/>
      <c r="K250" s="468"/>
      <c r="L250" s="468"/>
      <c r="M250" s="468"/>
      <c r="N250" s="468"/>
      <c r="O250" s="468"/>
      <c r="P250" s="472"/>
      <c r="Q250" s="471"/>
      <c r="R250" s="471"/>
      <c r="S250" s="472"/>
      <c r="T250" s="471"/>
      <c r="U250" s="471"/>
      <c r="V250" s="471"/>
      <c r="W250" s="471"/>
      <c r="X250" s="471"/>
      <c r="Y250" s="471"/>
      <c r="Z250" s="471"/>
      <c r="AA250" s="471"/>
      <c r="AB250" s="471"/>
      <c r="AC250" s="468"/>
      <c r="AD250" s="468"/>
      <c r="AE250" s="472"/>
      <c r="AF250" s="471"/>
      <c r="AG250" s="471"/>
      <c r="AH250" s="471"/>
      <c r="AI250" s="468"/>
      <c r="AJ250" s="468"/>
      <c r="AK250" s="468"/>
      <c r="AL250" s="468"/>
      <c r="AM250" s="468"/>
      <c r="AN250" s="471"/>
      <c r="AO250" s="471"/>
      <c r="AP250" s="471"/>
      <c r="AQ250" s="472"/>
      <c r="AR250" s="471"/>
      <c r="AS250" s="471"/>
      <c r="AT250" s="471"/>
      <c r="AU250" s="471"/>
      <c r="AV250" s="471"/>
      <c r="AW250" s="471"/>
      <c r="AX250" s="471"/>
      <c r="AY250" s="471"/>
      <c r="AZ250" s="468"/>
      <c r="BA250" s="468"/>
      <c r="BB250" s="468"/>
      <c r="BC250" s="472"/>
      <c r="BD250" s="471"/>
      <c r="BE250" s="471"/>
      <c r="BF250" s="471"/>
      <c r="BG250" s="468"/>
      <c r="BH250" s="468"/>
      <c r="BI250" s="468"/>
      <c r="BJ250" s="468"/>
      <c r="BK250" s="468"/>
      <c r="BL250" s="471"/>
      <c r="BM250" s="471"/>
      <c r="BN250" s="471"/>
      <c r="BO250" s="472"/>
      <c r="BP250" s="471"/>
      <c r="BQ250" s="471"/>
      <c r="BR250" s="471"/>
      <c r="BS250" s="471"/>
      <c r="BT250" s="471"/>
      <c r="BU250" s="471"/>
      <c r="BV250" s="471"/>
      <c r="BW250" s="471"/>
      <c r="BX250" s="471"/>
      <c r="BY250" s="468"/>
      <c r="BZ250" s="468"/>
      <c r="CA250" s="471">
        <f>'Per IP Marketing'!$B$14</f>
        <v>-24000</v>
      </c>
      <c r="CB250" s="471">
        <f>'Per IP Marketing'!$C$14</f>
        <v>-24000</v>
      </c>
      <c r="CC250" s="471">
        <f>'Per IP Marketing'!$D$14</f>
        <v>-19000</v>
      </c>
      <c r="CD250" s="471">
        <f>'Per IP Marketing'!$E$14</f>
        <v>-29000</v>
      </c>
      <c r="CE250" s="471">
        <f>'Per IP Marketing'!$F$14</f>
        <v>-26500</v>
      </c>
      <c r="CF250" s="471">
        <f>'Per IP Marketing'!$G$14</f>
        <v>-27700</v>
      </c>
      <c r="CG250" s="471">
        <f>'Per IP Marketing'!$H$14</f>
        <v>-32700</v>
      </c>
      <c r="CH250" s="471">
        <f>'Per IP Marketing'!$I$14</f>
        <v>-27000</v>
      </c>
      <c r="CI250" s="471">
        <f>'Per IP Marketing'!$J$14</f>
        <v>-12500</v>
      </c>
      <c r="CJ250" s="471">
        <f>'Per IP Marketing'!$K$14</f>
        <v>-10000</v>
      </c>
      <c r="CK250" s="471">
        <f>'Per IP Marketing'!$L$14</f>
        <v>-9250</v>
      </c>
      <c r="CL250" s="471">
        <f>'Per IP Marketing'!$M$14</f>
        <v>-2700</v>
      </c>
      <c r="CM250" s="471">
        <f>'Per IP Marketing'!$N$14</f>
        <v>-1100</v>
      </c>
      <c r="CN250" s="471">
        <f>'Per IP Marketing'!$O$14</f>
        <v>-1100</v>
      </c>
      <c r="CO250" s="471">
        <f>'Per IP Marketing'!$P$14</f>
        <v>-1100</v>
      </c>
      <c r="CP250" s="471">
        <f>'Per IP Marketing'!$Q$14</f>
        <v>-800</v>
      </c>
      <c r="CQ250" s="471">
        <f>'Per IP Marketing'!$R$14</f>
        <v>-1050</v>
      </c>
      <c r="CR250" s="468">
        <f>'Per IP Marketing'!$T$14</f>
        <v>0</v>
      </c>
      <c r="CS250" s="471"/>
      <c r="CT250" s="471"/>
      <c r="CU250" s="471"/>
      <c r="CV250" s="471"/>
      <c r="CW250" s="468"/>
      <c r="CX250" s="468"/>
      <c r="CY250" s="472"/>
      <c r="CZ250" s="468"/>
      <c r="DA250" s="468"/>
      <c r="DB250" s="468"/>
      <c r="DC250" s="468"/>
      <c r="DD250" s="468"/>
      <c r="DE250" s="468"/>
      <c r="DF250" s="468"/>
      <c r="DG250" s="468"/>
      <c r="DH250" s="471"/>
      <c r="DI250" s="471"/>
      <c r="DJ250" s="471"/>
      <c r="DK250" s="472"/>
      <c r="DL250" s="471"/>
      <c r="DM250" s="471"/>
      <c r="DN250" s="471"/>
      <c r="DO250" s="471"/>
      <c r="DP250" s="471"/>
      <c r="DQ250" s="471"/>
      <c r="DR250" s="471"/>
      <c r="DS250" s="471"/>
      <c r="DT250" s="471"/>
      <c r="DU250" s="468"/>
      <c r="DV250" s="468"/>
      <c r="DW250" s="472"/>
      <c r="DX250" s="468"/>
      <c r="DY250" s="468"/>
      <c r="DZ250" s="468"/>
      <c r="EA250" s="468"/>
      <c r="EB250" s="468"/>
      <c r="EC250" s="468"/>
      <c r="ED250" s="468"/>
      <c r="EE250" s="468"/>
      <c r="EF250" s="471"/>
      <c r="EG250" s="471"/>
      <c r="EH250" s="471"/>
      <c r="EI250" s="472"/>
      <c r="EJ250" s="471"/>
      <c r="EK250" s="471"/>
      <c r="EL250" s="471"/>
      <c r="EM250" s="471"/>
      <c r="EN250" s="471"/>
      <c r="EO250" s="471"/>
      <c r="EP250" s="471"/>
      <c r="EQ250" s="471"/>
      <c r="ER250" s="471"/>
      <c r="ES250" s="468"/>
      <c r="ET250" s="468"/>
      <c r="EU250" s="472"/>
      <c r="EV250" s="468"/>
      <c r="EW250" s="468"/>
      <c r="EX250" s="468"/>
      <c r="EY250" s="468"/>
      <c r="EZ250" s="468"/>
      <c r="FA250" s="468"/>
      <c r="FB250" s="468"/>
      <c r="FC250" s="468"/>
      <c r="FD250" s="471"/>
      <c r="FE250" s="471"/>
      <c r="FF250" s="471"/>
      <c r="FG250" s="472"/>
      <c r="FH250" s="471"/>
      <c r="FI250" s="471"/>
      <c r="FJ250" s="471"/>
      <c r="FK250" s="471"/>
      <c r="FL250" s="471"/>
      <c r="FM250" s="471"/>
      <c r="FN250" s="471"/>
      <c r="FO250" s="471"/>
      <c r="FP250" s="471"/>
      <c r="FQ250" s="468"/>
      <c r="FR250" s="468"/>
      <c r="FS250" s="472"/>
      <c r="FT250" s="468"/>
      <c r="FU250" s="468"/>
      <c r="FV250" s="468"/>
      <c r="FW250" s="468"/>
      <c r="FX250" s="468"/>
      <c r="FY250" s="468"/>
      <c r="FZ250" s="468"/>
      <c r="GA250" s="468"/>
      <c r="GB250" s="471"/>
      <c r="GC250" s="471"/>
      <c r="GD250" s="471"/>
      <c r="GE250" s="471"/>
      <c r="GF250" s="471"/>
      <c r="GG250" s="510"/>
    </row>
    <row r="251" spans="7:189" s="508" customFormat="1" ht="22" hidden="1" customHeight="1">
      <c r="G251" s="540">
        <f t="shared" si="306"/>
        <v>45</v>
      </c>
      <c r="H251" s="468"/>
      <c r="I251" s="468"/>
      <c r="J251" s="468"/>
      <c r="K251" s="468"/>
      <c r="L251" s="468"/>
      <c r="M251" s="468"/>
      <c r="N251" s="468"/>
      <c r="O251" s="468"/>
      <c r="P251" s="472"/>
      <c r="Q251" s="471"/>
      <c r="R251" s="471"/>
      <c r="S251" s="472"/>
      <c r="T251" s="471"/>
      <c r="U251" s="471"/>
      <c r="V251" s="471"/>
      <c r="W251" s="471"/>
      <c r="X251" s="471"/>
      <c r="Y251" s="471"/>
      <c r="Z251" s="471"/>
      <c r="AA251" s="471"/>
      <c r="AB251" s="471"/>
      <c r="AC251" s="468"/>
      <c r="AD251" s="468"/>
      <c r="AE251" s="472"/>
      <c r="AF251" s="471"/>
      <c r="AG251" s="471"/>
      <c r="AH251" s="471"/>
      <c r="AI251" s="468"/>
      <c r="AJ251" s="468"/>
      <c r="AK251" s="468"/>
      <c r="AL251" s="468"/>
      <c r="AM251" s="468"/>
      <c r="AN251" s="471"/>
      <c r="AO251" s="471"/>
      <c r="AP251" s="471"/>
      <c r="AQ251" s="472"/>
      <c r="AR251" s="471"/>
      <c r="AS251" s="471"/>
      <c r="AT251" s="471"/>
      <c r="AU251" s="471"/>
      <c r="AV251" s="471"/>
      <c r="AW251" s="471"/>
      <c r="AX251" s="471"/>
      <c r="AY251" s="471"/>
      <c r="AZ251" s="468"/>
      <c r="BA251" s="468"/>
      <c r="BB251" s="468"/>
      <c r="BC251" s="472"/>
      <c r="BD251" s="471"/>
      <c r="BE251" s="471"/>
      <c r="BF251" s="471"/>
      <c r="BG251" s="468"/>
      <c r="BH251" s="468"/>
      <c r="BI251" s="468"/>
      <c r="BJ251" s="468"/>
      <c r="BK251" s="468"/>
      <c r="BL251" s="471"/>
      <c r="BM251" s="471"/>
      <c r="BN251" s="471"/>
      <c r="BO251" s="472"/>
      <c r="BP251" s="471"/>
      <c r="BQ251" s="471"/>
      <c r="BR251" s="471"/>
      <c r="BS251" s="471"/>
      <c r="BT251" s="471"/>
      <c r="BU251" s="471"/>
      <c r="BV251" s="471"/>
      <c r="BW251" s="471"/>
      <c r="BX251" s="471"/>
      <c r="BY251" s="468"/>
      <c r="BZ251" s="468"/>
      <c r="CA251" s="472"/>
      <c r="CB251" s="468"/>
      <c r="CC251" s="471">
        <f>'Per IP Marketing'!$B$14</f>
        <v>-24000</v>
      </c>
      <c r="CD251" s="471">
        <f>'Per IP Marketing'!$C$14</f>
        <v>-24000</v>
      </c>
      <c r="CE251" s="471">
        <f>'Per IP Marketing'!$D$14</f>
        <v>-19000</v>
      </c>
      <c r="CF251" s="471">
        <f>'Per IP Marketing'!$E$14</f>
        <v>-29000</v>
      </c>
      <c r="CG251" s="471">
        <f>'Per IP Marketing'!$F$14</f>
        <v>-26500</v>
      </c>
      <c r="CH251" s="471">
        <f>'Per IP Marketing'!$G$14</f>
        <v>-27700</v>
      </c>
      <c r="CI251" s="471">
        <f>'Per IP Marketing'!$H$14</f>
        <v>-32700</v>
      </c>
      <c r="CJ251" s="471">
        <f>'Per IP Marketing'!$I$14</f>
        <v>-27000</v>
      </c>
      <c r="CK251" s="471">
        <f>'Per IP Marketing'!$J$14</f>
        <v>-12500</v>
      </c>
      <c r="CL251" s="471">
        <f>'Per IP Marketing'!$K$14</f>
        <v>-10000</v>
      </c>
      <c r="CM251" s="471">
        <f>'Per IP Marketing'!$L$14</f>
        <v>-9250</v>
      </c>
      <c r="CN251" s="471">
        <f>'Per IP Marketing'!$M$14</f>
        <v>-2700</v>
      </c>
      <c r="CO251" s="471">
        <f>'Per IP Marketing'!$N$14</f>
        <v>-1100</v>
      </c>
      <c r="CP251" s="471">
        <f>'Per IP Marketing'!$O$14</f>
        <v>-1100</v>
      </c>
      <c r="CQ251" s="471">
        <f>'Per IP Marketing'!$P$14</f>
        <v>-1100</v>
      </c>
      <c r="CR251" s="471">
        <f>'Per IP Marketing'!$Q$14</f>
        <v>-800</v>
      </c>
      <c r="CS251" s="471">
        <f>'Per IP Marketing'!$R$14</f>
        <v>-1050</v>
      </c>
      <c r="CT251" s="468">
        <f>'Per IP Marketing'!$T$14</f>
        <v>0</v>
      </c>
      <c r="CU251" s="471"/>
      <c r="CV251" s="471"/>
      <c r="CW251" s="468"/>
      <c r="CX251" s="468"/>
      <c r="CY251" s="472"/>
      <c r="CZ251" s="468"/>
      <c r="DA251" s="468"/>
      <c r="DB251" s="468"/>
      <c r="DC251" s="468"/>
      <c r="DD251" s="468"/>
      <c r="DE251" s="468"/>
      <c r="DF251" s="468"/>
      <c r="DG251" s="468"/>
      <c r="DH251" s="471"/>
      <c r="DI251" s="471"/>
      <c r="DJ251" s="471"/>
      <c r="DK251" s="472"/>
      <c r="DL251" s="471"/>
      <c r="DM251" s="471"/>
      <c r="DN251" s="471"/>
      <c r="DO251" s="471"/>
      <c r="DP251" s="471"/>
      <c r="DQ251" s="471"/>
      <c r="DR251" s="471"/>
      <c r="DS251" s="471"/>
      <c r="DT251" s="471"/>
      <c r="DU251" s="468"/>
      <c r="DV251" s="468"/>
      <c r="DW251" s="472"/>
      <c r="DX251" s="468"/>
      <c r="DY251" s="468"/>
      <c r="DZ251" s="468"/>
      <c r="EA251" s="468"/>
      <c r="EB251" s="468"/>
      <c r="EC251" s="468"/>
      <c r="ED251" s="468"/>
      <c r="EE251" s="468"/>
      <c r="EF251" s="471"/>
      <c r="EG251" s="471"/>
      <c r="EH251" s="471"/>
      <c r="EI251" s="472"/>
      <c r="EJ251" s="471"/>
      <c r="EK251" s="471"/>
      <c r="EL251" s="471"/>
      <c r="EM251" s="471"/>
      <c r="EN251" s="471"/>
      <c r="EO251" s="471"/>
      <c r="EP251" s="471"/>
      <c r="EQ251" s="471"/>
      <c r="ER251" s="471"/>
      <c r="ES251" s="468"/>
      <c r="ET251" s="468"/>
      <c r="EU251" s="472"/>
      <c r="EV251" s="468"/>
      <c r="EW251" s="468"/>
      <c r="EX251" s="468"/>
      <c r="EY251" s="468"/>
      <c r="EZ251" s="468"/>
      <c r="FA251" s="468"/>
      <c r="FB251" s="468"/>
      <c r="FC251" s="468"/>
      <c r="FD251" s="471"/>
      <c r="FE251" s="471"/>
      <c r="FF251" s="471"/>
      <c r="FG251" s="472"/>
      <c r="FH251" s="471"/>
      <c r="FI251" s="471"/>
      <c r="FJ251" s="471"/>
      <c r="FK251" s="471"/>
      <c r="FL251" s="471"/>
      <c r="FM251" s="471"/>
      <c r="FN251" s="471"/>
      <c r="FO251" s="471"/>
      <c r="FP251" s="471"/>
      <c r="FQ251" s="468"/>
      <c r="FR251" s="468"/>
      <c r="FS251" s="472"/>
      <c r="FT251" s="468"/>
      <c r="FU251" s="468"/>
      <c r="FV251" s="468"/>
      <c r="FW251" s="468"/>
      <c r="FX251" s="468"/>
      <c r="FY251" s="468"/>
      <c r="FZ251" s="468"/>
      <c r="GA251" s="468"/>
      <c r="GB251" s="471"/>
      <c r="GC251" s="471"/>
      <c r="GD251" s="471"/>
      <c r="GE251" s="471"/>
      <c r="GF251" s="471"/>
      <c r="GG251" s="510"/>
    </row>
    <row r="252" spans="7:189" s="508" customFormat="1" ht="22" hidden="1" customHeight="1">
      <c r="G252" s="540">
        <f t="shared" si="306"/>
        <v>46</v>
      </c>
      <c r="H252" s="468"/>
      <c r="I252" s="468"/>
      <c r="J252" s="468"/>
      <c r="K252" s="468"/>
      <c r="L252" s="468"/>
      <c r="M252" s="468"/>
      <c r="N252" s="468"/>
      <c r="O252" s="468"/>
      <c r="P252" s="472"/>
      <c r="Q252" s="471"/>
      <c r="R252" s="471"/>
      <c r="S252" s="472"/>
      <c r="T252" s="471"/>
      <c r="U252" s="471"/>
      <c r="V252" s="471"/>
      <c r="W252" s="471"/>
      <c r="X252" s="471"/>
      <c r="Y252" s="471"/>
      <c r="Z252" s="471"/>
      <c r="AA252" s="471"/>
      <c r="AB252" s="471"/>
      <c r="AC252" s="468"/>
      <c r="AD252" s="468"/>
      <c r="AE252" s="472"/>
      <c r="AF252" s="471"/>
      <c r="AG252" s="471"/>
      <c r="AH252" s="471"/>
      <c r="AI252" s="468"/>
      <c r="AJ252" s="468"/>
      <c r="AK252" s="468"/>
      <c r="AL252" s="468"/>
      <c r="AM252" s="468"/>
      <c r="AN252" s="471"/>
      <c r="AO252" s="471"/>
      <c r="AP252" s="471"/>
      <c r="AQ252" s="472"/>
      <c r="AR252" s="471"/>
      <c r="AS252" s="471"/>
      <c r="AT252" s="471"/>
      <c r="AU252" s="471"/>
      <c r="AV252" s="471"/>
      <c r="AW252" s="471"/>
      <c r="AX252" s="471"/>
      <c r="AY252" s="471"/>
      <c r="AZ252" s="468"/>
      <c r="BA252" s="468"/>
      <c r="BB252" s="468"/>
      <c r="BC252" s="472"/>
      <c r="BD252" s="471"/>
      <c r="BE252" s="471"/>
      <c r="BF252" s="471"/>
      <c r="BG252" s="468"/>
      <c r="BH252" s="468"/>
      <c r="BI252" s="468"/>
      <c r="BJ252" s="468"/>
      <c r="BK252" s="468"/>
      <c r="BL252" s="471"/>
      <c r="BM252" s="471"/>
      <c r="BN252" s="471"/>
      <c r="BO252" s="472"/>
      <c r="BP252" s="471"/>
      <c r="BQ252" s="471"/>
      <c r="BR252" s="471"/>
      <c r="BS252" s="471"/>
      <c r="BT252" s="471"/>
      <c r="BU252" s="471"/>
      <c r="BV252" s="471"/>
      <c r="BW252" s="471"/>
      <c r="BX252" s="471"/>
      <c r="BY252" s="468"/>
      <c r="BZ252" s="468"/>
      <c r="CA252" s="472"/>
      <c r="CB252" s="468"/>
      <c r="CC252" s="468"/>
      <c r="CD252" s="471">
        <f>'Per IP Marketing'!$B$14</f>
        <v>-24000</v>
      </c>
      <c r="CE252" s="471">
        <f>'Per IP Marketing'!$C$14</f>
        <v>-24000</v>
      </c>
      <c r="CF252" s="471">
        <f>'Per IP Marketing'!$D$14</f>
        <v>-19000</v>
      </c>
      <c r="CG252" s="471">
        <f>'Per IP Marketing'!$E$14</f>
        <v>-29000</v>
      </c>
      <c r="CH252" s="471">
        <f>'Per IP Marketing'!$F$14</f>
        <v>-26500</v>
      </c>
      <c r="CI252" s="471">
        <f>'Per IP Marketing'!$G$14</f>
        <v>-27700</v>
      </c>
      <c r="CJ252" s="471">
        <f>'Per IP Marketing'!$H$14</f>
        <v>-32700</v>
      </c>
      <c r="CK252" s="471">
        <f>'Per IP Marketing'!$I$14</f>
        <v>-27000</v>
      </c>
      <c r="CL252" s="471">
        <f>'Per IP Marketing'!$J$14</f>
        <v>-12500</v>
      </c>
      <c r="CM252" s="471">
        <f>'Per IP Marketing'!$K$14</f>
        <v>-10000</v>
      </c>
      <c r="CN252" s="471">
        <f>'Per IP Marketing'!$L$14</f>
        <v>-9250</v>
      </c>
      <c r="CO252" s="471">
        <f>'Per IP Marketing'!$M$14</f>
        <v>-2700</v>
      </c>
      <c r="CP252" s="471">
        <f>'Per IP Marketing'!$N$14</f>
        <v>-1100</v>
      </c>
      <c r="CQ252" s="471">
        <f>'Per IP Marketing'!$O$14</f>
        <v>-1100</v>
      </c>
      <c r="CR252" s="471">
        <f>'Per IP Marketing'!$P$14</f>
        <v>-1100</v>
      </c>
      <c r="CS252" s="471">
        <f>'Per IP Marketing'!$Q$14</f>
        <v>-800</v>
      </c>
      <c r="CT252" s="471">
        <f>'Per IP Marketing'!$R$14</f>
        <v>-1050</v>
      </c>
      <c r="CU252" s="468">
        <f>'Per IP Marketing'!$T$14</f>
        <v>0</v>
      </c>
      <c r="CV252" s="471"/>
      <c r="CW252" s="468"/>
      <c r="CX252" s="468"/>
      <c r="CY252" s="472"/>
      <c r="CZ252" s="468"/>
      <c r="DA252" s="468"/>
      <c r="DB252" s="468"/>
      <c r="DC252" s="468"/>
      <c r="DD252" s="468"/>
      <c r="DE252" s="468"/>
      <c r="DF252" s="468"/>
      <c r="DG252" s="468"/>
      <c r="DH252" s="471"/>
      <c r="DI252" s="471"/>
      <c r="DJ252" s="471"/>
      <c r="DK252" s="472"/>
      <c r="DL252" s="471"/>
      <c r="DM252" s="471"/>
      <c r="DN252" s="471"/>
      <c r="DO252" s="471"/>
      <c r="DP252" s="471"/>
      <c r="DQ252" s="471"/>
      <c r="DR252" s="471"/>
      <c r="DS252" s="471"/>
      <c r="DT252" s="471"/>
      <c r="DU252" s="468"/>
      <c r="DV252" s="468"/>
      <c r="DW252" s="472"/>
      <c r="DX252" s="468"/>
      <c r="DY252" s="468"/>
      <c r="DZ252" s="468"/>
      <c r="EA252" s="468"/>
      <c r="EB252" s="468"/>
      <c r="EC252" s="468"/>
      <c r="ED252" s="468"/>
      <c r="EE252" s="468"/>
      <c r="EF252" s="471"/>
      <c r="EG252" s="471"/>
      <c r="EH252" s="471"/>
      <c r="EI252" s="472"/>
      <c r="EJ252" s="471"/>
      <c r="EK252" s="471"/>
      <c r="EL252" s="471"/>
      <c r="EM252" s="471"/>
      <c r="EN252" s="471"/>
      <c r="EO252" s="471"/>
      <c r="EP252" s="471"/>
      <c r="EQ252" s="471"/>
      <c r="ER252" s="471"/>
      <c r="ES252" s="468"/>
      <c r="ET252" s="468"/>
      <c r="EU252" s="472"/>
      <c r="EV252" s="468"/>
      <c r="EW252" s="468"/>
      <c r="EX252" s="468"/>
      <c r="EY252" s="468"/>
      <c r="EZ252" s="468"/>
      <c r="FA252" s="468"/>
      <c r="FB252" s="468"/>
      <c r="FC252" s="468"/>
      <c r="FD252" s="471"/>
      <c r="FE252" s="471"/>
      <c r="FF252" s="471"/>
      <c r="FG252" s="472"/>
      <c r="FH252" s="471"/>
      <c r="FI252" s="471"/>
      <c r="FJ252" s="471"/>
      <c r="FK252" s="471"/>
      <c r="FL252" s="471"/>
      <c r="FM252" s="471"/>
      <c r="FN252" s="471"/>
      <c r="FO252" s="471"/>
      <c r="FP252" s="471"/>
      <c r="FQ252" s="468"/>
      <c r="FR252" s="468"/>
      <c r="FS252" s="472"/>
      <c r="FT252" s="468"/>
      <c r="FU252" s="468"/>
      <c r="FV252" s="468"/>
      <c r="FW252" s="468"/>
      <c r="FX252" s="468"/>
      <c r="FY252" s="468"/>
      <c r="FZ252" s="468"/>
      <c r="GA252" s="468"/>
      <c r="GB252" s="471"/>
      <c r="GC252" s="471"/>
      <c r="GD252" s="471"/>
      <c r="GE252" s="471"/>
      <c r="GF252" s="471"/>
      <c r="GG252" s="510"/>
    </row>
    <row r="253" spans="7:189" s="508" customFormat="1" ht="22" hidden="1" customHeight="1">
      <c r="G253" s="540">
        <f t="shared" si="306"/>
        <v>47</v>
      </c>
      <c r="H253" s="468"/>
      <c r="I253" s="468"/>
      <c r="J253" s="468"/>
      <c r="K253" s="468"/>
      <c r="L253" s="468"/>
      <c r="M253" s="468"/>
      <c r="N253" s="468"/>
      <c r="O253" s="468"/>
      <c r="P253" s="472"/>
      <c r="Q253" s="471"/>
      <c r="R253" s="471"/>
      <c r="S253" s="472"/>
      <c r="T253" s="471"/>
      <c r="U253" s="471"/>
      <c r="V253" s="471"/>
      <c r="W253" s="471"/>
      <c r="X253" s="471"/>
      <c r="Y253" s="471"/>
      <c r="Z253" s="471"/>
      <c r="AA253" s="471"/>
      <c r="AB253" s="471"/>
      <c r="AC253" s="468"/>
      <c r="AD253" s="468"/>
      <c r="AE253" s="472"/>
      <c r="AF253" s="471"/>
      <c r="AG253" s="471"/>
      <c r="AH253" s="471"/>
      <c r="AI253" s="468"/>
      <c r="AJ253" s="468"/>
      <c r="AK253" s="468"/>
      <c r="AL253" s="468"/>
      <c r="AM253" s="468"/>
      <c r="AN253" s="471"/>
      <c r="AO253" s="471"/>
      <c r="AP253" s="471"/>
      <c r="AQ253" s="472"/>
      <c r="AR253" s="471"/>
      <c r="AS253" s="471"/>
      <c r="AT253" s="471"/>
      <c r="AU253" s="471"/>
      <c r="AV253" s="471"/>
      <c r="AW253" s="471"/>
      <c r="AX253" s="471"/>
      <c r="AY253" s="471"/>
      <c r="AZ253" s="468"/>
      <c r="BA253" s="468"/>
      <c r="BB253" s="468"/>
      <c r="BC253" s="472"/>
      <c r="BD253" s="471"/>
      <c r="BE253" s="471"/>
      <c r="BF253" s="471"/>
      <c r="BG253" s="468"/>
      <c r="BH253" s="468"/>
      <c r="BI253" s="468"/>
      <c r="BJ253" s="468"/>
      <c r="BK253" s="468"/>
      <c r="BL253" s="471"/>
      <c r="BM253" s="471"/>
      <c r="BN253" s="471"/>
      <c r="BO253" s="472"/>
      <c r="BP253" s="471"/>
      <c r="BQ253" s="471"/>
      <c r="BR253" s="471"/>
      <c r="BS253" s="471"/>
      <c r="BT253" s="471"/>
      <c r="BU253" s="471"/>
      <c r="BV253" s="471"/>
      <c r="BW253" s="471"/>
      <c r="BX253" s="471"/>
      <c r="BY253" s="468"/>
      <c r="BZ253" s="468"/>
      <c r="CA253" s="472"/>
      <c r="CB253" s="468"/>
      <c r="CC253" s="468"/>
      <c r="CD253" s="468"/>
      <c r="CE253" s="471">
        <f>'Per IP Marketing'!$B$14</f>
        <v>-24000</v>
      </c>
      <c r="CF253" s="471">
        <f>'Per IP Marketing'!$C$14</f>
        <v>-24000</v>
      </c>
      <c r="CG253" s="471">
        <f>'Per IP Marketing'!$D$14</f>
        <v>-19000</v>
      </c>
      <c r="CH253" s="471">
        <f>'Per IP Marketing'!$E$14</f>
        <v>-29000</v>
      </c>
      <c r="CI253" s="471">
        <f>'Per IP Marketing'!$F$14</f>
        <v>-26500</v>
      </c>
      <c r="CJ253" s="471">
        <f>'Per IP Marketing'!$G$14</f>
        <v>-27700</v>
      </c>
      <c r="CK253" s="471">
        <f>'Per IP Marketing'!$H$14</f>
        <v>-32700</v>
      </c>
      <c r="CL253" s="471">
        <f>'Per IP Marketing'!$I$14</f>
        <v>-27000</v>
      </c>
      <c r="CM253" s="471">
        <f>'Per IP Marketing'!$J$14</f>
        <v>-12500</v>
      </c>
      <c r="CN253" s="471">
        <f>'Per IP Marketing'!$K$14</f>
        <v>-10000</v>
      </c>
      <c r="CO253" s="471">
        <f>'Per IP Marketing'!$L$14</f>
        <v>-9250</v>
      </c>
      <c r="CP253" s="471">
        <f>'Per IP Marketing'!$M$14</f>
        <v>-2700</v>
      </c>
      <c r="CQ253" s="471">
        <f>'Per IP Marketing'!$N$14</f>
        <v>-1100</v>
      </c>
      <c r="CR253" s="471">
        <f>'Per IP Marketing'!$O$14</f>
        <v>-1100</v>
      </c>
      <c r="CS253" s="471">
        <f>'Per IP Marketing'!$P$14</f>
        <v>-1100</v>
      </c>
      <c r="CT253" s="471">
        <f>'Per IP Marketing'!$Q$14</f>
        <v>-800</v>
      </c>
      <c r="CU253" s="471">
        <f>'Per IP Marketing'!$R$14</f>
        <v>-1050</v>
      </c>
      <c r="CV253" s="468">
        <f>'Per IP Marketing'!$T$14</f>
        <v>0</v>
      </c>
      <c r="CW253" s="468"/>
      <c r="CX253" s="468"/>
      <c r="CY253" s="472"/>
      <c r="CZ253" s="468"/>
      <c r="DA253" s="468"/>
      <c r="DB253" s="468"/>
      <c r="DC253" s="468"/>
      <c r="DD253" s="468"/>
      <c r="DE253" s="468"/>
      <c r="DF253" s="468"/>
      <c r="DG253" s="468"/>
      <c r="DH253" s="471"/>
      <c r="DI253" s="471"/>
      <c r="DJ253" s="471"/>
      <c r="DK253" s="472"/>
      <c r="DL253" s="471"/>
      <c r="DM253" s="471"/>
      <c r="DN253" s="471"/>
      <c r="DO253" s="471"/>
      <c r="DP253" s="471"/>
      <c r="DQ253" s="471"/>
      <c r="DR253" s="471"/>
      <c r="DS253" s="471"/>
      <c r="DT253" s="471"/>
      <c r="DU253" s="468"/>
      <c r="DV253" s="468"/>
      <c r="DW253" s="472"/>
      <c r="DX253" s="468"/>
      <c r="DY253" s="468"/>
      <c r="DZ253" s="468"/>
      <c r="EA253" s="468"/>
      <c r="EB253" s="468"/>
      <c r="EC253" s="468"/>
      <c r="ED253" s="468"/>
      <c r="EE253" s="468"/>
      <c r="EF253" s="471"/>
      <c r="EG253" s="471"/>
      <c r="EH253" s="471"/>
      <c r="EI253" s="472"/>
      <c r="EJ253" s="471"/>
      <c r="EK253" s="471"/>
      <c r="EL253" s="471"/>
      <c r="EM253" s="471"/>
      <c r="EN253" s="471"/>
      <c r="EO253" s="471"/>
      <c r="EP253" s="471"/>
      <c r="EQ253" s="471"/>
      <c r="ER253" s="471"/>
      <c r="ES253" s="468"/>
      <c r="ET253" s="468"/>
      <c r="EU253" s="472"/>
      <c r="EV253" s="468"/>
      <c r="EW253" s="468"/>
      <c r="EX253" s="468"/>
      <c r="EY253" s="468"/>
      <c r="EZ253" s="468"/>
      <c r="FA253" s="468"/>
      <c r="FB253" s="468"/>
      <c r="FC253" s="468"/>
      <c r="FD253" s="471"/>
      <c r="FE253" s="471"/>
      <c r="FF253" s="471"/>
      <c r="FG253" s="472"/>
      <c r="FH253" s="471"/>
      <c r="FI253" s="471"/>
      <c r="FJ253" s="471"/>
      <c r="FK253" s="471"/>
      <c r="FL253" s="471"/>
      <c r="FM253" s="471"/>
      <c r="FN253" s="471"/>
      <c r="FO253" s="471"/>
      <c r="FP253" s="471"/>
      <c r="FQ253" s="468"/>
      <c r="FR253" s="468"/>
      <c r="FS253" s="472"/>
      <c r="FT253" s="468"/>
      <c r="FU253" s="468"/>
      <c r="FV253" s="468"/>
      <c r="FW253" s="468"/>
      <c r="FX253" s="468"/>
      <c r="FY253" s="468"/>
      <c r="FZ253" s="468"/>
      <c r="GA253" s="468"/>
      <c r="GB253" s="471"/>
      <c r="GC253" s="471"/>
      <c r="GD253" s="471"/>
      <c r="GE253" s="471"/>
      <c r="GF253" s="471"/>
      <c r="GG253" s="510"/>
    </row>
    <row r="254" spans="7:189" s="508" customFormat="1" ht="22" hidden="1" customHeight="1">
      <c r="G254" s="540">
        <f t="shared" si="306"/>
        <v>48</v>
      </c>
      <c r="H254" s="468"/>
      <c r="I254" s="468"/>
      <c r="J254" s="468"/>
      <c r="K254" s="468"/>
      <c r="L254" s="468"/>
      <c r="M254" s="468"/>
      <c r="N254" s="468"/>
      <c r="O254" s="468"/>
      <c r="P254" s="472"/>
      <c r="Q254" s="471"/>
      <c r="R254" s="471"/>
      <c r="S254" s="472"/>
      <c r="T254" s="471"/>
      <c r="U254" s="471"/>
      <c r="V254" s="471"/>
      <c r="W254" s="471"/>
      <c r="X254" s="471"/>
      <c r="Y254" s="471"/>
      <c r="Z254" s="471"/>
      <c r="AA254" s="471"/>
      <c r="AB254" s="471"/>
      <c r="AC254" s="468"/>
      <c r="AD254" s="468"/>
      <c r="AE254" s="472"/>
      <c r="AF254" s="471"/>
      <c r="AG254" s="471"/>
      <c r="AH254" s="471"/>
      <c r="AI254" s="468"/>
      <c r="AJ254" s="468"/>
      <c r="AK254" s="468"/>
      <c r="AL254" s="468"/>
      <c r="AM254" s="468"/>
      <c r="AN254" s="471"/>
      <c r="AO254" s="471"/>
      <c r="AP254" s="471"/>
      <c r="AQ254" s="472"/>
      <c r="AR254" s="471"/>
      <c r="AS254" s="471"/>
      <c r="AT254" s="471"/>
      <c r="AU254" s="471"/>
      <c r="AV254" s="471"/>
      <c r="AW254" s="471"/>
      <c r="AX254" s="471"/>
      <c r="AY254" s="471"/>
      <c r="AZ254" s="468"/>
      <c r="BA254" s="468"/>
      <c r="BB254" s="468"/>
      <c r="BC254" s="472"/>
      <c r="BD254" s="471"/>
      <c r="BE254" s="471"/>
      <c r="BF254" s="471"/>
      <c r="BG254" s="468"/>
      <c r="BH254" s="468"/>
      <c r="BI254" s="468"/>
      <c r="BJ254" s="468"/>
      <c r="BK254" s="468"/>
      <c r="BL254" s="471"/>
      <c r="BM254" s="471"/>
      <c r="BN254" s="471"/>
      <c r="BO254" s="472"/>
      <c r="BP254" s="471"/>
      <c r="BQ254" s="471"/>
      <c r="BR254" s="471"/>
      <c r="BS254" s="471"/>
      <c r="BT254" s="471"/>
      <c r="BU254" s="471"/>
      <c r="BV254" s="471"/>
      <c r="BW254" s="471"/>
      <c r="BX254" s="471"/>
      <c r="BY254" s="468"/>
      <c r="BZ254" s="468"/>
      <c r="CA254" s="472"/>
      <c r="CB254" s="468"/>
      <c r="CC254" s="468"/>
      <c r="CD254" s="468"/>
      <c r="CE254" s="468"/>
      <c r="CF254" s="471">
        <f>'Per IP Marketing'!$B$14</f>
        <v>-24000</v>
      </c>
      <c r="CG254" s="471">
        <f>'Per IP Marketing'!$C$14</f>
        <v>-24000</v>
      </c>
      <c r="CH254" s="471">
        <f>'Per IP Marketing'!$D$14</f>
        <v>-19000</v>
      </c>
      <c r="CI254" s="471">
        <f>'Per IP Marketing'!$E$14</f>
        <v>-29000</v>
      </c>
      <c r="CJ254" s="471">
        <f>'Per IP Marketing'!$F$14</f>
        <v>-26500</v>
      </c>
      <c r="CK254" s="471">
        <f>'Per IP Marketing'!$G$14</f>
        <v>-27700</v>
      </c>
      <c r="CL254" s="471">
        <f>'Per IP Marketing'!$H$14</f>
        <v>-32700</v>
      </c>
      <c r="CM254" s="471">
        <f>'Per IP Marketing'!$I$14</f>
        <v>-27000</v>
      </c>
      <c r="CN254" s="471">
        <f>'Per IP Marketing'!$J$14</f>
        <v>-12500</v>
      </c>
      <c r="CO254" s="471">
        <f>'Per IP Marketing'!$K$14</f>
        <v>-10000</v>
      </c>
      <c r="CP254" s="471">
        <f>'Per IP Marketing'!$L$14</f>
        <v>-9250</v>
      </c>
      <c r="CQ254" s="471">
        <f>'Per IP Marketing'!$M$14</f>
        <v>-2700</v>
      </c>
      <c r="CR254" s="471">
        <f>'Per IP Marketing'!$N$14</f>
        <v>-1100</v>
      </c>
      <c r="CS254" s="471">
        <f>'Per IP Marketing'!$O$14</f>
        <v>-1100</v>
      </c>
      <c r="CT254" s="471">
        <f>'Per IP Marketing'!$P$14</f>
        <v>-1100</v>
      </c>
      <c r="CU254" s="471">
        <f>'Per IP Marketing'!$Q$14</f>
        <v>-800</v>
      </c>
      <c r="CV254" s="471">
        <f>'Per IP Marketing'!$R$14</f>
        <v>-1050</v>
      </c>
      <c r="CW254" s="468">
        <f>'Per IP Marketing'!$T$14</f>
        <v>0</v>
      </c>
      <c r="CX254" s="468"/>
      <c r="CY254" s="472"/>
      <c r="CZ254" s="468"/>
      <c r="DA254" s="468"/>
      <c r="DB254" s="468"/>
      <c r="DC254" s="468"/>
      <c r="DD254" s="468"/>
      <c r="DE254" s="468"/>
      <c r="DF254" s="468"/>
      <c r="DG254" s="468"/>
      <c r="DH254" s="471"/>
      <c r="DI254" s="471"/>
      <c r="DJ254" s="471"/>
      <c r="DK254" s="472"/>
      <c r="DL254" s="471"/>
      <c r="DM254" s="471"/>
      <c r="DN254" s="471"/>
      <c r="DO254" s="471"/>
      <c r="DP254" s="471"/>
      <c r="DQ254" s="471"/>
      <c r="DR254" s="471"/>
      <c r="DS254" s="471"/>
      <c r="DT254" s="471"/>
      <c r="DU254" s="468"/>
      <c r="DV254" s="468"/>
      <c r="DW254" s="472"/>
      <c r="DX254" s="468"/>
      <c r="DY254" s="468"/>
      <c r="DZ254" s="468"/>
      <c r="EA254" s="468"/>
      <c r="EB254" s="468"/>
      <c r="EC254" s="468"/>
      <c r="ED254" s="468"/>
      <c r="EE254" s="468"/>
      <c r="EF254" s="471"/>
      <c r="EG254" s="471"/>
      <c r="EH254" s="471"/>
      <c r="EI254" s="472"/>
      <c r="EJ254" s="471"/>
      <c r="EK254" s="471"/>
      <c r="EL254" s="471"/>
      <c r="EM254" s="471"/>
      <c r="EN254" s="471"/>
      <c r="EO254" s="471"/>
      <c r="EP254" s="471"/>
      <c r="EQ254" s="471"/>
      <c r="ER254" s="471"/>
      <c r="ES254" s="468"/>
      <c r="ET254" s="468"/>
      <c r="EU254" s="472"/>
      <c r="EV254" s="468"/>
      <c r="EW254" s="468"/>
      <c r="EX254" s="468"/>
      <c r="EY254" s="468"/>
      <c r="EZ254" s="468"/>
      <c r="FA254" s="468"/>
      <c r="FB254" s="468"/>
      <c r="FC254" s="468"/>
      <c r="FD254" s="471"/>
      <c r="FE254" s="471"/>
      <c r="FF254" s="471"/>
      <c r="FG254" s="472"/>
      <c r="FH254" s="471"/>
      <c r="FI254" s="471"/>
      <c r="FJ254" s="471"/>
      <c r="FK254" s="471"/>
      <c r="FL254" s="471"/>
      <c r="FM254" s="471"/>
      <c r="FN254" s="471"/>
      <c r="FO254" s="471"/>
      <c r="FP254" s="471"/>
      <c r="FQ254" s="468"/>
      <c r="FR254" s="468"/>
      <c r="FS254" s="472"/>
      <c r="FT254" s="468"/>
      <c r="FU254" s="468"/>
      <c r="FV254" s="468"/>
      <c r="FW254" s="468"/>
      <c r="FX254" s="468"/>
      <c r="FY254" s="468"/>
      <c r="FZ254" s="468"/>
      <c r="GA254" s="468"/>
      <c r="GB254" s="471"/>
      <c r="GC254" s="471"/>
      <c r="GD254" s="471"/>
      <c r="GE254" s="471"/>
      <c r="GF254" s="471"/>
      <c r="GG254" s="510"/>
    </row>
    <row r="255" spans="7:189" s="508" customFormat="1" ht="22" hidden="1" customHeight="1">
      <c r="G255" s="540">
        <f t="shared" si="306"/>
        <v>49</v>
      </c>
      <c r="H255" s="468"/>
      <c r="I255" s="468"/>
      <c r="J255" s="468"/>
      <c r="K255" s="468"/>
      <c r="L255" s="468"/>
      <c r="M255" s="468"/>
      <c r="N255" s="468"/>
      <c r="O255" s="468"/>
      <c r="P255" s="472"/>
      <c r="Q255" s="471"/>
      <c r="R255" s="471"/>
      <c r="S255" s="472"/>
      <c r="T255" s="471"/>
      <c r="U255" s="471"/>
      <c r="V255" s="471"/>
      <c r="W255" s="471"/>
      <c r="X255" s="471"/>
      <c r="Y255" s="471"/>
      <c r="Z255" s="471"/>
      <c r="AA255" s="471"/>
      <c r="AB255" s="471"/>
      <c r="AC255" s="468"/>
      <c r="AD255" s="468"/>
      <c r="AE255" s="472"/>
      <c r="AF255" s="471"/>
      <c r="AG255" s="471"/>
      <c r="AH255" s="471"/>
      <c r="AI255" s="468"/>
      <c r="AJ255" s="468"/>
      <c r="AK255" s="468"/>
      <c r="AL255" s="468"/>
      <c r="AM255" s="468"/>
      <c r="AN255" s="471"/>
      <c r="AO255" s="471"/>
      <c r="AP255" s="471"/>
      <c r="AQ255" s="472"/>
      <c r="AR255" s="471"/>
      <c r="AS255" s="471"/>
      <c r="AT255" s="471"/>
      <c r="AU255" s="471"/>
      <c r="AV255" s="471"/>
      <c r="AW255" s="471"/>
      <c r="AX255" s="471"/>
      <c r="AY255" s="471"/>
      <c r="AZ255" s="468"/>
      <c r="BA255" s="468"/>
      <c r="BB255" s="468"/>
      <c r="BC255" s="472"/>
      <c r="BD255" s="471"/>
      <c r="BE255" s="471"/>
      <c r="BF255" s="471"/>
      <c r="BG255" s="468"/>
      <c r="BH255" s="468"/>
      <c r="BI255" s="468"/>
      <c r="BJ255" s="468"/>
      <c r="BK255" s="468"/>
      <c r="BL255" s="471"/>
      <c r="BM255" s="471"/>
      <c r="BN255" s="471"/>
      <c r="BO255" s="472"/>
      <c r="BP255" s="471"/>
      <c r="BQ255" s="471"/>
      <c r="BR255" s="471"/>
      <c r="BS255" s="471"/>
      <c r="BT255" s="471"/>
      <c r="BU255" s="471"/>
      <c r="BV255" s="471"/>
      <c r="BW255" s="471"/>
      <c r="BX255" s="471"/>
      <c r="BY255" s="468"/>
      <c r="BZ255" s="468"/>
      <c r="CA255" s="472"/>
      <c r="CB255" s="468"/>
      <c r="CC255" s="468"/>
      <c r="CD255" s="468"/>
      <c r="CE255" s="468"/>
      <c r="CF255" s="468"/>
      <c r="CG255" s="468"/>
      <c r="CH255" s="471">
        <f>'Per IP Marketing'!$B$14</f>
        <v>-24000</v>
      </c>
      <c r="CI255" s="471">
        <f>'Per IP Marketing'!$C$14</f>
        <v>-24000</v>
      </c>
      <c r="CJ255" s="471">
        <f>'Per IP Marketing'!$D$14</f>
        <v>-19000</v>
      </c>
      <c r="CK255" s="471">
        <f>'Per IP Marketing'!$E$14</f>
        <v>-29000</v>
      </c>
      <c r="CL255" s="471">
        <f>'Per IP Marketing'!$F$14</f>
        <v>-26500</v>
      </c>
      <c r="CM255" s="471">
        <f>'Per IP Marketing'!$G$14</f>
        <v>-27700</v>
      </c>
      <c r="CN255" s="471">
        <f>'Per IP Marketing'!$H$14</f>
        <v>-32700</v>
      </c>
      <c r="CO255" s="471">
        <f>'Per IP Marketing'!$I$14</f>
        <v>-27000</v>
      </c>
      <c r="CP255" s="471">
        <f>'Per IP Marketing'!$J$14</f>
        <v>-12500</v>
      </c>
      <c r="CQ255" s="471">
        <f>'Per IP Marketing'!$K$14</f>
        <v>-10000</v>
      </c>
      <c r="CR255" s="471">
        <f>'Per IP Marketing'!$L$14</f>
        <v>-9250</v>
      </c>
      <c r="CS255" s="471">
        <f>'Per IP Marketing'!$M$14</f>
        <v>-2700</v>
      </c>
      <c r="CT255" s="471">
        <f>'Per IP Marketing'!$N$14</f>
        <v>-1100</v>
      </c>
      <c r="CU255" s="471">
        <f>'Per IP Marketing'!$O$14</f>
        <v>-1100</v>
      </c>
      <c r="CV255" s="471">
        <f>'Per IP Marketing'!$P$14</f>
        <v>-1100</v>
      </c>
      <c r="CW255" s="471">
        <f>'Per IP Marketing'!$Q$14</f>
        <v>-800</v>
      </c>
      <c r="CX255" s="471">
        <f>'Per IP Marketing'!$R$14</f>
        <v>-1050</v>
      </c>
      <c r="CY255" s="468">
        <f>'Per IP Marketing'!$T$14</f>
        <v>0</v>
      </c>
      <c r="CZ255" s="468"/>
      <c r="DA255" s="468"/>
      <c r="DB255" s="468"/>
      <c r="DC255" s="468"/>
      <c r="DD255" s="468"/>
      <c r="DE255" s="468"/>
      <c r="DF255" s="468"/>
      <c r="DG255" s="468"/>
      <c r="DH255" s="471"/>
      <c r="DI255" s="471"/>
      <c r="DJ255" s="471"/>
      <c r="DK255" s="472"/>
      <c r="DL255" s="471"/>
      <c r="DM255" s="471"/>
      <c r="DN255" s="471"/>
      <c r="DO255" s="471"/>
      <c r="DP255" s="471"/>
      <c r="DQ255" s="471"/>
      <c r="DR255" s="471"/>
      <c r="DS255" s="471"/>
      <c r="DT255" s="471"/>
      <c r="DU255" s="468"/>
      <c r="DV255" s="468"/>
      <c r="DW255" s="472"/>
      <c r="DX255" s="468"/>
      <c r="DY255" s="468"/>
      <c r="DZ255" s="468"/>
      <c r="EA255" s="468"/>
      <c r="EB255" s="468"/>
      <c r="EC255" s="468"/>
      <c r="ED255" s="468"/>
      <c r="EE255" s="468"/>
      <c r="EF255" s="471"/>
      <c r="EG255" s="471"/>
      <c r="EH255" s="471"/>
      <c r="EI255" s="472"/>
      <c r="EJ255" s="471"/>
      <c r="EK255" s="471"/>
      <c r="EL255" s="471"/>
      <c r="EM255" s="471"/>
      <c r="EN255" s="471"/>
      <c r="EO255" s="471"/>
      <c r="EP255" s="471"/>
      <c r="EQ255" s="471"/>
      <c r="ER255" s="471"/>
      <c r="ES255" s="468"/>
      <c r="ET255" s="468"/>
      <c r="EU255" s="472"/>
      <c r="EV255" s="468"/>
      <c r="EW255" s="468"/>
      <c r="EX255" s="468"/>
      <c r="EY255" s="468"/>
      <c r="EZ255" s="468"/>
      <c r="FA255" s="468"/>
      <c r="FB255" s="468"/>
      <c r="FC255" s="468"/>
      <c r="FD255" s="471"/>
      <c r="FE255" s="471"/>
      <c r="FF255" s="471"/>
      <c r="FG255" s="472"/>
      <c r="FH255" s="471"/>
      <c r="FI255" s="471"/>
      <c r="FJ255" s="471"/>
      <c r="FK255" s="471"/>
      <c r="FL255" s="471"/>
      <c r="FM255" s="471"/>
      <c r="FN255" s="471"/>
      <c r="FO255" s="471"/>
      <c r="FP255" s="471"/>
      <c r="FQ255" s="468"/>
      <c r="FR255" s="468"/>
      <c r="FS255" s="472"/>
      <c r="FT255" s="468"/>
      <c r="FU255" s="468"/>
      <c r="FV255" s="468"/>
      <c r="FW255" s="468"/>
      <c r="FX255" s="468"/>
      <c r="FY255" s="468"/>
      <c r="FZ255" s="468"/>
      <c r="GA255" s="468"/>
      <c r="GB255" s="471"/>
      <c r="GC255" s="471"/>
      <c r="GD255" s="471"/>
      <c r="GE255" s="471"/>
      <c r="GF255" s="471"/>
      <c r="GG255" s="510"/>
    </row>
    <row r="256" spans="7:189" s="508" customFormat="1" ht="22" hidden="1" customHeight="1">
      <c r="G256" s="540">
        <f t="shared" si="306"/>
        <v>50</v>
      </c>
      <c r="H256" s="468"/>
      <c r="I256" s="468"/>
      <c r="J256" s="468"/>
      <c r="K256" s="468"/>
      <c r="L256" s="468"/>
      <c r="M256" s="468"/>
      <c r="N256" s="468"/>
      <c r="O256" s="468"/>
      <c r="P256" s="472"/>
      <c r="Q256" s="471"/>
      <c r="R256" s="471"/>
      <c r="S256" s="472"/>
      <c r="T256" s="471"/>
      <c r="U256" s="471"/>
      <c r="V256" s="471"/>
      <c r="W256" s="471"/>
      <c r="X256" s="471"/>
      <c r="Y256" s="471"/>
      <c r="Z256" s="471"/>
      <c r="AA256" s="471"/>
      <c r="AB256" s="471"/>
      <c r="AC256" s="468"/>
      <c r="AD256" s="468"/>
      <c r="AE256" s="472"/>
      <c r="AF256" s="471"/>
      <c r="AG256" s="471"/>
      <c r="AH256" s="471"/>
      <c r="AI256" s="468"/>
      <c r="AJ256" s="468"/>
      <c r="AK256" s="468"/>
      <c r="AL256" s="468"/>
      <c r="AM256" s="468"/>
      <c r="AN256" s="471"/>
      <c r="AO256" s="471"/>
      <c r="AP256" s="471"/>
      <c r="AQ256" s="472"/>
      <c r="AR256" s="471"/>
      <c r="AS256" s="471"/>
      <c r="AT256" s="471"/>
      <c r="AU256" s="471"/>
      <c r="AV256" s="471"/>
      <c r="AW256" s="471"/>
      <c r="AX256" s="471"/>
      <c r="AY256" s="471"/>
      <c r="AZ256" s="468"/>
      <c r="BA256" s="468"/>
      <c r="BB256" s="468"/>
      <c r="BC256" s="472"/>
      <c r="BD256" s="471"/>
      <c r="BE256" s="471"/>
      <c r="BF256" s="471"/>
      <c r="BG256" s="468"/>
      <c r="BH256" s="468"/>
      <c r="BI256" s="468"/>
      <c r="BJ256" s="468"/>
      <c r="BK256" s="468"/>
      <c r="BL256" s="471"/>
      <c r="BM256" s="471"/>
      <c r="BN256" s="471"/>
      <c r="BO256" s="472"/>
      <c r="BP256" s="471"/>
      <c r="BQ256" s="471"/>
      <c r="BR256" s="471"/>
      <c r="BS256" s="471"/>
      <c r="BT256" s="471"/>
      <c r="BU256" s="471"/>
      <c r="BV256" s="471"/>
      <c r="BW256" s="471"/>
      <c r="BX256" s="471"/>
      <c r="BY256" s="468"/>
      <c r="BZ256" s="468"/>
      <c r="CA256" s="472"/>
      <c r="CB256" s="468"/>
      <c r="CC256" s="468"/>
      <c r="CD256" s="468"/>
      <c r="CE256" s="468"/>
      <c r="CF256" s="468"/>
      <c r="CG256" s="468"/>
      <c r="CH256" s="471"/>
      <c r="CI256" s="471">
        <f>'Per IP Marketing'!$B$14</f>
        <v>-24000</v>
      </c>
      <c r="CJ256" s="471">
        <f>'Per IP Marketing'!$C$14</f>
        <v>-24000</v>
      </c>
      <c r="CK256" s="471">
        <f>'Per IP Marketing'!$D$14</f>
        <v>-19000</v>
      </c>
      <c r="CL256" s="471">
        <f>'Per IP Marketing'!$E$14</f>
        <v>-29000</v>
      </c>
      <c r="CM256" s="471">
        <f>'Per IP Marketing'!$F$14</f>
        <v>-26500</v>
      </c>
      <c r="CN256" s="471">
        <f>'Per IP Marketing'!$G$14</f>
        <v>-27700</v>
      </c>
      <c r="CO256" s="471">
        <f>'Per IP Marketing'!$H$14</f>
        <v>-32700</v>
      </c>
      <c r="CP256" s="471">
        <f>'Per IP Marketing'!$I$14</f>
        <v>-27000</v>
      </c>
      <c r="CQ256" s="471">
        <f>'Per IP Marketing'!$J$14</f>
        <v>-12500</v>
      </c>
      <c r="CR256" s="471">
        <f>'Per IP Marketing'!$K$14</f>
        <v>-10000</v>
      </c>
      <c r="CS256" s="471">
        <f>'Per IP Marketing'!$L$14</f>
        <v>-9250</v>
      </c>
      <c r="CT256" s="471">
        <f>'Per IP Marketing'!$M$14</f>
        <v>-2700</v>
      </c>
      <c r="CU256" s="471">
        <f>'Per IP Marketing'!$N$14</f>
        <v>-1100</v>
      </c>
      <c r="CV256" s="471">
        <f>'Per IP Marketing'!$O$14</f>
        <v>-1100</v>
      </c>
      <c r="CW256" s="471">
        <f>'Per IP Marketing'!$P$14</f>
        <v>-1100</v>
      </c>
      <c r="CX256" s="471">
        <f>'Per IP Marketing'!$Q$14</f>
        <v>-800</v>
      </c>
      <c r="CY256" s="471">
        <f>'Per IP Marketing'!$R$14</f>
        <v>-1050</v>
      </c>
      <c r="CZ256" s="468">
        <f>'Per IP Marketing'!$T$14</f>
        <v>0</v>
      </c>
      <c r="DA256" s="468"/>
      <c r="DB256" s="468"/>
      <c r="DC256" s="468"/>
      <c r="DD256" s="468"/>
      <c r="DE256" s="468"/>
      <c r="DF256" s="468"/>
      <c r="DG256" s="468"/>
      <c r="DH256" s="471"/>
      <c r="DI256" s="471"/>
      <c r="DJ256" s="471"/>
      <c r="DK256" s="472"/>
      <c r="DL256" s="471"/>
      <c r="DM256" s="471"/>
      <c r="DN256" s="471"/>
      <c r="DO256" s="471"/>
      <c r="DP256" s="471"/>
      <c r="DQ256" s="471"/>
      <c r="DR256" s="471"/>
      <c r="DS256" s="471"/>
      <c r="DT256" s="471"/>
      <c r="DU256" s="468"/>
      <c r="DV256" s="468"/>
      <c r="DW256" s="472"/>
      <c r="DX256" s="468"/>
      <c r="DY256" s="468"/>
      <c r="DZ256" s="468"/>
      <c r="EA256" s="468"/>
      <c r="EB256" s="468"/>
      <c r="EC256" s="468"/>
      <c r="ED256" s="468"/>
      <c r="EE256" s="468"/>
      <c r="EF256" s="471"/>
      <c r="EG256" s="471"/>
      <c r="EH256" s="471"/>
      <c r="EI256" s="472"/>
      <c r="EJ256" s="471"/>
      <c r="EK256" s="471"/>
      <c r="EL256" s="471"/>
      <c r="EM256" s="471"/>
      <c r="EN256" s="471"/>
      <c r="EO256" s="471"/>
      <c r="EP256" s="471"/>
      <c r="EQ256" s="471"/>
      <c r="ER256" s="471"/>
      <c r="ES256" s="468"/>
      <c r="ET256" s="468"/>
      <c r="EU256" s="472"/>
      <c r="EV256" s="468"/>
      <c r="EW256" s="468"/>
      <c r="EX256" s="468"/>
      <c r="EY256" s="468"/>
      <c r="EZ256" s="468"/>
      <c r="FA256" s="468"/>
      <c r="FB256" s="468"/>
      <c r="FC256" s="468"/>
      <c r="FD256" s="471"/>
      <c r="FE256" s="471"/>
      <c r="FF256" s="471"/>
      <c r="FG256" s="472"/>
      <c r="FH256" s="471"/>
      <c r="FI256" s="471"/>
      <c r="FJ256" s="471"/>
      <c r="FK256" s="471"/>
      <c r="FL256" s="471"/>
      <c r="FM256" s="471"/>
      <c r="FN256" s="471"/>
      <c r="FO256" s="471"/>
      <c r="FP256" s="471"/>
      <c r="FQ256" s="468"/>
      <c r="FR256" s="468"/>
      <c r="FS256" s="472"/>
      <c r="FT256" s="468"/>
      <c r="FU256" s="468"/>
      <c r="FV256" s="468"/>
      <c r="FW256" s="468"/>
      <c r="FX256" s="468"/>
      <c r="FY256" s="468"/>
      <c r="FZ256" s="468"/>
      <c r="GA256" s="468"/>
      <c r="GB256" s="471"/>
      <c r="GC256" s="471"/>
      <c r="GD256" s="471"/>
      <c r="GE256" s="471"/>
      <c r="GF256" s="471"/>
      <c r="GG256" s="510"/>
    </row>
    <row r="257" spans="7:189" s="508" customFormat="1" ht="22" hidden="1" customHeight="1">
      <c r="G257" s="540">
        <f t="shared" si="306"/>
        <v>51</v>
      </c>
      <c r="H257" s="468"/>
      <c r="I257" s="468"/>
      <c r="J257" s="468"/>
      <c r="K257" s="468"/>
      <c r="L257" s="468"/>
      <c r="M257" s="468"/>
      <c r="N257" s="468"/>
      <c r="O257" s="468"/>
      <c r="P257" s="472"/>
      <c r="Q257" s="471"/>
      <c r="R257" s="471"/>
      <c r="S257" s="472"/>
      <c r="T257" s="471"/>
      <c r="U257" s="471"/>
      <c r="V257" s="471"/>
      <c r="W257" s="471"/>
      <c r="X257" s="471"/>
      <c r="Y257" s="471"/>
      <c r="Z257" s="471"/>
      <c r="AA257" s="471"/>
      <c r="AB257" s="471"/>
      <c r="AC257" s="468"/>
      <c r="AD257" s="468"/>
      <c r="AE257" s="472"/>
      <c r="AF257" s="471"/>
      <c r="AG257" s="471"/>
      <c r="AH257" s="471"/>
      <c r="AI257" s="468"/>
      <c r="AJ257" s="468"/>
      <c r="AK257" s="468"/>
      <c r="AL257" s="468"/>
      <c r="AM257" s="468"/>
      <c r="AN257" s="471"/>
      <c r="AO257" s="471"/>
      <c r="AP257" s="471"/>
      <c r="AQ257" s="472"/>
      <c r="AR257" s="471"/>
      <c r="AS257" s="471"/>
      <c r="AT257" s="471"/>
      <c r="AU257" s="471"/>
      <c r="AV257" s="471"/>
      <c r="AW257" s="471"/>
      <c r="AX257" s="471"/>
      <c r="AY257" s="471"/>
      <c r="AZ257" s="468"/>
      <c r="BA257" s="468"/>
      <c r="BB257" s="468"/>
      <c r="BC257" s="472"/>
      <c r="BD257" s="471"/>
      <c r="BE257" s="471"/>
      <c r="BF257" s="471"/>
      <c r="BG257" s="468"/>
      <c r="BH257" s="468"/>
      <c r="BI257" s="468"/>
      <c r="BJ257" s="468"/>
      <c r="BK257" s="468"/>
      <c r="BL257" s="471"/>
      <c r="BM257" s="471"/>
      <c r="BN257" s="471"/>
      <c r="BO257" s="472"/>
      <c r="BP257" s="471"/>
      <c r="BQ257" s="471"/>
      <c r="BR257" s="471"/>
      <c r="BS257" s="471"/>
      <c r="BT257" s="471"/>
      <c r="BU257" s="471"/>
      <c r="BV257" s="471"/>
      <c r="BW257" s="471"/>
      <c r="BX257" s="471"/>
      <c r="BY257" s="468"/>
      <c r="BZ257" s="468"/>
      <c r="CA257" s="472"/>
      <c r="CB257" s="468"/>
      <c r="CC257" s="468"/>
      <c r="CD257" s="468"/>
      <c r="CE257" s="468"/>
      <c r="CF257" s="468"/>
      <c r="CG257" s="468"/>
      <c r="CH257" s="468"/>
      <c r="CI257" s="468"/>
      <c r="CJ257" s="471"/>
      <c r="CK257" s="471">
        <f>'Per IP Marketing'!$B$14</f>
        <v>-24000</v>
      </c>
      <c r="CL257" s="471">
        <f>'Per IP Marketing'!$C$14</f>
        <v>-24000</v>
      </c>
      <c r="CM257" s="471">
        <f>'Per IP Marketing'!$D$14</f>
        <v>-19000</v>
      </c>
      <c r="CN257" s="471">
        <f>'Per IP Marketing'!$E$14</f>
        <v>-29000</v>
      </c>
      <c r="CO257" s="471">
        <f>'Per IP Marketing'!$F$14</f>
        <v>-26500</v>
      </c>
      <c r="CP257" s="471">
        <f>'Per IP Marketing'!$G$14</f>
        <v>-27700</v>
      </c>
      <c r="CQ257" s="471">
        <f>'Per IP Marketing'!$H$14</f>
        <v>-32700</v>
      </c>
      <c r="CR257" s="471">
        <f>'Per IP Marketing'!$I$14</f>
        <v>-27000</v>
      </c>
      <c r="CS257" s="471">
        <f>'Per IP Marketing'!$J$14</f>
        <v>-12500</v>
      </c>
      <c r="CT257" s="471">
        <f>'Per IP Marketing'!$K$14</f>
        <v>-10000</v>
      </c>
      <c r="CU257" s="471">
        <f>'Per IP Marketing'!$L$14</f>
        <v>-9250</v>
      </c>
      <c r="CV257" s="471">
        <f>'Per IP Marketing'!$M$14</f>
        <v>-2700</v>
      </c>
      <c r="CW257" s="471">
        <f>'Per IP Marketing'!$N$14</f>
        <v>-1100</v>
      </c>
      <c r="CX257" s="471">
        <f>'Per IP Marketing'!$O$14</f>
        <v>-1100</v>
      </c>
      <c r="CY257" s="471">
        <f>'Per IP Marketing'!$P$14</f>
        <v>-1100</v>
      </c>
      <c r="CZ257" s="471">
        <f>'Per IP Marketing'!$Q$14</f>
        <v>-800</v>
      </c>
      <c r="DA257" s="471">
        <f>'Per IP Marketing'!$R$14</f>
        <v>-1050</v>
      </c>
      <c r="DB257" s="468">
        <f>'Per IP Marketing'!$T$14</f>
        <v>0</v>
      </c>
      <c r="DC257" s="468"/>
      <c r="DD257" s="468"/>
      <c r="DE257" s="468"/>
      <c r="DF257" s="468"/>
      <c r="DG257" s="468"/>
      <c r="DH257" s="471"/>
      <c r="DI257" s="471"/>
      <c r="DJ257" s="471"/>
      <c r="DK257" s="472"/>
      <c r="DL257" s="471"/>
      <c r="DM257" s="471"/>
      <c r="DN257" s="471"/>
      <c r="DO257" s="471"/>
      <c r="DP257" s="471"/>
      <c r="DQ257" s="471"/>
      <c r="DR257" s="471"/>
      <c r="DS257" s="471"/>
      <c r="DT257" s="471"/>
      <c r="DU257" s="468"/>
      <c r="DV257" s="468"/>
      <c r="DW257" s="472"/>
      <c r="DX257" s="468"/>
      <c r="DY257" s="468"/>
      <c r="DZ257" s="468"/>
      <c r="EA257" s="468"/>
      <c r="EB257" s="468"/>
      <c r="EC257" s="468"/>
      <c r="ED257" s="468"/>
      <c r="EE257" s="468"/>
      <c r="EF257" s="471"/>
      <c r="EG257" s="471"/>
      <c r="EH257" s="471"/>
      <c r="EI257" s="472"/>
      <c r="EJ257" s="471"/>
      <c r="EK257" s="471"/>
      <c r="EL257" s="471"/>
      <c r="EM257" s="471"/>
      <c r="EN257" s="471"/>
      <c r="EO257" s="471"/>
      <c r="EP257" s="471"/>
      <c r="EQ257" s="471"/>
      <c r="ER257" s="471"/>
      <c r="ES257" s="468"/>
      <c r="ET257" s="468"/>
      <c r="EU257" s="472"/>
      <c r="EV257" s="468"/>
      <c r="EW257" s="468"/>
      <c r="EX257" s="468"/>
      <c r="EY257" s="468"/>
      <c r="EZ257" s="468"/>
      <c r="FA257" s="468"/>
      <c r="FB257" s="468"/>
      <c r="FC257" s="468"/>
      <c r="FD257" s="471"/>
      <c r="FE257" s="471"/>
      <c r="FF257" s="471"/>
      <c r="FG257" s="472"/>
      <c r="FH257" s="471"/>
      <c r="FI257" s="471"/>
      <c r="FJ257" s="471"/>
      <c r="FK257" s="471"/>
      <c r="FL257" s="471"/>
      <c r="FM257" s="471"/>
      <c r="FN257" s="471"/>
      <c r="FO257" s="471"/>
      <c r="FP257" s="471"/>
      <c r="FQ257" s="468"/>
      <c r="FR257" s="468"/>
      <c r="FS257" s="472"/>
      <c r="FT257" s="468"/>
      <c r="FU257" s="468"/>
      <c r="FV257" s="468"/>
      <c r="FW257" s="468"/>
      <c r="FX257" s="468"/>
      <c r="FY257" s="468"/>
      <c r="FZ257" s="468"/>
      <c r="GA257" s="468"/>
      <c r="GB257" s="471"/>
      <c r="GC257" s="471"/>
      <c r="GD257" s="471"/>
      <c r="GE257" s="471"/>
      <c r="GF257" s="471"/>
      <c r="GG257" s="510"/>
    </row>
    <row r="258" spans="7:189" s="508" customFormat="1" ht="22" hidden="1" customHeight="1">
      <c r="G258" s="540">
        <f>G257+1</f>
        <v>52</v>
      </c>
      <c r="H258" s="468"/>
      <c r="I258" s="468"/>
      <c r="J258" s="468"/>
      <c r="K258" s="468"/>
      <c r="L258" s="468"/>
      <c r="M258" s="468"/>
      <c r="N258" s="468"/>
      <c r="O258" s="468"/>
      <c r="P258" s="472"/>
      <c r="Q258" s="471"/>
      <c r="R258" s="471"/>
      <c r="S258" s="472"/>
      <c r="T258" s="471"/>
      <c r="U258" s="471"/>
      <c r="V258" s="471"/>
      <c r="W258" s="471"/>
      <c r="X258" s="471"/>
      <c r="Y258" s="471"/>
      <c r="Z258" s="471"/>
      <c r="AA258" s="471"/>
      <c r="AB258" s="471"/>
      <c r="AC258" s="468"/>
      <c r="AD258" s="468"/>
      <c r="AE258" s="472"/>
      <c r="AF258" s="471"/>
      <c r="AG258" s="471"/>
      <c r="AH258" s="471"/>
      <c r="AI258" s="468"/>
      <c r="AJ258" s="468"/>
      <c r="AK258" s="468"/>
      <c r="AL258" s="468"/>
      <c r="AM258" s="468"/>
      <c r="AN258" s="471"/>
      <c r="AO258" s="471"/>
      <c r="AP258" s="471"/>
      <c r="AQ258" s="472"/>
      <c r="AR258" s="471"/>
      <c r="AS258" s="471"/>
      <c r="AT258" s="471"/>
      <c r="AU258" s="471"/>
      <c r="AV258" s="471"/>
      <c r="AW258" s="471"/>
      <c r="AX258" s="471"/>
      <c r="AY258" s="471"/>
      <c r="AZ258" s="468"/>
      <c r="BA258" s="468"/>
      <c r="BB258" s="468"/>
      <c r="BC258" s="472"/>
      <c r="BD258" s="471"/>
      <c r="BE258" s="471"/>
      <c r="BF258" s="471"/>
      <c r="BG258" s="468"/>
      <c r="BH258" s="468"/>
      <c r="BI258" s="468"/>
      <c r="BJ258" s="468"/>
      <c r="BK258" s="468"/>
      <c r="BL258" s="471"/>
      <c r="BM258" s="471"/>
      <c r="BN258" s="471"/>
      <c r="BO258" s="472"/>
      <c r="BP258" s="471"/>
      <c r="BQ258" s="471"/>
      <c r="BR258" s="471"/>
      <c r="BS258" s="471"/>
      <c r="BT258" s="471"/>
      <c r="BU258" s="471"/>
      <c r="BV258" s="471"/>
      <c r="BW258" s="471"/>
      <c r="BX258" s="471"/>
      <c r="BY258" s="468"/>
      <c r="BZ258" s="468"/>
      <c r="CA258" s="472"/>
      <c r="CB258" s="468"/>
      <c r="CC258" s="468"/>
      <c r="CD258" s="468"/>
      <c r="CE258" s="468"/>
      <c r="CF258" s="468"/>
      <c r="CG258" s="468"/>
      <c r="CH258" s="468"/>
      <c r="CI258" s="468"/>
      <c r="CJ258" s="471"/>
      <c r="CK258" s="471"/>
      <c r="CL258" s="471"/>
      <c r="CM258" s="471">
        <f>'Per IP Marketing'!$B$14</f>
        <v>-24000</v>
      </c>
      <c r="CN258" s="471">
        <f>'Per IP Marketing'!$C$14</f>
        <v>-24000</v>
      </c>
      <c r="CO258" s="471">
        <f>'Per IP Marketing'!$D$14</f>
        <v>-19000</v>
      </c>
      <c r="CP258" s="471">
        <f>'Per IP Marketing'!$E$14</f>
        <v>-29000</v>
      </c>
      <c r="CQ258" s="471">
        <f>'Per IP Marketing'!$F$14</f>
        <v>-26500</v>
      </c>
      <c r="CR258" s="471">
        <f>'Per IP Marketing'!$G$14</f>
        <v>-27700</v>
      </c>
      <c r="CS258" s="471">
        <f>'Per IP Marketing'!$H$14</f>
        <v>-32700</v>
      </c>
      <c r="CT258" s="471">
        <f>'Per IP Marketing'!$I$14</f>
        <v>-27000</v>
      </c>
      <c r="CU258" s="471">
        <f>'Per IP Marketing'!$J$14</f>
        <v>-12500</v>
      </c>
      <c r="CV258" s="471">
        <f>'Per IP Marketing'!$K$14</f>
        <v>-10000</v>
      </c>
      <c r="CW258" s="471">
        <f>'Per IP Marketing'!$L$14</f>
        <v>-9250</v>
      </c>
      <c r="CX258" s="471">
        <f>'Per IP Marketing'!$M$14</f>
        <v>-2700</v>
      </c>
      <c r="CY258" s="471">
        <f>'Per IP Marketing'!$N$14</f>
        <v>-1100</v>
      </c>
      <c r="CZ258" s="471">
        <f>'Per IP Marketing'!$O$14</f>
        <v>-1100</v>
      </c>
      <c r="DA258" s="471">
        <f>'Per IP Marketing'!$P$14</f>
        <v>-1100</v>
      </c>
      <c r="DB258" s="471">
        <f>'Per IP Marketing'!$Q$14</f>
        <v>-800</v>
      </c>
      <c r="DC258" s="471">
        <f>'Per IP Marketing'!$R$14</f>
        <v>-1050</v>
      </c>
      <c r="DD258" s="468">
        <f>'Per IP Marketing'!$T$14</f>
        <v>0</v>
      </c>
      <c r="DE258" s="468"/>
      <c r="DF258" s="468"/>
      <c r="DG258" s="468"/>
      <c r="DH258" s="471"/>
      <c r="DI258" s="471"/>
      <c r="DJ258" s="471"/>
      <c r="DK258" s="472"/>
      <c r="DL258" s="471"/>
      <c r="DM258" s="471"/>
      <c r="DN258" s="471"/>
      <c r="DO258" s="471"/>
      <c r="DP258" s="471"/>
      <c r="DQ258" s="471"/>
      <c r="DR258" s="471"/>
      <c r="DS258" s="471"/>
      <c r="DT258" s="471"/>
      <c r="DU258" s="468"/>
      <c r="DV258" s="468"/>
      <c r="DW258" s="472"/>
      <c r="DX258" s="468"/>
      <c r="DY258" s="468"/>
      <c r="DZ258" s="468"/>
      <c r="EA258" s="468"/>
      <c r="EB258" s="468"/>
      <c r="EC258" s="468"/>
      <c r="ED258" s="468"/>
      <c r="EE258" s="468"/>
      <c r="EF258" s="471"/>
      <c r="EG258" s="471"/>
      <c r="EH258" s="471"/>
      <c r="EI258" s="472"/>
      <c r="EJ258" s="471"/>
      <c r="EK258" s="471"/>
      <c r="EL258" s="471"/>
      <c r="EM258" s="471"/>
      <c r="EN258" s="471"/>
      <c r="EO258" s="471"/>
      <c r="EP258" s="471"/>
      <c r="EQ258" s="471"/>
      <c r="ER258" s="471"/>
      <c r="ES258" s="468"/>
      <c r="ET258" s="468"/>
      <c r="EU258" s="472"/>
      <c r="EV258" s="468"/>
      <c r="EW258" s="468"/>
      <c r="EX258" s="468"/>
      <c r="EY258" s="468"/>
      <c r="EZ258" s="468"/>
      <c r="FA258" s="468"/>
      <c r="FB258" s="468"/>
      <c r="FC258" s="468"/>
      <c r="FD258" s="471"/>
      <c r="FE258" s="471"/>
      <c r="FF258" s="471"/>
      <c r="FG258" s="472"/>
      <c r="FH258" s="471"/>
      <c r="FI258" s="471"/>
      <c r="FJ258" s="471"/>
      <c r="FK258" s="471"/>
      <c r="FL258" s="471"/>
      <c r="FM258" s="471"/>
      <c r="FN258" s="471"/>
      <c r="FO258" s="471"/>
      <c r="FP258" s="471"/>
      <c r="FQ258" s="468"/>
      <c r="FR258" s="468"/>
      <c r="FS258" s="472"/>
      <c r="FT258" s="468"/>
      <c r="FU258" s="468"/>
      <c r="FV258" s="468"/>
      <c r="FW258" s="468"/>
      <c r="FX258" s="468"/>
      <c r="FY258" s="468"/>
      <c r="FZ258" s="468"/>
      <c r="GA258" s="468"/>
      <c r="GB258" s="471"/>
      <c r="GC258" s="471"/>
      <c r="GD258" s="471"/>
      <c r="GE258" s="471"/>
      <c r="GF258" s="471"/>
      <c r="GG258" s="510"/>
    </row>
    <row r="259" spans="7:189" s="508" customFormat="1" ht="22" hidden="1" customHeight="1">
      <c r="G259" s="540">
        <f t="shared" si="306"/>
        <v>53</v>
      </c>
      <c r="H259" s="468"/>
      <c r="I259" s="468"/>
      <c r="J259" s="468"/>
      <c r="K259" s="468"/>
      <c r="L259" s="468"/>
      <c r="M259" s="468"/>
      <c r="N259" s="468"/>
      <c r="O259" s="468"/>
      <c r="P259" s="472"/>
      <c r="Q259" s="471"/>
      <c r="R259" s="471"/>
      <c r="S259" s="472"/>
      <c r="T259" s="471"/>
      <c r="U259" s="471"/>
      <c r="V259" s="471"/>
      <c r="W259" s="471"/>
      <c r="X259" s="471"/>
      <c r="Y259" s="471"/>
      <c r="Z259" s="471"/>
      <c r="AA259" s="471"/>
      <c r="AB259" s="471"/>
      <c r="AC259" s="468"/>
      <c r="AD259" s="468"/>
      <c r="AE259" s="472"/>
      <c r="AF259" s="471"/>
      <c r="AG259" s="471"/>
      <c r="AH259" s="471"/>
      <c r="AI259" s="468"/>
      <c r="AJ259" s="468"/>
      <c r="AK259" s="468"/>
      <c r="AL259" s="468"/>
      <c r="AM259" s="468"/>
      <c r="AN259" s="471"/>
      <c r="AO259" s="471"/>
      <c r="AP259" s="471"/>
      <c r="AQ259" s="472"/>
      <c r="AR259" s="471"/>
      <c r="AS259" s="471"/>
      <c r="AT259" s="471"/>
      <c r="AU259" s="471"/>
      <c r="AV259" s="471"/>
      <c r="AW259" s="471"/>
      <c r="AX259" s="471"/>
      <c r="AY259" s="471"/>
      <c r="AZ259" s="468"/>
      <c r="BA259" s="468"/>
      <c r="BB259" s="468"/>
      <c r="BC259" s="472"/>
      <c r="BD259" s="471"/>
      <c r="BE259" s="471"/>
      <c r="BF259" s="471"/>
      <c r="BG259" s="468"/>
      <c r="BH259" s="468"/>
      <c r="BI259" s="468"/>
      <c r="BJ259" s="468"/>
      <c r="BK259" s="468"/>
      <c r="BL259" s="471"/>
      <c r="BM259" s="471"/>
      <c r="BN259" s="471"/>
      <c r="BO259" s="472"/>
      <c r="BP259" s="471"/>
      <c r="BQ259" s="471"/>
      <c r="BR259" s="471"/>
      <c r="BS259" s="471"/>
      <c r="BT259" s="471"/>
      <c r="BU259" s="471"/>
      <c r="BV259" s="471"/>
      <c r="BW259" s="471"/>
      <c r="BX259" s="471"/>
      <c r="BY259" s="468"/>
      <c r="BZ259" s="468"/>
      <c r="CA259" s="472"/>
      <c r="CB259" s="468"/>
      <c r="CC259" s="468"/>
      <c r="CD259" s="468"/>
      <c r="CE259" s="468"/>
      <c r="CF259" s="468"/>
      <c r="CG259" s="468"/>
      <c r="CH259" s="468"/>
      <c r="CI259" s="468"/>
      <c r="CJ259" s="471"/>
      <c r="CK259" s="471"/>
      <c r="CL259" s="471"/>
      <c r="CM259" s="472"/>
      <c r="CN259" s="471">
        <f>'Per IP Marketing'!$B$14</f>
        <v>-24000</v>
      </c>
      <c r="CO259" s="471">
        <f>'Per IP Marketing'!$C$14</f>
        <v>-24000</v>
      </c>
      <c r="CP259" s="471">
        <f>'Per IP Marketing'!$D$14</f>
        <v>-19000</v>
      </c>
      <c r="CQ259" s="471">
        <f>'Per IP Marketing'!$E$14</f>
        <v>-29000</v>
      </c>
      <c r="CR259" s="471">
        <f>'Per IP Marketing'!$F$14</f>
        <v>-26500</v>
      </c>
      <c r="CS259" s="471">
        <f>'Per IP Marketing'!$G$14</f>
        <v>-27700</v>
      </c>
      <c r="CT259" s="471">
        <f>'Per IP Marketing'!$H$14</f>
        <v>-32700</v>
      </c>
      <c r="CU259" s="471">
        <f>'Per IP Marketing'!$I$14</f>
        <v>-27000</v>
      </c>
      <c r="CV259" s="471">
        <f>'Per IP Marketing'!$J$14</f>
        <v>-12500</v>
      </c>
      <c r="CW259" s="471">
        <f>'Per IP Marketing'!$K$14</f>
        <v>-10000</v>
      </c>
      <c r="CX259" s="471">
        <f>'Per IP Marketing'!$L$14</f>
        <v>-9250</v>
      </c>
      <c r="CY259" s="471">
        <f>'Per IP Marketing'!$M$14</f>
        <v>-2700</v>
      </c>
      <c r="CZ259" s="471">
        <f>'Per IP Marketing'!$N$14</f>
        <v>-1100</v>
      </c>
      <c r="DA259" s="471">
        <f>'Per IP Marketing'!$O$14</f>
        <v>-1100</v>
      </c>
      <c r="DB259" s="471">
        <f>'Per IP Marketing'!$P$14</f>
        <v>-1100</v>
      </c>
      <c r="DC259" s="471">
        <f>'Per IP Marketing'!$Q$14</f>
        <v>-800</v>
      </c>
      <c r="DD259" s="471">
        <f>'Per IP Marketing'!$R$14</f>
        <v>-1050</v>
      </c>
      <c r="DE259" s="468">
        <f>'Per IP Marketing'!$T$14</f>
        <v>0</v>
      </c>
      <c r="DF259" s="468"/>
      <c r="DG259" s="468"/>
      <c r="DH259" s="471"/>
      <c r="DI259" s="471"/>
      <c r="DJ259" s="471"/>
      <c r="DK259" s="472"/>
      <c r="DL259" s="471"/>
      <c r="DM259" s="471"/>
      <c r="DN259" s="471"/>
      <c r="DO259" s="471"/>
      <c r="DP259" s="471"/>
      <c r="DQ259" s="471"/>
      <c r="DR259" s="471"/>
      <c r="DS259" s="471"/>
      <c r="DT259" s="471"/>
      <c r="DU259" s="468"/>
      <c r="DV259" s="468"/>
      <c r="DW259" s="472"/>
      <c r="DX259" s="468"/>
      <c r="DY259" s="468"/>
      <c r="DZ259" s="468"/>
      <c r="EA259" s="468"/>
      <c r="EB259" s="468"/>
      <c r="EC259" s="468"/>
      <c r="ED259" s="468"/>
      <c r="EE259" s="468"/>
      <c r="EF259" s="471"/>
      <c r="EG259" s="471"/>
      <c r="EH259" s="471"/>
      <c r="EI259" s="472"/>
      <c r="EJ259" s="471"/>
      <c r="EK259" s="471"/>
      <c r="EL259" s="471"/>
      <c r="EM259" s="471"/>
      <c r="EN259" s="471"/>
      <c r="EO259" s="471"/>
      <c r="EP259" s="471"/>
      <c r="EQ259" s="471"/>
      <c r="ER259" s="471"/>
      <c r="ES259" s="468"/>
      <c r="ET259" s="468"/>
      <c r="EU259" s="472"/>
      <c r="EV259" s="468"/>
      <c r="EW259" s="468"/>
      <c r="EX259" s="468"/>
      <c r="EY259" s="468"/>
      <c r="EZ259" s="468"/>
      <c r="FA259" s="468"/>
      <c r="FB259" s="468"/>
      <c r="FC259" s="468"/>
      <c r="FD259" s="471"/>
      <c r="FE259" s="471"/>
      <c r="FF259" s="471"/>
      <c r="FG259" s="472"/>
      <c r="FH259" s="471"/>
      <c r="FI259" s="471"/>
      <c r="FJ259" s="471"/>
      <c r="FK259" s="471"/>
      <c r="FL259" s="471"/>
      <c r="FM259" s="471"/>
      <c r="FN259" s="471"/>
      <c r="FO259" s="471"/>
      <c r="FP259" s="471"/>
      <c r="FQ259" s="468"/>
      <c r="FR259" s="468"/>
      <c r="FS259" s="472"/>
      <c r="FT259" s="468"/>
      <c r="FU259" s="468"/>
      <c r="FV259" s="468"/>
      <c r="FW259" s="468"/>
      <c r="FX259" s="468"/>
      <c r="FY259" s="468"/>
      <c r="FZ259" s="468"/>
      <c r="GA259" s="468"/>
      <c r="GB259" s="471"/>
      <c r="GC259" s="471"/>
      <c r="GD259" s="471"/>
      <c r="GE259" s="471"/>
      <c r="GF259" s="471"/>
      <c r="GG259" s="510"/>
    </row>
    <row r="260" spans="7:189" s="508" customFormat="1" ht="22" hidden="1" customHeight="1">
      <c r="G260" s="540">
        <f t="shared" si="306"/>
        <v>54</v>
      </c>
      <c r="H260" s="468"/>
      <c r="I260" s="468"/>
      <c r="J260" s="468"/>
      <c r="K260" s="468"/>
      <c r="L260" s="468"/>
      <c r="M260" s="468"/>
      <c r="N260" s="468"/>
      <c r="O260" s="468"/>
      <c r="P260" s="472"/>
      <c r="Q260" s="471"/>
      <c r="R260" s="471"/>
      <c r="S260" s="472"/>
      <c r="T260" s="471"/>
      <c r="U260" s="471"/>
      <c r="V260" s="471"/>
      <c r="W260" s="471"/>
      <c r="X260" s="471"/>
      <c r="Y260" s="471"/>
      <c r="Z260" s="471"/>
      <c r="AA260" s="471"/>
      <c r="AB260" s="471"/>
      <c r="AC260" s="468"/>
      <c r="AD260" s="468"/>
      <c r="AE260" s="472"/>
      <c r="AF260" s="471"/>
      <c r="AG260" s="471"/>
      <c r="AH260" s="471"/>
      <c r="AI260" s="468"/>
      <c r="AJ260" s="468"/>
      <c r="AK260" s="468"/>
      <c r="AL260" s="468"/>
      <c r="AM260" s="468"/>
      <c r="AN260" s="471"/>
      <c r="AO260" s="471"/>
      <c r="AP260" s="471"/>
      <c r="AQ260" s="472"/>
      <c r="AR260" s="471"/>
      <c r="AS260" s="471"/>
      <c r="AT260" s="471"/>
      <c r="AU260" s="471"/>
      <c r="AV260" s="471"/>
      <c r="AW260" s="471"/>
      <c r="AX260" s="471"/>
      <c r="AY260" s="471"/>
      <c r="AZ260" s="468"/>
      <c r="BA260" s="468"/>
      <c r="BB260" s="468"/>
      <c r="BC260" s="472"/>
      <c r="BD260" s="471"/>
      <c r="BE260" s="471"/>
      <c r="BF260" s="471"/>
      <c r="BG260" s="468"/>
      <c r="BH260" s="468"/>
      <c r="BI260" s="468"/>
      <c r="BJ260" s="468"/>
      <c r="BK260" s="468"/>
      <c r="BL260" s="471"/>
      <c r="BM260" s="471"/>
      <c r="BN260" s="471"/>
      <c r="BO260" s="472"/>
      <c r="BP260" s="471"/>
      <c r="BQ260" s="471"/>
      <c r="BR260" s="471"/>
      <c r="BS260" s="471"/>
      <c r="BT260" s="471"/>
      <c r="BU260" s="471"/>
      <c r="BV260" s="471"/>
      <c r="BW260" s="471"/>
      <c r="BX260" s="471"/>
      <c r="BY260" s="468"/>
      <c r="BZ260" s="468"/>
      <c r="CA260" s="472"/>
      <c r="CB260" s="468"/>
      <c r="CC260" s="468"/>
      <c r="CD260" s="468"/>
      <c r="CE260" s="468"/>
      <c r="CF260" s="468"/>
      <c r="CG260" s="468"/>
      <c r="CH260" s="468"/>
      <c r="CI260" s="468"/>
      <c r="CJ260" s="471"/>
      <c r="CK260" s="471"/>
      <c r="CL260" s="471"/>
      <c r="CM260" s="472"/>
      <c r="CN260" s="471"/>
      <c r="CO260" s="471">
        <f>'Per IP Marketing'!$B$14</f>
        <v>-24000</v>
      </c>
      <c r="CP260" s="471">
        <f>'Per IP Marketing'!$C$14</f>
        <v>-24000</v>
      </c>
      <c r="CQ260" s="471">
        <f>'Per IP Marketing'!$D$14</f>
        <v>-19000</v>
      </c>
      <c r="CR260" s="471">
        <f>'Per IP Marketing'!$E$14</f>
        <v>-29000</v>
      </c>
      <c r="CS260" s="471">
        <f>'Per IP Marketing'!$F$14</f>
        <v>-26500</v>
      </c>
      <c r="CT260" s="471">
        <f>'Per IP Marketing'!$G$14</f>
        <v>-27700</v>
      </c>
      <c r="CU260" s="471">
        <f>'Per IP Marketing'!$H$14</f>
        <v>-32700</v>
      </c>
      <c r="CV260" s="471">
        <f>'Per IP Marketing'!$I$14</f>
        <v>-27000</v>
      </c>
      <c r="CW260" s="471">
        <f>'Per IP Marketing'!$J$14</f>
        <v>-12500</v>
      </c>
      <c r="CX260" s="471">
        <f>'Per IP Marketing'!$K$14</f>
        <v>-10000</v>
      </c>
      <c r="CY260" s="471">
        <f>'Per IP Marketing'!$L$14</f>
        <v>-9250</v>
      </c>
      <c r="CZ260" s="471">
        <f>'Per IP Marketing'!$M$14</f>
        <v>-2700</v>
      </c>
      <c r="DA260" s="471">
        <f>'Per IP Marketing'!$N$14</f>
        <v>-1100</v>
      </c>
      <c r="DB260" s="471">
        <f>'Per IP Marketing'!$O$14</f>
        <v>-1100</v>
      </c>
      <c r="DC260" s="471">
        <f>'Per IP Marketing'!$P$14</f>
        <v>-1100</v>
      </c>
      <c r="DD260" s="471">
        <f>'Per IP Marketing'!$Q$14</f>
        <v>-800</v>
      </c>
      <c r="DE260" s="471">
        <f>'Per IP Marketing'!$R$14</f>
        <v>-1050</v>
      </c>
      <c r="DF260" s="468">
        <f>'Per IP Marketing'!$T$14</f>
        <v>0</v>
      </c>
      <c r="DG260" s="468"/>
      <c r="DH260" s="471"/>
      <c r="DI260" s="471"/>
      <c r="DJ260" s="471"/>
      <c r="DK260" s="472"/>
      <c r="DL260" s="471"/>
      <c r="DM260" s="471"/>
      <c r="DN260" s="471"/>
      <c r="DO260" s="471"/>
      <c r="DP260" s="471"/>
      <c r="DQ260" s="471"/>
      <c r="DR260" s="471"/>
      <c r="DS260" s="471"/>
      <c r="DT260" s="471"/>
      <c r="DU260" s="468"/>
      <c r="DV260" s="468"/>
      <c r="DW260" s="472"/>
      <c r="DX260" s="468"/>
      <c r="DY260" s="468"/>
      <c r="DZ260" s="468"/>
      <c r="EA260" s="468"/>
      <c r="EB260" s="468"/>
      <c r="EC260" s="468"/>
      <c r="ED260" s="468"/>
      <c r="EE260" s="468"/>
      <c r="EF260" s="471"/>
      <c r="EG260" s="471"/>
      <c r="EH260" s="471"/>
      <c r="EI260" s="472"/>
      <c r="EJ260" s="471"/>
      <c r="EK260" s="471"/>
      <c r="EL260" s="471"/>
      <c r="EM260" s="471"/>
      <c r="EN260" s="471"/>
      <c r="EO260" s="471"/>
      <c r="EP260" s="471"/>
      <c r="EQ260" s="471"/>
      <c r="ER260" s="471"/>
      <c r="ES260" s="468"/>
      <c r="ET260" s="468"/>
      <c r="EU260" s="472"/>
      <c r="EV260" s="468"/>
      <c r="EW260" s="468"/>
      <c r="EX260" s="468"/>
      <c r="EY260" s="468"/>
      <c r="EZ260" s="468"/>
      <c r="FA260" s="468"/>
      <c r="FB260" s="468"/>
      <c r="FC260" s="468"/>
      <c r="FD260" s="471"/>
      <c r="FE260" s="471"/>
      <c r="FF260" s="471"/>
      <c r="FG260" s="472"/>
      <c r="FH260" s="471"/>
      <c r="FI260" s="471"/>
      <c r="FJ260" s="471"/>
      <c r="FK260" s="471"/>
      <c r="FL260" s="471"/>
      <c r="FM260" s="471"/>
      <c r="FN260" s="471"/>
      <c r="FO260" s="471"/>
      <c r="FP260" s="471"/>
      <c r="FQ260" s="468"/>
      <c r="FR260" s="468"/>
      <c r="FS260" s="472"/>
      <c r="FT260" s="468"/>
      <c r="FU260" s="468"/>
      <c r="FV260" s="468"/>
      <c r="FW260" s="468"/>
      <c r="FX260" s="468"/>
      <c r="FY260" s="468"/>
      <c r="FZ260" s="468"/>
      <c r="GA260" s="468"/>
      <c r="GB260" s="471"/>
      <c r="GC260" s="471"/>
      <c r="GD260" s="471"/>
      <c r="GE260" s="471"/>
      <c r="GF260" s="471"/>
      <c r="GG260" s="510"/>
    </row>
    <row r="261" spans="7:189" s="508" customFormat="1" ht="22" hidden="1" customHeight="1">
      <c r="G261" s="540">
        <f t="shared" si="306"/>
        <v>55</v>
      </c>
      <c r="H261" s="468"/>
      <c r="I261" s="468"/>
      <c r="J261" s="468"/>
      <c r="K261" s="468"/>
      <c r="L261" s="468"/>
      <c r="M261" s="468"/>
      <c r="N261" s="468"/>
      <c r="O261" s="468"/>
      <c r="P261" s="472"/>
      <c r="Q261" s="471"/>
      <c r="R261" s="471"/>
      <c r="S261" s="472"/>
      <c r="T261" s="471"/>
      <c r="U261" s="471"/>
      <c r="V261" s="471"/>
      <c r="W261" s="471"/>
      <c r="X261" s="471"/>
      <c r="Y261" s="471"/>
      <c r="Z261" s="471"/>
      <c r="AA261" s="471"/>
      <c r="AB261" s="471"/>
      <c r="AC261" s="468"/>
      <c r="AD261" s="468"/>
      <c r="AE261" s="472"/>
      <c r="AF261" s="471"/>
      <c r="AG261" s="471"/>
      <c r="AH261" s="471"/>
      <c r="AI261" s="468"/>
      <c r="AJ261" s="468"/>
      <c r="AK261" s="468"/>
      <c r="AL261" s="468"/>
      <c r="AM261" s="468"/>
      <c r="AN261" s="471"/>
      <c r="AO261" s="471"/>
      <c r="AP261" s="471"/>
      <c r="AQ261" s="472"/>
      <c r="AR261" s="471"/>
      <c r="AS261" s="471"/>
      <c r="AT261" s="471"/>
      <c r="AU261" s="471"/>
      <c r="AV261" s="471"/>
      <c r="AW261" s="471"/>
      <c r="AX261" s="471"/>
      <c r="AY261" s="471"/>
      <c r="AZ261" s="468"/>
      <c r="BA261" s="468"/>
      <c r="BB261" s="468"/>
      <c r="BC261" s="472"/>
      <c r="BD261" s="471"/>
      <c r="BE261" s="471"/>
      <c r="BF261" s="471"/>
      <c r="BG261" s="468"/>
      <c r="BH261" s="468"/>
      <c r="BI261" s="468"/>
      <c r="BJ261" s="468"/>
      <c r="BK261" s="468"/>
      <c r="BL261" s="471"/>
      <c r="BM261" s="471"/>
      <c r="BN261" s="471"/>
      <c r="BO261" s="472"/>
      <c r="BP261" s="471"/>
      <c r="BQ261" s="471"/>
      <c r="BR261" s="471"/>
      <c r="BS261" s="471"/>
      <c r="BT261" s="471"/>
      <c r="BU261" s="471"/>
      <c r="BV261" s="471"/>
      <c r="BW261" s="471"/>
      <c r="BX261" s="471"/>
      <c r="BY261" s="468"/>
      <c r="BZ261" s="468"/>
      <c r="CA261" s="472"/>
      <c r="CB261" s="468"/>
      <c r="CC261" s="468"/>
      <c r="CD261" s="468"/>
      <c r="CE261" s="468"/>
      <c r="CF261" s="468"/>
      <c r="CG261" s="468"/>
      <c r="CH261" s="468"/>
      <c r="CI261" s="468"/>
      <c r="CJ261" s="471"/>
      <c r="CK261" s="471"/>
      <c r="CL261" s="471"/>
      <c r="CM261" s="472"/>
      <c r="CN261" s="471"/>
      <c r="CO261" s="471"/>
      <c r="CP261" s="471"/>
      <c r="CQ261" s="471">
        <f>'Per IP Marketing'!$B$14</f>
        <v>-24000</v>
      </c>
      <c r="CR261" s="471">
        <f>'Per IP Marketing'!$C$14</f>
        <v>-24000</v>
      </c>
      <c r="CS261" s="471">
        <f>'Per IP Marketing'!$D$14</f>
        <v>-19000</v>
      </c>
      <c r="CT261" s="471">
        <f>'Per IP Marketing'!$E$14</f>
        <v>-29000</v>
      </c>
      <c r="CU261" s="471">
        <f>'Per IP Marketing'!$F$14</f>
        <v>-26500</v>
      </c>
      <c r="CV261" s="471">
        <f>'Per IP Marketing'!$G$14</f>
        <v>-27700</v>
      </c>
      <c r="CW261" s="471">
        <f>'Per IP Marketing'!$H$14</f>
        <v>-32700</v>
      </c>
      <c r="CX261" s="471">
        <f>'Per IP Marketing'!$I$14</f>
        <v>-27000</v>
      </c>
      <c r="CY261" s="471">
        <f>'Per IP Marketing'!$J$14</f>
        <v>-12500</v>
      </c>
      <c r="CZ261" s="471">
        <f>'Per IP Marketing'!$K$14</f>
        <v>-10000</v>
      </c>
      <c r="DA261" s="471">
        <f>'Per IP Marketing'!$L$14</f>
        <v>-9250</v>
      </c>
      <c r="DB261" s="471">
        <f>'Per IP Marketing'!$M$14</f>
        <v>-2700</v>
      </c>
      <c r="DC261" s="471">
        <f>'Per IP Marketing'!$N$14</f>
        <v>-1100</v>
      </c>
      <c r="DD261" s="471">
        <f>'Per IP Marketing'!$O$14</f>
        <v>-1100</v>
      </c>
      <c r="DE261" s="471">
        <f>'Per IP Marketing'!$P$14</f>
        <v>-1100</v>
      </c>
      <c r="DF261" s="471">
        <f>'Per IP Marketing'!$Q$14</f>
        <v>-800</v>
      </c>
      <c r="DG261" s="471">
        <f>'Per IP Marketing'!$R$14</f>
        <v>-1050</v>
      </c>
      <c r="DH261" s="468">
        <f>'Per IP Marketing'!$T$14</f>
        <v>0</v>
      </c>
      <c r="DI261" s="471"/>
      <c r="DJ261" s="471"/>
      <c r="DK261" s="472"/>
      <c r="DL261" s="471"/>
      <c r="DM261" s="471"/>
      <c r="DN261" s="471"/>
      <c r="DO261" s="471"/>
      <c r="DP261" s="471"/>
      <c r="DQ261" s="471"/>
      <c r="DR261" s="471"/>
      <c r="DS261" s="471"/>
      <c r="DT261" s="471"/>
      <c r="DU261" s="468"/>
      <c r="DV261" s="468"/>
      <c r="DW261" s="472"/>
      <c r="DX261" s="468"/>
      <c r="DY261" s="468"/>
      <c r="DZ261" s="468"/>
      <c r="EA261" s="468"/>
      <c r="EB261" s="468"/>
      <c r="EC261" s="468"/>
      <c r="ED261" s="468"/>
      <c r="EE261" s="468"/>
      <c r="EF261" s="471"/>
      <c r="EG261" s="471"/>
      <c r="EH261" s="471"/>
      <c r="EI261" s="472"/>
      <c r="EJ261" s="471"/>
      <c r="EK261" s="471"/>
      <c r="EL261" s="471"/>
      <c r="EM261" s="471"/>
      <c r="EN261" s="471"/>
      <c r="EO261" s="471"/>
      <c r="EP261" s="471"/>
      <c r="EQ261" s="471"/>
      <c r="ER261" s="471"/>
      <c r="ES261" s="468"/>
      <c r="ET261" s="468"/>
      <c r="EU261" s="472"/>
      <c r="EV261" s="468"/>
      <c r="EW261" s="468"/>
      <c r="EX261" s="468"/>
      <c r="EY261" s="468"/>
      <c r="EZ261" s="468"/>
      <c r="FA261" s="468"/>
      <c r="FB261" s="468"/>
      <c r="FC261" s="468"/>
      <c r="FD261" s="471"/>
      <c r="FE261" s="471"/>
      <c r="FF261" s="471"/>
      <c r="FG261" s="472"/>
      <c r="FH261" s="471"/>
      <c r="FI261" s="471"/>
      <c r="FJ261" s="471"/>
      <c r="FK261" s="471"/>
      <c r="FL261" s="471"/>
      <c r="FM261" s="471"/>
      <c r="FN261" s="471"/>
      <c r="FO261" s="471"/>
      <c r="FP261" s="471"/>
      <c r="FQ261" s="468"/>
      <c r="FR261" s="468"/>
      <c r="FS261" s="472"/>
      <c r="FT261" s="468"/>
      <c r="FU261" s="468"/>
      <c r="FV261" s="468"/>
      <c r="FW261" s="468"/>
      <c r="FX261" s="468"/>
      <c r="FY261" s="468"/>
      <c r="FZ261" s="468"/>
      <c r="GA261" s="468"/>
      <c r="GB261" s="471"/>
      <c r="GC261" s="471"/>
      <c r="GD261" s="471"/>
      <c r="GE261" s="471"/>
      <c r="GF261" s="471"/>
      <c r="GG261" s="510"/>
    </row>
    <row r="262" spans="7:189" s="508" customFormat="1" ht="22" hidden="1" customHeight="1">
      <c r="G262" s="540">
        <f t="shared" si="306"/>
        <v>56</v>
      </c>
      <c r="H262" s="468"/>
      <c r="I262" s="468"/>
      <c r="J262" s="468"/>
      <c r="K262" s="468"/>
      <c r="L262" s="468"/>
      <c r="M262" s="468"/>
      <c r="N262" s="468"/>
      <c r="O262" s="468"/>
      <c r="P262" s="472"/>
      <c r="Q262" s="471"/>
      <c r="R262" s="471"/>
      <c r="S262" s="472"/>
      <c r="T262" s="471"/>
      <c r="U262" s="471"/>
      <c r="V262" s="471"/>
      <c r="W262" s="471"/>
      <c r="X262" s="471"/>
      <c r="Y262" s="471"/>
      <c r="Z262" s="471"/>
      <c r="AA262" s="471"/>
      <c r="AB262" s="471"/>
      <c r="AC262" s="468"/>
      <c r="AD262" s="468"/>
      <c r="AE262" s="472"/>
      <c r="AF262" s="471"/>
      <c r="AG262" s="471"/>
      <c r="AH262" s="471"/>
      <c r="AI262" s="468"/>
      <c r="AJ262" s="468"/>
      <c r="AK262" s="468"/>
      <c r="AL262" s="468"/>
      <c r="AM262" s="468"/>
      <c r="AN262" s="471"/>
      <c r="AO262" s="471"/>
      <c r="AP262" s="471"/>
      <c r="AQ262" s="472"/>
      <c r="AR262" s="471"/>
      <c r="AS262" s="471"/>
      <c r="AT262" s="471"/>
      <c r="AU262" s="471"/>
      <c r="AV262" s="471"/>
      <c r="AW262" s="471"/>
      <c r="AX262" s="471"/>
      <c r="AY262" s="471"/>
      <c r="AZ262" s="468"/>
      <c r="BA262" s="468"/>
      <c r="BB262" s="468"/>
      <c r="BC262" s="472"/>
      <c r="BD262" s="471"/>
      <c r="BE262" s="471"/>
      <c r="BF262" s="471"/>
      <c r="BG262" s="468"/>
      <c r="BH262" s="468"/>
      <c r="BI262" s="468"/>
      <c r="BJ262" s="468"/>
      <c r="BK262" s="468"/>
      <c r="BL262" s="471"/>
      <c r="BM262" s="471"/>
      <c r="BN262" s="471"/>
      <c r="BO262" s="472"/>
      <c r="BP262" s="471"/>
      <c r="BQ262" s="471"/>
      <c r="BR262" s="471"/>
      <c r="BS262" s="471"/>
      <c r="BT262" s="471"/>
      <c r="BU262" s="471"/>
      <c r="BV262" s="471"/>
      <c r="BW262" s="471"/>
      <c r="BX262" s="471"/>
      <c r="BY262" s="468"/>
      <c r="BZ262" s="468"/>
      <c r="CA262" s="472"/>
      <c r="CB262" s="468"/>
      <c r="CC262" s="468"/>
      <c r="CD262" s="468"/>
      <c r="CE262" s="468"/>
      <c r="CF262" s="468"/>
      <c r="CG262" s="468"/>
      <c r="CH262" s="468"/>
      <c r="CI262" s="468"/>
      <c r="CJ262" s="471"/>
      <c r="CK262" s="471"/>
      <c r="CL262" s="471"/>
      <c r="CM262" s="472"/>
      <c r="CN262" s="471"/>
      <c r="CO262" s="471"/>
      <c r="CP262" s="471"/>
      <c r="CQ262" s="471"/>
      <c r="CR262" s="471">
        <f>'Per IP Marketing'!$B$14</f>
        <v>-24000</v>
      </c>
      <c r="CS262" s="471">
        <f>'Per IP Marketing'!$C$14</f>
        <v>-24000</v>
      </c>
      <c r="CT262" s="471">
        <f>'Per IP Marketing'!$D$14</f>
        <v>-19000</v>
      </c>
      <c r="CU262" s="471">
        <f>'Per IP Marketing'!$E$14</f>
        <v>-29000</v>
      </c>
      <c r="CV262" s="471">
        <f>'Per IP Marketing'!$F$14</f>
        <v>-26500</v>
      </c>
      <c r="CW262" s="471">
        <f>'Per IP Marketing'!$G$14</f>
        <v>-27700</v>
      </c>
      <c r="CX262" s="471">
        <f>'Per IP Marketing'!$H$14</f>
        <v>-32700</v>
      </c>
      <c r="CY262" s="471">
        <f>'Per IP Marketing'!$I$14</f>
        <v>-27000</v>
      </c>
      <c r="CZ262" s="471">
        <f>'Per IP Marketing'!$J$14</f>
        <v>-12500</v>
      </c>
      <c r="DA262" s="471">
        <f>'Per IP Marketing'!$K$14</f>
        <v>-10000</v>
      </c>
      <c r="DB262" s="471">
        <f>'Per IP Marketing'!$L$14</f>
        <v>-9250</v>
      </c>
      <c r="DC262" s="471">
        <f>'Per IP Marketing'!$M$14</f>
        <v>-2700</v>
      </c>
      <c r="DD262" s="471">
        <f>'Per IP Marketing'!$N$14</f>
        <v>-1100</v>
      </c>
      <c r="DE262" s="471">
        <f>'Per IP Marketing'!$O$14</f>
        <v>-1100</v>
      </c>
      <c r="DF262" s="471">
        <f>'Per IP Marketing'!$P$14</f>
        <v>-1100</v>
      </c>
      <c r="DG262" s="471">
        <f>'Per IP Marketing'!$Q$14</f>
        <v>-800</v>
      </c>
      <c r="DH262" s="471">
        <f>'Per IP Marketing'!$R$14</f>
        <v>-1050</v>
      </c>
      <c r="DI262" s="468">
        <f>'Per IP Marketing'!$T$14</f>
        <v>0</v>
      </c>
      <c r="DJ262" s="471"/>
      <c r="DK262" s="472"/>
      <c r="DL262" s="471"/>
      <c r="DM262" s="471"/>
      <c r="DN262" s="471"/>
      <c r="DO262" s="471"/>
      <c r="DP262" s="471"/>
      <c r="DQ262" s="471"/>
      <c r="DR262" s="471"/>
      <c r="DS262" s="471"/>
      <c r="DT262" s="471"/>
      <c r="DU262" s="468"/>
      <c r="DV262" s="468"/>
      <c r="DW262" s="472"/>
      <c r="DX262" s="468"/>
      <c r="DY262" s="468"/>
      <c r="DZ262" s="468"/>
      <c r="EA262" s="468"/>
      <c r="EB262" s="468"/>
      <c r="EC262" s="468"/>
      <c r="ED262" s="468"/>
      <c r="EE262" s="468"/>
      <c r="EF262" s="471"/>
      <c r="EG262" s="471"/>
      <c r="EH262" s="471"/>
      <c r="EI262" s="472"/>
      <c r="EJ262" s="471"/>
      <c r="EK262" s="471"/>
      <c r="EL262" s="471"/>
      <c r="EM262" s="471"/>
      <c r="EN262" s="471"/>
      <c r="EO262" s="471"/>
      <c r="EP262" s="471"/>
      <c r="EQ262" s="471"/>
      <c r="ER262" s="471"/>
      <c r="ES262" s="468"/>
      <c r="ET262" s="468"/>
      <c r="EU262" s="472"/>
      <c r="EV262" s="468"/>
      <c r="EW262" s="468"/>
      <c r="EX262" s="468"/>
      <c r="EY262" s="468"/>
      <c r="EZ262" s="468"/>
      <c r="FA262" s="468"/>
      <c r="FB262" s="468"/>
      <c r="FC262" s="468"/>
      <c r="FD262" s="471"/>
      <c r="FE262" s="471"/>
      <c r="FF262" s="471"/>
      <c r="FG262" s="472"/>
      <c r="FH262" s="471"/>
      <c r="FI262" s="471"/>
      <c r="FJ262" s="471"/>
      <c r="FK262" s="471"/>
      <c r="FL262" s="471"/>
      <c r="FM262" s="471"/>
      <c r="FN262" s="471"/>
      <c r="FO262" s="471"/>
      <c r="FP262" s="471"/>
      <c r="FQ262" s="468"/>
      <c r="FR262" s="468"/>
      <c r="FS262" s="472"/>
      <c r="FT262" s="468"/>
      <c r="FU262" s="468"/>
      <c r="FV262" s="468"/>
      <c r="FW262" s="468"/>
      <c r="FX262" s="468"/>
      <c r="FY262" s="468"/>
      <c r="FZ262" s="468"/>
      <c r="GA262" s="468"/>
      <c r="GB262" s="471"/>
      <c r="GC262" s="471"/>
      <c r="GD262" s="471"/>
      <c r="GE262" s="471"/>
      <c r="GF262" s="471"/>
      <c r="GG262" s="510"/>
    </row>
    <row r="263" spans="7:189" s="508" customFormat="1" ht="22" hidden="1" customHeight="1">
      <c r="G263" s="540">
        <f t="shared" si="306"/>
        <v>57</v>
      </c>
      <c r="H263" s="468"/>
      <c r="I263" s="468"/>
      <c r="J263" s="468"/>
      <c r="K263" s="468"/>
      <c r="L263" s="468"/>
      <c r="M263" s="468"/>
      <c r="N263" s="468"/>
      <c r="O263" s="468"/>
      <c r="P263" s="472"/>
      <c r="Q263" s="471"/>
      <c r="R263" s="471"/>
      <c r="S263" s="472"/>
      <c r="T263" s="471"/>
      <c r="U263" s="471"/>
      <c r="V263" s="471"/>
      <c r="W263" s="471"/>
      <c r="X263" s="471"/>
      <c r="Y263" s="471"/>
      <c r="Z263" s="471"/>
      <c r="AA263" s="471"/>
      <c r="AB263" s="471"/>
      <c r="AC263" s="468"/>
      <c r="AD263" s="468"/>
      <c r="AE263" s="472"/>
      <c r="AF263" s="471"/>
      <c r="AG263" s="471"/>
      <c r="AH263" s="471"/>
      <c r="AI263" s="468"/>
      <c r="AJ263" s="468"/>
      <c r="AK263" s="468"/>
      <c r="AL263" s="468"/>
      <c r="AM263" s="468"/>
      <c r="AN263" s="471"/>
      <c r="AO263" s="471"/>
      <c r="AP263" s="471"/>
      <c r="AQ263" s="472"/>
      <c r="AR263" s="471"/>
      <c r="AS263" s="471"/>
      <c r="AT263" s="471"/>
      <c r="AU263" s="471"/>
      <c r="AV263" s="471"/>
      <c r="AW263" s="471"/>
      <c r="AX263" s="471"/>
      <c r="AY263" s="471"/>
      <c r="AZ263" s="468"/>
      <c r="BA263" s="468"/>
      <c r="BB263" s="468"/>
      <c r="BC263" s="472"/>
      <c r="BD263" s="471"/>
      <c r="BE263" s="471"/>
      <c r="BF263" s="471"/>
      <c r="BG263" s="468"/>
      <c r="BH263" s="468"/>
      <c r="BI263" s="468"/>
      <c r="BJ263" s="468"/>
      <c r="BK263" s="468"/>
      <c r="BL263" s="471"/>
      <c r="BM263" s="471"/>
      <c r="BN263" s="471"/>
      <c r="BO263" s="472"/>
      <c r="BP263" s="471"/>
      <c r="BQ263" s="471"/>
      <c r="BR263" s="471"/>
      <c r="BS263" s="471"/>
      <c r="BT263" s="471"/>
      <c r="BU263" s="471"/>
      <c r="BV263" s="471"/>
      <c r="BW263" s="471"/>
      <c r="BX263" s="471"/>
      <c r="BY263" s="468"/>
      <c r="BZ263" s="468"/>
      <c r="CA263" s="472"/>
      <c r="CB263" s="468"/>
      <c r="CC263" s="468"/>
      <c r="CD263" s="468"/>
      <c r="CE263" s="468"/>
      <c r="CF263" s="468"/>
      <c r="CG263" s="468"/>
      <c r="CH263" s="468"/>
      <c r="CI263" s="468"/>
      <c r="CJ263" s="471"/>
      <c r="CK263" s="471"/>
      <c r="CL263" s="471"/>
      <c r="CM263" s="472"/>
      <c r="CN263" s="471"/>
      <c r="CO263" s="471"/>
      <c r="CP263" s="471"/>
      <c r="CQ263" s="471"/>
      <c r="CR263" s="471">
        <f>'Per IP Marketing'!$B$14</f>
        <v>-24000</v>
      </c>
      <c r="CS263" s="471">
        <f>'Per IP Marketing'!$C$14</f>
        <v>-24000</v>
      </c>
      <c r="CT263" s="471">
        <f>'Per IP Marketing'!$D$14</f>
        <v>-19000</v>
      </c>
      <c r="CU263" s="471">
        <f>'Per IP Marketing'!$E$14</f>
        <v>-29000</v>
      </c>
      <c r="CV263" s="471">
        <f>'Per IP Marketing'!$F$14</f>
        <v>-26500</v>
      </c>
      <c r="CW263" s="471">
        <f>'Per IP Marketing'!$G$14</f>
        <v>-27700</v>
      </c>
      <c r="CX263" s="471">
        <f>'Per IP Marketing'!$H$14</f>
        <v>-32700</v>
      </c>
      <c r="CY263" s="471">
        <f>'Per IP Marketing'!$I$14</f>
        <v>-27000</v>
      </c>
      <c r="CZ263" s="471">
        <f>'Per IP Marketing'!$J$14</f>
        <v>-12500</v>
      </c>
      <c r="DA263" s="471">
        <f>'Per IP Marketing'!$K$14</f>
        <v>-10000</v>
      </c>
      <c r="DB263" s="471">
        <f>'Per IP Marketing'!$L$14</f>
        <v>-9250</v>
      </c>
      <c r="DC263" s="471">
        <f>'Per IP Marketing'!$M$14</f>
        <v>-2700</v>
      </c>
      <c r="DD263" s="471">
        <f>'Per IP Marketing'!$N$14</f>
        <v>-1100</v>
      </c>
      <c r="DE263" s="471">
        <f>'Per IP Marketing'!$O$14</f>
        <v>-1100</v>
      </c>
      <c r="DF263" s="471">
        <f>'Per IP Marketing'!$P$14</f>
        <v>-1100</v>
      </c>
      <c r="DG263" s="471">
        <f>'Per IP Marketing'!$Q$14</f>
        <v>-800</v>
      </c>
      <c r="DH263" s="471">
        <f>'Per IP Marketing'!$R$14</f>
        <v>-1050</v>
      </c>
      <c r="DI263" s="468">
        <f>'Per IP Marketing'!$T$14</f>
        <v>0</v>
      </c>
      <c r="DJ263" s="471"/>
      <c r="DK263" s="472"/>
      <c r="DL263" s="471"/>
      <c r="DM263" s="471"/>
      <c r="DN263" s="471"/>
      <c r="DO263" s="471"/>
      <c r="DP263" s="471"/>
      <c r="DQ263" s="471"/>
      <c r="DR263" s="471"/>
      <c r="DS263" s="471"/>
      <c r="DT263" s="471"/>
      <c r="DU263" s="468"/>
      <c r="DV263" s="468"/>
      <c r="DW263" s="472"/>
      <c r="DX263" s="468"/>
      <c r="DY263" s="468"/>
      <c r="DZ263" s="468"/>
      <c r="EA263" s="468"/>
      <c r="EB263" s="468"/>
      <c r="EC263" s="468"/>
      <c r="ED263" s="468"/>
      <c r="EE263" s="468"/>
      <c r="EF263" s="471"/>
      <c r="EG263" s="471"/>
      <c r="EH263" s="471"/>
      <c r="EI263" s="472"/>
      <c r="EJ263" s="471"/>
      <c r="EK263" s="471"/>
      <c r="EL263" s="471"/>
      <c r="EM263" s="471"/>
      <c r="EN263" s="471"/>
      <c r="EO263" s="471"/>
      <c r="EP263" s="471"/>
      <c r="EQ263" s="471"/>
      <c r="ER263" s="471"/>
      <c r="ES263" s="468"/>
      <c r="ET263" s="468"/>
      <c r="EU263" s="472"/>
      <c r="EV263" s="468"/>
      <c r="EW263" s="468"/>
      <c r="EX263" s="468"/>
      <c r="EY263" s="468"/>
      <c r="EZ263" s="468"/>
      <c r="FA263" s="468"/>
      <c r="FB263" s="468"/>
      <c r="FC263" s="468"/>
      <c r="FD263" s="471"/>
      <c r="FE263" s="471"/>
      <c r="FF263" s="471"/>
      <c r="FG263" s="472"/>
      <c r="FH263" s="471"/>
      <c r="FI263" s="471"/>
      <c r="FJ263" s="471"/>
      <c r="FK263" s="471"/>
      <c r="FL263" s="471"/>
      <c r="FM263" s="471"/>
      <c r="FN263" s="471"/>
      <c r="FO263" s="471"/>
      <c r="FP263" s="471"/>
      <c r="FQ263" s="468"/>
      <c r="FR263" s="468"/>
      <c r="FS263" s="472"/>
      <c r="FT263" s="468"/>
      <c r="FU263" s="468"/>
      <c r="FV263" s="468"/>
      <c r="FW263" s="468"/>
      <c r="FX263" s="468"/>
      <c r="FY263" s="468"/>
      <c r="FZ263" s="468"/>
      <c r="GA263" s="468"/>
      <c r="GB263" s="471"/>
      <c r="GC263" s="471"/>
      <c r="GD263" s="471"/>
      <c r="GE263" s="471"/>
      <c r="GF263" s="471"/>
      <c r="GG263" s="510"/>
    </row>
    <row r="264" spans="7:189" s="508" customFormat="1" ht="22" hidden="1" customHeight="1">
      <c r="G264" s="540">
        <f t="shared" si="306"/>
        <v>58</v>
      </c>
      <c r="H264" s="468"/>
      <c r="I264" s="468"/>
      <c r="J264" s="468"/>
      <c r="K264" s="468"/>
      <c r="L264" s="468"/>
      <c r="M264" s="468"/>
      <c r="N264" s="468"/>
      <c r="O264" s="468"/>
      <c r="P264" s="472"/>
      <c r="Q264" s="471"/>
      <c r="R264" s="471"/>
      <c r="S264" s="472"/>
      <c r="T264" s="471"/>
      <c r="U264" s="471"/>
      <c r="V264" s="471"/>
      <c r="W264" s="471"/>
      <c r="X264" s="471"/>
      <c r="Y264" s="471"/>
      <c r="Z264" s="471"/>
      <c r="AA264" s="471"/>
      <c r="AB264" s="471"/>
      <c r="AC264" s="468"/>
      <c r="AD264" s="468"/>
      <c r="AE264" s="472"/>
      <c r="AF264" s="471"/>
      <c r="AG264" s="471"/>
      <c r="AH264" s="471"/>
      <c r="AI264" s="468"/>
      <c r="AJ264" s="468"/>
      <c r="AK264" s="468"/>
      <c r="AL264" s="468"/>
      <c r="AM264" s="468"/>
      <c r="AN264" s="471"/>
      <c r="AO264" s="471"/>
      <c r="AP264" s="471"/>
      <c r="AQ264" s="472"/>
      <c r="AR264" s="471"/>
      <c r="AS264" s="471"/>
      <c r="AT264" s="471"/>
      <c r="AU264" s="471"/>
      <c r="AV264" s="471"/>
      <c r="AW264" s="471"/>
      <c r="AX264" s="471"/>
      <c r="AY264" s="471"/>
      <c r="AZ264" s="468"/>
      <c r="BA264" s="468"/>
      <c r="BB264" s="468"/>
      <c r="BC264" s="472"/>
      <c r="BD264" s="471"/>
      <c r="BE264" s="471"/>
      <c r="BF264" s="471"/>
      <c r="BG264" s="468"/>
      <c r="BH264" s="468"/>
      <c r="BI264" s="468"/>
      <c r="BJ264" s="468"/>
      <c r="BK264" s="468"/>
      <c r="BL264" s="471"/>
      <c r="BM264" s="471"/>
      <c r="BN264" s="471"/>
      <c r="BO264" s="472"/>
      <c r="BP264" s="471"/>
      <c r="BQ264" s="471"/>
      <c r="BR264" s="471"/>
      <c r="BS264" s="471"/>
      <c r="BT264" s="471"/>
      <c r="BU264" s="471"/>
      <c r="BV264" s="471"/>
      <c r="BW264" s="471"/>
      <c r="BX264" s="471"/>
      <c r="BY264" s="468"/>
      <c r="BZ264" s="468"/>
      <c r="CA264" s="472"/>
      <c r="CB264" s="468"/>
      <c r="CC264" s="468"/>
      <c r="CD264" s="468"/>
      <c r="CE264" s="468"/>
      <c r="CF264" s="468"/>
      <c r="CG264" s="468"/>
      <c r="CH264" s="468"/>
      <c r="CI264" s="468"/>
      <c r="CJ264" s="471"/>
      <c r="CK264" s="471"/>
      <c r="CL264" s="471"/>
      <c r="CM264" s="472"/>
      <c r="CN264" s="471"/>
      <c r="CO264" s="471"/>
      <c r="CP264" s="471"/>
      <c r="CQ264" s="471"/>
      <c r="CR264" s="471"/>
      <c r="CS264" s="471">
        <f>'Per IP Marketing'!$B$14</f>
        <v>-24000</v>
      </c>
      <c r="CT264" s="471">
        <f>'Per IP Marketing'!$C$14</f>
        <v>-24000</v>
      </c>
      <c r="CU264" s="471">
        <f>'Per IP Marketing'!$D$14</f>
        <v>-19000</v>
      </c>
      <c r="CV264" s="471">
        <f>'Per IP Marketing'!$E$14</f>
        <v>-29000</v>
      </c>
      <c r="CW264" s="471">
        <f>'Per IP Marketing'!$F$14</f>
        <v>-26500</v>
      </c>
      <c r="CX264" s="471">
        <f>'Per IP Marketing'!$G$14</f>
        <v>-27700</v>
      </c>
      <c r="CY264" s="471">
        <f>'Per IP Marketing'!$H$14</f>
        <v>-32700</v>
      </c>
      <c r="CZ264" s="471">
        <f>'Per IP Marketing'!$I$14</f>
        <v>-27000</v>
      </c>
      <c r="DA264" s="471">
        <f>'Per IP Marketing'!$J$14</f>
        <v>-12500</v>
      </c>
      <c r="DB264" s="471">
        <f>'Per IP Marketing'!$K$14</f>
        <v>-10000</v>
      </c>
      <c r="DC264" s="471">
        <f>'Per IP Marketing'!$L$14</f>
        <v>-9250</v>
      </c>
      <c r="DD264" s="471">
        <f>'Per IP Marketing'!$M$14</f>
        <v>-2700</v>
      </c>
      <c r="DE264" s="471">
        <f>'Per IP Marketing'!$N$14</f>
        <v>-1100</v>
      </c>
      <c r="DF264" s="471">
        <f>'Per IP Marketing'!$O$14</f>
        <v>-1100</v>
      </c>
      <c r="DG264" s="471">
        <f>'Per IP Marketing'!$P$14</f>
        <v>-1100</v>
      </c>
      <c r="DH264" s="471">
        <f>'Per IP Marketing'!$Q$14</f>
        <v>-800</v>
      </c>
      <c r="DI264" s="471">
        <f>'Per IP Marketing'!$R$14</f>
        <v>-1050</v>
      </c>
      <c r="DJ264" s="468">
        <f>'Per IP Marketing'!$T$14</f>
        <v>0</v>
      </c>
      <c r="DK264" s="472"/>
      <c r="DL264" s="471"/>
      <c r="DM264" s="471"/>
      <c r="DN264" s="471"/>
      <c r="DO264" s="471"/>
      <c r="DP264" s="471"/>
      <c r="DQ264" s="471"/>
      <c r="DR264" s="471"/>
      <c r="DS264" s="471"/>
      <c r="DT264" s="471"/>
      <c r="DU264" s="468"/>
      <c r="DV264" s="468"/>
      <c r="DW264" s="472"/>
      <c r="DX264" s="468"/>
      <c r="DY264" s="468"/>
      <c r="DZ264" s="468"/>
      <c r="EA264" s="468"/>
      <c r="EB264" s="468"/>
      <c r="EC264" s="468"/>
      <c r="ED264" s="468"/>
      <c r="EE264" s="468"/>
      <c r="EF264" s="471"/>
      <c r="EG264" s="471"/>
      <c r="EH264" s="471"/>
      <c r="EI264" s="472"/>
      <c r="EJ264" s="471"/>
      <c r="EK264" s="471"/>
      <c r="EL264" s="471"/>
      <c r="EM264" s="471"/>
      <c r="EN264" s="471"/>
      <c r="EO264" s="471"/>
      <c r="EP264" s="471"/>
      <c r="EQ264" s="471"/>
      <c r="ER264" s="471"/>
      <c r="ES264" s="468"/>
      <c r="ET264" s="468"/>
      <c r="EU264" s="472"/>
      <c r="EV264" s="468"/>
      <c r="EW264" s="468"/>
      <c r="EX264" s="468"/>
      <c r="EY264" s="468"/>
      <c r="EZ264" s="468"/>
      <c r="FA264" s="468"/>
      <c r="FB264" s="468"/>
      <c r="FC264" s="468"/>
      <c r="FD264" s="471"/>
      <c r="FE264" s="471"/>
      <c r="FF264" s="471"/>
      <c r="FG264" s="472"/>
      <c r="FH264" s="471"/>
      <c r="FI264" s="471"/>
      <c r="FJ264" s="471"/>
      <c r="FK264" s="471"/>
      <c r="FL264" s="471"/>
      <c r="FM264" s="471"/>
      <c r="FN264" s="471"/>
      <c r="FO264" s="471"/>
      <c r="FP264" s="471"/>
      <c r="FQ264" s="468"/>
      <c r="FR264" s="468"/>
      <c r="FS264" s="472"/>
      <c r="FT264" s="468"/>
      <c r="FU264" s="468"/>
      <c r="FV264" s="468"/>
      <c r="FW264" s="468"/>
      <c r="FX264" s="468"/>
      <c r="FY264" s="468"/>
      <c r="FZ264" s="468"/>
      <c r="GA264" s="468"/>
      <c r="GB264" s="471"/>
      <c r="GC264" s="471"/>
      <c r="GD264" s="471"/>
      <c r="GE264" s="471"/>
      <c r="GF264" s="471"/>
      <c r="GG264" s="510"/>
    </row>
    <row r="265" spans="7:189" s="508" customFormat="1" ht="22" hidden="1" customHeight="1">
      <c r="G265" s="540">
        <f t="shared" si="306"/>
        <v>59</v>
      </c>
      <c r="H265" s="468"/>
      <c r="I265" s="468"/>
      <c r="J265" s="468"/>
      <c r="K265" s="468"/>
      <c r="L265" s="468"/>
      <c r="M265" s="468"/>
      <c r="N265" s="468"/>
      <c r="O265" s="468"/>
      <c r="P265" s="472"/>
      <c r="Q265" s="471"/>
      <c r="R265" s="471"/>
      <c r="S265" s="472"/>
      <c r="T265" s="471"/>
      <c r="U265" s="471"/>
      <c r="V265" s="471"/>
      <c r="W265" s="471"/>
      <c r="X265" s="471"/>
      <c r="Y265" s="471"/>
      <c r="Z265" s="471"/>
      <c r="AA265" s="471"/>
      <c r="AB265" s="471"/>
      <c r="AC265" s="468"/>
      <c r="AD265" s="468"/>
      <c r="AE265" s="472"/>
      <c r="AF265" s="471"/>
      <c r="AG265" s="471"/>
      <c r="AH265" s="471"/>
      <c r="AI265" s="468"/>
      <c r="AJ265" s="468"/>
      <c r="AK265" s="468"/>
      <c r="AL265" s="468"/>
      <c r="AM265" s="468"/>
      <c r="AN265" s="471"/>
      <c r="AO265" s="471"/>
      <c r="AP265" s="471"/>
      <c r="AQ265" s="472"/>
      <c r="AR265" s="471"/>
      <c r="AS265" s="471"/>
      <c r="AT265" s="471"/>
      <c r="AU265" s="471"/>
      <c r="AV265" s="471"/>
      <c r="AW265" s="471"/>
      <c r="AX265" s="471"/>
      <c r="AY265" s="471"/>
      <c r="AZ265" s="468"/>
      <c r="BA265" s="468"/>
      <c r="BB265" s="468"/>
      <c r="BC265" s="472"/>
      <c r="BD265" s="471"/>
      <c r="BE265" s="471"/>
      <c r="BF265" s="471"/>
      <c r="BG265" s="468"/>
      <c r="BH265" s="468"/>
      <c r="BI265" s="468"/>
      <c r="BJ265" s="468"/>
      <c r="BK265" s="468"/>
      <c r="BL265" s="471"/>
      <c r="BM265" s="471"/>
      <c r="BN265" s="471"/>
      <c r="BO265" s="472"/>
      <c r="BP265" s="471"/>
      <c r="BQ265" s="471"/>
      <c r="BR265" s="471"/>
      <c r="BS265" s="471"/>
      <c r="BT265" s="471"/>
      <c r="BU265" s="471"/>
      <c r="BV265" s="471"/>
      <c r="BW265" s="471"/>
      <c r="BX265" s="471"/>
      <c r="BY265" s="468"/>
      <c r="BZ265" s="468"/>
      <c r="CA265" s="472"/>
      <c r="CB265" s="468"/>
      <c r="CC265" s="468"/>
      <c r="CD265" s="468"/>
      <c r="CE265" s="468"/>
      <c r="CF265" s="468"/>
      <c r="CG265" s="468"/>
      <c r="CH265" s="468"/>
      <c r="CI265" s="468"/>
      <c r="CJ265" s="471"/>
      <c r="CK265" s="471"/>
      <c r="CL265" s="471"/>
      <c r="CM265" s="472"/>
      <c r="CN265" s="471"/>
      <c r="CO265" s="471"/>
      <c r="CP265" s="471"/>
      <c r="CQ265" s="471"/>
      <c r="CR265" s="471"/>
      <c r="CS265" s="471"/>
      <c r="CT265" s="471">
        <f>'Per IP Marketing'!$B$14</f>
        <v>-24000</v>
      </c>
      <c r="CU265" s="471">
        <f>'Per IP Marketing'!$C$14</f>
        <v>-24000</v>
      </c>
      <c r="CV265" s="471">
        <f>'Per IP Marketing'!$D$14</f>
        <v>-19000</v>
      </c>
      <c r="CW265" s="471">
        <f>'Per IP Marketing'!$E$14</f>
        <v>-29000</v>
      </c>
      <c r="CX265" s="471">
        <f>'Per IP Marketing'!$F$14</f>
        <v>-26500</v>
      </c>
      <c r="CY265" s="471">
        <f>'Per IP Marketing'!$G$14</f>
        <v>-27700</v>
      </c>
      <c r="CZ265" s="471">
        <f>'Per IP Marketing'!$H$14</f>
        <v>-32700</v>
      </c>
      <c r="DA265" s="471">
        <f>'Per IP Marketing'!$I$14</f>
        <v>-27000</v>
      </c>
      <c r="DB265" s="471">
        <f>'Per IP Marketing'!$J$14</f>
        <v>-12500</v>
      </c>
      <c r="DC265" s="471">
        <f>'Per IP Marketing'!$K$14</f>
        <v>-10000</v>
      </c>
      <c r="DD265" s="471">
        <f>'Per IP Marketing'!$L$14</f>
        <v>-9250</v>
      </c>
      <c r="DE265" s="471">
        <f>'Per IP Marketing'!$M$14</f>
        <v>-2700</v>
      </c>
      <c r="DF265" s="471">
        <f>'Per IP Marketing'!$N$14</f>
        <v>-1100</v>
      </c>
      <c r="DG265" s="471">
        <f>'Per IP Marketing'!$O$14</f>
        <v>-1100</v>
      </c>
      <c r="DH265" s="471">
        <f>'Per IP Marketing'!$P$14</f>
        <v>-1100</v>
      </c>
      <c r="DI265" s="471">
        <f>'Per IP Marketing'!$Q$14</f>
        <v>-800</v>
      </c>
      <c r="DJ265" s="471">
        <f>'Per IP Marketing'!$R$14</f>
        <v>-1050</v>
      </c>
      <c r="DK265" s="468">
        <f>'Per IP Marketing'!$T$14</f>
        <v>0</v>
      </c>
      <c r="DL265" s="471"/>
      <c r="DM265" s="471"/>
      <c r="DN265" s="471"/>
      <c r="DO265" s="471"/>
      <c r="DP265" s="471"/>
      <c r="DQ265" s="471"/>
      <c r="DR265" s="471"/>
      <c r="DS265" s="471"/>
      <c r="DT265" s="471"/>
      <c r="DU265" s="468"/>
      <c r="DV265" s="468"/>
      <c r="DW265" s="472"/>
      <c r="DX265" s="468"/>
      <c r="DY265" s="468"/>
      <c r="DZ265" s="468"/>
      <c r="EA265" s="468"/>
      <c r="EB265" s="468"/>
      <c r="EC265" s="468"/>
      <c r="ED265" s="468"/>
      <c r="EE265" s="468"/>
      <c r="EF265" s="471"/>
      <c r="EG265" s="471"/>
      <c r="EH265" s="471"/>
      <c r="EI265" s="472"/>
      <c r="EJ265" s="471"/>
      <c r="EK265" s="471"/>
      <c r="EL265" s="471"/>
      <c r="EM265" s="471"/>
      <c r="EN265" s="471"/>
      <c r="EO265" s="471"/>
      <c r="EP265" s="471"/>
      <c r="EQ265" s="471"/>
      <c r="ER265" s="471"/>
      <c r="ES265" s="468"/>
      <c r="ET265" s="468"/>
      <c r="EU265" s="472"/>
      <c r="EV265" s="468"/>
      <c r="EW265" s="468"/>
      <c r="EX265" s="468"/>
      <c r="EY265" s="468"/>
      <c r="EZ265" s="468"/>
      <c r="FA265" s="468"/>
      <c r="FB265" s="468"/>
      <c r="FC265" s="468"/>
      <c r="FD265" s="471"/>
      <c r="FE265" s="471"/>
      <c r="FF265" s="471"/>
      <c r="FG265" s="472"/>
      <c r="FH265" s="471"/>
      <c r="FI265" s="471"/>
      <c r="FJ265" s="471"/>
      <c r="FK265" s="471"/>
      <c r="FL265" s="471"/>
      <c r="FM265" s="471"/>
      <c r="FN265" s="471"/>
      <c r="FO265" s="471"/>
      <c r="FP265" s="471"/>
      <c r="FQ265" s="468"/>
      <c r="FR265" s="468"/>
      <c r="FS265" s="472"/>
      <c r="FT265" s="468"/>
      <c r="FU265" s="468"/>
      <c r="FV265" s="468"/>
      <c r="FW265" s="468"/>
      <c r="FX265" s="468"/>
      <c r="FY265" s="468"/>
      <c r="FZ265" s="468"/>
      <c r="GA265" s="468"/>
      <c r="GB265" s="471"/>
      <c r="GC265" s="471"/>
      <c r="GD265" s="471"/>
      <c r="GE265" s="471"/>
      <c r="GF265" s="471"/>
      <c r="GG265" s="510"/>
    </row>
    <row r="266" spans="7:189" s="508" customFormat="1" ht="22" hidden="1" customHeight="1">
      <c r="G266" s="540">
        <f t="shared" si="306"/>
        <v>60</v>
      </c>
      <c r="H266" s="468"/>
      <c r="I266" s="468"/>
      <c r="J266" s="468"/>
      <c r="K266" s="468"/>
      <c r="L266" s="468"/>
      <c r="M266" s="468"/>
      <c r="N266" s="468"/>
      <c r="O266" s="468"/>
      <c r="P266" s="472"/>
      <c r="Q266" s="471"/>
      <c r="R266" s="471"/>
      <c r="S266" s="472"/>
      <c r="T266" s="471"/>
      <c r="U266" s="471"/>
      <c r="V266" s="471"/>
      <c r="W266" s="471"/>
      <c r="X266" s="471"/>
      <c r="Y266" s="471"/>
      <c r="Z266" s="471"/>
      <c r="AA266" s="471"/>
      <c r="AB266" s="471"/>
      <c r="AC266" s="468"/>
      <c r="AD266" s="468"/>
      <c r="AE266" s="472"/>
      <c r="AF266" s="471"/>
      <c r="AG266" s="471"/>
      <c r="AH266" s="471"/>
      <c r="AI266" s="468"/>
      <c r="AJ266" s="468"/>
      <c r="AK266" s="468"/>
      <c r="AL266" s="468"/>
      <c r="AM266" s="468"/>
      <c r="AN266" s="471"/>
      <c r="AO266" s="471"/>
      <c r="AP266" s="471"/>
      <c r="AQ266" s="472"/>
      <c r="AR266" s="471"/>
      <c r="AS266" s="471"/>
      <c r="AT266" s="471"/>
      <c r="AU266" s="471"/>
      <c r="AV266" s="471"/>
      <c r="AW266" s="471"/>
      <c r="AX266" s="471"/>
      <c r="AY266" s="471"/>
      <c r="AZ266" s="468"/>
      <c r="BA266" s="468"/>
      <c r="BB266" s="468"/>
      <c r="BC266" s="472"/>
      <c r="BD266" s="471"/>
      <c r="BE266" s="471"/>
      <c r="BF266" s="471"/>
      <c r="BG266" s="468"/>
      <c r="BH266" s="468"/>
      <c r="BI266" s="468"/>
      <c r="BJ266" s="468"/>
      <c r="BK266" s="468"/>
      <c r="BL266" s="471"/>
      <c r="BM266" s="471"/>
      <c r="BN266" s="471"/>
      <c r="BO266" s="472"/>
      <c r="BP266" s="471"/>
      <c r="BQ266" s="471"/>
      <c r="BR266" s="471"/>
      <c r="BS266" s="471"/>
      <c r="BT266" s="471"/>
      <c r="BU266" s="471"/>
      <c r="BV266" s="471"/>
      <c r="BW266" s="471"/>
      <c r="BX266" s="471"/>
      <c r="BY266" s="468"/>
      <c r="BZ266" s="468"/>
      <c r="CA266" s="472"/>
      <c r="CB266" s="468"/>
      <c r="CC266" s="468"/>
      <c r="CD266" s="468"/>
      <c r="CE266" s="468"/>
      <c r="CF266" s="468"/>
      <c r="CG266" s="468"/>
      <c r="CH266" s="468"/>
      <c r="CI266" s="468"/>
      <c r="CJ266" s="471"/>
      <c r="CK266" s="471"/>
      <c r="CL266" s="471"/>
      <c r="CM266" s="472"/>
      <c r="CN266" s="471"/>
      <c r="CO266" s="471"/>
      <c r="CP266" s="471"/>
      <c r="CQ266" s="471"/>
      <c r="CR266" s="471"/>
      <c r="CS266" s="471"/>
      <c r="CT266" s="471">
        <f>'Per IP Marketing'!$B$14</f>
        <v>-24000</v>
      </c>
      <c r="CU266" s="471">
        <f>'Per IP Marketing'!$C$14</f>
        <v>-24000</v>
      </c>
      <c r="CV266" s="471">
        <f>'Per IP Marketing'!$D$14</f>
        <v>-19000</v>
      </c>
      <c r="CW266" s="471">
        <f>'Per IP Marketing'!$E$14</f>
        <v>-29000</v>
      </c>
      <c r="CX266" s="471">
        <f>'Per IP Marketing'!$F$14</f>
        <v>-26500</v>
      </c>
      <c r="CY266" s="471">
        <f>'Per IP Marketing'!$G$14</f>
        <v>-27700</v>
      </c>
      <c r="CZ266" s="471">
        <f>'Per IP Marketing'!$H$14</f>
        <v>-32700</v>
      </c>
      <c r="DA266" s="471">
        <f>'Per IP Marketing'!$I$14</f>
        <v>-27000</v>
      </c>
      <c r="DB266" s="471">
        <f>'Per IP Marketing'!$J$14</f>
        <v>-12500</v>
      </c>
      <c r="DC266" s="471">
        <f>'Per IP Marketing'!$K$14</f>
        <v>-10000</v>
      </c>
      <c r="DD266" s="471">
        <f>'Per IP Marketing'!$L$14</f>
        <v>-9250</v>
      </c>
      <c r="DE266" s="471">
        <f>'Per IP Marketing'!$M$14</f>
        <v>-2700</v>
      </c>
      <c r="DF266" s="471">
        <f>'Per IP Marketing'!$N$14</f>
        <v>-1100</v>
      </c>
      <c r="DG266" s="471">
        <f>'Per IP Marketing'!$O$14</f>
        <v>-1100</v>
      </c>
      <c r="DH266" s="471">
        <f>'Per IP Marketing'!$P$14</f>
        <v>-1100</v>
      </c>
      <c r="DI266" s="471">
        <f>'Per IP Marketing'!$Q$14</f>
        <v>-800</v>
      </c>
      <c r="DJ266" s="471">
        <f>'Per IP Marketing'!$R$14</f>
        <v>-1050</v>
      </c>
      <c r="DK266" s="468">
        <f>'Per IP Marketing'!$T$14</f>
        <v>0</v>
      </c>
      <c r="DL266" s="471"/>
      <c r="DM266" s="471"/>
      <c r="DN266" s="471"/>
      <c r="DO266" s="471"/>
      <c r="DP266" s="471"/>
      <c r="DQ266" s="471"/>
      <c r="DR266" s="471"/>
      <c r="DS266" s="471"/>
      <c r="DT266" s="471"/>
      <c r="DU266" s="468"/>
      <c r="DV266" s="468"/>
      <c r="DW266" s="472"/>
      <c r="DX266" s="468"/>
      <c r="DY266" s="468"/>
      <c r="DZ266" s="468"/>
      <c r="EA266" s="468"/>
      <c r="EB266" s="468"/>
      <c r="EC266" s="468"/>
      <c r="ED266" s="468"/>
      <c r="EE266" s="468"/>
      <c r="EF266" s="471"/>
      <c r="EG266" s="471"/>
      <c r="EH266" s="471"/>
      <c r="EI266" s="472"/>
      <c r="EJ266" s="471"/>
      <c r="EK266" s="471"/>
      <c r="EL266" s="471"/>
      <c r="EM266" s="471"/>
      <c r="EN266" s="471"/>
      <c r="EO266" s="471"/>
      <c r="EP266" s="471"/>
      <c r="EQ266" s="471"/>
      <c r="ER266" s="471"/>
      <c r="ES266" s="468"/>
      <c r="ET266" s="468"/>
      <c r="EU266" s="472"/>
      <c r="EV266" s="468"/>
      <c r="EW266" s="468"/>
      <c r="EX266" s="468"/>
      <c r="EY266" s="468"/>
      <c r="EZ266" s="468"/>
      <c r="FA266" s="468"/>
      <c r="FB266" s="468"/>
      <c r="FC266" s="468"/>
      <c r="FD266" s="471"/>
      <c r="FE266" s="471"/>
      <c r="FF266" s="471"/>
      <c r="FG266" s="472"/>
      <c r="FH266" s="471"/>
      <c r="FI266" s="471"/>
      <c r="FJ266" s="471"/>
      <c r="FK266" s="471"/>
      <c r="FL266" s="471"/>
      <c r="FM266" s="471"/>
      <c r="FN266" s="471"/>
      <c r="FO266" s="471"/>
      <c r="FP266" s="471"/>
      <c r="FQ266" s="468"/>
      <c r="FR266" s="468"/>
      <c r="FS266" s="472"/>
      <c r="FT266" s="468"/>
      <c r="FU266" s="468"/>
      <c r="FV266" s="468"/>
      <c r="FW266" s="468"/>
      <c r="FX266" s="468"/>
      <c r="FY266" s="468"/>
      <c r="FZ266" s="468"/>
      <c r="GA266" s="468"/>
      <c r="GB266" s="471"/>
      <c r="GC266" s="471"/>
      <c r="GD266" s="471"/>
      <c r="GE266" s="471"/>
      <c r="GF266" s="471"/>
      <c r="GG266" s="510"/>
    </row>
    <row r="267" spans="7:189" s="508" customFormat="1" ht="22" hidden="1" customHeight="1">
      <c r="G267" s="540">
        <f t="shared" si="306"/>
        <v>61</v>
      </c>
      <c r="H267" s="468"/>
      <c r="I267" s="468"/>
      <c r="J267" s="468"/>
      <c r="K267" s="468"/>
      <c r="L267" s="468"/>
      <c r="M267" s="468"/>
      <c r="N267" s="468"/>
      <c r="O267" s="468"/>
      <c r="P267" s="472"/>
      <c r="Q267" s="471"/>
      <c r="R267" s="471"/>
      <c r="S267" s="472"/>
      <c r="T267" s="471"/>
      <c r="U267" s="471"/>
      <c r="V267" s="471"/>
      <c r="W267" s="471"/>
      <c r="X267" s="471"/>
      <c r="Y267" s="471"/>
      <c r="Z267" s="471"/>
      <c r="AA267" s="471"/>
      <c r="AB267" s="471"/>
      <c r="AC267" s="468"/>
      <c r="AD267" s="468"/>
      <c r="AE267" s="472"/>
      <c r="AF267" s="471"/>
      <c r="AG267" s="471"/>
      <c r="AH267" s="471"/>
      <c r="AI267" s="468"/>
      <c r="AJ267" s="468"/>
      <c r="AK267" s="468"/>
      <c r="AL267" s="468"/>
      <c r="AM267" s="468"/>
      <c r="AN267" s="471"/>
      <c r="AO267" s="471"/>
      <c r="AP267" s="471"/>
      <c r="AQ267" s="472"/>
      <c r="AR267" s="471"/>
      <c r="AS267" s="471"/>
      <c r="AT267" s="471"/>
      <c r="AU267" s="471"/>
      <c r="AV267" s="471"/>
      <c r="AW267" s="471"/>
      <c r="AX267" s="471"/>
      <c r="AY267" s="471"/>
      <c r="AZ267" s="468"/>
      <c r="BA267" s="468"/>
      <c r="BB267" s="468"/>
      <c r="BC267" s="472"/>
      <c r="BD267" s="471"/>
      <c r="BE267" s="471"/>
      <c r="BF267" s="471"/>
      <c r="BG267" s="468"/>
      <c r="BH267" s="468"/>
      <c r="BI267" s="468"/>
      <c r="BJ267" s="468"/>
      <c r="BK267" s="468"/>
      <c r="BL267" s="471"/>
      <c r="BM267" s="471"/>
      <c r="BN267" s="471"/>
      <c r="BO267" s="472"/>
      <c r="BP267" s="471"/>
      <c r="BQ267" s="471"/>
      <c r="BR267" s="471"/>
      <c r="BS267" s="471"/>
      <c r="BT267" s="471"/>
      <c r="BU267" s="471"/>
      <c r="BV267" s="471"/>
      <c r="BW267" s="471"/>
      <c r="BX267" s="471"/>
      <c r="BY267" s="468"/>
      <c r="BZ267" s="468"/>
      <c r="CA267" s="472"/>
      <c r="CB267" s="468"/>
      <c r="CC267" s="468"/>
      <c r="CD267" s="468"/>
      <c r="CE267" s="468"/>
      <c r="CF267" s="468"/>
      <c r="CG267" s="468"/>
      <c r="CH267" s="468"/>
      <c r="CI267" s="468"/>
      <c r="CJ267" s="471"/>
      <c r="CK267" s="471"/>
      <c r="CL267" s="471"/>
      <c r="CM267" s="472"/>
      <c r="CN267" s="471"/>
      <c r="CO267" s="471"/>
      <c r="CP267" s="471"/>
      <c r="CQ267" s="471"/>
      <c r="CR267" s="471"/>
      <c r="CS267" s="471"/>
      <c r="CT267" s="471"/>
      <c r="CU267" s="471">
        <f>'Per IP Marketing'!$B$14</f>
        <v>-24000</v>
      </c>
      <c r="CV267" s="471">
        <f>'Per IP Marketing'!$C$14</f>
        <v>-24000</v>
      </c>
      <c r="CW267" s="471">
        <f>'Per IP Marketing'!$D$14</f>
        <v>-19000</v>
      </c>
      <c r="CX267" s="471">
        <f>'Per IP Marketing'!$E$14</f>
        <v>-29000</v>
      </c>
      <c r="CY267" s="471">
        <f>'Per IP Marketing'!$F$14</f>
        <v>-26500</v>
      </c>
      <c r="CZ267" s="471">
        <f>'Per IP Marketing'!$G$14</f>
        <v>-27700</v>
      </c>
      <c r="DA267" s="471">
        <f>'Per IP Marketing'!$H$14</f>
        <v>-32700</v>
      </c>
      <c r="DB267" s="471">
        <f>'Per IP Marketing'!$I$14</f>
        <v>-27000</v>
      </c>
      <c r="DC267" s="471">
        <f>'Per IP Marketing'!$J$14</f>
        <v>-12500</v>
      </c>
      <c r="DD267" s="471">
        <f>'Per IP Marketing'!$K$14</f>
        <v>-10000</v>
      </c>
      <c r="DE267" s="471">
        <f>'Per IP Marketing'!$L$14</f>
        <v>-9250</v>
      </c>
      <c r="DF267" s="471">
        <f>'Per IP Marketing'!$M$14</f>
        <v>-2700</v>
      </c>
      <c r="DG267" s="471">
        <f>'Per IP Marketing'!$N$14</f>
        <v>-1100</v>
      </c>
      <c r="DH267" s="471">
        <f>'Per IP Marketing'!$O$14</f>
        <v>-1100</v>
      </c>
      <c r="DI267" s="471">
        <f>'Per IP Marketing'!$P$14</f>
        <v>-1100</v>
      </c>
      <c r="DJ267" s="471">
        <f>'Per IP Marketing'!$Q$14</f>
        <v>-800</v>
      </c>
      <c r="DK267" s="471">
        <f>'Per IP Marketing'!$R$14</f>
        <v>-1050</v>
      </c>
      <c r="DL267" s="468">
        <f>'Per IP Marketing'!$T$14</f>
        <v>0</v>
      </c>
      <c r="DM267" s="471"/>
      <c r="DN267" s="471"/>
      <c r="DO267" s="471"/>
      <c r="DP267" s="471"/>
      <c r="DQ267" s="471"/>
      <c r="DR267" s="471"/>
      <c r="DS267" s="471"/>
      <c r="DT267" s="471"/>
      <c r="DU267" s="468"/>
      <c r="DV267" s="468"/>
      <c r="DW267" s="472"/>
      <c r="DX267" s="468"/>
      <c r="DY267" s="468"/>
      <c r="DZ267" s="468"/>
      <c r="EA267" s="468"/>
      <c r="EB267" s="468"/>
      <c r="EC267" s="468"/>
      <c r="ED267" s="468"/>
      <c r="EE267" s="468"/>
      <c r="EF267" s="471"/>
      <c r="EG267" s="471"/>
      <c r="EH267" s="471"/>
      <c r="EI267" s="472"/>
      <c r="EJ267" s="471"/>
      <c r="EK267" s="471"/>
      <c r="EL267" s="471"/>
      <c r="EM267" s="471"/>
      <c r="EN267" s="471"/>
      <c r="EO267" s="471"/>
      <c r="EP267" s="471"/>
      <c r="EQ267" s="471"/>
      <c r="ER267" s="471"/>
      <c r="ES267" s="468"/>
      <c r="ET267" s="468"/>
      <c r="EU267" s="472"/>
      <c r="EV267" s="468"/>
      <c r="EW267" s="468"/>
      <c r="EX267" s="468"/>
      <c r="EY267" s="468"/>
      <c r="EZ267" s="468"/>
      <c r="FA267" s="468"/>
      <c r="FB267" s="468"/>
      <c r="FC267" s="468"/>
      <c r="FD267" s="471"/>
      <c r="FE267" s="471"/>
      <c r="FF267" s="471"/>
      <c r="FG267" s="472"/>
      <c r="FH267" s="471"/>
      <c r="FI267" s="471"/>
      <c r="FJ267" s="471"/>
      <c r="FK267" s="471"/>
      <c r="FL267" s="471"/>
      <c r="FM267" s="471"/>
      <c r="FN267" s="471"/>
      <c r="FO267" s="471"/>
      <c r="FP267" s="471"/>
      <c r="FQ267" s="468"/>
      <c r="FR267" s="468"/>
      <c r="FS267" s="472"/>
      <c r="FT267" s="468"/>
      <c r="FU267" s="468"/>
      <c r="FV267" s="468"/>
      <c r="FW267" s="468"/>
      <c r="FX267" s="468"/>
      <c r="FY267" s="468"/>
      <c r="FZ267" s="468"/>
      <c r="GA267" s="468"/>
      <c r="GB267" s="471"/>
      <c r="GC267" s="471"/>
      <c r="GD267" s="471"/>
      <c r="GE267" s="471"/>
      <c r="GF267" s="471"/>
      <c r="GG267" s="510"/>
    </row>
    <row r="268" spans="7:189" s="508" customFormat="1" ht="22" hidden="1" customHeight="1">
      <c r="G268" s="540">
        <f t="shared" si="306"/>
        <v>62</v>
      </c>
      <c r="H268" s="468"/>
      <c r="I268" s="468"/>
      <c r="J268" s="468"/>
      <c r="K268" s="468"/>
      <c r="L268" s="468"/>
      <c r="M268" s="468"/>
      <c r="N268" s="468"/>
      <c r="O268" s="468"/>
      <c r="P268" s="472"/>
      <c r="Q268" s="471"/>
      <c r="R268" s="471"/>
      <c r="S268" s="472"/>
      <c r="T268" s="471"/>
      <c r="U268" s="471"/>
      <c r="V268" s="471"/>
      <c r="W268" s="471"/>
      <c r="X268" s="471"/>
      <c r="Y268" s="471"/>
      <c r="Z268" s="471"/>
      <c r="AA268" s="471"/>
      <c r="AB268" s="471"/>
      <c r="AC268" s="468"/>
      <c r="AD268" s="468"/>
      <c r="AE268" s="472"/>
      <c r="AF268" s="471"/>
      <c r="AG268" s="471"/>
      <c r="AH268" s="471"/>
      <c r="AI268" s="468"/>
      <c r="AJ268" s="468"/>
      <c r="AK268" s="468"/>
      <c r="AL268" s="468"/>
      <c r="AM268" s="468"/>
      <c r="AN268" s="471"/>
      <c r="AO268" s="471"/>
      <c r="AP268" s="471"/>
      <c r="AQ268" s="472"/>
      <c r="AR268" s="471"/>
      <c r="AS268" s="471"/>
      <c r="AT268" s="471"/>
      <c r="AU268" s="471"/>
      <c r="AV268" s="471"/>
      <c r="AW268" s="471"/>
      <c r="AX268" s="471"/>
      <c r="AY268" s="471"/>
      <c r="AZ268" s="468"/>
      <c r="BA268" s="468"/>
      <c r="BB268" s="468"/>
      <c r="BC268" s="472"/>
      <c r="BD268" s="471"/>
      <c r="BE268" s="471"/>
      <c r="BF268" s="471"/>
      <c r="BG268" s="468"/>
      <c r="BH268" s="468"/>
      <c r="BI268" s="468"/>
      <c r="BJ268" s="468"/>
      <c r="BK268" s="468"/>
      <c r="BL268" s="471"/>
      <c r="BM268" s="471"/>
      <c r="BN268" s="471"/>
      <c r="BO268" s="472"/>
      <c r="BP268" s="471"/>
      <c r="BQ268" s="471"/>
      <c r="BR268" s="471"/>
      <c r="BS268" s="471"/>
      <c r="BT268" s="471"/>
      <c r="BU268" s="471"/>
      <c r="BV268" s="471"/>
      <c r="BW268" s="471"/>
      <c r="BX268" s="471"/>
      <c r="BY268" s="468"/>
      <c r="BZ268" s="468"/>
      <c r="CA268" s="472"/>
      <c r="CB268" s="468"/>
      <c r="CC268" s="468"/>
      <c r="CD268" s="468"/>
      <c r="CE268" s="468"/>
      <c r="CF268" s="468"/>
      <c r="CG268" s="468"/>
      <c r="CH268" s="468"/>
      <c r="CI268" s="468"/>
      <c r="CJ268" s="471"/>
      <c r="CK268" s="471"/>
      <c r="CL268" s="471"/>
      <c r="CM268" s="472"/>
      <c r="CN268" s="471"/>
      <c r="CO268" s="471"/>
      <c r="CP268" s="471"/>
      <c r="CQ268" s="471"/>
      <c r="CR268" s="471"/>
      <c r="CS268" s="471"/>
      <c r="CT268" s="471"/>
      <c r="CU268" s="471">
        <f>'Per IP Marketing'!$B$14</f>
        <v>-24000</v>
      </c>
      <c r="CV268" s="471">
        <f>'Per IP Marketing'!$C$14</f>
        <v>-24000</v>
      </c>
      <c r="CW268" s="471">
        <f>'Per IP Marketing'!$D$14</f>
        <v>-19000</v>
      </c>
      <c r="CX268" s="471">
        <f>'Per IP Marketing'!$E$14</f>
        <v>-29000</v>
      </c>
      <c r="CY268" s="471">
        <f>'Per IP Marketing'!$F$14</f>
        <v>-26500</v>
      </c>
      <c r="CZ268" s="471">
        <f>'Per IP Marketing'!$G$14</f>
        <v>-27700</v>
      </c>
      <c r="DA268" s="471">
        <f>'Per IP Marketing'!$H$14</f>
        <v>-32700</v>
      </c>
      <c r="DB268" s="471">
        <f>'Per IP Marketing'!$I$14</f>
        <v>-27000</v>
      </c>
      <c r="DC268" s="471">
        <f>'Per IP Marketing'!$J$14</f>
        <v>-12500</v>
      </c>
      <c r="DD268" s="471">
        <f>'Per IP Marketing'!$K$14</f>
        <v>-10000</v>
      </c>
      <c r="DE268" s="471">
        <f>'Per IP Marketing'!$L$14</f>
        <v>-9250</v>
      </c>
      <c r="DF268" s="471">
        <f>'Per IP Marketing'!$M$14</f>
        <v>-2700</v>
      </c>
      <c r="DG268" s="471">
        <f>'Per IP Marketing'!$N$14</f>
        <v>-1100</v>
      </c>
      <c r="DH268" s="471">
        <f>'Per IP Marketing'!$O$14</f>
        <v>-1100</v>
      </c>
      <c r="DI268" s="471">
        <f>'Per IP Marketing'!$P$14</f>
        <v>-1100</v>
      </c>
      <c r="DJ268" s="471">
        <f>'Per IP Marketing'!$Q$14</f>
        <v>-800</v>
      </c>
      <c r="DK268" s="471">
        <f>'Per IP Marketing'!$R$14</f>
        <v>-1050</v>
      </c>
      <c r="DL268" s="468">
        <f>'Per IP Marketing'!$T$14</f>
        <v>0</v>
      </c>
      <c r="DM268" s="471"/>
      <c r="DN268" s="471"/>
      <c r="DO268" s="471"/>
      <c r="DP268" s="471"/>
      <c r="DQ268" s="471"/>
      <c r="DR268" s="471"/>
      <c r="DS268" s="471"/>
      <c r="DT268" s="471"/>
      <c r="DU268" s="468"/>
      <c r="DV268" s="468"/>
      <c r="DW268" s="472"/>
      <c r="DX268" s="468"/>
      <c r="DY268" s="468"/>
      <c r="DZ268" s="468"/>
      <c r="EA268" s="468"/>
      <c r="EB268" s="468"/>
      <c r="EC268" s="468"/>
      <c r="ED268" s="468"/>
      <c r="EE268" s="468"/>
      <c r="EF268" s="471"/>
      <c r="EG268" s="471"/>
      <c r="EH268" s="471"/>
      <c r="EI268" s="472"/>
      <c r="EJ268" s="471"/>
      <c r="EK268" s="471"/>
      <c r="EL268" s="471"/>
      <c r="EM268" s="471"/>
      <c r="EN268" s="471"/>
      <c r="EO268" s="471"/>
      <c r="EP268" s="471"/>
      <c r="EQ268" s="471"/>
      <c r="ER268" s="471"/>
      <c r="ES268" s="468"/>
      <c r="ET268" s="468"/>
      <c r="EU268" s="472"/>
      <c r="EV268" s="468"/>
      <c r="EW268" s="468"/>
      <c r="EX268" s="468"/>
      <c r="EY268" s="468"/>
      <c r="EZ268" s="468"/>
      <c r="FA268" s="468"/>
      <c r="FB268" s="468"/>
      <c r="FC268" s="468"/>
      <c r="FD268" s="471"/>
      <c r="FE268" s="471"/>
      <c r="FF268" s="471"/>
      <c r="FG268" s="472"/>
      <c r="FH268" s="471"/>
      <c r="FI268" s="471"/>
      <c r="FJ268" s="471"/>
      <c r="FK268" s="471"/>
      <c r="FL268" s="471"/>
      <c r="FM268" s="471"/>
      <c r="FN268" s="471"/>
      <c r="FO268" s="471"/>
      <c r="FP268" s="471"/>
      <c r="FQ268" s="468"/>
      <c r="FR268" s="468"/>
      <c r="FS268" s="472"/>
      <c r="FT268" s="468"/>
      <c r="FU268" s="468"/>
      <c r="FV268" s="468"/>
      <c r="FW268" s="468"/>
      <c r="FX268" s="468"/>
      <c r="FY268" s="468"/>
      <c r="FZ268" s="468"/>
      <c r="GA268" s="468"/>
      <c r="GB268" s="471"/>
      <c r="GC268" s="471"/>
      <c r="GD268" s="471"/>
      <c r="GE268" s="471"/>
      <c r="GF268" s="471"/>
      <c r="GG268" s="510"/>
    </row>
    <row r="269" spans="7:189" s="508" customFormat="1" ht="22" hidden="1" customHeight="1">
      <c r="G269" s="540">
        <f t="shared" si="306"/>
        <v>63</v>
      </c>
      <c r="H269" s="468"/>
      <c r="I269" s="468"/>
      <c r="J269" s="468"/>
      <c r="K269" s="468"/>
      <c r="L269" s="468"/>
      <c r="M269" s="468"/>
      <c r="N269" s="468"/>
      <c r="O269" s="468"/>
      <c r="P269" s="472"/>
      <c r="Q269" s="471"/>
      <c r="R269" s="471"/>
      <c r="S269" s="472"/>
      <c r="T269" s="471"/>
      <c r="U269" s="471"/>
      <c r="V269" s="471"/>
      <c r="W269" s="471"/>
      <c r="X269" s="471"/>
      <c r="Y269" s="471"/>
      <c r="Z269" s="471"/>
      <c r="AA269" s="471"/>
      <c r="AB269" s="471"/>
      <c r="AC269" s="468"/>
      <c r="AD269" s="468"/>
      <c r="AE269" s="472"/>
      <c r="AF269" s="471"/>
      <c r="AG269" s="471"/>
      <c r="AH269" s="471"/>
      <c r="AI269" s="468"/>
      <c r="AJ269" s="468"/>
      <c r="AK269" s="468"/>
      <c r="AL269" s="468"/>
      <c r="AM269" s="468"/>
      <c r="AN269" s="471"/>
      <c r="AO269" s="471"/>
      <c r="AP269" s="471"/>
      <c r="AQ269" s="472"/>
      <c r="AR269" s="471"/>
      <c r="AS269" s="471"/>
      <c r="AT269" s="471"/>
      <c r="AU269" s="471"/>
      <c r="AV269" s="471"/>
      <c r="AW269" s="471"/>
      <c r="AX269" s="471"/>
      <c r="AY269" s="471"/>
      <c r="AZ269" s="468"/>
      <c r="BA269" s="468"/>
      <c r="BB269" s="468"/>
      <c r="BC269" s="472"/>
      <c r="BD269" s="471"/>
      <c r="BE269" s="471"/>
      <c r="BF269" s="471"/>
      <c r="BG269" s="468"/>
      <c r="BH269" s="468"/>
      <c r="BI269" s="468"/>
      <c r="BJ269" s="468"/>
      <c r="BK269" s="468"/>
      <c r="BL269" s="471"/>
      <c r="BM269" s="471"/>
      <c r="BN269" s="471"/>
      <c r="BO269" s="472"/>
      <c r="BP269" s="471"/>
      <c r="BQ269" s="471"/>
      <c r="BR269" s="471"/>
      <c r="BS269" s="471"/>
      <c r="BT269" s="471"/>
      <c r="BU269" s="471"/>
      <c r="BV269" s="471"/>
      <c r="BW269" s="471"/>
      <c r="BX269" s="471"/>
      <c r="BY269" s="468"/>
      <c r="BZ269" s="468"/>
      <c r="CA269" s="472"/>
      <c r="CB269" s="468"/>
      <c r="CC269" s="468"/>
      <c r="CD269" s="468"/>
      <c r="CE269" s="468"/>
      <c r="CF269" s="468"/>
      <c r="CG269" s="468"/>
      <c r="CH269" s="468"/>
      <c r="CI269" s="468"/>
      <c r="CJ269" s="471"/>
      <c r="CK269" s="471"/>
      <c r="CL269" s="471"/>
      <c r="CM269" s="472"/>
      <c r="CN269" s="471"/>
      <c r="CO269" s="471"/>
      <c r="CP269" s="471"/>
      <c r="CQ269" s="471"/>
      <c r="CR269" s="471"/>
      <c r="CS269" s="471"/>
      <c r="CT269" s="471"/>
      <c r="CU269" s="471">
        <f>'Per IP Marketing'!$B$14</f>
        <v>-24000</v>
      </c>
      <c r="CV269" s="471">
        <f>'Per IP Marketing'!$C$14</f>
        <v>-24000</v>
      </c>
      <c r="CW269" s="471">
        <f>'Per IP Marketing'!$D$14</f>
        <v>-19000</v>
      </c>
      <c r="CX269" s="471">
        <f>'Per IP Marketing'!$E$14</f>
        <v>-29000</v>
      </c>
      <c r="CY269" s="471">
        <f>'Per IP Marketing'!$F$14</f>
        <v>-26500</v>
      </c>
      <c r="CZ269" s="471">
        <f>'Per IP Marketing'!$G$14</f>
        <v>-27700</v>
      </c>
      <c r="DA269" s="471">
        <f>'Per IP Marketing'!$H$14</f>
        <v>-32700</v>
      </c>
      <c r="DB269" s="471">
        <f>'Per IP Marketing'!$I$14</f>
        <v>-27000</v>
      </c>
      <c r="DC269" s="471">
        <f>'Per IP Marketing'!$J$14</f>
        <v>-12500</v>
      </c>
      <c r="DD269" s="471">
        <f>'Per IP Marketing'!$K$14</f>
        <v>-10000</v>
      </c>
      <c r="DE269" s="471">
        <f>'Per IP Marketing'!$L$14</f>
        <v>-9250</v>
      </c>
      <c r="DF269" s="471">
        <f>'Per IP Marketing'!$M$14</f>
        <v>-2700</v>
      </c>
      <c r="DG269" s="471">
        <f>'Per IP Marketing'!$N$14</f>
        <v>-1100</v>
      </c>
      <c r="DH269" s="471">
        <f>'Per IP Marketing'!$O$14</f>
        <v>-1100</v>
      </c>
      <c r="DI269" s="471">
        <f>'Per IP Marketing'!$P$14</f>
        <v>-1100</v>
      </c>
      <c r="DJ269" s="471">
        <f>'Per IP Marketing'!$Q$14</f>
        <v>-800</v>
      </c>
      <c r="DK269" s="471">
        <f>'Per IP Marketing'!$R$14</f>
        <v>-1050</v>
      </c>
      <c r="DL269" s="468">
        <f>'Per IP Marketing'!$T$14</f>
        <v>0</v>
      </c>
      <c r="DM269" s="471"/>
      <c r="DN269" s="471"/>
      <c r="DO269" s="471"/>
      <c r="DP269" s="471"/>
      <c r="DQ269" s="471"/>
      <c r="DR269" s="471"/>
      <c r="DS269" s="471"/>
      <c r="DT269" s="471"/>
      <c r="DU269" s="468"/>
      <c r="DV269" s="468"/>
      <c r="DW269" s="472"/>
      <c r="DX269" s="468"/>
      <c r="DY269" s="468"/>
      <c r="DZ269" s="468"/>
      <c r="EA269" s="468"/>
      <c r="EB269" s="468"/>
      <c r="EC269" s="468"/>
      <c r="ED269" s="468"/>
      <c r="EE269" s="468"/>
      <c r="EF269" s="471"/>
      <c r="EG269" s="471"/>
      <c r="EH269" s="471"/>
      <c r="EI269" s="472"/>
      <c r="EJ269" s="471"/>
      <c r="EK269" s="471"/>
      <c r="EL269" s="471"/>
      <c r="EM269" s="471"/>
      <c r="EN269" s="471"/>
      <c r="EO269" s="471"/>
      <c r="EP269" s="471"/>
      <c r="EQ269" s="471"/>
      <c r="ER269" s="471"/>
      <c r="ES269" s="468"/>
      <c r="ET269" s="468"/>
      <c r="EU269" s="472"/>
      <c r="EV269" s="468"/>
      <c r="EW269" s="468"/>
      <c r="EX269" s="468"/>
      <c r="EY269" s="468"/>
      <c r="EZ269" s="468"/>
      <c r="FA269" s="468"/>
      <c r="FB269" s="468"/>
      <c r="FC269" s="468"/>
      <c r="FD269" s="471"/>
      <c r="FE269" s="471"/>
      <c r="FF269" s="471"/>
      <c r="FG269" s="472"/>
      <c r="FH269" s="471"/>
      <c r="FI269" s="471"/>
      <c r="FJ269" s="471"/>
      <c r="FK269" s="471"/>
      <c r="FL269" s="471"/>
      <c r="FM269" s="471"/>
      <c r="FN269" s="471"/>
      <c r="FO269" s="471"/>
      <c r="FP269" s="471"/>
      <c r="FQ269" s="468"/>
      <c r="FR269" s="468"/>
      <c r="FS269" s="472"/>
      <c r="FT269" s="468"/>
      <c r="FU269" s="468"/>
      <c r="FV269" s="468"/>
      <c r="FW269" s="468"/>
      <c r="FX269" s="468"/>
      <c r="FY269" s="468"/>
      <c r="FZ269" s="468"/>
      <c r="GA269" s="468"/>
      <c r="GB269" s="471"/>
      <c r="GC269" s="471"/>
      <c r="GD269" s="471"/>
      <c r="GE269" s="471"/>
      <c r="GF269" s="471"/>
      <c r="GG269" s="510"/>
    </row>
    <row r="270" spans="7:189" s="508" customFormat="1" ht="22" hidden="1" customHeight="1">
      <c r="G270" s="540">
        <f t="shared" si="306"/>
        <v>64</v>
      </c>
      <c r="H270" s="468"/>
      <c r="I270" s="468"/>
      <c r="J270" s="468"/>
      <c r="K270" s="468"/>
      <c r="L270" s="468"/>
      <c r="M270" s="468"/>
      <c r="N270" s="468"/>
      <c r="O270" s="468"/>
      <c r="P270" s="472"/>
      <c r="Q270" s="471"/>
      <c r="R270" s="471"/>
      <c r="S270" s="472"/>
      <c r="T270" s="471"/>
      <c r="U270" s="471"/>
      <c r="V270" s="471"/>
      <c r="W270" s="471"/>
      <c r="X270" s="471"/>
      <c r="Y270" s="471"/>
      <c r="Z270" s="471"/>
      <c r="AA270" s="471"/>
      <c r="AB270" s="471"/>
      <c r="AC270" s="468"/>
      <c r="AD270" s="468"/>
      <c r="AE270" s="472"/>
      <c r="AF270" s="471"/>
      <c r="AG270" s="471"/>
      <c r="AH270" s="471"/>
      <c r="AI270" s="468"/>
      <c r="AJ270" s="468"/>
      <c r="AK270" s="468"/>
      <c r="AL270" s="468"/>
      <c r="AM270" s="468"/>
      <c r="AN270" s="471"/>
      <c r="AO270" s="471"/>
      <c r="AP270" s="471"/>
      <c r="AQ270" s="472"/>
      <c r="AR270" s="471"/>
      <c r="AS270" s="471"/>
      <c r="AT270" s="471"/>
      <c r="AU270" s="471"/>
      <c r="AV270" s="471"/>
      <c r="AW270" s="471"/>
      <c r="AX270" s="471"/>
      <c r="AY270" s="471"/>
      <c r="AZ270" s="468"/>
      <c r="BA270" s="468"/>
      <c r="BB270" s="468"/>
      <c r="BC270" s="472"/>
      <c r="BD270" s="471"/>
      <c r="BE270" s="471"/>
      <c r="BF270" s="471"/>
      <c r="BG270" s="468"/>
      <c r="BH270" s="468"/>
      <c r="BI270" s="468"/>
      <c r="BJ270" s="468"/>
      <c r="BK270" s="468"/>
      <c r="BL270" s="471"/>
      <c r="BM270" s="471"/>
      <c r="BN270" s="471"/>
      <c r="BO270" s="472"/>
      <c r="BP270" s="471"/>
      <c r="BQ270" s="471"/>
      <c r="BR270" s="471"/>
      <c r="BS270" s="471"/>
      <c r="BT270" s="471"/>
      <c r="BU270" s="471"/>
      <c r="BV270" s="471"/>
      <c r="BW270" s="471"/>
      <c r="BX270" s="471"/>
      <c r="BY270" s="468"/>
      <c r="BZ270" s="468"/>
      <c r="CA270" s="472"/>
      <c r="CB270" s="468"/>
      <c r="CC270" s="468"/>
      <c r="CD270" s="468"/>
      <c r="CE270" s="468"/>
      <c r="CF270" s="468"/>
      <c r="CG270" s="468"/>
      <c r="CH270" s="468"/>
      <c r="CI270" s="468"/>
      <c r="CJ270" s="471"/>
      <c r="CK270" s="471"/>
      <c r="CL270" s="471"/>
      <c r="CM270" s="472"/>
      <c r="CN270" s="471"/>
      <c r="CO270" s="471"/>
      <c r="CP270" s="471"/>
      <c r="CQ270" s="471"/>
      <c r="CR270" s="471"/>
      <c r="CS270" s="471"/>
      <c r="CT270" s="471"/>
      <c r="CU270" s="471"/>
      <c r="CV270" s="471"/>
      <c r="CW270" s="471">
        <f>'Per IP Marketing'!$B$14</f>
        <v>-24000</v>
      </c>
      <c r="CX270" s="471">
        <f>'Per IP Marketing'!$C$14</f>
        <v>-24000</v>
      </c>
      <c r="CY270" s="471">
        <f>'Per IP Marketing'!$D$14</f>
        <v>-19000</v>
      </c>
      <c r="CZ270" s="471">
        <f>'Per IP Marketing'!$E$14</f>
        <v>-29000</v>
      </c>
      <c r="DA270" s="471">
        <f>'Per IP Marketing'!$F$14</f>
        <v>-26500</v>
      </c>
      <c r="DB270" s="471">
        <f>'Per IP Marketing'!$G$14</f>
        <v>-27700</v>
      </c>
      <c r="DC270" s="471">
        <f>'Per IP Marketing'!$H$14</f>
        <v>-32700</v>
      </c>
      <c r="DD270" s="471">
        <f>'Per IP Marketing'!$I$14</f>
        <v>-27000</v>
      </c>
      <c r="DE270" s="471">
        <f>'Per IP Marketing'!$J$14</f>
        <v>-12500</v>
      </c>
      <c r="DF270" s="471">
        <f>'Per IP Marketing'!$K$14</f>
        <v>-10000</v>
      </c>
      <c r="DG270" s="471">
        <f>'Per IP Marketing'!$L$14</f>
        <v>-9250</v>
      </c>
      <c r="DH270" s="471">
        <f>'Per IP Marketing'!$M$14</f>
        <v>-2700</v>
      </c>
      <c r="DI270" s="471">
        <f>'Per IP Marketing'!$N$14</f>
        <v>-1100</v>
      </c>
      <c r="DJ270" s="471">
        <f>'Per IP Marketing'!$O$14</f>
        <v>-1100</v>
      </c>
      <c r="DK270" s="471">
        <f>'Per IP Marketing'!$P$14</f>
        <v>-1100</v>
      </c>
      <c r="DL270" s="471">
        <f>'Per IP Marketing'!$Q$14</f>
        <v>-800</v>
      </c>
      <c r="DM270" s="471">
        <f>'Per IP Marketing'!$R$14</f>
        <v>-1050</v>
      </c>
      <c r="DN270" s="468">
        <f>'Per IP Marketing'!$T$14</f>
        <v>0</v>
      </c>
      <c r="DO270" s="471"/>
      <c r="DP270" s="471"/>
      <c r="DQ270" s="471"/>
      <c r="DR270" s="471"/>
      <c r="DS270" s="471"/>
      <c r="DT270" s="471"/>
      <c r="DU270" s="468"/>
      <c r="DV270" s="468"/>
      <c r="DW270" s="472"/>
      <c r="DX270" s="468"/>
      <c r="DY270" s="468"/>
      <c r="DZ270" s="468"/>
      <c r="EA270" s="468"/>
      <c r="EB270" s="468"/>
      <c r="EC270" s="468"/>
      <c r="ED270" s="468"/>
      <c r="EE270" s="468"/>
      <c r="EF270" s="471"/>
      <c r="EG270" s="471"/>
      <c r="EH270" s="471"/>
      <c r="EI270" s="472"/>
      <c r="EJ270" s="471"/>
      <c r="EK270" s="471"/>
      <c r="EL270" s="471"/>
      <c r="EM270" s="471"/>
      <c r="EN270" s="471"/>
      <c r="EO270" s="471"/>
      <c r="EP270" s="471"/>
      <c r="EQ270" s="471"/>
      <c r="ER270" s="471"/>
      <c r="ES270" s="468"/>
      <c r="ET270" s="468"/>
      <c r="EU270" s="472"/>
      <c r="EV270" s="468"/>
      <c r="EW270" s="468"/>
      <c r="EX270" s="468"/>
      <c r="EY270" s="468"/>
      <c r="EZ270" s="468"/>
      <c r="FA270" s="468"/>
      <c r="FB270" s="468"/>
      <c r="FC270" s="468"/>
      <c r="FD270" s="471"/>
      <c r="FE270" s="471"/>
      <c r="FF270" s="471"/>
      <c r="FG270" s="472"/>
      <c r="FH270" s="471"/>
      <c r="FI270" s="471"/>
      <c r="FJ270" s="471"/>
      <c r="FK270" s="471"/>
      <c r="FL270" s="471"/>
      <c r="FM270" s="471"/>
      <c r="FN270" s="471"/>
      <c r="FO270" s="471"/>
      <c r="FP270" s="471"/>
      <c r="FQ270" s="468"/>
      <c r="FR270" s="468"/>
      <c r="FS270" s="472"/>
      <c r="FT270" s="468"/>
      <c r="FU270" s="468"/>
      <c r="FV270" s="468"/>
      <c r="FW270" s="468"/>
      <c r="FX270" s="468"/>
      <c r="FY270" s="468"/>
      <c r="FZ270" s="468"/>
      <c r="GA270" s="468"/>
      <c r="GB270" s="471"/>
      <c r="GC270" s="471"/>
      <c r="GD270" s="471"/>
      <c r="GE270" s="471"/>
      <c r="GF270" s="471"/>
      <c r="GG270" s="510"/>
    </row>
    <row r="271" spans="7:189" s="508" customFormat="1" ht="22" hidden="1" customHeight="1">
      <c r="G271" s="540">
        <f t="shared" si="306"/>
        <v>65</v>
      </c>
      <c r="H271" s="468"/>
      <c r="I271" s="468"/>
      <c r="J271" s="468"/>
      <c r="K271" s="468"/>
      <c r="L271" s="468"/>
      <c r="M271" s="468"/>
      <c r="N271" s="468"/>
      <c r="O271" s="468"/>
      <c r="P271" s="472"/>
      <c r="Q271" s="471"/>
      <c r="R271" s="471"/>
      <c r="S271" s="472"/>
      <c r="T271" s="471"/>
      <c r="U271" s="471"/>
      <c r="V271" s="471"/>
      <c r="W271" s="471"/>
      <c r="X271" s="471"/>
      <c r="Y271" s="471"/>
      <c r="Z271" s="471"/>
      <c r="AA271" s="471"/>
      <c r="AB271" s="471"/>
      <c r="AC271" s="468"/>
      <c r="AD271" s="468"/>
      <c r="AE271" s="472"/>
      <c r="AF271" s="471"/>
      <c r="AG271" s="471"/>
      <c r="AH271" s="471"/>
      <c r="AI271" s="468"/>
      <c r="AJ271" s="468"/>
      <c r="AK271" s="468"/>
      <c r="AL271" s="468"/>
      <c r="AM271" s="468"/>
      <c r="AN271" s="471"/>
      <c r="AO271" s="471"/>
      <c r="AP271" s="471"/>
      <c r="AQ271" s="472"/>
      <c r="AR271" s="471"/>
      <c r="AS271" s="471"/>
      <c r="AT271" s="471"/>
      <c r="AU271" s="471"/>
      <c r="AV271" s="471"/>
      <c r="AW271" s="471"/>
      <c r="AX271" s="471"/>
      <c r="AY271" s="471"/>
      <c r="AZ271" s="468"/>
      <c r="BA271" s="468"/>
      <c r="BB271" s="468"/>
      <c r="BC271" s="472"/>
      <c r="BD271" s="471"/>
      <c r="BE271" s="471"/>
      <c r="BF271" s="471"/>
      <c r="BG271" s="468"/>
      <c r="BH271" s="468"/>
      <c r="BI271" s="468"/>
      <c r="BJ271" s="468"/>
      <c r="BK271" s="468"/>
      <c r="BL271" s="471"/>
      <c r="BM271" s="471"/>
      <c r="BN271" s="471"/>
      <c r="BO271" s="472"/>
      <c r="BP271" s="471"/>
      <c r="BQ271" s="471"/>
      <c r="BR271" s="471"/>
      <c r="BS271" s="471"/>
      <c r="BT271" s="471"/>
      <c r="BU271" s="471"/>
      <c r="BV271" s="471"/>
      <c r="BW271" s="471"/>
      <c r="BX271" s="471"/>
      <c r="BY271" s="468"/>
      <c r="BZ271" s="468"/>
      <c r="CA271" s="472"/>
      <c r="CB271" s="468"/>
      <c r="CC271" s="468"/>
      <c r="CD271" s="468"/>
      <c r="CE271" s="468"/>
      <c r="CF271" s="468"/>
      <c r="CG271" s="468"/>
      <c r="CH271" s="468"/>
      <c r="CI271" s="468"/>
      <c r="CJ271" s="471"/>
      <c r="CK271" s="471"/>
      <c r="CL271" s="471"/>
      <c r="CM271" s="472"/>
      <c r="CN271" s="471"/>
      <c r="CO271" s="471"/>
      <c r="CP271" s="471"/>
      <c r="CQ271" s="471"/>
      <c r="CR271" s="471"/>
      <c r="CS271" s="471"/>
      <c r="CT271" s="471"/>
      <c r="CU271" s="471"/>
      <c r="CV271" s="471"/>
      <c r="CW271" s="468"/>
      <c r="CX271" s="471">
        <f>'Per IP Marketing'!$B$14</f>
        <v>-24000</v>
      </c>
      <c r="CY271" s="471">
        <f>'Per IP Marketing'!$C$14</f>
        <v>-24000</v>
      </c>
      <c r="CZ271" s="471">
        <f>'Per IP Marketing'!$D$14</f>
        <v>-19000</v>
      </c>
      <c r="DA271" s="471">
        <f>'Per IP Marketing'!$E$14</f>
        <v>-29000</v>
      </c>
      <c r="DB271" s="471">
        <f>'Per IP Marketing'!$F$14</f>
        <v>-26500</v>
      </c>
      <c r="DC271" s="471">
        <f>'Per IP Marketing'!$G$14</f>
        <v>-27700</v>
      </c>
      <c r="DD271" s="471">
        <f>'Per IP Marketing'!$H$14</f>
        <v>-32700</v>
      </c>
      <c r="DE271" s="471">
        <f>'Per IP Marketing'!$I$14</f>
        <v>-27000</v>
      </c>
      <c r="DF271" s="471">
        <f>'Per IP Marketing'!$J$14</f>
        <v>-12500</v>
      </c>
      <c r="DG271" s="471">
        <f>'Per IP Marketing'!$K$14</f>
        <v>-10000</v>
      </c>
      <c r="DH271" s="471">
        <f>'Per IP Marketing'!$L$14</f>
        <v>-9250</v>
      </c>
      <c r="DI271" s="471">
        <f>'Per IP Marketing'!$M$14</f>
        <v>-2700</v>
      </c>
      <c r="DJ271" s="471">
        <f>'Per IP Marketing'!$N$14</f>
        <v>-1100</v>
      </c>
      <c r="DK271" s="471">
        <f>'Per IP Marketing'!$O$14</f>
        <v>-1100</v>
      </c>
      <c r="DL271" s="471">
        <f>'Per IP Marketing'!$P$14</f>
        <v>-1100</v>
      </c>
      <c r="DM271" s="471">
        <f>'Per IP Marketing'!$Q$14</f>
        <v>-800</v>
      </c>
      <c r="DN271" s="471">
        <f>'Per IP Marketing'!$R$14</f>
        <v>-1050</v>
      </c>
      <c r="DO271" s="468">
        <f>'Per IP Marketing'!$T$14</f>
        <v>0</v>
      </c>
      <c r="DP271" s="471"/>
      <c r="DQ271" s="471"/>
      <c r="DR271" s="471"/>
      <c r="DS271" s="471"/>
      <c r="DT271" s="471"/>
      <c r="DU271" s="468"/>
      <c r="DV271" s="468"/>
      <c r="DW271" s="472"/>
      <c r="DX271" s="468"/>
      <c r="DY271" s="468"/>
      <c r="DZ271" s="468"/>
      <c r="EA271" s="468"/>
      <c r="EB271" s="468"/>
      <c r="EC271" s="468"/>
      <c r="ED271" s="468"/>
      <c r="EE271" s="468"/>
      <c r="EF271" s="471"/>
      <c r="EG271" s="471"/>
      <c r="EH271" s="471"/>
      <c r="EI271" s="472"/>
      <c r="EJ271" s="471"/>
      <c r="EK271" s="471"/>
      <c r="EL271" s="471"/>
      <c r="EM271" s="471"/>
      <c r="EN271" s="471"/>
      <c r="EO271" s="471"/>
      <c r="EP271" s="471"/>
      <c r="EQ271" s="471"/>
      <c r="ER271" s="471"/>
      <c r="ES271" s="468"/>
      <c r="ET271" s="468"/>
      <c r="EU271" s="472"/>
      <c r="EV271" s="468"/>
      <c r="EW271" s="468"/>
      <c r="EX271" s="468"/>
      <c r="EY271" s="468"/>
      <c r="EZ271" s="468"/>
      <c r="FA271" s="468"/>
      <c r="FB271" s="468"/>
      <c r="FC271" s="468"/>
      <c r="FD271" s="471"/>
      <c r="FE271" s="471"/>
      <c r="FF271" s="471"/>
      <c r="FG271" s="472"/>
      <c r="FH271" s="471"/>
      <c r="FI271" s="471"/>
      <c r="FJ271" s="471"/>
      <c r="FK271" s="471"/>
      <c r="FL271" s="471"/>
      <c r="FM271" s="471"/>
      <c r="FN271" s="471"/>
      <c r="FO271" s="471"/>
      <c r="FP271" s="471"/>
      <c r="FQ271" s="468"/>
      <c r="FR271" s="468"/>
      <c r="FS271" s="472"/>
      <c r="FT271" s="468"/>
      <c r="FU271" s="468"/>
      <c r="FV271" s="468"/>
      <c r="FW271" s="468"/>
      <c r="FX271" s="468"/>
      <c r="FY271" s="468"/>
      <c r="FZ271" s="468"/>
      <c r="GA271" s="468"/>
      <c r="GB271" s="471"/>
      <c r="GC271" s="471"/>
      <c r="GD271" s="471"/>
      <c r="GE271" s="471"/>
      <c r="GF271" s="471"/>
      <c r="GG271" s="510"/>
    </row>
    <row r="272" spans="7:189" s="508" customFormat="1" ht="22" hidden="1" customHeight="1">
      <c r="G272" s="540">
        <f t="shared" si="306"/>
        <v>66</v>
      </c>
      <c r="H272" s="468"/>
      <c r="I272" s="468"/>
      <c r="J272" s="468"/>
      <c r="K272" s="468"/>
      <c r="L272" s="468"/>
      <c r="M272" s="468"/>
      <c r="N272" s="468"/>
      <c r="O272" s="468"/>
      <c r="P272" s="472"/>
      <c r="Q272" s="471"/>
      <c r="R272" s="471"/>
      <c r="S272" s="472"/>
      <c r="T272" s="471"/>
      <c r="U272" s="471"/>
      <c r="V272" s="471"/>
      <c r="W272" s="471"/>
      <c r="X272" s="471"/>
      <c r="Y272" s="471"/>
      <c r="Z272" s="471"/>
      <c r="AA272" s="471"/>
      <c r="AB272" s="471"/>
      <c r="AC272" s="468"/>
      <c r="AD272" s="468"/>
      <c r="AE272" s="472"/>
      <c r="AF272" s="471"/>
      <c r="AG272" s="471"/>
      <c r="AH272" s="471"/>
      <c r="AI272" s="468"/>
      <c r="AJ272" s="468"/>
      <c r="AK272" s="468"/>
      <c r="AL272" s="468"/>
      <c r="AM272" s="468"/>
      <c r="AN272" s="471"/>
      <c r="AO272" s="471"/>
      <c r="AP272" s="471"/>
      <c r="AQ272" s="472"/>
      <c r="AR272" s="471"/>
      <c r="AS272" s="471"/>
      <c r="AT272" s="471"/>
      <c r="AU272" s="471"/>
      <c r="AV272" s="471"/>
      <c r="AW272" s="471"/>
      <c r="AX272" s="471"/>
      <c r="AY272" s="471"/>
      <c r="AZ272" s="468"/>
      <c r="BA272" s="468"/>
      <c r="BB272" s="468"/>
      <c r="BC272" s="472"/>
      <c r="BD272" s="471"/>
      <c r="BE272" s="471"/>
      <c r="BF272" s="471"/>
      <c r="BG272" s="468"/>
      <c r="BH272" s="468"/>
      <c r="BI272" s="468"/>
      <c r="BJ272" s="468"/>
      <c r="BK272" s="468"/>
      <c r="BL272" s="471"/>
      <c r="BM272" s="471"/>
      <c r="BN272" s="471"/>
      <c r="BO272" s="472"/>
      <c r="BP272" s="471"/>
      <c r="BQ272" s="471"/>
      <c r="BR272" s="471"/>
      <c r="BS272" s="471"/>
      <c r="BT272" s="471"/>
      <c r="BU272" s="471"/>
      <c r="BV272" s="471"/>
      <c r="BW272" s="471"/>
      <c r="BX272" s="471"/>
      <c r="BY272" s="468"/>
      <c r="BZ272" s="468"/>
      <c r="CA272" s="472"/>
      <c r="CB272" s="468"/>
      <c r="CC272" s="468"/>
      <c r="CD272" s="468"/>
      <c r="CE272" s="468"/>
      <c r="CF272" s="468"/>
      <c r="CG272" s="468"/>
      <c r="CH272" s="468"/>
      <c r="CI272" s="468"/>
      <c r="CJ272" s="471"/>
      <c r="CK272" s="471"/>
      <c r="CL272" s="471"/>
      <c r="CM272" s="472"/>
      <c r="CN272" s="471"/>
      <c r="CO272" s="471"/>
      <c r="CP272" s="471"/>
      <c r="CQ272" s="471"/>
      <c r="CR272" s="471"/>
      <c r="CS272" s="471"/>
      <c r="CT272" s="471"/>
      <c r="CU272" s="471"/>
      <c r="CV272" s="471"/>
      <c r="CW272" s="468"/>
      <c r="CX272" s="468"/>
      <c r="CY272" s="472"/>
      <c r="CZ272" s="471">
        <f>'Per IP Marketing'!$B$14</f>
        <v>-24000</v>
      </c>
      <c r="DA272" s="471">
        <f>'Per IP Marketing'!$C$14</f>
        <v>-24000</v>
      </c>
      <c r="DB272" s="471">
        <f>'Per IP Marketing'!$D$14</f>
        <v>-19000</v>
      </c>
      <c r="DC272" s="471">
        <f>'Per IP Marketing'!$E$14</f>
        <v>-29000</v>
      </c>
      <c r="DD272" s="471">
        <f>'Per IP Marketing'!$F$14</f>
        <v>-26500</v>
      </c>
      <c r="DE272" s="471">
        <f>'Per IP Marketing'!$G$14</f>
        <v>-27700</v>
      </c>
      <c r="DF272" s="471">
        <f>'Per IP Marketing'!$H$14</f>
        <v>-32700</v>
      </c>
      <c r="DG272" s="471">
        <f>'Per IP Marketing'!$I$14</f>
        <v>-27000</v>
      </c>
      <c r="DH272" s="471">
        <f>'Per IP Marketing'!$J$14</f>
        <v>-12500</v>
      </c>
      <c r="DI272" s="471">
        <f>'Per IP Marketing'!$K$14</f>
        <v>-10000</v>
      </c>
      <c r="DJ272" s="471">
        <f>'Per IP Marketing'!$L$14</f>
        <v>-9250</v>
      </c>
      <c r="DK272" s="471">
        <f>'Per IP Marketing'!$M$14</f>
        <v>-2700</v>
      </c>
      <c r="DL272" s="471">
        <f>'Per IP Marketing'!$N$14</f>
        <v>-1100</v>
      </c>
      <c r="DM272" s="471">
        <f>'Per IP Marketing'!$O$14</f>
        <v>-1100</v>
      </c>
      <c r="DN272" s="471">
        <f>'Per IP Marketing'!$P$14</f>
        <v>-1100</v>
      </c>
      <c r="DO272" s="471">
        <f>'Per IP Marketing'!$Q$14</f>
        <v>-800</v>
      </c>
      <c r="DP272" s="471">
        <f>'Per IP Marketing'!$R$14</f>
        <v>-1050</v>
      </c>
      <c r="DQ272" s="468">
        <f>'Per IP Marketing'!$T$14</f>
        <v>0</v>
      </c>
      <c r="DR272" s="471"/>
      <c r="DS272" s="471"/>
      <c r="DT272" s="471"/>
      <c r="DU272" s="468"/>
      <c r="DV272" s="468"/>
      <c r="DW272" s="472"/>
      <c r="DX272" s="468"/>
      <c r="DY272" s="468"/>
      <c r="DZ272" s="468"/>
      <c r="EA272" s="468"/>
      <c r="EB272" s="468"/>
      <c r="EC272" s="468"/>
      <c r="ED272" s="468"/>
      <c r="EE272" s="468"/>
      <c r="EF272" s="471"/>
      <c r="EG272" s="471"/>
      <c r="EH272" s="471"/>
      <c r="EI272" s="472"/>
      <c r="EJ272" s="471"/>
      <c r="EK272" s="471"/>
      <c r="EL272" s="471"/>
      <c r="EM272" s="471"/>
      <c r="EN272" s="471"/>
      <c r="EO272" s="471"/>
      <c r="EP272" s="471"/>
      <c r="EQ272" s="471"/>
      <c r="ER272" s="471"/>
      <c r="ES272" s="468"/>
      <c r="ET272" s="468"/>
      <c r="EU272" s="472"/>
      <c r="EV272" s="468"/>
      <c r="EW272" s="468"/>
      <c r="EX272" s="468"/>
      <c r="EY272" s="468"/>
      <c r="EZ272" s="468"/>
      <c r="FA272" s="468"/>
      <c r="FB272" s="468"/>
      <c r="FC272" s="468"/>
      <c r="FD272" s="471"/>
      <c r="FE272" s="471"/>
      <c r="FF272" s="471"/>
      <c r="FG272" s="472"/>
      <c r="FH272" s="471"/>
      <c r="FI272" s="471"/>
      <c r="FJ272" s="471"/>
      <c r="FK272" s="471"/>
      <c r="FL272" s="471"/>
      <c r="FM272" s="471"/>
      <c r="FN272" s="471"/>
      <c r="FO272" s="471"/>
      <c r="FP272" s="471"/>
      <c r="FQ272" s="468"/>
      <c r="FR272" s="468"/>
      <c r="FS272" s="472"/>
      <c r="FT272" s="468"/>
      <c r="FU272" s="468"/>
      <c r="FV272" s="468"/>
      <c r="FW272" s="468"/>
      <c r="FX272" s="468"/>
      <c r="FY272" s="468"/>
      <c r="FZ272" s="468"/>
      <c r="GA272" s="468"/>
      <c r="GB272" s="471"/>
      <c r="GC272" s="471"/>
      <c r="GD272" s="471"/>
      <c r="GE272" s="471"/>
      <c r="GF272" s="471"/>
      <c r="GG272" s="510"/>
    </row>
    <row r="273" spans="7:189" s="508" customFormat="1" ht="22" hidden="1" customHeight="1">
      <c r="G273" s="540">
        <f t="shared" ref="G273:G298" si="307">G272+1</f>
        <v>67</v>
      </c>
      <c r="H273" s="468"/>
      <c r="I273" s="468"/>
      <c r="J273" s="468"/>
      <c r="K273" s="468"/>
      <c r="L273" s="468"/>
      <c r="M273" s="468"/>
      <c r="N273" s="468"/>
      <c r="O273" s="468"/>
      <c r="P273" s="472"/>
      <c r="Q273" s="471"/>
      <c r="R273" s="471"/>
      <c r="S273" s="472"/>
      <c r="T273" s="471"/>
      <c r="U273" s="471"/>
      <c r="V273" s="471"/>
      <c r="W273" s="471"/>
      <c r="X273" s="471"/>
      <c r="Y273" s="471"/>
      <c r="Z273" s="471"/>
      <c r="AA273" s="471"/>
      <c r="AB273" s="471"/>
      <c r="AC273" s="468"/>
      <c r="AD273" s="468"/>
      <c r="AE273" s="472"/>
      <c r="AF273" s="471"/>
      <c r="AG273" s="471"/>
      <c r="AH273" s="471"/>
      <c r="AI273" s="468"/>
      <c r="AJ273" s="468"/>
      <c r="AK273" s="468"/>
      <c r="AL273" s="468"/>
      <c r="AM273" s="468"/>
      <c r="AN273" s="471"/>
      <c r="AO273" s="471"/>
      <c r="AP273" s="471"/>
      <c r="AQ273" s="472"/>
      <c r="AR273" s="471"/>
      <c r="AS273" s="471"/>
      <c r="AT273" s="471"/>
      <c r="AU273" s="471"/>
      <c r="AV273" s="471"/>
      <c r="AW273" s="471"/>
      <c r="AX273" s="471"/>
      <c r="AY273" s="471"/>
      <c r="AZ273" s="468"/>
      <c r="BA273" s="468"/>
      <c r="BB273" s="468"/>
      <c r="BC273" s="472"/>
      <c r="BD273" s="471"/>
      <c r="BE273" s="471"/>
      <c r="BF273" s="471"/>
      <c r="BG273" s="468"/>
      <c r="BH273" s="468"/>
      <c r="BI273" s="468"/>
      <c r="BJ273" s="468"/>
      <c r="BK273" s="468"/>
      <c r="BL273" s="471"/>
      <c r="BM273" s="471"/>
      <c r="BN273" s="471"/>
      <c r="BO273" s="472"/>
      <c r="BP273" s="471"/>
      <c r="BQ273" s="471"/>
      <c r="BR273" s="471"/>
      <c r="BS273" s="471"/>
      <c r="BT273" s="471"/>
      <c r="BU273" s="471"/>
      <c r="BV273" s="471"/>
      <c r="BW273" s="471"/>
      <c r="BX273" s="471"/>
      <c r="BY273" s="468"/>
      <c r="BZ273" s="468"/>
      <c r="CA273" s="472"/>
      <c r="CB273" s="468"/>
      <c r="CC273" s="468"/>
      <c r="CD273" s="468"/>
      <c r="CE273" s="468"/>
      <c r="CF273" s="468"/>
      <c r="CG273" s="468"/>
      <c r="CH273" s="468"/>
      <c r="CI273" s="468"/>
      <c r="CJ273" s="471"/>
      <c r="CK273" s="471"/>
      <c r="CL273" s="471"/>
      <c r="CM273" s="472"/>
      <c r="CN273" s="471"/>
      <c r="CO273" s="471"/>
      <c r="CP273" s="471"/>
      <c r="CQ273" s="471"/>
      <c r="CR273" s="471"/>
      <c r="CS273" s="471"/>
      <c r="CT273" s="471"/>
      <c r="CU273" s="471"/>
      <c r="CV273" s="471"/>
      <c r="CW273" s="468"/>
      <c r="CX273" s="468"/>
      <c r="CY273" s="472"/>
      <c r="CZ273" s="468"/>
      <c r="DA273" s="471">
        <f>'Per IP Marketing'!$B$14</f>
        <v>-24000</v>
      </c>
      <c r="DB273" s="471">
        <f>'Per IP Marketing'!$C$14</f>
        <v>-24000</v>
      </c>
      <c r="DC273" s="471">
        <f>'Per IP Marketing'!$D$14</f>
        <v>-19000</v>
      </c>
      <c r="DD273" s="471">
        <f>'Per IP Marketing'!$E$14</f>
        <v>-29000</v>
      </c>
      <c r="DE273" s="471">
        <f>'Per IP Marketing'!$F$14</f>
        <v>-26500</v>
      </c>
      <c r="DF273" s="471">
        <f>'Per IP Marketing'!$G$14</f>
        <v>-27700</v>
      </c>
      <c r="DG273" s="471">
        <f>'Per IP Marketing'!$H$14</f>
        <v>-32700</v>
      </c>
      <c r="DH273" s="471">
        <f>'Per IP Marketing'!$I$14</f>
        <v>-27000</v>
      </c>
      <c r="DI273" s="471">
        <f>'Per IP Marketing'!$J$14</f>
        <v>-12500</v>
      </c>
      <c r="DJ273" s="471">
        <f>'Per IP Marketing'!$K$14</f>
        <v>-10000</v>
      </c>
      <c r="DK273" s="471">
        <f>'Per IP Marketing'!$L$14</f>
        <v>-9250</v>
      </c>
      <c r="DL273" s="471">
        <f>'Per IP Marketing'!$M$14</f>
        <v>-2700</v>
      </c>
      <c r="DM273" s="471">
        <f>'Per IP Marketing'!$N$14</f>
        <v>-1100</v>
      </c>
      <c r="DN273" s="471">
        <f>'Per IP Marketing'!$O$14</f>
        <v>-1100</v>
      </c>
      <c r="DO273" s="471">
        <f>'Per IP Marketing'!$P$14</f>
        <v>-1100</v>
      </c>
      <c r="DP273" s="471">
        <f>'Per IP Marketing'!$Q$14</f>
        <v>-800</v>
      </c>
      <c r="DQ273" s="471">
        <f>'Per IP Marketing'!$R$14</f>
        <v>-1050</v>
      </c>
      <c r="DR273" s="468">
        <f>'Per IP Marketing'!$T$14</f>
        <v>0</v>
      </c>
      <c r="DS273" s="471"/>
      <c r="DT273" s="471"/>
      <c r="DU273" s="468"/>
      <c r="DV273" s="468"/>
      <c r="DW273" s="472"/>
      <c r="DX273" s="468"/>
      <c r="DY273" s="468"/>
      <c r="DZ273" s="468"/>
      <c r="EA273" s="468"/>
      <c r="EB273" s="468"/>
      <c r="EC273" s="468"/>
      <c r="ED273" s="468"/>
      <c r="EE273" s="468"/>
      <c r="EF273" s="471"/>
      <c r="EG273" s="471"/>
      <c r="EH273" s="471"/>
      <c r="EI273" s="472"/>
      <c r="EJ273" s="471"/>
      <c r="EK273" s="471"/>
      <c r="EL273" s="471"/>
      <c r="EM273" s="471"/>
      <c r="EN273" s="471"/>
      <c r="EO273" s="471"/>
      <c r="EP273" s="471"/>
      <c r="EQ273" s="471"/>
      <c r="ER273" s="471"/>
      <c r="ES273" s="468"/>
      <c r="ET273" s="468"/>
      <c r="EU273" s="472"/>
      <c r="EV273" s="468"/>
      <c r="EW273" s="468"/>
      <c r="EX273" s="468"/>
      <c r="EY273" s="468"/>
      <c r="EZ273" s="468"/>
      <c r="FA273" s="468"/>
      <c r="FB273" s="468"/>
      <c r="FC273" s="468"/>
      <c r="FD273" s="471"/>
      <c r="FE273" s="471"/>
      <c r="FF273" s="471"/>
      <c r="FG273" s="472"/>
      <c r="FH273" s="471"/>
      <c r="FI273" s="471"/>
      <c r="FJ273" s="471"/>
      <c r="FK273" s="471"/>
      <c r="FL273" s="471"/>
      <c r="FM273" s="471"/>
      <c r="FN273" s="471"/>
      <c r="FO273" s="471"/>
      <c r="FP273" s="471"/>
      <c r="FQ273" s="468"/>
      <c r="FR273" s="468"/>
      <c r="FS273" s="472"/>
      <c r="FT273" s="468"/>
      <c r="FU273" s="468"/>
      <c r="FV273" s="468"/>
      <c r="FW273" s="468"/>
      <c r="FX273" s="468"/>
      <c r="FY273" s="468"/>
      <c r="FZ273" s="468"/>
      <c r="GA273" s="468"/>
      <c r="GB273" s="471"/>
      <c r="GC273" s="471"/>
      <c r="GD273" s="471"/>
      <c r="GE273" s="471"/>
      <c r="GF273" s="471"/>
      <c r="GG273" s="510"/>
    </row>
    <row r="274" spans="7:189" s="508" customFormat="1" ht="22" hidden="1" customHeight="1">
      <c r="G274" s="540">
        <f t="shared" si="307"/>
        <v>68</v>
      </c>
      <c r="H274" s="468"/>
      <c r="I274" s="468"/>
      <c r="J274" s="468"/>
      <c r="K274" s="468"/>
      <c r="L274" s="468"/>
      <c r="M274" s="468"/>
      <c r="N274" s="468"/>
      <c r="O274" s="468"/>
      <c r="P274" s="472"/>
      <c r="Q274" s="471"/>
      <c r="R274" s="471"/>
      <c r="S274" s="472"/>
      <c r="T274" s="471"/>
      <c r="U274" s="471"/>
      <c r="V274" s="471"/>
      <c r="W274" s="471"/>
      <c r="X274" s="471"/>
      <c r="Y274" s="471"/>
      <c r="Z274" s="471"/>
      <c r="AA274" s="471"/>
      <c r="AB274" s="471"/>
      <c r="AC274" s="468"/>
      <c r="AD274" s="468"/>
      <c r="AE274" s="472"/>
      <c r="AF274" s="471"/>
      <c r="AG274" s="471"/>
      <c r="AH274" s="471"/>
      <c r="AI274" s="468"/>
      <c r="AJ274" s="468"/>
      <c r="AK274" s="468"/>
      <c r="AL274" s="468"/>
      <c r="AM274" s="468"/>
      <c r="AN274" s="471"/>
      <c r="AO274" s="471"/>
      <c r="AP274" s="471"/>
      <c r="AQ274" s="472"/>
      <c r="AR274" s="471"/>
      <c r="AS274" s="471"/>
      <c r="AT274" s="471"/>
      <c r="AU274" s="471"/>
      <c r="AV274" s="471"/>
      <c r="AW274" s="471"/>
      <c r="AX274" s="471"/>
      <c r="AY274" s="471"/>
      <c r="AZ274" s="468"/>
      <c r="BA274" s="468"/>
      <c r="BB274" s="468"/>
      <c r="BC274" s="472"/>
      <c r="BD274" s="471"/>
      <c r="BE274" s="471"/>
      <c r="BF274" s="471"/>
      <c r="BG274" s="468"/>
      <c r="BH274" s="468"/>
      <c r="BI274" s="468"/>
      <c r="BJ274" s="468"/>
      <c r="BK274" s="468"/>
      <c r="BL274" s="471"/>
      <c r="BM274" s="471"/>
      <c r="BN274" s="471"/>
      <c r="BO274" s="472"/>
      <c r="BP274" s="471"/>
      <c r="BQ274" s="471"/>
      <c r="BR274" s="471"/>
      <c r="BS274" s="471"/>
      <c r="BT274" s="471"/>
      <c r="BU274" s="471"/>
      <c r="BV274" s="471"/>
      <c r="BW274" s="471"/>
      <c r="BX274" s="471"/>
      <c r="BY274" s="468"/>
      <c r="BZ274" s="468"/>
      <c r="CA274" s="472"/>
      <c r="CB274" s="468"/>
      <c r="CC274" s="468"/>
      <c r="CD274" s="468"/>
      <c r="CE274" s="468"/>
      <c r="CF274" s="468"/>
      <c r="CG274" s="468"/>
      <c r="CH274" s="468"/>
      <c r="CI274" s="468"/>
      <c r="CJ274" s="471"/>
      <c r="CK274" s="471"/>
      <c r="CL274" s="471"/>
      <c r="CM274" s="472"/>
      <c r="CN274" s="471"/>
      <c r="CO274" s="471"/>
      <c r="CP274" s="471"/>
      <c r="CQ274" s="471"/>
      <c r="CR274" s="471"/>
      <c r="CS274" s="471"/>
      <c r="CT274" s="471"/>
      <c r="CU274" s="471"/>
      <c r="CV274" s="471"/>
      <c r="CW274" s="468"/>
      <c r="CX274" s="468"/>
      <c r="CY274" s="472"/>
      <c r="CZ274" s="468"/>
      <c r="DA274" s="468"/>
      <c r="DB274" s="471">
        <f>'Per IP Marketing'!$B$14</f>
        <v>-24000</v>
      </c>
      <c r="DC274" s="471">
        <f>'Per IP Marketing'!$C$14</f>
        <v>-24000</v>
      </c>
      <c r="DD274" s="471">
        <f>'Per IP Marketing'!$D$14</f>
        <v>-19000</v>
      </c>
      <c r="DE274" s="471">
        <f>'Per IP Marketing'!$E$14</f>
        <v>-29000</v>
      </c>
      <c r="DF274" s="471">
        <f>'Per IP Marketing'!$F$14</f>
        <v>-26500</v>
      </c>
      <c r="DG274" s="471">
        <f>'Per IP Marketing'!$G$14</f>
        <v>-27700</v>
      </c>
      <c r="DH274" s="471">
        <f>'Per IP Marketing'!$H$14</f>
        <v>-32700</v>
      </c>
      <c r="DI274" s="471">
        <f>'Per IP Marketing'!$I$14</f>
        <v>-27000</v>
      </c>
      <c r="DJ274" s="471">
        <f>'Per IP Marketing'!$J$14</f>
        <v>-12500</v>
      </c>
      <c r="DK274" s="471">
        <f>'Per IP Marketing'!$K$14</f>
        <v>-10000</v>
      </c>
      <c r="DL274" s="471">
        <f>'Per IP Marketing'!$L$14</f>
        <v>-9250</v>
      </c>
      <c r="DM274" s="471">
        <f>'Per IP Marketing'!$M$14</f>
        <v>-2700</v>
      </c>
      <c r="DN274" s="471">
        <f>'Per IP Marketing'!$N$14</f>
        <v>-1100</v>
      </c>
      <c r="DO274" s="471">
        <f>'Per IP Marketing'!$O$14</f>
        <v>-1100</v>
      </c>
      <c r="DP274" s="471">
        <f>'Per IP Marketing'!$P$14</f>
        <v>-1100</v>
      </c>
      <c r="DQ274" s="471">
        <f>'Per IP Marketing'!$Q$14</f>
        <v>-800</v>
      </c>
      <c r="DR274" s="471">
        <f>'Per IP Marketing'!$R$14</f>
        <v>-1050</v>
      </c>
      <c r="DS274" s="468">
        <f>'Per IP Marketing'!$T$14</f>
        <v>0</v>
      </c>
      <c r="DT274" s="471"/>
      <c r="DU274" s="468"/>
      <c r="DV274" s="468"/>
      <c r="DW274" s="472"/>
      <c r="DX274" s="468"/>
      <c r="DY274" s="468"/>
      <c r="DZ274" s="468"/>
      <c r="EA274" s="468"/>
      <c r="EB274" s="468"/>
      <c r="EC274" s="468"/>
      <c r="ED274" s="468"/>
      <c r="EE274" s="468"/>
      <c r="EF274" s="471"/>
      <c r="EG274" s="471"/>
      <c r="EH274" s="471"/>
      <c r="EI274" s="472"/>
      <c r="EJ274" s="471"/>
      <c r="EK274" s="471"/>
      <c r="EL274" s="471"/>
      <c r="EM274" s="471"/>
      <c r="EN274" s="471"/>
      <c r="EO274" s="471"/>
      <c r="EP274" s="471"/>
      <c r="EQ274" s="471"/>
      <c r="ER274" s="471"/>
      <c r="ES274" s="468"/>
      <c r="ET274" s="468"/>
      <c r="EU274" s="472"/>
      <c r="EV274" s="468"/>
      <c r="EW274" s="468"/>
      <c r="EX274" s="468"/>
      <c r="EY274" s="468"/>
      <c r="EZ274" s="468"/>
      <c r="FA274" s="468"/>
      <c r="FB274" s="468"/>
      <c r="FC274" s="468"/>
      <c r="FD274" s="471"/>
      <c r="FE274" s="471"/>
      <c r="FF274" s="471"/>
      <c r="FG274" s="472"/>
      <c r="FH274" s="471"/>
      <c r="FI274" s="471"/>
      <c r="FJ274" s="471"/>
      <c r="FK274" s="471"/>
      <c r="FL274" s="471"/>
      <c r="FM274" s="471"/>
      <c r="FN274" s="471"/>
      <c r="FO274" s="471"/>
      <c r="FP274" s="471"/>
      <c r="FQ274" s="468"/>
      <c r="FR274" s="468"/>
      <c r="FS274" s="472"/>
      <c r="FT274" s="468"/>
      <c r="FU274" s="468"/>
      <c r="FV274" s="468"/>
      <c r="FW274" s="468"/>
      <c r="FX274" s="468"/>
      <c r="FY274" s="468"/>
      <c r="FZ274" s="468"/>
      <c r="GA274" s="468"/>
      <c r="GB274" s="471"/>
      <c r="GC274" s="471"/>
      <c r="GD274" s="471"/>
      <c r="GE274" s="471"/>
      <c r="GF274" s="471"/>
      <c r="GG274" s="510"/>
    </row>
    <row r="275" spans="7:189" s="508" customFormat="1" ht="22" hidden="1" customHeight="1">
      <c r="G275" s="540">
        <f t="shared" si="307"/>
        <v>69</v>
      </c>
      <c r="H275" s="468"/>
      <c r="I275" s="468"/>
      <c r="J275" s="468"/>
      <c r="K275" s="468"/>
      <c r="L275" s="468"/>
      <c r="M275" s="468"/>
      <c r="N275" s="468"/>
      <c r="O275" s="468"/>
      <c r="P275" s="472"/>
      <c r="Q275" s="471"/>
      <c r="R275" s="471"/>
      <c r="S275" s="472"/>
      <c r="T275" s="471"/>
      <c r="U275" s="471"/>
      <c r="V275" s="471"/>
      <c r="W275" s="471"/>
      <c r="X275" s="471"/>
      <c r="Y275" s="471"/>
      <c r="Z275" s="471"/>
      <c r="AA275" s="471"/>
      <c r="AB275" s="471"/>
      <c r="AC275" s="468"/>
      <c r="AD275" s="468"/>
      <c r="AE275" s="472"/>
      <c r="AF275" s="471"/>
      <c r="AG275" s="471"/>
      <c r="AH275" s="471"/>
      <c r="AI275" s="468"/>
      <c r="AJ275" s="468"/>
      <c r="AK275" s="468"/>
      <c r="AL275" s="468"/>
      <c r="AM275" s="468"/>
      <c r="AN275" s="471"/>
      <c r="AO275" s="471"/>
      <c r="AP275" s="471"/>
      <c r="AQ275" s="472"/>
      <c r="AR275" s="471"/>
      <c r="AS275" s="471"/>
      <c r="AT275" s="471"/>
      <c r="AU275" s="471"/>
      <c r="AV275" s="471"/>
      <c r="AW275" s="471"/>
      <c r="AX275" s="471"/>
      <c r="AY275" s="471"/>
      <c r="AZ275" s="468"/>
      <c r="BA275" s="468"/>
      <c r="BB275" s="468"/>
      <c r="BC275" s="472"/>
      <c r="BD275" s="471"/>
      <c r="BE275" s="471"/>
      <c r="BF275" s="471"/>
      <c r="BG275" s="468"/>
      <c r="BH275" s="468"/>
      <c r="BI275" s="468"/>
      <c r="BJ275" s="468"/>
      <c r="BK275" s="468"/>
      <c r="BL275" s="471"/>
      <c r="BM275" s="471"/>
      <c r="BN275" s="471"/>
      <c r="BO275" s="472"/>
      <c r="BP275" s="471"/>
      <c r="BQ275" s="471"/>
      <c r="BR275" s="471"/>
      <c r="BS275" s="471"/>
      <c r="BT275" s="471"/>
      <c r="BU275" s="471"/>
      <c r="BV275" s="471"/>
      <c r="BW275" s="471"/>
      <c r="BX275" s="471"/>
      <c r="BY275" s="468"/>
      <c r="BZ275" s="468"/>
      <c r="CA275" s="472"/>
      <c r="CB275" s="468"/>
      <c r="CC275" s="468"/>
      <c r="CD275" s="468"/>
      <c r="CE275" s="468"/>
      <c r="CF275" s="468"/>
      <c r="CG275" s="468"/>
      <c r="CH275" s="468"/>
      <c r="CI275" s="468"/>
      <c r="CJ275" s="471"/>
      <c r="CK275" s="471"/>
      <c r="CL275" s="471"/>
      <c r="CM275" s="472"/>
      <c r="CN275" s="471"/>
      <c r="CO275" s="471"/>
      <c r="CP275" s="471"/>
      <c r="CQ275" s="471"/>
      <c r="CR275" s="471"/>
      <c r="CS275" s="471"/>
      <c r="CT275" s="471"/>
      <c r="CU275" s="471"/>
      <c r="CV275" s="471"/>
      <c r="CW275" s="468"/>
      <c r="CX275" s="468"/>
      <c r="CY275" s="472"/>
      <c r="CZ275" s="468"/>
      <c r="DA275" s="468"/>
      <c r="DB275" s="468"/>
      <c r="DC275" s="468"/>
      <c r="DD275" s="471">
        <f>'Per IP Marketing'!$B$14</f>
        <v>-24000</v>
      </c>
      <c r="DE275" s="471">
        <f>'Per IP Marketing'!$C$14</f>
        <v>-24000</v>
      </c>
      <c r="DF275" s="471">
        <f>'Per IP Marketing'!$D$14</f>
        <v>-19000</v>
      </c>
      <c r="DG275" s="471">
        <f>'Per IP Marketing'!$E$14</f>
        <v>-29000</v>
      </c>
      <c r="DH275" s="471">
        <f>'Per IP Marketing'!$F$14</f>
        <v>-26500</v>
      </c>
      <c r="DI275" s="471">
        <f>'Per IP Marketing'!$G$14</f>
        <v>-27700</v>
      </c>
      <c r="DJ275" s="471">
        <f>'Per IP Marketing'!$H$14</f>
        <v>-32700</v>
      </c>
      <c r="DK275" s="471">
        <f>'Per IP Marketing'!$I$14</f>
        <v>-27000</v>
      </c>
      <c r="DL275" s="471">
        <f>'Per IP Marketing'!$J$14</f>
        <v>-12500</v>
      </c>
      <c r="DM275" s="471">
        <f>'Per IP Marketing'!$K$14</f>
        <v>-10000</v>
      </c>
      <c r="DN275" s="471">
        <f>'Per IP Marketing'!$L$14</f>
        <v>-9250</v>
      </c>
      <c r="DO275" s="471">
        <f>'Per IP Marketing'!$M$14</f>
        <v>-2700</v>
      </c>
      <c r="DP275" s="471">
        <f>'Per IP Marketing'!$N$14</f>
        <v>-1100</v>
      </c>
      <c r="DQ275" s="471">
        <f>'Per IP Marketing'!$O$14</f>
        <v>-1100</v>
      </c>
      <c r="DR275" s="471">
        <f>'Per IP Marketing'!$P$14</f>
        <v>-1100</v>
      </c>
      <c r="DS275" s="471">
        <f>'Per IP Marketing'!$Q$14</f>
        <v>-800</v>
      </c>
      <c r="DT275" s="471">
        <f>'Per IP Marketing'!$R$14</f>
        <v>-1050</v>
      </c>
      <c r="DU275" s="468">
        <f>'Per IP Marketing'!$T$14</f>
        <v>0</v>
      </c>
      <c r="DV275" s="468"/>
      <c r="DW275" s="472"/>
      <c r="DX275" s="468"/>
      <c r="DY275" s="468"/>
      <c r="DZ275" s="468"/>
      <c r="EA275" s="468"/>
      <c r="EB275" s="468"/>
      <c r="EC275" s="468"/>
      <c r="ED275" s="468"/>
      <c r="EE275" s="468"/>
      <c r="EF275" s="471"/>
      <c r="EG275" s="471"/>
      <c r="EH275" s="471"/>
      <c r="EI275" s="472"/>
      <c r="EJ275" s="471"/>
      <c r="EK275" s="471"/>
      <c r="EL275" s="471"/>
      <c r="EM275" s="471"/>
      <c r="EN275" s="471"/>
      <c r="EO275" s="471"/>
      <c r="EP275" s="471"/>
      <c r="EQ275" s="471"/>
      <c r="ER275" s="471"/>
      <c r="ES275" s="468"/>
      <c r="ET275" s="468"/>
      <c r="EU275" s="472"/>
      <c r="EV275" s="468"/>
      <c r="EW275" s="468"/>
      <c r="EX275" s="468"/>
      <c r="EY275" s="468"/>
      <c r="EZ275" s="468"/>
      <c r="FA275" s="468"/>
      <c r="FB275" s="468"/>
      <c r="FC275" s="468"/>
      <c r="FD275" s="471"/>
      <c r="FE275" s="471"/>
      <c r="FF275" s="471"/>
      <c r="FG275" s="472"/>
      <c r="FH275" s="471"/>
      <c r="FI275" s="471"/>
      <c r="FJ275" s="471"/>
      <c r="FK275" s="471"/>
      <c r="FL275" s="471"/>
      <c r="FM275" s="471"/>
      <c r="FN275" s="471"/>
      <c r="FO275" s="471"/>
      <c r="FP275" s="471"/>
      <c r="FQ275" s="468"/>
      <c r="FR275" s="468"/>
      <c r="FS275" s="472"/>
      <c r="FT275" s="468"/>
      <c r="FU275" s="468"/>
      <c r="FV275" s="468"/>
      <c r="FW275" s="468"/>
      <c r="FX275" s="468"/>
      <c r="FY275" s="468"/>
      <c r="FZ275" s="468"/>
      <c r="GA275" s="468"/>
      <c r="GB275" s="471"/>
      <c r="GC275" s="471"/>
      <c r="GD275" s="471"/>
      <c r="GE275" s="471"/>
      <c r="GF275" s="471"/>
      <c r="GG275" s="510"/>
    </row>
    <row r="276" spans="7:189" s="508" customFormat="1" ht="22" hidden="1" customHeight="1">
      <c r="G276" s="540">
        <f t="shared" si="307"/>
        <v>70</v>
      </c>
      <c r="H276" s="468"/>
      <c r="I276" s="468"/>
      <c r="J276" s="468"/>
      <c r="K276" s="468"/>
      <c r="L276" s="468"/>
      <c r="M276" s="468"/>
      <c r="N276" s="468"/>
      <c r="O276" s="468"/>
      <c r="P276" s="472"/>
      <c r="Q276" s="471"/>
      <c r="R276" s="471"/>
      <c r="S276" s="472"/>
      <c r="T276" s="471"/>
      <c r="U276" s="471"/>
      <c r="V276" s="471"/>
      <c r="W276" s="471"/>
      <c r="X276" s="471"/>
      <c r="Y276" s="471"/>
      <c r="Z276" s="471"/>
      <c r="AA276" s="471"/>
      <c r="AB276" s="471"/>
      <c r="AC276" s="468"/>
      <c r="AD276" s="468"/>
      <c r="AE276" s="472"/>
      <c r="AF276" s="471"/>
      <c r="AG276" s="471"/>
      <c r="AH276" s="471"/>
      <c r="AI276" s="468"/>
      <c r="AJ276" s="468"/>
      <c r="AK276" s="468"/>
      <c r="AL276" s="468"/>
      <c r="AM276" s="468"/>
      <c r="AN276" s="471"/>
      <c r="AO276" s="471"/>
      <c r="AP276" s="471"/>
      <c r="AQ276" s="472"/>
      <c r="AR276" s="471"/>
      <c r="AS276" s="471"/>
      <c r="AT276" s="471"/>
      <c r="AU276" s="471"/>
      <c r="AV276" s="471"/>
      <c r="AW276" s="471"/>
      <c r="AX276" s="471"/>
      <c r="AY276" s="471"/>
      <c r="AZ276" s="468"/>
      <c r="BA276" s="468"/>
      <c r="BB276" s="468"/>
      <c r="BC276" s="472"/>
      <c r="BD276" s="471"/>
      <c r="BE276" s="471"/>
      <c r="BF276" s="471"/>
      <c r="BG276" s="468"/>
      <c r="BH276" s="468"/>
      <c r="BI276" s="468"/>
      <c r="BJ276" s="468"/>
      <c r="BK276" s="468"/>
      <c r="BL276" s="471"/>
      <c r="BM276" s="471"/>
      <c r="BN276" s="471"/>
      <c r="BO276" s="472"/>
      <c r="BP276" s="471"/>
      <c r="BQ276" s="471"/>
      <c r="BR276" s="471"/>
      <c r="BS276" s="471"/>
      <c r="BT276" s="471"/>
      <c r="BU276" s="471"/>
      <c r="BV276" s="471"/>
      <c r="BW276" s="471"/>
      <c r="BX276" s="471"/>
      <c r="BY276" s="468"/>
      <c r="BZ276" s="468"/>
      <c r="CA276" s="472"/>
      <c r="CB276" s="468"/>
      <c r="CC276" s="468"/>
      <c r="CD276" s="468"/>
      <c r="CE276" s="468"/>
      <c r="CF276" s="468"/>
      <c r="CG276" s="468"/>
      <c r="CH276" s="468"/>
      <c r="CI276" s="468"/>
      <c r="CJ276" s="471"/>
      <c r="CK276" s="471"/>
      <c r="CL276" s="471"/>
      <c r="CM276" s="472"/>
      <c r="CN276" s="471"/>
      <c r="CO276" s="471"/>
      <c r="CP276" s="471"/>
      <c r="CQ276" s="471"/>
      <c r="CR276" s="471"/>
      <c r="CS276" s="471"/>
      <c r="CT276" s="471"/>
      <c r="CU276" s="471"/>
      <c r="CV276" s="471"/>
      <c r="CW276" s="468"/>
      <c r="CX276" s="468"/>
      <c r="CY276" s="472"/>
      <c r="CZ276" s="468"/>
      <c r="DA276" s="468"/>
      <c r="DB276" s="468"/>
      <c r="DC276" s="468"/>
      <c r="DD276" s="468"/>
      <c r="DE276" s="471">
        <f>'Per IP Marketing'!$B$14</f>
        <v>-24000</v>
      </c>
      <c r="DF276" s="471">
        <f>'Per IP Marketing'!$C$14</f>
        <v>-24000</v>
      </c>
      <c r="DG276" s="471">
        <f>'Per IP Marketing'!$D$14</f>
        <v>-19000</v>
      </c>
      <c r="DH276" s="471">
        <f>'Per IP Marketing'!$E$14</f>
        <v>-29000</v>
      </c>
      <c r="DI276" s="471">
        <f>'Per IP Marketing'!$F$14</f>
        <v>-26500</v>
      </c>
      <c r="DJ276" s="471">
        <f>'Per IP Marketing'!$G$14</f>
        <v>-27700</v>
      </c>
      <c r="DK276" s="471">
        <f>'Per IP Marketing'!$H$14</f>
        <v>-32700</v>
      </c>
      <c r="DL276" s="471">
        <f>'Per IP Marketing'!$I$14</f>
        <v>-27000</v>
      </c>
      <c r="DM276" s="471">
        <f>'Per IP Marketing'!$J$14</f>
        <v>-12500</v>
      </c>
      <c r="DN276" s="471">
        <f>'Per IP Marketing'!$K$14</f>
        <v>-10000</v>
      </c>
      <c r="DO276" s="471">
        <f>'Per IP Marketing'!$L$14</f>
        <v>-9250</v>
      </c>
      <c r="DP276" s="471">
        <f>'Per IP Marketing'!$M$14</f>
        <v>-2700</v>
      </c>
      <c r="DQ276" s="471">
        <f>'Per IP Marketing'!$N$14</f>
        <v>-1100</v>
      </c>
      <c r="DR276" s="471">
        <f>'Per IP Marketing'!$O$14</f>
        <v>-1100</v>
      </c>
      <c r="DS276" s="471">
        <f>'Per IP Marketing'!$P$14</f>
        <v>-1100</v>
      </c>
      <c r="DT276" s="471">
        <f>'Per IP Marketing'!$Q$14</f>
        <v>-800</v>
      </c>
      <c r="DU276" s="471">
        <f>'Per IP Marketing'!$R$14</f>
        <v>-1050</v>
      </c>
      <c r="DV276" s="468">
        <f>'Per IP Marketing'!$T$14</f>
        <v>0</v>
      </c>
      <c r="DW276" s="472"/>
      <c r="DX276" s="468"/>
      <c r="DY276" s="468"/>
      <c r="DZ276" s="468"/>
      <c r="EA276" s="468"/>
      <c r="EB276" s="468"/>
      <c r="EC276" s="468"/>
      <c r="ED276" s="468"/>
      <c r="EE276" s="468"/>
      <c r="EF276" s="471"/>
      <c r="EG276" s="471"/>
      <c r="EH276" s="471"/>
      <c r="EI276" s="472"/>
      <c r="EJ276" s="471"/>
      <c r="EK276" s="471"/>
      <c r="EL276" s="471"/>
      <c r="EM276" s="471"/>
      <c r="EN276" s="471"/>
      <c r="EO276" s="471"/>
      <c r="EP276" s="471"/>
      <c r="EQ276" s="471"/>
      <c r="ER276" s="471"/>
      <c r="ES276" s="468"/>
      <c r="ET276" s="468"/>
      <c r="EU276" s="472"/>
      <c r="EV276" s="468"/>
      <c r="EW276" s="468"/>
      <c r="EX276" s="468"/>
      <c r="EY276" s="468"/>
      <c r="EZ276" s="468"/>
      <c r="FA276" s="468"/>
      <c r="FB276" s="468"/>
      <c r="FC276" s="468"/>
      <c r="FD276" s="471"/>
      <c r="FE276" s="471"/>
      <c r="FF276" s="471"/>
      <c r="FG276" s="472"/>
      <c r="FH276" s="471"/>
      <c r="FI276" s="471"/>
      <c r="FJ276" s="471"/>
      <c r="FK276" s="471"/>
      <c r="FL276" s="471"/>
      <c r="FM276" s="471"/>
      <c r="FN276" s="471"/>
      <c r="FO276" s="471"/>
      <c r="FP276" s="471"/>
      <c r="FQ276" s="468"/>
      <c r="FR276" s="468"/>
      <c r="FS276" s="472"/>
      <c r="FT276" s="468"/>
      <c r="FU276" s="468"/>
      <c r="FV276" s="468"/>
      <c r="FW276" s="468"/>
      <c r="FX276" s="468"/>
      <c r="FY276" s="468"/>
      <c r="FZ276" s="468"/>
      <c r="GA276" s="468"/>
      <c r="GB276" s="471"/>
      <c r="GC276" s="471"/>
      <c r="GD276" s="471"/>
      <c r="GE276" s="471"/>
      <c r="GF276" s="471"/>
      <c r="GG276" s="510"/>
    </row>
    <row r="277" spans="7:189" s="508" customFormat="1" ht="22" hidden="1" customHeight="1">
      <c r="G277" s="540">
        <f t="shared" si="307"/>
        <v>71</v>
      </c>
      <c r="H277" s="468"/>
      <c r="I277" s="468"/>
      <c r="J277" s="468"/>
      <c r="K277" s="468"/>
      <c r="L277" s="468"/>
      <c r="M277" s="468"/>
      <c r="N277" s="468"/>
      <c r="O277" s="468"/>
      <c r="P277" s="472"/>
      <c r="Q277" s="471"/>
      <c r="R277" s="471"/>
      <c r="S277" s="472"/>
      <c r="T277" s="471"/>
      <c r="U277" s="471"/>
      <c r="V277" s="471"/>
      <c r="W277" s="471"/>
      <c r="X277" s="471"/>
      <c r="Y277" s="471"/>
      <c r="Z277" s="471"/>
      <c r="AA277" s="471"/>
      <c r="AB277" s="471"/>
      <c r="AC277" s="468"/>
      <c r="AD277" s="468"/>
      <c r="AE277" s="472"/>
      <c r="AF277" s="471"/>
      <c r="AG277" s="471"/>
      <c r="AH277" s="471"/>
      <c r="AI277" s="468"/>
      <c r="AJ277" s="468"/>
      <c r="AK277" s="468"/>
      <c r="AL277" s="468"/>
      <c r="AM277" s="468"/>
      <c r="AN277" s="471"/>
      <c r="AO277" s="471"/>
      <c r="AP277" s="471"/>
      <c r="AQ277" s="472"/>
      <c r="AR277" s="471"/>
      <c r="AS277" s="471"/>
      <c r="AT277" s="471"/>
      <c r="AU277" s="471"/>
      <c r="AV277" s="471"/>
      <c r="AW277" s="471"/>
      <c r="AX277" s="471"/>
      <c r="AY277" s="471"/>
      <c r="AZ277" s="468"/>
      <c r="BA277" s="468"/>
      <c r="BB277" s="468"/>
      <c r="BC277" s="472"/>
      <c r="BD277" s="471"/>
      <c r="BE277" s="471"/>
      <c r="BF277" s="471"/>
      <c r="BG277" s="468"/>
      <c r="BH277" s="468"/>
      <c r="BI277" s="468"/>
      <c r="BJ277" s="468"/>
      <c r="BK277" s="468"/>
      <c r="BL277" s="471"/>
      <c r="BM277" s="471"/>
      <c r="BN277" s="471"/>
      <c r="BO277" s="472"/>
      <c r="BP277" s="471"/>
      <c r="BQ277" s="471"/>
      <c r="BR277" s="471"/>
      <c r="BS277" s="471"/>
      <c r="BT277" s="471"/>
      <c r="BU277" s="471"/>
      <c r="BV277" s="471"/>
      <c r="BW277" s="471"/>
      <c r="BX277" s="471"/>
      <c r="BY277" s="468"/>
      <c r="BZ277" s="468"/>
      <c r="CA277" s="472"/>
      <c r="CB277" s="468"/>
      <c r="CC277" s="468"/>
      <c r="CD277" s="468"/>
      <c r="CE277" s="468"/>
      <c r="CF277" s="468"/>
      <c r="CG277" s="468"/>
      <c r="CH277" s="468"/>
      <c r="CI277" s="468"/>
      <c r="CJ277" s="471"/>
      <c r="CK277" s="471"/>
      <c r="CL277" s="471"/>
      <c r="CM277" s="472"/>
      <c r="CN277" s="471"/>
      <c r="CO277" s="471"/>
      <c r="CP277" s="471"/>
      <c r="CQ277" s="471"/>
      <c r="CR277" s="471"/>
      <c r="CS277" s="471"/>
      <c r="CT277" s="471"/>
      <c r="CU277" s="471"/>
      <c r="CV277" s="471"/>
      <c r="CW277" s="468"/>
      <c r="CX277" s="468"/>
      <c r="CY277" s="472"/>
      <c r="CZ277" s="468"/>
      <c r="DA277" s="468"/>
      <c r="DB277" s="468"/>
      <c r="DC277" s="468"/>
      <c r="DD277" s="468"/>
      <c r="DE277" s="468"/>
      <c r="DF277" s="471">
        <f>'Per IP Marketing'!$B$14</f>
        <v>-24000</v>
      </c>
      <c r="DG277" s="471">
        <f>'Per IP Marketing'!$C$14</f>
        <v>-24000</v>
      </c>
      <c r="DH277" s="471">
        <f>'Per IP Marketing'!$D$14</f>
        <v>-19000</v>
      </c>
      <c r="DI277" s="471">
        <f>'Per IP Marketing'!$E$14</f>
        <v>-29000</v>
      </c>
      <c r="DJ277" s="471">
        <f>'Per IP Marketing'!$F$14</f>
        <v>-26500</v>
      </c>
      <c r="DK277" s="471">
        <f>'Per IP Marketing'!$G$14</f>
        <v>-27700</v>
      </c>
      <c r="DL277" s="471">
        <f>'Per IP Marketing'!$H$14</f>
        <v>-32700</v>
      </c>
      <c r="DM277" s="471">
        <f>'Per IP Marketing'!$I$14</f>
        <v>-27000</v>
      </c>
      <c r="DN277" s="471">
        <f>'Per IP Marketing'!$J$14</f>
        <v>-12500</v>
      </c>
      <c r="DO277" s="471">
        <f>'Per IP Marketing'!$K$14</f>
        <v>-10000</v>
      </c>
      <c r="DP277" s="471">
        <f>'Per IP Marketing'!$L$14</f>
        <v>-9250</v>
      </c>
      <c r="DQ277" s="471">
        <f>'Per IP Marketing'!$M$14</f>
        <v>-2700</v>
      </c>
      <c r="DR277" s="471">
        <f>'Per IP Marketing'!$N$14</f>
        <v>-1100</v>
      </c>
      <c r="DS277" s="471">
        <f>'Per IP Marketing'!$O$14</f>
        <v>-1100</v>
      </c>
      <c r="DT277" s="471">
        <f>'Per IP Marketing'!$P$14</f>
        <v>-1100</v>
      </c>
      <c r="DU277" s="471">
        <f>'Per IP Marketing'!$Q$14</f>
        <v>-800</v>
      </c>
      <c r="DV277" s="471">
        <f>'Per IP Marketing'!$R$14</f>
        <v>-1050</v>
      </c>
      <c r="DW277" s="468">
        <f>'Per IP Marketing'!$T$14</f>
        <v>0</v>
      </c>
      <c r="DX277" s="468"/>
      <c r="DY277" s="468"/>
      <c r="DZ277" s="468"/>
      <c r="EA277" s="468"/>
      <c r="EB277" s="468"/>
      <c r="EC277" s="468"/>
      <c r="ED277" s="468"/>
      <c r="EE277" s="468"/>
      <c r="EF277" s="471"/>
      <c r="EG277" s="471"/>
      <c r="EH277" s="471"/>
      <c r="EI277" s="472"/>
      <c r="EJ277" s="471"/>
      <c r="EK277" s="471"/>
      <c r="EL277" s="471"/>
      <c r="EM277" s="471"/>
      <c r="EN277" s="471"/>
      <c r="EO277" s="471"/>
      <c r="EP277" s="471"/>
      <c r="EQ277" s="471"/>
      <c r="ER277" s="471"/>
      <c r="ES277" s="468"/>
      <c r="ET277" s="468"/>
      <c r="EU277" s="472"/>
      <c r="EV277" s="468"/>
      <c r="EW277" s="468"/>
      <c r="EX277" s="468"/>
      <c r="EY277" s="468"/>
      <c r="EZ277" s="468"/>
      <c r="FA277" s="468"/>
      <c r="FB277" s="468"/>
      <c r="FC277" s="468"/>
      <c r="FD277" s="471"/>
      <c r="FE277" s="471"/>
      <c r="FF277" s="471"/>
      <c r="FG277" s="472"/>
      <c r="FH277" s="471"/>
      <c r="FI277" s="471"/>
      <c r="FJ277" s="471"/>
      <c r="FK277" s="471"/>
      <c r="FL277" s="471"/>
      <c r="FM277" s="471"/>
      <c r="FN277" s="471"/>
      <c r="FO277" s="471"/>
      <c r="FP277" s="471"/>
      <c r="FQ277" s="468"/>
      <c r="FR277" s="468"/>
      <c r="FS277" s="472"/>
      <c r="FT277" s="468"/>
      <c r="FU277" s="468"/>
      <c r="FV277" s="468"/>
      <c r="FW277" s="468"/>
      <c r="FX277" s="468"/>
      <c r="FY277" s="468"/>
      <c r="FZ277" s="468"/>
      <c r="GA277" s="468"/>
      <c r="GB277" s="471"/>
      <c r="GC277" s="471"/>
      <c r="GD277" s="471"/>
      <c r="GE277" s="471"/>
      <c r="GF277" s="471"/>
      <c r="GG277" s="510"/>
    </row>
    <row r="278" spans="7:189" s="508" customFormat="1" ht="22" hidden="1" customHeight="1">
      <c r="G278" s="540">
        <f t="shared" si="307"/>
        <v>72</v>
      </c>
      <c r="H278" s="468"/>
      <c r="I278" s="468"/>
      <c r="J278" s="468"/>
      <c r="K278" s="468"/>
      <c r="L278" s="468"/>
      <c r="M278" s="468"/>
      <c r="N278" s="468"/>
      <c r="O278" s="468"/>
      <c r="P278" s="472"/>
      <c r="Q278" s="471"/>
      <c r="R278" s="471"/>
      <c r="S278" s="472"/>
      <c r="T278" s="471"/>
      <c r="U278" s="471"/>
      <c r="V278" s="471"/>
      <c r="W278" s="471"/>
      <c r="X278" s="471"/>
      <c r="Y278" s="471"/>
      <c r="Z278" s="471"/>
      <c r="AA278" s="471"/>
      <c r="AB278" s="471"/>
      <c r="AC278" s="468"/>
      <c r="AD278" s="468"/>
      <c r="AE278" s="472"/>
      <c r="AF278" s="471"/>
      <c r="AG278" s="471"/>
      <c r="AH278" s="471"/>
      <c r="AI278" s="468"/>
      <c r="AJ278" s="468"/>
      <c r="AK278" s="468"/>
      <c r="AL278" s="468"/>
      <c r="AM278" s="468"/>
      <c r="AN278" s="471"/>
      <c r="AO278" s="471"/>
      <c r="AP278" s="471"/>
      <c r="AQ278" s="472"/>
      <c r="AR278" s="471"/>
      <c r="AS278" s="471"/>
      <c r="AT278" s="471"/>
      <c r="AU278" s="471"/>
      <c r="AV278" s="471"/>
      <c r="AW278" s="471"/>
      <c r="AX278" s="471"/>
      <c r="AY278" s="471"/>
      <c r="AZ278" s="468"/>
      <c r="BA278" s="468"/>
      <c r="BB278" s="468"/>
      <c r="BC278" s="472"/>
      <c r="BD278" s="471"/>
      <c r="BE278" s="471"/>
      <c r="BF278" s="471"/>
      <c r="BG278" s="468"/>
      <c r="BH278" s="468"/>
      <c r="BI278" s="468"/>
      <c r="BJ278" s="468"/>
      <c r="BK278" s="468"/>
      <c r="BL278" s="471"/>
      <c r="BM278" s="471"/>
      <c r="BN278" s="471"/>
      <c r="BO278" s="472"/>
      <c r="BP278" s="471"/>
      <c r="BQ278" s="471"/>
      <c r="BR278" s="471"/>
      <c r="BS278" s="471"/>
      <c r="BT278" s="471"/>
      <c r="BU278" s="471"/>
      <c r="BV278" s="471"/>
      <c r="BW278" s="471"/>
      <c r="BX278" s="471"/>
      <c r="BY278" s="468"/>
      <c r="BZ278" s="468"/>
      <c r="CA278" s="472"/>
      <c r="CB278" s="468"/>
      <c r="CC278" s="468"/>
      <c r="CD278" s="468"/>
      <c r="CE278" s="468"/>
      <c r="CF278" s="468"/>
      <c r="CG278" s="468"/>
      <c r="CH278" s="468"/>
      <c r="CI278" s="468"/>
      <c r="CJ278" s="471"/>
      <c r="CK278" s="471"/>
      <c r="CL278" s="471"/>
      <c r="CM278" s="472"/>
      <c r="CN278" s="471"/>
      <c r="CO278" s="471"/>
      <c r="CP278" s="471"/>
      <c r="CQ278" s="471"/>
      <c r="CR278" s="471"/>
      <c r="CS278" s="471"/>
      <c r="CT278" s="471"/>
      <c r="CU278" s="471"/>
      <c r="CV278" s="471"/>
      <c r="CW278" s="468"/>
      <c r="CX278" s="468"/>
      <c r="CY278" s="472"/>
      <c r="CZ278" s="468"/>
      <c r="DA278" s="468"/>
      <c r="DB278" s="468"/>
      <c r="DC278" s="468"/>
      <c r="DD278" s="468"/>
      <c r="DE278" s="468"/>
      <c r="DF278" s="468"/>
      <c r="DG278" s="471">
        <f>'Per IP Marketing'!$B$14</f>
        <v>-24000</v>
      </c>
      <c r="DH278" s="471">
        <f>'Per IP Marketing'!$C$14</f>
        <v>-24000</v>
      </c>
      <c r="DI278" s="471">
        <f>'Per IP Marketing'!$D$14</f>
        <v>-19000</v>
      </c>
      <c r="DJ278" s="471">
        <f>'Per IP Marketing'!$E$14</f>
        <v>-29000</v>
      </c>
      <c r="DK278" s="471">
        <f>'Per IP Marketing'!$F$14</f>
        <v>-26500</v>
      </c>
      <c r="DL278" s="471">
        <f>'Per IP Marketing'!$G$14</f>
        <v>-27700</v>
      </c>
      <c r="DM278" s="471">
        <f>'Per IP Marketing'!$H$14</f>
        <v>-32700</v>
      </c>
      <c r="DN278" s="471">
        <f>'Per IP Marketing'!$I$14</f>
        <v>-27000</v>
      </c>
      <c r="DO278" s="471">
        <f>'Per IP Marketing'!$J$14</f>
        <v>-12500</v>
      </c>
      <c r="DP278" s="471">
        <f>'Per IP Marketing'!$K$14</f>
        <v>-10000</v>
      </c>
      <c r="DQ278" s="471">
        <f>'Per IP Marketing'!$L$14</f>
        <v>-9250</v>
      </c>
      <c r="DR278" s="471">
        <f>'Per IP Marketing'!$M$14</f>
        <v>-2700</v>
      </c>
      <c r="DS278" s="471">
        <f>'Per IP Marketing'!$N$14</f>
        <v>-1100</v>
      </c>
      <c r="DT278" s="471">
        <f>'Per IP Marketing'!$O$14</f>
        <v>-1100</v>
      </c>
      <c r="DU278" s="471">
        <f>'Per IP Marketing'!$P$14</f>
        <v>-1100</v>
      </c>
      <c r="DV278" s="471">
        <f>'Per IP Marketing'!$Q$14</f>
        <v>-800</v>
      </c>
      <c r="DW278" s="471">
        <f>'Per IP Marketing'!$R$14</f>
        <v>-1050</v>
      </c>
      <c r="DX278" s="468">
        <f>'Per IP Marketing'!$T$14</f>
        <v>0</v>
      </c>
      <c r="DY278" s="468"/>
      <c r="DZ278" s="468"/>
      <c r="EA278" s="468"/>
      <c r="EB278" s="468"/>
      <c r="EC278" s="468"/>
      <c r="ED278" s="468"/>
      <c r="EE278" s="468"/>
      <c r="EF278" s="471"/>
      <c r="EG278" s="471"/>
      <c r="EH278" s="471"/>
      <c r="EI278" s="472"/>
      <c r="EJ278" s="471"/>
      <c r="EK278" s="471"/>
      <c r="EL278" s="471"/>
      <c r="EM278" s="471"/>
      <c r="EN278" s="471"/>
      <c r="EO278" s="471"/>
      <c r="EP278" s="471"/>
      <c r="EQ278" s="471"/>
      <c r="ER278" s="471"/>
      <c r="ES278" s="468"/>
      <c r="ET278" s="468"/>
      <c r="EU278" s="472"/>
      <c r="EV278" s="468"/>
      <c r="EW278" s="468"/>
      <c r="EX278" s="468"/>
      <c r="EY278" s="468"/>
      <c r="EZ278" s="468"/>
      <c r="FA278" s="468"/>
      <c r="FB278" s="468"/>
      <c r="FC278" s="468"/>
      <c r="FD278" s="471"/>
      <c r="FE278" s="471"/>
      <c r="FF278" s="471"/>
      <c r="FG278" s="472"/>
      <c r="FH278" s="471"/>
      <c r="FI278" s="471"/>
      <c r="FJ278" s="471"/>
      <c r="FK278" s="471"/>
      <c r="FL278" s="471"/>
      <c r="FM278" s="471"/>
      <c r="FN278" s="471"/>
      <c r="FO278" s="471"/>
      <c r="FP278" s="471"/>
      <c r="FQ278" s="468"/>
      <c r="FR278" s="468"/>
      <c r="FS278" s="472"/>
      <c r="FT278" s="468"/>
      <c r="FU278" s="468"/>
      <c r="FV278" s="468"/>
      <c r="FW278" s="468"/>
      <c r="FX278" s="468"/>
      <c r="FY278" s="468"/>
      <c r="FZ278" s="468"/>
      <c r="GA278" s="468"/>
      <c r="GB278" s="471"/>
      <c r="GC278" s="471"/>
      <c r="GD278" s="471"/>
      <c r="GE278" s="471"/>
      <c r="GF278" s="471"/>
      <c r="GG278" s="510"/>
    </row>
    <row r="279" spans="7:189" s="508" customFormat="1" ht="22" hidden="1" customHeight="1">
      <c r="G279" s="540">
        <f t="shared" si="307"/>
        <v>73</v>
      </c>
      <c r="H279" s="468"/>
      <c r="I279" s="468"/>
      <c r="J279" s="468"/>
      <c r="K279" s="468"/>
      <c r="L279" s="468"/>
      <c r="M279" s="468"/>
      <c r="N279" s="468"/>
      <c r="O279" s="468"/>
      <c r="P279" s="472"/>
      <c r="Q279" s="471"/>
      <c r="R279" s="471"/>
      <c r="S279" s="472"/>
      <c r="T279" s="471"/>
      <c r="U279" s="471"/>
      <c r="V279" s="471"/>
      <c r="W279" s="471"/>
      <c r="X279" s="471"/>
      <c r="Y279" s="471"/>
      <c r="Z279" s="471"/>
      <c r="AA279" s="471"/>
      <c r="AB279" s="471"/>
      <c r="AC279" s="468"/>
      <c r="AD279" s="468"/>
      <c r="AE279" s="472"/>
      <c r="AF279" s="471"/>
      <c r="AG279" s="471"/>
      <c r="AH279" s="471"/>
      <c r="AI279" s="468"/>
      <c r="AJ279" s="468"/>
      <c r="AK279" s="468"/>
      <c r="AL279" s="468"/>
      <c r="AM279" s="468"/>
      <c r="AN279" s="471"/>
      <c r="AO279" s="471"/>
      <c r="AP279" s="471"/>
      <c r="AQ279" s="472"/>
      <c r="AR279" s="471"/>
      <c r="AS279" s="471"/>
      <c r="AT279" s="471"/>
      <c r="AU279" s="471"/>
      <c r="AV279" s="471"/>
      <c r="AW279" s="471"/>
      <c r="AX279" s="471"/>
      <c r="AY279" s="471"/>
      <c r="AZ279" s="468"/>
      <c r="BA279" s="468"/>
      <c r="BB279" s="468"/>
      <c r="BC279" s="472"/>
      <c r="BD279" s="471"/>
      <c r="BE279" s="471"/>
      <c r="BF279" s="471"/>
      <c r="BG279" s="468"/>
      <c r="BH279" s="468"/>
      <c r="BI279" s="468"/>
      <c r="BJ279" s="468"/>
      <c r="BK279" s="468"/>
      <c r="BL279" s="471"/>
      <c r="BM279" s="471"/>
      <c r="BN279" s="471"/>
      <c r="BO279" s="472"/>
      <c r="BP279" s="471"/>
      <c r="BQ279" s="471"/>
      <c r="BR279" s="471"/>
      <c r="BS279" s="471"/>
      <c r="BT279" s="471"/>
      <c r="BU279" s="471"/>
      <c r="BV279" s="471"/>
      <c r="BW279" s="471"/>
      <c r="BX279" s="471"/>
      <c r="BY279" s="468"/>
      <c r="BZ279" s="468"/>
      <c r="CA279" s="472"/>
      <c r="CB279" s="468"/>
      <c r="CC279" s="468"/>
      <c r="CD279" s="468"/>
      <c r="CE279" s="468"/>
      <c r="CF279" s="468"/>
      <c r="CG279" s="468"/>
      <c r="CH279" s="468"/>
      <c r="CI279" s="468"/>
      <c r="CJ279" s="471"/>
      <c r="CK279" s="471"/>
      <c r="CL279" s="471"/>
      <c r="CM279" s="472"/>
      <c r="CN279" s="471"/>
      <c r="CO279" s="471"/>
      <c r="CP279" s="471"/>
      <c r="CQ279" s="471"/>
      <c r="CR279" s="471"/>
      <c r="CS279" s="471"/>
      <c r="CT279" s="471"/>
      <c r="CU279" s="471"/>
      <c r="CV279" s="471"/>
      <c r="CW279" s="468"/>
      <c r="CX279" s="468"/>
      <c r="CY279" s="472"/>
      <c r="CZ279" s="468"/>
      <c r="DA279" s="468"/>
      <c r="DB279" s="468"/>
      <c r="DC279" s="468"/>
      <c r="DD279" s="468"/>
      <c r="DE279" s="468"/>
      <c r="DF279" s="468"/>
      <c r="DG279" s="471">
        <f>'Per IP Marketing'!$B$14</f>
        <v>-24000</v>
      </c>
      <c r="DH279" s="471">
        <f>'Per IP Marketing'!$C$14</f>
        <v>-24000</v>
      </c>
      <c r="DI279" s="471">
        <f>'Per IP Marketing'!$D$14</f>
        <v>-19000</v>
      </c>
      <c r="DJ279" s="471">
        <f>'Per IP Marketing'!$E$14</f>
        <v>-29000</v>
      </c>
      <c r="DK279" s="471">
        <f>'Per IP Marketing'!$F$14</f>
        <v>-26500</v>
      </c>
      <c r="DL279" s="471">
        <f>'Per IP Marketing'!$G$14</f>
        <v>-27700</v>
      </c>
      <c r="DM279" s="471">
        <f>'Per IP Marketing'!$H$14</f>
        <v>-32700</v>
      </c>
      <c r="DN279" s="471">
        <f>'Per IP Marketing'!$I$14</f>
        <v>-27000</v>
      </c>
      <c r="DO279" s="471">
        <f>'Per IP Marketing'!$J$14</f>
        <v>-12500</v>
      </c>
      <c r="DP279" s="471">
        <f>'Per IP Marketing'!$K$14</f>
        <v>-10000</v>
      </c>
      <c r="DQ279" s="471">
        <f>'Per IP Marketing'!$L$14</f>
        <v>-9250</v>
      </c>
      <c r="DR279" s="471">
        <f>'Per IP Marketing'!$M$14</f>
        <v>-2700</v>
      </c>
      <c r="DS279" s="471">
        <f>'Per IP Marketing'!$N$14</f>
        <v>-1100</v>
      </c>
      <c r="DT279" s="471">
        <f>'Per IP Marketing'!$O$14</f>
        <v>-1100</v>
      </c>
      <c r="DU279" s="471">
        <f>'Per IP Marketing'!$P$14</f>
        <v>-1100</v>
      </c>
      <c r="DV279" s="471">
        <f>'Per IP Marketing'!$Q$14</f>
        <v>-800</v>
      </c>
      <c r="DW279" s="471">
        <f>'Per IP Marketing'!$R$14</f>
        <v>-1050</v>
      </c>
      <c r="DX279" s="468">
        <f>'Per IP Marketing'!$T$14</f>
        <v>0</v>
      </c>
      <c r="DY279" s="468">
        <f>'Per IP Marketing'!$T$14</f>
        <v>0</v>
      </c>
      <c r="DZ279" s="468"/>
      <c r="EA279" s="468"/>
      <c r="EB279" s="468"/>
      <c r="EC279" s="468"/>
      <c r="ED279" s="468"/>
      <c r="EE279" s="468"/>
      <c r="EF279" s="471"/>
      <c r="EG279" s="471"/>
      <c r="EH279" s="471"/>
      <c r="EI279" s="472"/>
      <c r="EJ279" s="471"/>
      <c r="EK279" s="471"/>
      <c r="EL279" s="471"/>
      <c r="EM279" s="471"/>
      <c r="EN279" s="471"/>
      <c r="EO279" s="471"/>
      <c r="EP279" s="471"/>
      <c r="EQ279" s="471"/>
      <c r="ER279" s="471"/>
      <c r="ES279" s="468"/>
      <c r="ET279" s="468"/>
      <c r="EU279" s="472"/>
      <c r="EV279" s="468"/>
      <c r="EW279" s="468"/>
      <c r="EX279" s="468"/>
      <c r="EY279" s="468"/>
      <c r="EZ279" s="468"/>
      <c r="FA279" s="468"/>
      <c r="FB279" s="468"/>
      <c r="FC279" s="468"/>
      <c r="FD279" s="471"/>
      <c r="FE279" s="471"/>
      <c r="FF279" s="471"/>
      <c r="FG279" s="472"/>
      <c r="FH279" s="471"/>
      <c r="FI279" s="471"/>
      <c r="FJ279" s="471"/>
      <c r="FK279" s="471"/>
      <c r="FL279" s="471"/>
      <c r="FM279" s="471"/>
      <c r="FN279" s="471"/>
      <c r="FO279" s="471"/>
      <c r="FP279" s="471"/>
      <c r="FQ279" s="468"/>
      <c r="FR279" s="468"/>
      <c r="FS279" s="472"/>
      <c r="FT279" s="468"/>
      <c r="FU279" s="468"/>
      <c r="FV279" s="468"/>
      <c r="FW279" s="468"/>
      <c r="FX279" s="468"/>
      <c r="FY279" s="468"/>
      <c r="FZ279" s="468"/>
      <c r="GA279" s="468"/>
      <c r="GB279" s="471"/>
      <c r="GC279" s="471"/>
      <c r="GD279" s="471"/>
      <c r="GE279" s="471"/>
      <c r="GF279" s="471"/>
      <c r="GG279" s="510"/>
    </row>
    <row r="280" spans="7:189" s="508" customFormat="1" ht="22" hidden="1" customHeight="1">
      <c r="G280" s="540">
        <f t="shared" si="307"/>
        <v>74</v>
      </c>
      <c r="H280" s="468"/>
      <c r="I280" s="468"/>
      <c r="J280" s="468"/>
      <c r="K280" s="468"/>
      <c r="L280" s="468"/>
      <c r="M280" s="468"/>
      <c r="N280" s="468"/>
      <c r="O280" s="468"/>
      <c r="P280" s="472"/>
      <c r="Q280" s="471"/>
      <c r="R280" s="471"/>
      <c r="S280" s="472"/>
      <c r="T280" s="471"/>
      <c r="U280" s="471"/>
      <c r="V280" s="471"/>
      <c r="W280" s="471"/>
      <c r="X280" s="471"/>
      <c r="Y280" s="471"/>
      <c r="Z280" s="471"/>
      <c r="AA280" s="471"/>
      <c r="AB280" s="471"/>
      <c r="AC280" s="468"/>
      <c r="AD280" s="468"/>
      <c r="AE280" s="472"/>
      <c r="AF280" s="471"/>
      <c r="AG280" s="471"/>
      <c r="AH280" s="471"/>
      <c r="AI280" s="468"/>
      <c r="AJ280" s="468"/>
      <c r="AK280" s="468"/>
      <c r="AL280" s="468"/>
      <c r="AM280" s="468"/>
      <c r="AN280" s="471"/>
      <c r="AO280" s="471"/>
      <c r="AP280" s="471"/>
      <c r="AQ280" s="472"/>
      <c r="AR280" s="471"/>
      <c r="AS280" s="471"/>
      <c r="AT280" s="471"/>
      <c r="AU280" s="471"/>
      <c r="AV280" s="471"/>
      <c r="AW280" s="471"/>
      <c r="AX280" s="471"/>
      <c r="AY280" s="471"/>
      <c r="AZ280" s="468"/>
      <c r="BA280" s="468"/>
      <c r="BB280" s="468"/>
      <c r="BC280" s="472"/>
      <c r="BD280" s="471"/>
      <c r="BE280" s="471"/>
      <c r="BF280" s="471"/>
      <c r="BG280" s="468"/>
      <c r="BH280" s="468"/>
      <c r="BI280" s="468"/>
      <c r="BJ280" s="468"/>
      <c r="BK280" s="468"/>
      <c r="BL280" s="471"/>
      <c r="BM280" s="471"/>
      <c r="BN280" s="471"/>
      <c r="BO280" s="472"/>
      <c r="BP280" s="471"/>
      <c r="BQ280" s="471"/>
      <c r="BR280" s="471"/>
      <c r="BS280" s="471"/>
      <c r="BT280" s="471"/>
      <c r="BU280" s="471"/>
      <c r="BV280" s="471"/>
      <c r="BW280" s="471"/>
      <c r="BX280" s="471"/>
      <c r="BY280" s="468"/>
      <c r="BZ280" s="468"/>
      <c r="CA280" s="472"/>
      <c r="CB280" s="468"/>
      <c r="CC280" s="468"/>
      <c r="CD280" s="468"/>
      <c r="CE280" s="468"/>
      <c r="CF280" s="468"/>
      <c r="CG280" s="468"/>
      <c r="CH280" s="468"/>
      <c r="CI280" s="468"/>
      <c r="CJ280" s="471"/>
      <c r="CK280" s="471"/>
      <c r="CL280" s="471"/>
      <c r="CM280" s="472"/>
      <c r="CN280" s="471"/>
      <c r="CO280" s="471"/>
      <c r="CP280" s="471"/>
      <c r="CQ280" s="471"/>
      <c r="CR280" s="471"/>
      <c r="CS280" s="471"/>
      <c r="CT280" s="471"/>
      <c r="CU280" s="471"/>
      <c r="CV280" s="471"/>
      <c r="CW280" s="468"/>
      <c r="CX280" s="468"/>
      <c r="CY280" s="472"/>
      <c r="CZ280" s="468"/>
      <c r="DA280" s="468"/>
      <c r="DB280" s="468"/>
      <c r="DC280" s="468"/>
      <c r="DD280" s="468"/>
      <c r="DE280" s="468"/>
      <c r="DF280" s="468"/>
      <c r="DG280" s="468"/>
      <c r="DH280" s="471"/>
      <c r="DI280" s="471">
        <f>'Per IP Marketing'!$B$14</f>
        <v>-24000</v>
      </c>
      <c r="DJ280" s="471">
        <f>'Per IP Marketing'!$C$14</f>
        <v>-24000</v>
      </c>
      <c r="DK280" s="471">
        <f>'Per IP Marketing'!$D$14</f>
        <v>-19000</v>
      </c>
      <c r="DL280" s="471">
        <f>'Per IP Marketing'!$E$14</f>
        <v>-29000</v>
      </c>
      <c r="DM280" s="471">
        <f>'Per IP Marketing'!$F$14</f>
        <v>-26500</v>
      </c>
      <c r="DN280" s="471">
        <f>'Per IP Marketing'!$G$14</f>
        <v>-27700</v>
      </c>
      <c r="DO280" s="471">
        <f>'Per IP Marketing'!$H$14</f>
        <v>-32700</v>
      </c>
      <c r="DP280" s="471">
        <f>'Per IP Marketing'!$I$14</f>
        <v>-27000</v>
      </c>
      <c r="DQ280" s="471">
        <f>'Per IP Marketing'!$J$14</f>
        <v>-12500</v>
      </c>
      <c r="DR280" s="471">
        <f>'Per IP Marketing'!$K$14</f>
        <v>-10000</v>
      </c>
      <c r="DS280" s="471">
        <f>'Per IP Marketing'!$L$14</f>
        <v>-9250</v>
      </c>
      <c r="DT280" s="471">
        <f>'Per IP Marketing'!$M$14</f>
        <v>-2700</v>
      </c>
      <c r="DU280" s="471">
        <f>'Per IP Marketing'!$N$14</f>
        <v>-1100</v>
      </c>
      <c r="DV280" s="471">
        <f>'Per IP Marketing'!$O$14</f>
        <v>-1100</v>
      </c>
      <c r="DW280" s="471">
        <f>'Per IP Marketing'!$P$14</f>
        <v>-1100</v>
      </c>
      <c r="DX280" s="471">
        <f>'Per IP Marketing'!$Q$14</f>
        <v>-800</v>
      </c>
      <c r="DY280" s="471">
        <f>'Per IP Marketing'!$R$14</f>
        <v>-1050</v>
      </c>
      <c r="DZ280" s="468">
        <f>'Per IP Marketing'!$T$14</f>
        <v>0</v>
      </c>
      <c r="EA280" s="468">
        <f>'Per IP Marketing'!$T$14</f>
        <v>0</v>
      </c>
      <c r="EB280" s="468"/>
      <c r="EC280" s="468"/>
      <c r="ED280" s="468"/>
      <c r="EE280" s="468"/>
      <c r="EF280" s="471"/>
      <c r="EG280" s="471"/>
      <c r="EH280" s="471"/>
      <c r="EI280" s="472"/>
      <c r="EJ280" s="471"/>
      <c r="EK280" s="471"/>
      <c r="EL280" s="471"/>
      <c r="EM280" s="471"/>
      <c r="EN280" s="471"/>
      <c r="EO280" s="471"/>
      <c r="EP280" s="471"/>
      <c r="EQ280" s="471"/>
      <c r="ER280" s="471"/>
      <c r="ES280" s="468"/>
      <c r="ET280" s="468"/>
      <c r="EU280" s="472"/>
      <c r="EV280" s="468"/>
      <c r="EW280" s="468"/>
      <c r="EX280" s="468"/>
      <c r="EY280" s="468"/>
      <c r="EZ280" s="468"/>
      <c r="FA280" s="468"/>
      <c r="FB280" s="468"/>
      <c r="FC280" s="468"/>
      <c r="FD280" s="471"/>
      <c r="FE280" s="471"/>
      <c r="FF280" s="471"/>
      <c r="FG280" s="472"/>
      <c r="FH280" s="471"/>
      <c r="FI280" s="471"/>
      <c r="FJ280" s="471"/>
      <c r="FK280" s="471"/>
      <c r="FL280" s="471"/>
      <c r="FM280" s="471"/>
      <c r="FN280" s="471"/>
      <c r="FO280" s="471"/>
      <c r="FP280" s="471"/>
      <c r="FQ280" s="468"/>
      <c r="FR280" s="468"/>
      <c r="FS280" s="472"/>
      <c r="FT280" s="468"/>
      <c r="FU280" s="468"/>
      <c r="FV280" s="468"/>
      <c r="FW280" s="468"/>
      <c r="FX280" s="468"/>
      <c r="FY280" s="468"/>
      <c r="FZ280" s="468"/>
      <c r="GA280" s="468"/>
      <c r="GB280" s="471"/>
      <c r="GC280" s="471"/>
      <c r="GD280" s="471"/>
      <c r="GE280" s="471"/>
      <c r="GF280" s="471"/>
      <c r="GG280" s="510"/>
    </row>
    <row r="281" spans="7:189" s="508" customFormat="1" ht="22" hidden="1" customHeight="1">
      <c r="G281" s="540">
        <f t="shared" si="307"/>
        <v>75</v>
      </c>
      <c r="H281" s="468"/>
      <c r="I281" s="468"/>
      <c r="J281" s="468"/>
      <c r="K281" s="468"/>
      <c r="L281" s="468"/>
      <c r="M281" s="468"/>
      <c r="N281" s="468"/>
      <c r="O281" s="468"/>
      <c r="P281" s="472"/>
      <c r="Q281" s="471"/>
      <c r="R281" s="471"/>
      <c r="S281" s="472"/>
      <c r="T281" s="471"/>
      <c r="U281" s="471"/>
      <c r="V281" s="471"/>
      <c r="W281" s="471"/>
      <c r="X281" s="471"/>
      <c r="Y281" s="471"/>
      <c r="Z281" s="471"/>
      <c r="AA281" s="471"/>
      <c r="AB281" s="471"/>
      <c r="AC281" s="468"/>
      <c r="AD281" s="468"/>
      <c r="AE281" s="472"/>
      <c r="AF281" s="471"/>
      <c r="AG281" s="471"/>
      <c r="AH281" s="471"/>
      <c r="AI281" s="468"/>
      <c r="AJ281" s="468"/>
      <c r="AK281" s="468"/>
      <c r="AL281" s="468"/>
      <c r="AM281" s="468"/>
      <c r="AN281" s="471"/>
      <c r="AO281" s="471"/>
      <c r="AP281" s="471"/>
      <c r="AQ281" s="472"/>
      <c r="AR281" s="471"/>
      <c r="AS281" s="471"/>
      <c r="AT281" s="471"/>
      <c r="AU281" s="471"/>
      <c r="AV281" s="471"/>
      <c r="AW281" s="471"/>
      <c r="AX281" s="471"/>
      <c r="AY281" s="471"/>
      <c r="AZ281" s="468"/>
      <c r="BA281" s="468"/>
      <c r="BB281" s="468"/>
      <c r="BC281" s="472"/>
      <c r="BD281" s="471"/>
      <c r="BE281" s="471"/>
      <c r="BF281" s="471"/>
      <c r="BG281" s="468"/>
      <c r="BH281" s="468"/>
      <c r="BI281" s="468"/>
      <c r="BJ281" s="468"/>
      <c r="BK281" s="468"/>
      <c r="BL281" s="471"/>
      <c r="BM281" s="471"/>
      <c r="BN281" s="471"/>
      <c r="BO281" s="472"/>
      <c r="BP281" s="471"/>
      <c r="BQ281" s="471"/>
      <c r="BR281" s="471"/>
      <c r="BS281" s="471"/>
      <c r="BT281" s="471"/>
      <c r="BU281" s="471"/>
      <c r="BV281" s="471"/>
      <c r="BW281" s="471"/>
      <c r="BX281" s="471"/>
      <c r="BY281" s="468"/>
      <c r="BZ281" s="468"/>
      <c r="CA281" s="472"/>
      <c r="CB281" s="468"/>
      <c r="CC281" s="468"/>
      <c r="CD281" s="468"/>
      <c r="CE281" s="468"/>
      <c r="CF281" s="468"/>
      <c r="CG281" s="468"/>
      <c r="CH281" s="468"/>
      <c r="CI281" s="468"/>
      <c r="CJ281" s="471"/>
      <c r="CK281" s="471"/>
      <c r="CL281" s="471"/>
      <c r="CM281" s="472"/>
      <c r="CN281" s="471"/>
      <c r="CO281" s="471"/>
      <c r="CP281" s="471"/>
      <c r="CQ281" s="471"/>
      <c r="CR281" s="471"/>
      <c r="CS281" s="471"/>
      <c r="CT281" s="471"/>
      <c r="CU281" s="471"/>
      <c r="CV281" s="471"/>
      <c r="CW281" s="468"/>
      <c r="CX281" s="468"/>
      <c r="CY281" s="472"/>
      <c r="CZ281" s="468"/>
      <c r="DA281" s="468"/>
      <c r="DB281" s="468"/>
      <c r="DC281" s="468"/>
      <c r="DD281" s="468"/>
      <c r="DE281" s="468"/>
      <c r="DF281" s="468"/>
      <c r="DG281" s="468"/>
      <c r="DH281" s="471"/>
      <c r="DI281" s="471"/>
      <c r="DJ281" s="471"/>
      <c r="DK281" s="471">
        <f>'Per IP Marketing'!$B$14</f>
        <v>-24000</v>
      </c>
      <c r="DL281" s="471">
        <f>'Per IP Marketing'!$C$14</f>
        <v>-24000</v>
      </c>
      <c r="DM281" s="471">
        <f>'Per IP Marketing'!$D$14</f>
        <v>-19000</v>
      </c>
      <c r="DN281" s="471">
        <f>'Per IP Marketing'!$E$14</f>
        <v>-29000</v>
      </c>
      <c r="DO281" s="471">
        <f>'Per IP Marketing'!$F$14</f>
        <v>-26500</v>
      </c>
      <c r="DP281" s="471">
        <f>'Per IP Marketing'!$G$14</f>
        <v>-27700</v>
      </c>
      <c r="DQ281" s="471">
        <f>'Per IP Marketing'!$H$14</f>
        <v>-32700</v>
      </c>
      <c r="DR281" s="471">
        <f>'Per IP Marketing'!$I$14</f>
        <v>-27000</v>
      </c>
      <c r="DS281" s="471">
        <f>'Per IP Marketing'!$J$14</f>
        <v>-12500</v>
      </c>
      <c r="DT281" s="471">
        <f>'Per IP Marketing'!$K$14</f>
        <v>-10000</v>
      </c>
      <c r="DU281" s="471">
        <f>'Per IP Marketing'!$L$14</f>
        <v>-9250</v>
      </c>
      <c r="DV281" s="471">
        <f>'Per IP Marketing'!$M$14</f>
        <v>-2700</v>
      </c>
      <c r="DW281" s="471">
        <f>'Per IP Marketing'!$N$14</f>
        <v>-1100</v>
      </c>
      <c r="DX281" s="471">
        <f>'Per IP Marketing'!$O$14</f>
        <v>-1100</v>
      </c>
      <c r="DY281" s="471">
        <f>'Per IP Marketing'!$P$14</f>
        <v>-1100</v>
      </c>
      <c r="DZ281" s="471">
        <f>'Per IP Marketing'!$Q$14</f>
        <v>-800</v>
      </c>
      <c r="EA281" s="471">
        <f>'Per IP Marketing'!$R$14</f>
        <v>-1050</v>
      </c>
      <c r="EB281" s="468">
        <f>'Per IP Marketing'!$T$14</f>
        <v>0</v>
      </c>
      <c r="EC281" s="468">
        <f>'Per IP Marketing'!$T$14</f>
        <v>0</v>
      </c>
      <c r="ED281" s="468"/>
      <c r="EE281" s="468"/>
      <c r="EF281" s="471"/>
      <c r="EG281" s="471"/>
      <c r="EH281" s="471"/>
      <c r="EI281" s="472"/>
      <c r="EJ281" s="471"/>
      <c r="EK281" s="471"/>
      <c r="EL281" s="471"/>
      <c r="EM281" s="471"/>
      <c r="EN281" s="471"/>
      <c r="EO281" s="471"/>
      <c r="EP281" s="471"/>
      <c r="EQ281" s="471"/>
      <c r="ER281" s="471"/>
      <c r="ES281" s="468"/>
      <c r="ET281" s="468"/>
      <c r="EU281" s="472"/>
      <c r="EV281" s="468"/>
      <c r="EW281" s="468"/>
      <c r="EX281" s="468"/>
      <c r="EY281" s="468"/>
      <c r="EZ281" s="468"/>
      <c r="FA281" s="468"/>
      <c r="FB281" s="468"/>
      <c r="FC281" s="468"/>
      <c r="FD281" s="471"/>
      <c r="FE281" s="471"/>
      <c r="FF281" s="471"/>
      <c r="FG281" s="472"/>
      <c r="FH281" s="471"/>
      <c r="FI281" s="471"/>
      <c r="FJ281" s="471"/>
      <c r="FK281" s="471"/>
      <c r="FL281" s="471"/>
      <c r="FM281" s="471"/>
      <c r="FN281" s="471"/>
      <c r="FO281" s="471"/>
      <c r="FP281" s="471"/>
      <c r="FQ281" s="468"/>
      <c r="FR281" s="468"/>
      <c r="FS281" s="472"/>
      <c r="FT281" s="468"/>
      <c r="FU281" s="468"/>
      <c r="FV281" s="468"/>
      <c r="FW281" s="468"/>
      <c r="FX281" s="468"/>
      <c r="FY281" s="468"/>
      <c r="FZ281" s="468"/>
      <c r="GA281" s="468"/>
      <c r="GB281" s="471"/>
      <c r="GC281" s="471"/>
      <c r="GD281" s="471"/>
      <c r="GE281" s="471"/>
      <c r="GF281" s="471"/>
      <c r="GG281" s="510"/>
    </row>
    <row r="282" spans="7:189" s="508" customFormat="1" ht="22" hidden="1" customHeight="1">
      <c r="G282" s="540">
        <f t="shared" si="307"/>
        <v>76</v>
      </c>
      <c r="H282" s="468"/>
      <c r="I282" s="468"/>
      <c r="J282" s="468"/>
      <c r="K282" s="468"/>
      <c r="L282" s="468"/>
      <c r="M282" s="468"/>
      <c r="N282" s="468"/>
      <c r="O282" s="468"/>
      <c r="P282" s="472"/>
      <c r="Q282" s="471"/>
      <c r="R282" s="471"/>
      <c r="S282" s="472"/>
      <c r="T282" s="471"/>
      <c r="U282" s="471"/>
      <c r="V282" s="471"/>
      <c r="W282" s="471"/>
      <c r="X282" s="471"/>
      <c r="Y282" s="471"/>
      <c r="Z282" s="471"/>
      <c r="AA282" s="471"/>
      <c r="AB282" s="471"/>
      <c r="AC282" s="468"/>
      <c r="AD282" s="468"/>
      <c r="AE282" s="472"/>
      <c r="AF282" s="471"/>
      <c r="AG282" s="471"/>
      <c r="AH282" s="471"/>
      <c r="AI282" s="468"/>
      <c r="AJ282" s="468"/>
      <c r="AK282" s="468"/>
      <c r="AL282" s="468"/>
      <c r="AM282" s="468"/>
      <c r="AN282" s="471"/>
      <c r="AO282" s="471"/>
      <c r="AP282" s="471"/>
      <c r="AQ282" s="472"/>
      <c r="AR282" s="471"/>
      <c r="AS282" s="471"/>
      <c r="AT282" s="471"/>
      <c r="AU282" s="471"/>
      <c r="AV282" s="471"/>
      <c r="AW282" s="471"/>
      <c r="AX282" s="471"/>
      <c r="AY282" s="471"/>
      <c r="AZ282" s="468"/>
      <c r="BA282" s="468"/>
      <c r="BB282" s="468"/>
      <c r="BC282" s="472"/>
      <c r="BD282" s="471"/>
      <c r="BE282" s="471"/>
      <c r="BF282" s="471"/>
      <c r="BG282" s="468"/>
      <c r="BH282" s="468"/>
      <c r="BI282" s="468"/>
      <c r="BJ282" s="468"/>
      <c r="BK282" s="468"/>
      <c r="BL282" s="471"/>
      <c r="BM282" s="471"/>
      <c r="BN282" s="471"/>
      <c r="BO282" s="472"/>
      <c r="BP282" s="471"/>
      <c r="BQ282" s="471"/>
      <c r="BR282" s="471"/>
      <c r="BS282" s="471"/>
      <c r="BT282" s="471"/>
      <c r="BU282" s="471"/>
      <c r="BV282" s="471"/>
      <c r="BW282" s="471"/>
      <c r="BX282" s="471"/>
      <c r="BY282" s="468"/>
      <c r="BZ282" s="468"/>
      <c r="CA282" s="472"/>
      <c r="CB282" s="468"/>
      <c r="CC282" s="468"/>
      <c r="CD282" s="468"/>
      <c r="CE282" s="468"/>
      <c r="CF282" s="468"/>
      <c r="CG282" s="468"/>
      <c r="CH282" s="468"/>
      <c r="CI282" s="468"/>
      <c r="CJ282" s="471"/>
      <c r="CK282" s="471"/>
      <c r="CL282" s="471"/>
      <c r="CM282" s="472"/>
      <c r="CN282" s="471"/>
      <c r="CO282" s="471"/>
      <c r="CP282" s="471"/>
      <c r="CQ282" s="471"/>
      <c r="CR282" s="471"/>
      <c r="CS282" s="471"/>
      <c r="CT282" s="471"/>
      <c r="CU282" s="471"/>
      <c r="CV282" s="471"/>
      <c r="CW282" s="468"/>
      <c r="CX282" s="468"/>
      <c r="CY282" s="472"/>
      <c r="CZ282" s="468"/>
      <c r="DA282" s="468"/>
      <c r="DB282" s="468"/>
      <c r="DC282" s="468"/>
      <c r="DD282" s="468"/>
      <c r="DE282" s="468"/>
      <c r="DF282" s="468"/>
      <c r="DG282" s="468"/>
      <c r="DH282" s="471"/>
      <c r="DI282" s="471"/>
      <c r="DJ282" s="471"/>
      <c r="DK282" s="472"/>
      <c r="DL282" s="471">
        <f>'Per IP Marketing'!$B$14</f>
        <v>-24000</v>
      </c>
      <c r="DM282" s="471">
        <f>'Per IP Marketing'!$C$14</f>
        <v>-24000</v>
      </c>
      <c r="DN282" s="471">
        <f>'Per IP Marketing'!$D$14</f>
        <v>-19000</v>
      </c>
      <c r="DO282" s="471">
        <f>'Per IP Marketing'!$E$14</f>
        <v>-29000</v>
      </c>
      <c r="DP282" s="471">
        <f>'Per IP Marketing'!$F$14</f>
        <v>-26500</v>
      </c>
      <c r="DQ282" s="471">
        <f>'Per IP Marketing'!$G$14</f>
        <v>-27700</v>
      </c>
      <c r="DR282" s="471">
        <f>'Per IP Marketing'!$H$14</f>
        <v>-32700</v>
      </c>
      <c r="DS282" s="471">
        <f>'Per IP Marketing'!$I$14</f>
        <v>-27000</v>
      </c>
      <c r="DT282" s="471">
        <f>'Per IP Marketing'!$J$14</f>
        <v>-12500</v>
      </c>
      <c r="DU282" s="471">
        <f>'Per IP Marketing'!$K$14</f>
        <v>-10000</v>
      </c>
      <c r="DV282" s="471">
        <f>'Per IP Marketing'!$L$14</f>
        <v>-9250</v>
      </c>
      <c r="DW282" s="471">
        <f>'Per IP Marketing'!$M$14</f>
        <v>-2700</v>
      </c>
      <c r="DX282" s="471">
        <f>'Per IP Marketing'!$N$14</f>
        <v>-1100</v>
      </c>
      <c r="DY282" s="471">
        <f>'Per IP Marketing'!$O$14</f>
        <v>-1100</v>
      </c>
      <c r="DZ282" s="471">
        <f>'Per IP Marketing'!$P$14</f>
        <v>-1100</v>
      </c>
      <c r="EA282" s="471">
        <f>'Per IP Marketing'!$Q$14</f>
        <v>-800</v>
      </c>
      <c r="EB282" s="471">
        <f>'Per IP Marketing'!$R$14</f>
        <v>-1050</v>
      </c>
      <c r="EC282" s="468">
        <f>'Per IP Marketing'!$T$14</f>
        <v>0</v>
      </c>
      <c r="ED282" s="468"/>
      <c r="EE282" s="468"/>
      <c r="EF282" s="471"/>
      <c r="EG282" s="471"/>
      <c r="EH282" s="471"/>
      <c r="EI282" s="472"/>
      <c r="EJ282" s="471"/>
      <c r="EK282" s="471"/>
      <c r="EL282" s="471"/>
      <c r="EM282" s="471"/>
      <c r="EN282" s="471"/>
      <c r="EO282" s="471"/>
      <c r="EP282" s="471"/>
      <c r="EQ282" s="471"/>
      <c r="ER282" s="471"/>
      <c r="ES282" s="468"/>
      <c r="ET282" s="468"/>
      <c r="EU282" s="472"/>
      <c r="EV282" s="468"/>
      <c r="EW282" s="468"/>
      <c r="EX282" s="468"/>
      <c r="EY282" s="468"/>
      <c r="EZ282" s="468"/>
      <c r="FA282" s="468"/>
      <c r="FB282" s="468"/>
      <c r="FC282" s="468"/>
      <c r="FD282" s="471"/>
      <c r="FE282" s="471"/>
      <c r="FF282" s="471"/>
      <c r="FG282" s="472"/>
      <c r="FH282" s="471"/>
      <c r="FI282" s="471"/>
      <c r="FJ282" s="471"/>
      <c r="FK282" s="471"/>
      <c r="FL282" s="471"/>
      <c r="FM282" s="471"/>
      <c r="FN282" s="471"/>
      <c r="FO282" s="471"/>
      <c r="FP282" s="471"/>
      <c r="FQ282" s="468"/>
      <c r="FR282" s="468"/>
      <c r="FS282" s="472"/>
      <c r="FT282" s="468"/>
      <c r="FU282" s="468"/>
      <c r="FV282" s="468"/>
      <c r="FW282" s="468"/>
      <c r="FX282" s="468"/>
      <c r="FY282" s="468"/>
      <c r="FZ282" s="468"/>
      <c r="GA282" s="468"/>
      <c r="GB282" s="471"/>
      <c r="GC282" s="471"/>
      <c r="GD282" s="471"/>
      <c r="GE282" s="471"/>
      <c r="GF282" s="471"/>
      <c r="GG282" s="510"/>
    </row>
    <row r="283" spans="7:189" s="508" customFormat="1" ht="22" hidden="1" customHeight="1">
      <c r="G283" s="540">
        <f t="shared" si="307"/>
        <v>77</v>
      </c>
      <c r="H283" s="468"/>
      <c r="I283" s="468"/>
      <c r="J283" s="468"/>
      <c r="K283" s="468"/>
      <c r="L283" s="468"/>
      <c r="M283" s="468"/>
      <c r="N283" s="468"/>
      <c r="O283" s="468"/>
      <c r="P283" s="472"/>
      <c r="Q283" s="471"/>
      <c r="R283" s="471"/>
      <c r="S283" s="472"/>
      <c r="T283" s="471"/>
      <c r="U283" s="471"/>
      <c r="V283" s="471"/>
      <c r="W283" s="471"/>
      <c r="X283" s="471"/>
      <c r="Y283" s="471"/>
      <c r="Z283" s="471"/>
      <c r="AA283" s="471"/>
      <c r="AB283" s="471"/>
      <c r="AC283" s="468"/>
      <c r="AD283" s="468"/>
      <c r="AE283" s="472"/>
      <c r="AF283" s="471"/>
      <c r="AG283" s="471"/>
      <c r="AH283" s="471"/>
      <c r="AI283" s="468"/>
      <c r="AJ283" s="468"/>
      <c r="AK283" s="468"/>
      <c r="AL283" s="468"/>
      <c r="AM283" s="468"/>
      <c r="AN283" s="471"/>
      <c r="AO283" s="471"/>
      <c r="AP283" s="471"/>
      <c r="AQ283" s="472"/>
      <c r="AR283" s="471"/>
      <c r="AS283" s="471"/>
      <c r="AT283" s="471"/>
      <c r="AU283" s="471"/>
      <c r="AV283" s="471"/>
      <c r="AW283" s="471"/>
      <c r="AX283" s="471"/>
      <c r="AY283" s="471"/>
      <c r="AZ283" s="468"/>
      <c r="BA283" s="468"/>
      <c r="BB283" s="468"/>
      <c r="BC283" s="472"/>
      <c r="BD283" s="471"/>
      <c r="BE283" s="471"/>
      <c r="BF283" s="471"/>
      <c r="BG283" s="468"/>
      <c r="BH283" s="468"/>
      <c r="BI283" s="468"/>
      <c r="BJ283" s="468"/>
      <c r="BK283" s="468"/>
      <c r="BL283" s="471"/>
      <c r="BM283" s="471"/>
      <c r="BN283" s="471"/>
      <c r="BO283" s="472"/>
      <c r="BP283" s="471"/>
      <c r="BQ283" s="471"/>
      <c r="BR283" s="471"/>
      <c r="BS283" s="471"/>
      <c r="BT283" s="471"/>
      <c r="BU283" s="471"/>
      <c r="BV283" s="471"/>
      <c r="BW283" s="471"/>
      <c r="BX283" s="471"/>
      <c r="BY283" s="468"/>
      <c r="BZ283" s="468"/>
      <c r="CA283" s="472"/>
      <c r="CB283" s="468"/>
      <c r="CC283" s="468"/>
      <c r="CD283" s="468"/>
      <c r="CE283" s="468"/>
      <c r="CF283" s="468"/>
      <c r="CG283" s="468"/>
      <c r="CH283" s="468"/>
      <c r="CI283" s="468"/>
      <c r="CJ283" s="471"/>
      <c r="CK283" s="471"/>
      <c r="CL283" s="471"/>
      <c r="CM283" s="472"/>
      <c r="CN283" s="471"/>
      <c r="CO283" s="471"/>
      <c r="CP283" s="471"/>
      <c r="CQ283" s="471"/>
      <c r="CR283" s="471"/>
      <c r="CS283" s="471"/>
      <c r="CT283" s="471"/>
      <c r="CU283" s="471"/>
      <c r="CV283" s="471"/>
      <c r="CW283" s="468"/>
      <c r="CX283" s="468"/>
      <c r="CY283" s="472"/>
      <c r="CZ283" s="468"/>
      <c r="DA283" s="468"/>
      <c r="DB283" s="468"/>
      <c r="DC283" s="468"/>
      <c r="DD283" s="468"/>
      <c r="DE283" s="468"/>
      <c r="DF283" s="468"/>
      <c r="DG283" s="468"/>
      <c r="DH283" s="471"/>
      <c r="DI283" s="471"/>
      <c r="DJ283" s="471"/>
      <c r="DK283" s="472"/>
      <c r="DL283" s="471"/>
      <c r="DM283" s="471">
        <f>'Per IP Marketing'!$B$14</f>
        <v>-24000</v>
      </c>
      <c r="DN283" s="471">
        <f>'Per IP Marketing'!$C$14</f>
        <v>-24000</v>
      </c>
      <c r="DO283" s="471">
        <f>'Per IP Marketing'!$D$14</f>
        <v>-19000</v>
      </c>
      <c r="DP283" s="471">
        <f>'Per IP Marketing'!$E$14</f>
        <v>-29000</v>
      </c>
      <c r="DQ283" s="471">
        <f>'Per IP Marketing'!$F$14</f>
        <v>-26500</v>
      </c>
      <c r="DR283" s="471">
        <f>'Per IP Marketing'!$G$14</f>
        <v>-27700</v>
      </c>
      <c r="DS283" s="471">
        <f>'Per IP Marketing'!$H$14</f>
        <v>-32700</v>
      </c>
      <c r="DT283" s="471">
        <f>'Per IP Marketing'!$I$14</f>
        <v>-27000</v>
      </c>
      <c r="DU283" s="471">
        <f>'Per IP Marketing'!$J$14</f>
        <v>-12500</v>
      </c>
      <c r="DV283" s="471">
        <f>'Per IP Marketing'!$K$14</f>
        <v>-10000</v>
      </c>
      <c r="DW283" s="471">
        <f>'Per IP Marketing'!$L$14</f>
        <v>-9250</v>
      </c>
      <c r="DX283" s="471">
        <f>'Per IP Marketing'!$M$14</f>
        <v>-2700</v>
      </c>
      <c r="DY283" s="471">
        <f>'Per IP Marketing'!$N$14</f>
        <v>-1100</v>
      </c>
      <c r="DZ283" s="471">
        <f>'Per IP Marketing'!$O$14</f>
        <v>-1100</v>
      </c>
      <c r="EA283" s="471">
        <f>'Per IP Marketing'!$P$14</f>
        <v>-1100</v>
      </c>
      <c r="EB283" s="471">
        <f>'Per IP Marketing'!$Q$14</f>
        <v>-800</v>
      </c>
      <c r="EC283" s="471">
        <f>'Per IP Marketing'!$R$14</f>
        <v>-1050</v>
      </c>
      <c r="ED283" s="468">
        <f>'Per IP Marketing'!$T$14</f>
        <v>0</v>
      </c>
      <c r="EE283" s="468"/>
      <c r="EF283" s="471"/>
      <c r="EG283" s="471"/>
      <c r="EH283" s="471"/>
      <c r="EI283" s="472"/>
      <c r="EJ283" s="471"/>
      <c r="EK283" s="471"/>
      <c r="EL283" s="471"/>
      <c r="EM283" s="471"/>
      <c r="EN283" s="471"/>
      <c r="EO283" s="471"/>
      <c r="EP283" s="471"/>
      <c r="EQ283" s="471"/>
      <c r="ER283" s="471"/>
      <c r="ES283" s="468"/>
      <c r="ET283" s="468"/>
      <c r="EU283" s="472"/>
      <c r="EV283" s="468"/>
      <c r="EW283" s="468"/>
      <c r="EX283" s="468"/>
      <c r="EY283" s="468"/>
      <c r="EZ283" s="468"/>
      <c r="FA283" s="468"/>
      <c r="FB283" s="468"/>
      <c r="FC283" s="468"/>
      <c r="FD283" s="471"/>
      <c r="FE283" s="471"/>
      <c r="FF283" s="471"/>
      <c r="FG283" s="472"/>
      <c r="FH283" s="471"/>
      <c r="FI283" s="471"/>
      <c r="FJ283" s="471"/>
      <c r="FK283" s="471"/>
      <c r="FL283" s="471"/>
      <c r="FM283" s="471"/>
      <c r="FN283" s="471"/>
      <c r="FO283" s="471"/>
      <c r="FP283" s="471"/>
      <c r="FQ283" s="468"/>
      <c r="FR283" s="468"/>
      <c r="FS283" s="472"/>
      <c r="FT283" s="468"/>
      <c r="FU283" s="468"/>
      <c r="FV283" s="468"/>
      <c r="FW283" s="468"/>
      <c r="FX283" s="468"/>
      <c r="FY283" s="468"/>
      <c r="FZ283" s="468"/>
      <c r="GA283" s="468"/>
      <c r="GB283" s="471"/>
      <c r="GC283" s="471"/>
      <c r="GD283" s="471"/>
      <c r="GE283" s="471"/>
      <c r="GF283" s="471"/>
      <c r="GG283" s="510"/>
    </row>
    <row r="284" spans="7:189" s="508" customFormat="1" ht="22" hidden="1" customHeight="1">
      <c r="G284" s="540">
        <f t="shared" si="307"/>
        <v>78</v>
      </c>
      <c r="H284" s="468"/>
      <c r="I284" s="468"/>
      <c r="J284" s="468"/>
      <c r="K284" s="468"/>
      <c r="L284" s="468"/>
      <c r="M284" s="468"/>
      <c r="N284" s="468"/>
      <c r="O284" s="468"/>
      <c r="P284" s="472"/>
      <c r="Q284" s="471"/>
      <c r="R284" s="471"/>
      <c r="S284" s="472"/>
      <c r="T284" s="471"/>
      <c r="U284" s="471"/>
      <c r="V284" s="471"/>
      <c r="W284" s="471"/>
      <c r="X284" s="471"/>
      <c r="Y284" s="471"/>
      <c r="Z284" s="471"/>
      <c r="AA284" s="471"/>
      <c r="AB284" s="471"/>
      <c r="AC284" s="468"/>
      <c r="AD284" s="468"/>
      <c r="AE284" s="472"/>
      <c r="AF284" s="471"/>
      <c r="AG284" s="471"/>
      <c r="AH284" s="471"/>
      <c r="AI284" s="468"/>
      <c r="AJ284" s="468"/>
      <c r="AK284" s="468"/>
      <c r="AL284" s="468"/>
      <c r="AM284" s="468"/>
      <c r="AN284" s="471"/>
      <c r="AO284" s="471"/>
      <c r="AP284" s="471"/>
      <c r="AQ284" s="472"/>
      <c r="AR284" s="471"/>
      <c r="AS284" s="471"/>
      <c r="AT284" s="471"/>
      <c r="AU284" s="471"/>
      <c r="AV284" s="471"/>
      <c r="AW284" s="471"/>
      <c r="AX284" s="471"/>
      <c r="AY284" s="471"/>
      <c r="AZ284" s="468"/>
      <c r="BA284" s="468"/>
      <c r="BB284" s="468"/>
      <c r="BC284" s="472"/>
      <c r="BD284" s="471"/>
      <c r="BE284" s="471"/>
      <c r="BF284" s="471"/>
      <c r="BG284" s="468"/>
      <c r="BH284" s="468"/>
      <c r="BI284" s="468"/>
      <c r="BJ284" s="468"/>
      <c r="BK284" s="468"/>
      <c r="BL284" s="471"/>
      <c r="BM284" s="471"/>
      <c r="BN284" s="471"/>
      <c r="BO284" s="472"/>
      <c r="BP284" s="471"/>
      <c r="BQ284" s="471"/>
      <c r="BR284" s="471"/>
      <c r="BS284" s="471"/>
      <c r="BT284" s="471"/>
      <c r="BU284" s="471"/>
      <c r="BV284" s="471"/>
      <c r="BW284" s="471"/>
      <c r="BX284" s="471"/>
      <c r="BY284" s="468"/>
      <c r="BZ284" s="468"/>
      <c r="CA284" s="472"/>
      <c r="CB284" s="468"/>
      <c r="CC284" s="468"/>
      <c r="CD284" s="468"/>
      <c r="CE284" s="468"/>
      <c r="CF284" s="468"/>
      <c r="CG284" s="468"/>
      <c r="CH284" s="468"/>
      <c r="CI284" s="468"/>
      <c r="CJ284" s="471"/>
      <c r="CK284" s="471"/>
      <c r="CL284" s="471"/>
      <c r="CM284" s="472"/>
      <c r="CN284" s="471"/>
      <c r="CO284" s="471"/>
      <c r="CP284" s="471"/>
      <c r="CQ284" s="471"/>
      <c r="CR284" s="471"/>
      <c r="CS284" s="471"/>
      <c r="CT284" s="471"/>
      <c r="CU284" s="471"/>
      <c r="CV284" s="471"/>
      <c r="CW284" s="468"/>
      <c r="CX284" s="468"/>
      <c r="CY284" s="472"/>
      <c r="CZ284" s="468"/>
      <c r="DA284" s="468"/>
      <c r="DB284" s="468"/>
      <c r="DC284" s="468"/>
      <c r="DD284" s="468"/>
      <c r="DE284" s="468"/>
      <c r="DF284" s="468"/>
      <c r="DG284" s="468"/>
      <c r="DH284" s="471"/>
      <c r="DI284" s="471"/>
      <c r="DJ284" s="471"/>
      <c r="DK284" s="472"/>
      <c r="DL284" s="471"/>
      <c r="DM284" s="471"/>
      <c r="DN284" s="471">
        <f>'Per IP Marketing'!$B$14</f>
        <v>-24000</v>
      </c>
      <c r="DO284" s="471">
        <f>'Per IP Marketing'!$C$14</f>
        <v>-24000</v>
      </c>
      <c r="DP284" s="471">
        <f>'Per IP Marketing'!$D$14</f>
        <v>-19000</v>
      </c>
      <c r="DQ284" s="471">
        <f>'Per IP Marketing'!$E$14</f>
        <v>-29000</v>
      </c>
      <c r="DR284" s="471">
        <f>'Per IP Marketing'!$F$14</f>
        <v>-26500</v>
      </c>
      <c r="DS284" s="471">
        <f>'Per IP Marketing'!$G$14</f>
        <v>-27700</v>
      </c>
      <c r="DT284" s="471">
        <f>'Per IP Marketing'!$H$14</f>
        <v>-32700</v>
      </c>
      <c r="DU284" s="471">
        <f>'Per IP Marketing'!$I$14</f>
        <v>-27000</v>
      </c>
      <c r="DV284" s="471">
        <f>'Per IP Marketing'!$J$14</f>
        <v>-12500</v>
      </c>
      <c r="DW284" s="471">
        <f>'Per IP Marketing'!$K$14</f>
        <v>-10000</v>
      </c>
      <c r="DX284" s="471">
        <f>'Per IP Marketing'!$L$14</f>
        <v>-9250</v>
      </c>
      <c r="DY284" s="471">
        <f>'Per IP Marketing'!$M$14</f>
        <v>-2700</v>
      </c>
      <c r="DZ284" s="471">
        <f>'Per IP Marketing'!$N$14</f>
        <v>-1100</v>
      </c>
      <c r="EA284" s="471">
        <f>'Per IP Marketing'!$O$14</f>
        <v>-1100</v>
      </c>
      <c r="EB284" s="471">
        <f>'Per IP Marketing'!$P$14</f>
        <v>-1100</v>
      </c>
      <c r="EC284" s="471">
        <f>'Per IP Marketing'!$Q$14</f>
        <v>-800</v>
      </c>
      <c r="ED284" s="471">
        <f>'Per IP Marketing'!$R$14</f>
        <v>-1050</v>
      </c>
      <c r="EE284" s="468">
        <f>'Per IP Marketing'!$T$14</f>
        <v>0</v>
      </c>
      <c r="EF284" s="471"/>
      <c r="EG284" s="471"/>
      <c r="EH284" s="471"/>
      <c r="EI284" s="472"/>
      <c r="EJ284" s="471"/>
      <c r="EK284" s="471"/>
      <c r="EL284" s="471"/>
      <c r="EM284" s="471"/>
      <c r="EN284" s="471"/>
      <c r="EO284" s="471"/>
      <c r="EP284" s="471"/>
      <c r="EQ284" s="471"/>
      <c r="ER284" s="471"/>
      <c r="ES284" s="468"/>
      <c r="ET284" s="468"/>
      <c r="EU284" s="472"/>
      <c r="EV284" s="468"/>
      <c r="EW284" s="468"/>
      <c r="EX284" s="468"/>
      <c r="EY284" s="468"/>
      <c r="EZ284" s="468"/>
      <c r="FA284" s="468"/>
      <c r="FB284" s="468"/>
      <c r="FC284" s="468"/>
      <c r="FD284" s="471"/>
      <c r="FE284" s="471"/>
      <c r="FF284" s="471"/>
      <c r="FG284" s="472"/>
      <c r="FH284" s="471"/>
      <c r="FI284" s="471"/>
      <c r="FJ284" s="471"/>
      <c r="FK284" s="471"/>
      <c r="FL284" s="471"/>
      <c r="FM284" s="471"/>
      <c r="FN284" s="471"/>
      <c r="FO284" s="471"/>
      <c r="FP284" s="471"/>
      <c r="FQ284" s="468"/>
      <c r="FR284" s="468"/>
      <c r="FS284" s="472"/>
      <c r="FT284" s="468"/>
      <c r="FU284" s="468"/>
      <c r="FV284" s="468"/>
      <c r="FW284" s="468"/>
      <c r="FX284" s="468"/>
      <c r="FY284" s="468"/>
      <c r="FZ284" s="468"/>
      <c r="GA284" s="468"/>
      <c r="GB284" s="471"/>
      <c r="GC284" s="471"/>
      <c r="GD284" s="471"/>
      <c r="GE284" s="471"/>
      <c r="GF284" s="471"/>
      <c r="GG284" s="510"/>
    </row>
    <row r="285" spans="7:189" s="508" customFormat="1" ht="22" hidden="1" customHeight="1">
      <c r="G285" s="540">
        <f t="shared" si="307"/>
        <v>79</v>
      </c>
      <c r="H285" s="468"/>
      <c r="I285" s="468"/>
      <c r="J285" s="468"/>
      <c r="K285" s="468"/>
      <c r="L285" s="468"/>
      <c r="M285" s="468"/>
      <c r="N285" s="468"/>
      <c r="O285" s="468"/>
      <c r="P285" s="472"/>
      <c r="Q285" s="471"/>
      <c r="R285" s="471"/>
      <c r="S285" s="472"/>
      <c r="T285" s="471"/>
      <c r="U285" s="471"/>
      <c r="V285" s="471"/>
      <c r="W285" s="471"/>
      <c r="X285" s="471"/>
      <c r="Y285" s="471"/>
      <c r="Z285" s="471"/>
      <c r="AA285" s="471"/>
      <c r="AB285" s="471"/>
      <c r="AC285" s="468"/>
      <c r="AD285" s="468"/>
      <c r="AE285" s="472"/>
      <c r="AF285" s="471"/>
      <c r="AG285" s="471"/>
      <c r="AH285" s="471"/>
      <c r="AI285" s="468"/>
      <c r="AJ285" s="468"/>
      <c r="AK285" s="468"/>
      <c r="AL285" s="468"/>
      <c r="AM285" s="468"/>
      <c r="AN285" s="471"/>
      <c r="AO285" s="471"/>
      <c r="AP285" s="471"/>
      <c r="AQ285" s="472"/>
      <c r="AR285" s="471"/>
      <c r="AS285" s="471"/>
      <c r="AT285" s="471"/>
      <c r="AU285" s="471"/>
      <c r="AV285" s="471"/>
      <c r="AW285" s="471"/>
      <c r="AX285" s="471"/>
      <c r="AY285" s="471"/>
      <c r="AZ285" s="468"/>
      <c r="BA285" s="468"/>
      <c r="BB285" s="468"/>
      <c r="BC285" s="472"/>
      <c r="BD285" s="471"/>
      <c r="BE285" s="471"/>
      <c r="BF285" s="471"/>
      <c r="BG285" s="468"/>
      <c r="BH285" s="468"/>
      <c r="BI285" s="468"/>
      <c r="BJ285" s="468"/>
      <c r="BK285" s="468"/>
      <c r="BL285" s="471"/>
      <c r="BM285" s="471"/>
      <c r="BN285" s="471"/>
      <c r="BO285" s="472"/>
      <c r="BP285" s="471"/>
      <c r="BQ285" s="471"/>
      <c r="BR285" s="471"/>
      <c r="BS285" s="471"/>
      <c r="BT285" s="471"/>
      <c r="BU285" s="471"/>
      <c r="BV285" s="471"/>
      <c r="BW285" s="471"/>
      <c r="BX285" s="471"/>
      <c r="BY285" s="468"/>
      <c r="BZ285" s="468"/>
      <c r="CA285" s="472"/>
      <c r="CB285" s="468"/>
      <c r="CC285" s="468"/>
      <c r="CD285" s="468"/>
      <c r="CE285" s="468"/>
      <c r="CF285" s="468"/>
      <c r="CG285" s="468"/>
      <c r="CH285" s="468"/>
      <c r="CI285" s="468"/>
      <c r="CJ285" s="471"/>
      <c r="CK285" s="471"/>
      <c r="CL285" s="471"/>
      <c r="CM285" s="472"/>
      <c r="CN285" s="471"/>
      <c r="CO285" s="471"/>
      <c r="CP285" s="471"/>
      <c r="CQ285" s="471"/>
      <c r="CR285" s="471"/>
      <c r="CS285" s="471"/>
      <c r="CT285" s="471"/>
      <c r="CU285" s="471"/>
      <c r="CV285" s="471"/>
      <c r="CW285" s="468"/>
      <c r="CX285" s="468"/>
      <c r="CY285" s="472"/>
      <c r="CZ285" s="468"/>
      <c r="DA285" s="468"/>
      <c r="DB285" s="468"/>
      <c r="DC285" s="468"/>
      <c r="DD285" s="468"/>
      <c r="DE285" s="468"/>
      <c r="DF285" s="468"/>
      <c r="DG285" s="468"/>
      <c r="DH285" s="471"/>
      <c r="DI285" s="471"/>
      <c r="DJ285" s="471"/>
      <c r="DK285" s="472"/>
      <c r="DL285" s="471"/>
      <c r="DM285" s="471"/>
      <c r="DN285" s="471"/>
      <c r="DO285" s="471">
        <f>'Per IP Marketing'!$B$14</f>
        <v>-24000</v>
      </c>
      <c r="DP285" s="471">
        <f>'Per IP Marketing'!$C$14</f>
        <v>-24000</v>
      </c>
      <c r="DQ285" s="471">
        <f>'Per IP Marketing'!$D$14</f>
        <v>-19000</v>
      </c>
      <c r="DR285" s="471">
        <f>'Per IP Marketing'!$E$14</f>
        <v>-29000</v>
      </c>
      <c r="DS285" s="471">
        <f>'Per IP Marketing'!$F$14</f>
        <v>-26500</v>
      </c>
      <c r="DT285" s="471">
        <f>'Per IP Marketing'!$G$14</f>
        <v>-27700</v>
      </c>
      <c r="DU285" s="471">
        <f>'Per IP Marketing'!$H$14</f>
        <v>-32700</v>
      </c>
      <c r="DV285" s="471">
        <f>'Per IP Marketing'!$I$14</f>
        <v>-27000</v>
      </c>
      <c r="DW285" s="471">
        <f>'Per IP Marketing'!$J$14</f>
        <v>-12500</v>
      </c>
      <c r="DX285" s="471">
        <f>'Per IP Marketing'!$K$14</f>
        <v>-10000</v>
      </c>
      <c r="DY285" s="471">
        <f>'Per IP Marketing'!$L$14</f>
        <v>-9250</v>
      </c>
      <c r="DZ285" s="471">
        <f>'Per IP Marketing'!$M$14</f>
        <v>-2700</v>
      </c>
      <c r="EA285" s="471">
        <f>'Per IP Marketing'!$N$14</f>
        <v>-1100</v>
      </c>
      <c r="EB285" s="471">
        <f>'Per IP Marketing'!$O$14</f>
        <v>-1100</v>
      </c>
      <c r="EC285" s="471">
        <f>'Per IP Marketing'!$P$14</f>
        <v>-1100</v>
      </c>
      <c r="ED285" s="471">
        <f>'Per IP Marketing'!$Q$14</f>
        <v>-800</v>
      </c>
      <c r="EE285" s="471">
        <f>'Per IP Marketing'!$R$14</f>
        <v>-1050</v>
      </c>
      <c r="EF285" s="468">
        <f>'Per IP Marketing'!$T$14</f>
        <v>0</v>
      </c>
      <c r="EG285" s="471"/>
      <c r="EH285" s="471"/>
      <c r="EI285" s="472"/>
      <c r="EJ285" s="471"/>
      <c r="EK285" s="471"/>
      <c r="EL285" s="471"/>
      <c r="EM285" s="471"/>
      <c r="EN285" s="471"/>
      <c r="EO285" s="471"/>
      <c r="EP285" s="471"/>
      <c r="EQ285" s="471"/>
      <c r="ER285" s="471"/>
      <c r="ES285" s="468"/>
      <c r="ET285" s="468"/>
      <c r="EU285" s="472"/>
      <c r="EV285" s="468"/>
      <c r="EW285" s="468"/>
      <c r="EX285" s="468"/>
      <c r="EY285" s="468"/>
      <c r="EZ285" s="468"/>
      <c r="FA285" s="468"/>
      <c r="FB285" s="468"/>
      <c r="FC285" s="468"/>
      <c r="FD285" s="471"/>
      <c r="FE285" s="471"/>
      <c r="FF285" s="471"/>
      <c r="FG285" s="472"/>
      <c r="FH285" s="471"/>
      <c r="FI285" s="471"/>
      <c r="FJ285" s="471"/>
      <c r="FK285" s="471"/>
      <c r="FL285" s="471"/>
      <c r="FM285" s="471"/>
      <c r="FN285" s="471"/>
      <c r="FO285" s="471"/>
      <c r="FP285" s="471"/>
      <c r="FQ285" s="468"/>
      <c r="FR285" s="468"/>
      <c r="FS285" s="472"/>
      <c r="FT285" s="468"/>
      <c r="FU285" s="468"/>
      <c r="FV285" s="468"/>
      <c r="FW285" s="468"/>
      <c r="FX285" s="468"/>
      <c r="FY285" s="468"/>
      <c r="FZ285" s="468"/>
      <c r="GA285" s="468"/>
      <c r="GB285" s="471"/>
      <c r="GC285" s="471"/>
      <c r="GD285" s="471"/>
      <c r="GE285" s="471"/>
      <c r="GF285" s="471"/>
      <c r="GG285" s="510"/>
    </row>
    <row r="286" spans="7:189" s="508" customFormat="1" ht="22" hidden="1" customHeight="1">
      <c r="G286" s="540">
        <f t="shared" si="307"/>
        <v>80</v>
      </c>
      <c r="H286" s="468"/>
      <c r="I286" s="468"/>
      <c r="J286" s="468"/>
      <c r="K286" s="468"/>
      <c r="L286" s="468"/>
      <c r="M286" s="468"/>
      <c r="N286" s="468"/>
      <c r="O286" s="468"/>
      <c r="P286" s="472"/>
      <c r="Q286" s="471"/>
      <c r="R286" s="471"/>
      <c r="S286" s="472"/>
      <c r="T286" s="471"/>
      <c r="U286" s="471"/>
      <c r="V286" s="471"/>
      <c r="W286" s="471"/>
      <c r="X286" s="471"/>
      <c r="Y286" s="471"/>
      <c r="Z286" s="471"/>
      <c r="AA286" s="471"/>
      <c r="AB286" s="471"/>
      <c r="AC286" s="468"/>
      <c r="AD286" s="468"/>
      <c r="AE286" s="472"/>
      <c r="AF286" s="471"/>
      <c r="AG286" s="471"/>
      <c r="AH286" s="471"/>
      <c r="AI286" s="468"/>
      <c r="AJ286" s="468"/>
      <c r="AK286" s="468"/>
      <c r="AL286" s="468"/>
      <c r="AM286" s="468"/>
      <c r="AN286" s="471"/>
      <c r="AO286" s="471"/>
      <c r="AP286" s="471"/>
      <c r="AQ286" s="472"/>
      <c r="AR286" s="471"/>
      <c r="AS286" s="471"/>
      <c r="AT286" s="471"/>
      <c r="AU286" s="471"/>
      <c r="AV286" s="471"/>
      <c r="AW286" s="471"/>
      <c r="AX286" s="471"/>
      <c r="AY286" s="471"/>
      <c r="AZ286" s="468"/>
      <c r="BA286" s="468"/>
      <c r="BB286" s="468"/>
      <c r="BC286" s="472"/>
      <c r="BD286" s="471"/>
      <c r="BE286" s="471"/>
      <c r="BF286" s="471"/>
      <c r="BG286" s="468"/>
      <c r="BH286" s="468"/>
      <c r="BI286" s="468"/>
      <c r="BJ286" s="468"/>
      <c r="BK286" s="468"/>
      <c r="BL286" s="471"/>
      <c r="BM286" s="471"/>
      <c r="BN286" s="471"/>
      <c r="BO286" s="472"/>
      <c r="BP286" s="471"/>
      <c r="BQ286" s="471"/>
      <c r="BR286" s="471"/>
      <c r="BS286" s="471"/>
      <c r="BT286" s="471"/>
      <c r="BU286" s="471"/>
      <c r="BV286" s="471"/>
      <c r="BW286" s="471"/>
      <c r="BX286" s="471"/>
      <c r="BY286" s="468"/>
      <c r="BZ286" s="468"/>
      <c r="CA286" s="472"/>
      <c r="CB286" s="468"/>
      <c r="CC286" s="468"/>
      <c r="CD286" s="468"/>
      <c r="CE286" s="468"/>
      <c r="CF286" s="468"/>
      <c r="CG286" s="468"/>
      <c r="CH286" s="468"/>
      <c r="CI286" s="468"/>
      <c r="CJ286" s="471"/>
      <c r="CK286" s="471"/>
      <c r="CL286" s="471"/>
      <c r="CM286" s="472"/>
      <c r="CN286" s="471"/>
      <c r="CO286" s="471"/>
      <c r="CP286" s="471"/>
      <c r="CQ286" s="471"/>
      <c r="CR286" s="471"/>
      <c r="CS286" s="471"/>
      <c r="CT286" s="471"/>
      <c r="CU286" s="471"/>
      <c r="CV286" s="471"/>
      <c r="CW286" s="468"/>
      <c r="CX286" s="468"/>
      <c r="CY286" s="472"/>
      <c r="CZ286" s="468"/>
      <c r="DA286" s="468"/>
      <c r="DB286" s="468"/>
      <c r="DC286" s="468"/>
      <c r="DD286" s="468"/>
      <c r="DE286" s="468"/>
      <c r="DF286" s="468"/>
      <c r="DG286" s="468"/>
      <c r="DH286" s="471"/>
      <c r="DI286" s="471"/>
      <c r="DJ286" s="471"/>
      <c r="DK286" s="472"/>
      <c r="DL286" s="471"/>
      <c r="DM286" s="471"/>
      <c r="DN286" s="471"/>
      <c r="DO286" s="471"/>
      <c r="DP286" s="471">
        <f>'Per IP Marketing'!$B$14</f>
        <v>-24000</v>
      </c>
      <c r="DQ286" s="471">
        <f>'Per IP Marketing'!$C$14</f>
        <v>-24000</v>
      </c>
      <c r="DR286" s="471">
        <f>'Per IP Marketing'!$D$14</f>
        <v>-19000</v>
      </c>
      <c r="DS286" s="471">
        <f>'Per IP Marketing'!$E$14</f>
        <v>-29000</v>
      </c>
      <c r="DT286" s="471">
        <f>'Per IP Marketing'!$F$14</f>
        <v>-26500</v>
      </c>
      <c r="DU286" s="471">
        <f>'Per IP Marketing'!$G$14</f>
        <v>-27700</v>
      </c>
      <c r="DV286" s="471">
        <f>'Per IP Marketing'!$H$14</f>
        <v>-32700</v>
      </c>
      <c r="DW286" s="471">
        <f>'Per IP Marketing'!$I$14</f>
        <v>-27000</v>
      </c>
      <c r="DX286" s="471">
        <f>'Per IP Marketing'!$J$14</f>
        <v>-12500</v>
      </c>
      <c r="DY286" s="471">
        <f>'Per IP Marketing'!$K$14</f>
        <v>-10000</v>
      </c>
      <c r="DZ286" s="471">
        <f>'Per IP Marketing'!$L$14</f>
        <v>-9250</v>
      </c>
      <c r="EA286" s="471">
        <f>'Per IP Marketing'!$M$14</f>
        <v>-2700</v>
      </c>
      <c r="EB286" s="471">
        <f>'Per IP Marketing'!$N$14</f>
        <v>-1100</v>
      </c>
      <c r="EC286" s="471">
        <f>'Per IP Marketing'!$O$14</f>
        <v>-1100</v>
      </c>
      <c r="ED286" s="471">
        <f>'Per IP Marketing'!$P$14</f>
        <v>-1100</v>
      </c>
      <c r="EE286" s="471">
        <f>'Per IP Marketing'!$Q$14</f>
        <v>-800</v>
      </c>
      <c r="EF286" s="471">
        <f>'Per IP Marketing'!$R$14</f>
        <v>-1050</v>
      </c>
      <c r="EG286" s="468">
        <f>'Per IP Marketing'!$T$14</f>
        <v>0</v>
      </c>
      <c r="EH286" s="471"/>
      <c r="EI286" s="472"/>
      <c r="EJ286" s="471"/>
      <c r="EK286" s="471"/>
      <c r="EL286" s="471"/>
      <c r="EM286" s="471"/>
      <c r="EN286" s="471"/>
      <c r="EO286" s="471"/>
      <c r="EP286" s="471"/>
      <c r="EQ286" s="471"/>
      <c r="ER286" s="471"/>
      <c r="ES286" s="468"/>
      <c r="ET286" s="468"/>
      <c r="EU286" s="472"/>
      <c r="EV286" s="468"/>
      <c r="EW286" s="468"/>
      <c r="EX286" s="468"/>
      <c r="EY286" s="468"/>
      <c r="EZ286" s="468"/>
      <c r="FA286" s="468"/>
      <c r="FB286" s="468"/>
      <c r="FC286" s="468"/>
      <c r="FD286" s="471"/>
      <c r="FE286" s="471"/>
      <c r="FF286" s="471"/>
      <c r="FG286" s="472"/>
      <c r="FH286" s="471"/>
      <c r="FI286" s="471"/>
      <c r="FJ286" s="471"/>
      <c r="FK286" s="471"/>
      <c r="FL286" s="471"/>
      <c r="FM286" s="471"/>
      <c r="FN286" s="471"/>
      <c r="FO286" s="471"/>
      <c r="FP286" s="471"/>
      <c r="FQ286" s="468"/>
      <c r="FR286" s="468"/>
      <c r="FS286" s="472"/>
      <c r="FT286" s="468"/>
      <c r="FU286" s="468"/>
      <c r="FV286" s="468"/>
      <c r="FW286" s="468"/>
      <c r="FX286" s="468"/>
      <c r="FY286" s="468"/>
      <c r="FZ286" s="468"/>
      <c r="GA286" s="468"/>
      <c r="GB286" s="471"/>
      <c r="GC286" s="471"/>
      <c r="GD286" s="471"/>
      <c r="GE286" s="471"/>
      <c r="GF286" s="471"/>
      <c r="GG286" s="510"/>
    </row>
    <row r="287" spans="7:189" s="508" customFormat="1" ht="22" hidden="1" customHeight="1">
      <c r="G287" s="540">
        <f t="shared" si="307"/>
        <v>81</v>
      </c>
      <c r="H287" s="468"/>
      <c r="I287" s="468"/>
      <c r="J287" s="468"/>
      <c r="K287" s="468"/>
      <c r="L287" s="468"/>
      <c r="M287" s="468"/>
      <c r="N287" s="468"/>
      <c r="O287" s="468"/>
      <c r="P287" s="472"/>
      <c r="Q287" s="471"/>
      <c r="R287" s="471"/>
      <c r="S287" s="472"/>
      <c r="T287" s="471"/>
      <c r="U287" s="471"/>
      <c r="V287" s="471"/>
      <c r="W287" s="471"/>
      <c r="X287" s="471"/>
      <c r="Y287" s="471"/>
      <c r="Z287" s="471"/>
      <c r="AA287" s="471"/>
      <c r="AB287" s="471"/>
      <c r="AC287" s="468"/>
      <c r="AD287" s="468"/>
      <c r="AE287" s="472"/>
      <c r="AF287" s="471"/>
      <c r="AG287" s="471"/>
      <c r="AH287" s="471"/>
      <c r="AI287" s="468"/>
      <c r="AJ287" s="468"/>
      <c r="AK287" s="468"/>
      <c r="AL287" s="468"/>
      <c r="AM287" s="468"/>
      <c r="AN287" s="471"/>
      <c r="AO287" s="471"/>
      <c r="AP287" s="471"/>
      <c r="AQ287" s="472"/>
      <c r="AR287" s="471"/>
      <c r="AS287" s="471"/>
      <c r="AT287" s="471"/>
      <c r="AU287" s="471"/>
      <c r="AV287" s="471"/>
      <c r="AW287" s="471"/>
      <c r="AX287" s="471"/>
      <c r="AY287" s="471"/>
      <c r="AZ287" s="468"/>
      <c r="BA287" s="468"/>
      <c r="BB287" s="468"/>
      <c r="BC287" s="472"/>
      <c r="BD287" s="471"/>
      <c r="BE287" s="471"/>
      <c r="BF287" s="471"/>
      <c r="BG287" s="468"/>
      <c r="BH287" s="468"/>
      <c r="BI287" s="468"/>
      <c r="BJ287" s="468"/>
      <c r="BK287" s="468"/>
      <c r="BL287" s="471"/>
      <c r="BM287" s="471"/>
      <c r="BN287" s="471"/>
      <c r="BO287" s="472"/>
      <c r="BP287" s="471"/>
      <c r="BQ287" s="471"/>
      <c r="BR287" s="471"/>
      <c r="BS287" s="471"/>
      <c r="BT287" s="471"/>
      <c r="BU287" s="471"/>
      <c r="BV287" s="471"/>
      <c r="BW287" s="471"/>
      <c r="BX287" s="471"/>
      <c r="BY287" s="468"/>
      <c r="BZ287" s="468"/>
      <c r="CA287" s="472"/>
      <c r="CB287" s="468"/>
      <c r="CC287" s="468"/>
      <c r="CD287" s="468"/>
      <c r="CE287" s="468"/>
      <c r="CF287" s="468"/>
      <c r="CG287" s="468"/>
      <c r="CH287" s="468"/>
      <c r="CI287" s="468"/>
      <c r="CJ287" s="471"/>
      <c r="CK287" s="471"/>
      <c r="CL287" s="471"/>
      <c r="CM287" s="472"/>
      <c r="CN287" s="471"/>
      <c r="CO287" s="471"/>
      <c r="CP287" s="471"/>
      <c r="CQ287" s="471"/>
      <c r="CR287" s="471"/>
      <c r="CS287" s="471"/>
      <c r="CT287" s="471"/>
      <c r="CU287" s="471"/>
      <c r="CV287" s="471"/>
      <c r="CW287" s="468"/>
      <c r="CX287" s="468"/>
      <c r="CY287" s="472"/>
      <c r="CZ287" s="468"/>
      <c r="DA287" s="468"/>
      <c r="DB287" s="468"/>
      <c r="DC287" s="468"/>
      <c r="DD287" s="468"/>
      <c r="DE287" s="468"/>
      <c r="DF287" s="468"/>
      <c r="DG287" s="468"/>
      <c r="DH287" s="471"/>
      <c r="DI287" s="471"/>
      <c r="DJ287" s="471"/>
      <c r="DK287" s="472"/>
      <c r="DL287" s="471"/>
      <c r="DM287" s="471"/>
      <c r="DN287" s="471"/>
      <c r="DO287" s="471"/>
      <c r="DP287" s="471">
        <f>'Per IP Marketing'!$B$14</f>
        <v>-24000</v>
      </c>
      <c r="DQ287" s="471">
        <f>'Per IP Marketing'!$C$14</f>
        <v>-24000</v>
      </c>
      <c r="DR287" s="471">
        <f>'Per IP Marketing'!$D$14</f>
        <v>-19000</v>
      </c>
      <c r="DS287" s="471">
        <f>'Per IP Marketing'!$E$14</f>
        <v>-29000</v>
      </c>
      <c r="DT287" s="471">
        <f>'Per IP Marketing'!$F$14</f>
        <v>-26500</v>
      </c>
      <c r="DU287" s="471">
        <f>'Per IP Marketing'!$G$14</f>
        <v>-27700</v>
      </c>
      <c r="DV287" s="471">
        <f>'Per IP Marketing'!$H$14</f>
        <v>-32700</v>
      </c>
      <c r="DW287" s="471">
        <f>'Per IP Marketing'!$I$14</f>
        <v>-27000</v>
      </c>
      <c r="DX287" s="471">
        <f>'Per IP Marketing'!$J$14</f>
        <v>-12500</v>
      </c>
      <c r="DY287" s="471">
        <f>'Per IP Marketing'!$K$14</f>
        <v>-10000</v>
      </c>
      <c r="DZ287" s="471">
        <f>'Per IP Marketing'!$L$14</f>
        <v>-9250</v>
      </c>
      <c r="EA287" s="471">
        <f>'Per IP Marketing'!$M$14</f>
        <v>-2700</v>
      </c>
      <c r="EB287" s="471">
        <f>'Per IP Marketing'!$N$14</f>
        <v>-1100</v>
      </c>
      <c r="EC287" s="471">
        <f>'Per IP Marketing'!$O$14</f>
        <v>-1100</v>
      </c>
      <c r="ED287" s="471">
        <f>'Per IP Marketing'!$P$14</f>
        <v>-1100</v>
      </c>
      <c r="EE287" s="471">
        <f>'Per IP Marketing'!$Q$14</f>
        <v>-800</v>
      </c>
      <c r="EF287" s="471">
        <f>'Per IP Marketing'!$R$14</f>
        <v>-1050</v>
      </c>
      <c r="EG287" s="468">
        <f>'Per IP Marketing'!$T$14</f>
        <v>0</v>
      </c>
      <c r="EH287" s="471"/>
      <c r="EI287" s="472"/>
      <c r="EJ287" s="471"/>
      <c r="EK287" s="471"/>
      <c r="EL287" s="471"/>
      <c r="EM287" s="471"/>
      <c r="EN287" s="471"/>
      <c r="EO287" s="471"/>
      <c r="EP287" s="471"/>
      <c r="EQ287" s="471"/>
      <c r="ER287" s="471"/>
      <c r="ES287" s="468"/>
      <c r="ET287" s="468"/>
      <c r="EU287" s="472"/>
      <c r="EV287" s="468"/>
      <c r="EW287" s="468"/>
      <c r="EX287" s="468"/>
      <c r="EY287" s="468"/>
      <c r="EZ287" s="468"/>
      <c r="FA287" s="468"/>
      <c r="FB287" s="468"/>
      <c r="FC287" s="468"/>
      <c r="FD287" s="471"/>
      <c r="FE287" s="471"/>
      <c r="FF287" s="471"/>
      <c r="FG287" s="472"/>
      <c r="FH287" s="471"/>
      <c r="FI287" s="471"/>
      <c r="FJ287" s="471"/>
      <c r="FK287" s="471"/>
      <c r="FL287" s="471"/>
      <c r="FM287" s="471"/>
      <c r="FN287" s="471"/>
      <c r="FO287" s="471"/>
      <c r="FP287" s="471"/>
      <c r="FQ287" s="468"/>
      <c r="FR287" s="468"/>
      <c r="FS287" s="472"/>
      <c r="FT287" s="468"/>
      <c r="FU287" s="468"/>
      <c r="FV287" s="468"/>
      <c r="FW287" s="468"/>
      <c r="FX287" s="468"/>
      <c r="FY287" s="468"/>
      <c r="FZ287" s="468"/>
      <c r="GA287" s="468"/>
      <c r="GB287" s="471"/>
      <c r="GC287" s="471"/>
      <c r="GD287" s="471"/>
      <c r="GE287" s="471"/>
      <c r="GF287" s="471"/>
      <c r="GG287" s="510"/>
    </row>
    <row r="288" spans="7:189" s="508" customFormat="1" ht="22" hidden="1" customHeight="1">
      <c r="G288" s="540">
        <f t="shared" si="307"/>
        <v>82</v>
      </c>
      <c r="H288" s="468"/>
      <c r="I288" s="468"/>
      <c r="J288" s="468"/>
      <c r="K288" s="468"/>
      <c r="L288" s="468"/>
      <c r="M288" s="468"/>
      <c r="N288" s="468"/>
      <c r="O288" s="468"/>
      <c r="P288" s="472"/>
      <c r="Q288" s="471"/>
      <c r="R288" s="471"/>
      <c r="S288" s="472"/>
      <c r="T288" s="471"/>
      <c r="U288" s="471"/>
      <c r="V288" s="471"/>
      <c r="W288" s="471"/>
      <c r="X288" s="471"/>
      <c r="Y288" s="471"/>
      <c r="Z288" s="471"/>
      <c r="AA288" s="471"/>
      <c r="AB288" s="471"/>
      <c r="AC288" s="468"/>
      <c r="AD288" s="468"/>
      <c r="AE288" s="472"/>
      <c r="AF288" s="471"/>
      <c r="AG288" s="471"/>
      <c r="AH288" s="471"/>
      <c r="AI288" s="468"/>
      <c r="AJ288" s="468"/>
      <c r="AK288" s="468"/>
      <c r="AL288" s="468"/>
      <c r="AM288" s="468"/>
      <c r="AN288" s="471"/>
      <c r="AO288" s="471"/>
      <c r="AP288" s="471"/>
      <c r="AQ288" s="472"/>
      <c r="AR288" s="471"/>
      <c r="AS288" s="471"/>
      <c r="AT288" s="471"/>
      <c r="AU288" s="471"/>
      <c r="AV288" s="471"/>
      <c r="AW288" s="471"/>
      <c r="AX288" s="471"/>
      <c r="AY288" s="471"/>
      <c r="AZ288" s="468"/>
      <c r="BA288" s="468"/>
      <c r="BB288" s="468"/>
      <c r="BC288" s="472"/>
      <c r="BD288" s="471"/>
      <c r="BE288" s="471"/>
      <c r="BF288" s="471"/>
      <c r="BG288" s="468"/>
      <c r="BH288" s="468"/>
      <c r="BI288" s="468"/>
      <c r="BJ288" s="468"/>
      <c r="BK288" s="468"/>
      <c r="BL288" s="471"/>
      <c r="BM288" s="471"/>
      <c r="BN288" s="471"/>
      <c r="BO288" s="472"/>
      <c r="BP288" s="471"/>
      <c r="BQ288" s="471"/>
      <c r="BR288" s="471"/>
      <c r="BS288" s="471"/>
      <c r="BT288" s="471"/>
      <c r="BU288" s="471"/>
      <c r="BV288" s="471"/>
      <c r="BW288" s="471"/>
      <c r="BX288" s="471"/>
      <c r="BY288" s="468"/>
      <c r="BZ288" s="468"/>
      <c r="CA288" s="472"/>
      <c r="CB288" s="468"/>
      <c r="CC288" s="468"/>
      <c r="CD288" s="468"/>
      <c r="CE288" s="468"/>
      <c r="CF288" s="468"/>
      <c r="CG288" s="468"/>
      <c r="CH288" s="468"/>
      <c r="CI288" s="468"/>
      <c r="CJ288" s="471"/>
      <c r="CK288" s="471"/>
      <c r="CL288" s="471"/>
      <c r="CM288" s="472"/>
      <c r="CN288" s="471"/>
      <c r="CO288" s="471"/>
      <c r="CP288" s="471"/>
      <c r="CQ288" s="471"/>
      <c r="CR288" s="471"/>
      <c r="CS288" s="471"/>
      <c r="CT288" s="471"/>
      <c r="CU288" s="471"/>
      <c r="CV288" s="471"/>
      <c r="CW288" s="468"/>
      <c r="CX288" s="468"/>
      <c r="CY288" s="472"/>
      <c r="CZ288" s="468"/>
      <c r="DA288" s="468"/>
      <c r="DB288" s="468"/>
      <c r="DC288" s="468"/>
      <c r="DD288" s="468"/>
      <c r="DE288" s="468"/>
      <c r="DF288" s="468"/>
      <c r="DG288" s="468"/>
      <c r="DH288" s="471"/>
      <c r="DI288" s="471"/>
      <c r="DJ288" s="471"/>
      <c r="DK288" s="472"/>
      <c r="DL288" s="471"/>
      <c r="DM288" s="471"/>
      <c r="DN288" s="471"/>
      <c r="DO288" s="471"/>
      <c r="DP288" s="471"/>
      <c r="DQ288" s="471">
        <f>'Per IP Marketing'!$B$14</f>
        <v>-24000</v>
      </c>
      <c r="DR288" s="471">
        <f>'Per IP Marketing'!$C$14</f>
        <v>-24000</v>
      </c>
      <c r="DS288" s="471">
        <f>'Per IP Marketing'!$D$14</f>
        <v>-19000</v>
      </c>
      <c r="DT288" s="471">
        <f>'Per IP Marketing'!$E$14</f>
        <v>-29000</v>
      </c>
      <c r="DU288" s="471">
        <f>'Per IP Marketing'!$F$14</f>
        <v>-26500</v>
      </c>
      <c r="DV288" s="471">
        <f>'Per IP Marketing'!$G$14</f>
        <v>-27700</v>
      </c>
      <c r="DW288" s="471">
        <f>'Per IP Marketing'!$H$14</f>
        <v>-32700</v>
      </c>
      <c r="DX288" s="471">
        <f>'Per IP Marketing'!$I$14</f>
        <v>-27000</v>
      </c>
      <c r="DY288" s="471">
        <f>'Per IP Marketing'!$J$14</f>
        <v>-12500</v>
      </c>
      <c r="DZ288" s="471">
        <f>'Per IP Marketing'!$K$14</f>
        <v>-10000</v>
      </c>
      <c r="EA288" s="471">
        <f>'Per IP Marketing'!$L$14</f>
        <v>-9250</v>
      </c>
      <c r="EB288" s="471">
        <f>'Per IP Marketing'!$M$14</f>
        <v>-2700</v>
      </c>
      <c r="EC288" s="471">
        <f>'Per IP Marketing'!$N$14</f>
        <v>-1100</v>
      </c>
      <c r="ED288" s="471">
        <f>'Per IP Marketing'!$O$14</f>
        <v>-1100</v>
      </c>
      <c r="EE288" s="471">
        <f>'Per IP Marketing'!$P$14</f>
        <v>-1100</v>
      </c>
      <c r="EF288" s="471">
        <f>'Per IP Marketing'!$Q$14</f>
        <v>-800</v>
      </c>
      <c r="EG288" s="471">
        <f>'Per IP Marketing'!$R$14</f>
        <v>-1050</v>
      </c>
      <c r="EH288" s="468">
        <f>'Per IP Marketing'!$T$14</f>
        <v>0</v>
      </c>
      <c r="EI288" s="472"/>
      <c r="EJ288" s="471"/>
      <c r="EK288" s="471"/>
      <c r="EL288" s="471"/>
      <c r="EM288" s="471"/>
      <c r="EN288" s="471"/>
      <c r="EO288" s="471"/>
      <c r="EP288" s="471"/>
      <c r="EQ288" s="471"/>
      <c r="ER288" s="471"/>
      <c r="ES288" s="468"/>
      <c r="ET288" s="468"/>
      <c r="EU288" s="472"/>
      <c r="EV288" s="468"/>
      <c r="EW288" s="468"/>
      <c r="EX288" s="468"/>
      <c r="EY288" s="468"/>
      <c r="EZ288" s="468"/>
      <c r="FA288" s="468"/>
      <c r="FB288" s="468"/>
      <c r="FC288" s="468"/>
      <c r="FD288" s="471"/>
      <c r="FE288" s="471"/>
      <c r="FF288" s="471"/>
      <c r="FG288" s="472"/>
      <c r="FH288" s="471"/>
      <c r="FI288" s="471"/>
      <c r="FJ288" s="471"/>
      <c r="FK288" s="471"/>
      <c r="FL288" s="471"/>
      <c r="FM288" s="471"/>
      <c r="FN288" s="471"/>
      <c r="FO288" s="471"/>
      <c r="FP288" s="471"/>
      <c r="FQ288" s="468"/>
      <c r="FR288" s="468"/>
      <c r="FS288" s="472"/>
      <c r="FT288" s="468"/>
      <c r="FU288" s="468"/>
      <c r="FV288" s="468"/>
      <c r="FW288" s="468"/>
      <c r="FX288" s="468"/>
      <c r="FY288" s="468"/>
      <c r="FZ288" s="468"/>
      <c r="GA288" s="468"/>
      <c r="GB288" s="471"/>
      <c r="GC288" s="471"/>
      <c r="GD288" s="471"/>
      <c r="GE288" s="471"/>
      <c r="GF288" s="471"/>
      <c r="GG288" s="510"/>
    </row>
    <row r="289" spans="7:189" s="508" customFormat="1" ht="22" hidden="1" customHeight="1">
      <c r="G289" s="540">
        <f t="shared" si="307"/>
        <v>83</v>
      </c>
      <c r="H289" s="468"/>
      <c r="I289" s="468"/>
      <c r="J289" s="468"/>
      <c r="K289" s="468"/>
      <c r="L289" s="468"/>
      <c r="M289" s="468"/>
      <c r="N289" s="468"/>
      <c r="O289" s="468"/>
      <c r="P289" s="472"/>
      <c r="Q289" s="471"/>
      <c r="R289" s="471"/>
      <c r="S289" s="472"/>
      <c r="T289" s="471"/>
      <c r="U289" s="471"/>
      <c r="V289" s="471"/>
      <c r="W289" s="471"/>
      <c r="X289" s="471"/>
      <c r="Y289" s="471"/>
      <c r="Z289" s="471"/>
      <c r="AA289" s="471"/>
      <c r="AB289" s="471"/>
      <c r="AC289" s="468"/>
      <c r="AD289" s="468"/>
      <c r="AE289" s="472"/>
      <c r="AF289" s="471"/>
      <c r="AG289" s="471"/>
      <c r="AH289" s="471"/>
      <c r="AI289" s="468"/>
      <c r="AJ289" s="468"/>
      <c r="AK289" s="468"/>
      <c r="AL289" s="468"/>
      <c r="AM289" s="468"/>
      <c r="AN289" s="471"/>
      <c r="AO289" s="471"/>
      <c r="AP289" s="471"/>
      <c r="AQ289" s="472"/>
      <c r="AR289" s="471"/>
      <c r="AS289" s="471"/>
      <c r="AT289" s="471"/>
      <c r="AU289" s="471"/>
      <c r="AV289" s="471"/>
      <c r="AW289" s="471"/>
      <c r="AX289" s="471"/>
      <c r="AY289" s="471"/>
      <c r="AZ289" s="468"/>
      <c r="BA289" s="468"/>
      <c r="BB289" s="468"/>
      <c r="BC289" s="472"/>
      <c r="BD289" s="471"/>
      <c r="BE289" s="471"/>
      <c r="BF289" s="471"/>
      <c r="BG289" s="468"/>
      <c r="BH289" s="468"/>
      <c r="BI289" s="468"/>
      <c r="BJ289" s="468"/>
      <c r="BK289" s="468"/>
      <c r="BL289" s="471"/>
      <c r="BM289" s="471"/>
      <c r="BN289" s="471"/>
      <c r="BO289" s="472"/>
      <c r="BP289" s="471"/>
      <c r="BQ289" s="471"/>
      <c r="BR289" s="471"/>
      <c r="BS289" s="471"/>
      <c r="BT289" s="471"/>
      <c r="BU289" s="471"/>
      <c r="BV289" s="471"/>
      <c r="BW289" s="471"/>
      <c r="BX289" s="471"/>
      <c r="BY289" s="468"/>
      <c r="BZ289" s="468"/>
      <c r="CA289" s="472"/>
      <c r="CB289" s="468"/>
      <c r="CC289" s="468"/>
      <c r="CD289" s="468"/>
      <c r="CE289" s="468"/>
      <c r="CF289" s="468"/>
      <c r="CG289" s="468"/>
      <c r="CH289" s="468"/>
      <c r="CI289" s="468"/>
      <c r="CJ289" s="471"/>
      <c r="CK289" s="471"/>
      <c r="CL289" s="471"/>
      <c r="CM289" s="472"/>
      <c r="CN289" s="471"/>
      <c r="CO289" s="471"/>
      <c r="CP289" s="471"/>
      <c r="CQ289" s="471"/>
      <c r="CR289" s="471"/>
      <c r="CS289" s="471"/>
      <c r="CT289" s="471"/>
      <c r="CU289" s="471"/>
      <c r="CV289" s="471"/>
      <c r="CW289" s="468"/>
      <c r="CX289" s="468"/>
      <c r="CY289" s="472"/>
      <c r="CZ289" s="468"/>
      <c r="DA289" s="468"/>
      <c r="DB289" s="468"/>
      <c r="DC289" s="468"/>
      <c r="DD289" s="468"/>
      <c r="DE289" s="468"/>
      <c r="DF289" s="468"/>
      <c r="DG289" s="468"/>
      <c r="DH289" s="471"/>
      <c r="DI289" s="471"/>
      <c r="DJ289" s="471"/>
      <c r="DK289" s="472"/>
      <c r="DL289" s="471"/>
      <c r="DM289" s="471"/>
      <c r="DN289" s="471"/>
      <c r="DO289" s="471"/>
      <c r="DP289" s="471"/>
      <c r="DQ289" s="471"/>
      <c r="DR289" s="471">
        <f>'Per IP Marketing'!$B$14</f>
        <v>-24000</v>
      </c>
      <c r="DS289" s="471">
        <f>'Per IP Marketing'!$C$14</f>
        <v>-24000</v>
      </c>
      <c r="DT289" s="471">
        <f>'Per IP Marketing'!$D$14</f>
        <v>-19000</v>
      </c>
      <c r="DU289" s="471">
        <f>'Per IP Marketing'!$E$14</f>
        <v>-29000</v>
      </c>
      <c r="DV289" s="471">
        <f>'Per IP Marketing'!$F$14</f>
        <v>-26500</v>
      </c>
      <c r="DW289" s="471">
        <f>'Per IP Marketing'!$G$14</f>
        <v>-27700</v>
      </c>
      <c r="DX289" s="471">
        <f>'Per IP Marketing'!$H$14</f>
        <v>-32700</v>
      </c>
      <c r="DY289" s="471">
        <f>'Per IP Marketing'!$I$14</f>
        <v>-27000</v>
      </c>
      <c r="DZ289" s="471">
        <f>'Per IP Marketing'!$J$14</f>
        <v>-12500</v>
      </c>
      <c r="EA289" s="471">
        <f>'Per IP Marketing'!$K$14</f>
        <v>-10000</v>
      </c>
      <c r="EB289" s="471">
        <f>'Per IP Marketing'!$L$14</f>
        <v>-9250</v>
      </c>
      <c r="EC289" s="471">
        <f>'Per IP Marketing'!$M$14</f>
        <v>-2700</v>
      </c>
      <c r="ED289" s="471">
        <f>'Per IP Marketing'!$N$14</f>
        <v>-1100</v>
      </c>
      <c r="EE289" s="471">
        <f>'Per IP Marketing'!$O$14</f>
        <v>-1100</v>
      </c>
      <c r="EF289" s="471">
        <f>'Per IP Marketing'!$P$14</f>
        <v>-1100</v>
      </c>
      <c r="EG289" s="471">
        <f>'Per IP Marketing'!$Q$14</f>
        <v>-800</v>
      </c>
      <c r="EH289" s="471">
        <f>'Per IP Marketing'!$R$14</f>
        <v>-1050</v>
      </c>
      <c r="EI289" s="468">
        <f>'Per IP Marketing'!$T$14</f>
        <v>0</v>
      </c>
      <c r="EJ289" s="471"/>
      <c r="EK289" s="471"/>
      <c r="EL289" s="471"/>
      <c r="EM289" s="471"/>
      <c r="EN289" s="471"/>
      <c r="EO289" s="471"/>
      <c r="EP289" s="471"/>
      <c r="EQ289" s="471"/>
      <c r="ER289" s="471"/>
      <c r="ES289" s="468"/>
      <c r="ET289" s="468"/>
      <c r="EU289" s="472"/>
      <c r="EV289" s="468"/>
      <c r="EW289" s="468"/>
      <c r="EX289" s="468"/>
      <c r="EY289" s="468"/>
      <c r="EZ289" s="468"/>
      <c r="FA289" s="468"/>
      <c r="FB289" s="468"/>
      <c r="FC289" s="468"/>
      <c r="FD289" s="471"/>
      <c r="FE289" s="471"/>
      <c r="FF289" s="471"/>
      <c r="FG289" s="472"/>
      <c r="FH289" s="471"/>
      <c r="FI289" s="471"/>
      <c r="FJ289" s="471"/>
      <c r="FK289" s="471"/>
      <c r="FL289" s="471"/>
      <c r="FM289" s="471"/>
      <c r="FN289" s="471"/>
      <c r="FO289" s="471"/>
      <c r="FP289" s="471"/>
      <c r="FQ289" s="468"/>
      <c r="FR289" s="468"/>
      <c r="FS289" s="472"/>
      <c r="FT289" s="468"/>
      <c r="FU289" s="468"/>
      <c r="FV289" s="468"/>
      <c r="FW289" s="468"/>
      <c r="FX289" s="468"/>
      <c r="FY289" s="468"/>
      <c r="FZ289" s="468"/>
      <c r="GA289" s="468"/>
      <c r="GB289" s="471"/>
      <c r="GC289" s="471"/>
      <c r="GD289" s="471"/>
      <c r="GE289" s="471"/>
      <c r="GF289" s="471"/>
      <c r="GG289" s="510"/>
    </row>
    <row r="290" spans="7:189" s="508" customFormat="1" ht="22" hidden="1" customHeight="1">
      <c r="G290" s="540">
        <f t="shared" si="307"/>
        <v>84</v>
      </c>
      <c r="H290" s="468"/>
      <c r="I290" s="468"/>
      <c r="J290" s="468"/>
      <c r="K290" s="468"/>
      <c r="L290" s="468"/>
      <c r="M290" s="468"/>
      <c r="N290" s="468"/>
      <c r="O290" s="468"/>
      <c r="P290" s="472"/>
      <c r="Q290" s="471"/>
      <c r="R290" s="471"/>
      <c r="S290" s="472"/>
      <c r="T290" s="471"/>
      <c r="U290" s="471"/>
      <c r="V290" s="471"/>
      <c r="W290" s="471"/>
      <c r="X290" s="471"/>
      <c r="Y290" s="471"/>
      <c r="Z290" s="471"/>
      <c r="AA290" s="471"/>
      <c r="AB290" s="471"/>
      <c r="AC290" s="468"/>
      <c r="AD290" s="468"/>
      <c r="AE290" s="472"/>
      <c r="AF290" s="471"/>
      <c r="AG290" s="471"/>
      <c r="AH290" s="471"/>
      <c r="AI290" s="468"/>
      <c r="AJ290" s="468"/>
      <c r="AK290" s="468"/>
      <c r="AL290" s="468"/>
      <c r="AM290" s="468"/>
      <c r="AN290" s="471"/>
      <c r="AO290" s="471"/>
      <c r="AP290" s="471"/>
      <c r="AQ290" s="472"/>
      <c r="AR290" s="471"/>
      <c r="AS290" s="471"/>
      <c r="AT290" s="471"/>
      <c r="AU290" s="471"/>
      <c r="AV290" s="471"/>
      <c r="AW290" s="471"/>
      <c r="AX290" s="471"/>
      <c r="AY290" s="471"/>
      <c r="AZ290" s="468"/>
      <c r="BA290" s="468"/>
      <c r="BB290" s="468"/>
      <c r="BC290" s="472"/>
      <c r="BD290" s="471"/>
      <c r="BE290" s="471"/>
      <c r="BF290" s="471"/>
      <c r="BG290" s="468"/>
      <c r="BH290" s="468"/>
      <c r="BI290" s="468"/>
      <c r="BJ290" s="468"/>
      <c r="BK290" s="468"/>
      <c r="BL290" s="471"/>
      <c r="BM290" s="471"/>
      <c r="BN290" s="471"/>
      <c r="BO290" s="472"/>
      <c r="BP290" s="471"/>
      <c r="BQ290" s="471"/>
      <c r="BR290" s="471"/>
      <c r="BS290" s="471"/>
      <c r="BT290" s="471"/>
      <c r="BU290" s="471"/>
      <c r="BV290" s="471"/>
      <c r="BW290" s="471"/>
      <c r="BX290" s="471"/>
      <c r="BY290" s="468"/>
      <c r="BZ290" s="468"/>
      <c r="CA290" s="472"/>
      <c r="CB290" s="468"/>
      <c r="CC290" s="468"/>
      <c r="CD290" s="468"/>
      <c r="CE290" s="468"/>
      <c r="CF290" s="468"/>
      <c r="CG290" s="468"/>
      <c r="CH290" s="468"/>
      <c r="CI290" s="468"/>
      <c r="CJ290" s="471"/>
      <c r="CK290" s="471"/>
      <c r="CL290" s="471"/>
      <c r="CM290" s="472"/>
      <c r="CN290" s="471"/>
      <c r="CO290" s="471"/>
      <c r="CP290" s="471"/>
      <c r="CQ290" s="471"/>
      <c r="CR290" s="471"/>
      <c r="CS290" s="471"/>
      <c r="CT290" s="471"/>
      <c r="CU290" s="471"/>
      <c r="CV290" s="471"/>
      <c r="CW290" s="468"/>
      <c r="CX290" s="468"/>
      <c r="CY290" s="472"/>
      <c r="CZ290" s="468"/>
      <c r="DA290" s="468"/>
      <c r="DB290" s="468"/>
      <c r="DC290" s="468"/>
      <c r="DD290" s="468"/>
      <c r="DE290" s="468"/>
      <c r="DF290" s="468"/>
      <c r="DG290" s="468"/>
      <c r="DH290" s="471"/>
      <c r="DI290" s="471"/>
      <c r="DJ290" s="471"/>
      <c r="DK290" s="472"/>
      <c r="DL290" s="471"/>
      <c r="DM290" s="471"/>
      <c r="DN290" s="471"/>
      <c r="DO290" s="471"/>
      <c r="DP290" s="471"/>
      <c r="DQ290" s="471"/>
      <c r="DR290" s="471">
        <f>'Per IP Marketing'!$B$14</f>
        <v>-24000</v>
      </c>
      <c r="DS290" s="471">
        <f>'Per IP Marketing'!$C$14</f>
        <v>-24000</v>
      </c>
      <c r="DT290" s="471">
        <f>'Per IP Marketing'!$D$14</f>
        <v>-19000</v>
      </c>
      <c r="DU290" s="471">
        <f>'Per IP Marketing'!$E$14</f>
        <v>-29000</v>
      </c>
      <c r="DV290" s="471">
        <f>'Per IP Marketing'!$F$14</f>
        <v>-26500</v>
      </c>
      <c r="DW290" s="471">
        <f>'Per IP Marketing'!$G$14</f>
        <v>-27700</v>
      </c>
      <c r="DX290" s="471">
        <f>'Per IP Marketing'!$H$14</f>
        <v>-32700</v>
      </c>
      <c r="DY290" s="471">
        <f>'Per IP Marketing'!$I$14</f>
        <v>-27000</v>
      </c>
      <c r="DZ290" s="471">
        <f>'Per IP Marketing'!$J$14</f>
        <v>-12500</v>
      </c>
      <c r="EA290" s="471">
        <f>'Per IP Marketing'!$K$14</f>
        <v>-10000</v>
      </c>
      <c r="EB290" s="471">
        <f>'Per IP Marketing'!$L$14</f>
        <v>-9250</v>
      </c>
      <c r="EC290" s="471">
        <f>'Per IP Marketing'!$M$14</f>
        <v>-2700</v>
      </c>
      <c r="ED290" s="471">
        <f>'Per IP Marketing'!$N$14</f>
        <v>-1100</v>
      </c>
      <c r="EE290" s="471">
        <f>'Per IP Marketing'!$O$14</f>
        <v>-1100</v>
      </c>
      <c r="EF290" s="471">
        <f>'Per IP Marketing'!$P$14</f>
        <v>-1100</v>
      </c>
      <c r="EG290" s="471">
        <f>'Per IP Marketing'!$Q$14</f>
        <v>-800</v>
      </c>
      <c r="EH290" s="471">
        <f>'Per IP Marketing'!$R$14</f>
        <v>-1050</v>
      </c>
      <c r="EI290" s="468">
        <f>'Per IP Marketing'!$T$14</f>
        <v>0</v>
      </c>
      <c r="EJ290" s="471"/>
      <c r="EK290" s="471"/>
      <c r="EL290" s="471"/>
      <c r="EM290" s="471"/>
      <c r="EN290" s="471"/>
      <c r="EO290" s="471"/>
      <c r="EP290" s="471"/>
      <c r="EQ290" s="471"/>
      <c r="ER290" s="471"/>
      <c r="ES290" s="468"/>
      <c r="ET290" s="468"/>
      <c r="EU290" s="472"/>
      <c r="EV290" s="468"/>
      <c r="EW290" s="468"/>
      <c r="EX290" s="468"/>
      <c r="EY290" s="468"/>
      <c r="EZ290" s="468"/>
      <c r="FA290" s="468"/>
      <c r="FB290" s="468"/>
      <c r="FC290" s="468"/>
      <c r="FD290" s="471"/>
      <c r="FE290" s="471"/>
      <c r="FF290" s="471"/>
      <c r="FG290" s="472"/>
      <c r="FH290" s="471"/>
      <c r="FI290" s="471"/>
      <c r="FJ290" s="471"/>
      <c r="FK290" s="471"/>
      <c r="FL290" s="471"/>
      <c r="FM290" s="471"/>
      <c r="FN290" s="471"/>
      <c r="FO290" s="471"/>
      <c r="FP290" s="471"/>
      <c r="FQ290" s="468"/>
      <c r="FR290" s="468"/>
      <c r="FS290" s="472"/>
      <c r="FT290" s="468"/>
      <c r="FU290" s="468"/>
      <c r="FV290" s="468"/>
      <c r="FW290" s="468"/>
      <c r="FX290" s="468"/>
      <c r="FY290" s="468"/>
      <c r="FZ290" s="468"/>
      <c r="GA290" s="468"/>
      <c r="GB290" s="471"/>
      <c r="GC290" s="471"/>
      <c r="GD290" s="471"/>
      <c r="GE290" s="471"/>
      <c r="GF290" s="471"/>
      <c r="GG290" s="510"/>
    </row>
    <row r="291" spans="7:189" s="508" customFormat="1" ht="22" hidden="1" customHeight="1">
      <c r="G291" s="540">
        <f t="shared" si="307"/>
        <v>85</v>
      </c>
      <c r="H291" s="468"/>
      <c r="I291" s="468"/>
      <c r="J291" s="468"/>
      <c r="K291" s="468"/>
      <c r="L291" s="468"/>
      <c r="M291" s="468"/>
      <c r="N291" s="468"/>
      <c r="O291" s="468"/>
      <c r="P291" s="472"/>
      <c r="Q291" s="471"/>
      <c r="R291" s="471"/>
      <c r="S291" s="472"/>
      <c r="T291" s="471"/>
      <c r="U291" s="471"/>
      <c r="V291" s="471"/>
      <c r="W291" s="471"/>
      <c r="X291" s="471"/>
      <c r="Y291" s="471"/>
      <c r="Z291" s="471"/>
      <c r="AA291" s="471"/>
      <c r="AB291" s="471"/>
      <c r="AC291" s="468"/>
      <c r="AD291" s="468"/>
      <c r="AE291" s="472"/>
      <c r="AF291" s="471"/>
      <c r="AG291" s="471"/>
      <c r="AH291" s="471"/>
      <c r="AI291" s="468"/>
      <c r="AJ291" s="468"/>
      <c r="AK291" s="468"/>
      <c r="AL291" s="468"/>
      <c r="AM291" s="468"/>
      <c r="AN291" s="471"/>
      <c r="AO291" s="471"/>
      <c r="AP291" s="471"/>
      <c r="AQ291" s="472"/>
      <c r="AR291" s="471"/>
      <c r="AS291" s="471"/>
      <c r="AT291" s="471"/>
      <c r="AU291" s="471"/>
      <c r="AV291" s="471"/>
      <c r="AW291" s="471"/>
      <c r="AX291" s="471"/>
      <c r="AY291" s="471"/>
      <c r="AZ291" s="468"/>
      <c r="BA291" s="468"/>
      <c r="BB291" s="468"/>
      <c r="BC291" s="472"/>
      <c r="BD291" s="471"/>
      <c r="BE291" s="471"/>
      <c r="BF291" s="471"/>
      <c r="BG291" s="468"/>
      <c r="BH291" s="468"/>
      <c r="BI291" s="468"/>
      <c r="BJ291" s="468"/>
      <c r="BK291" s="468"/>
      <c r="BL291" s="471"/>
      <c r="BM291" s="471"/>
      <c r="BN291" s="471"/>
      <c r="BO291" s="472"/>
      <c r="BP291" s="471"/>
      <c r="BQ291" s="471"/>
      <c r="BR291" s="471"/>
      <c r="BS291" s="471"/>
      <c r="BT291" s="471"/>
      <c r="BU291" s="471"/>
      <c r="BV291" s="471"/>
      <c r="BW291" s="471"/>
      <c r="BX291" s="471"/>
      <c r="BY291" s="468"/>
      <c r="BZ291" s="468"/>
      <c r="CA291" s="472"/>
      <c r="CB291" s="468"/>
      <c r="CC291" s="468"/>
      <c r="CD291" s="468"/>
      <c r="CE291" s="468"/>
      <c r="CF291" s="468"/>
      <c r="CG291" s="468"/>
      <c r="CH291" s="468"/>
      <c r="CI291" s="468"/>
      <c r="CJ291" s="471"/>
      <c r="CK291" s="471"/>
      <c r="CL291" s="471"/>
      <c r="CM291" s="472"/>
      <c r="CN291" s="471"/>
      <c r="CO291" s="471"/>
      <c r="CP291" s="471"/>
      <c r="CQ291" s="471"/>
      <c r="CR291" s="471"/>
      <c r="CS291" s="471"/>
      <c r="CT291" s="471"/>
      <c r="CU291" s="471"/>
      <c r="CV291" s="471"/>
      <c r="CW291" s="468"/>
      <c r="CX291" s="468"/>
      <c r="CY291" s="472"/>
      <c r="CZ291" s="468"/>
      <c r="DA291" s="468"/>
      <c r="DB291" s="468"/>
      <c r="DC291" s="468"/>
      <c r="DD291" s="468"/>
      <c r="DE291" s="468"/>
      <c r="DF291" s="468"/>
      <c r="DG291" s="468"/>
      <c r="DH291" s="471"/>
      <c r="DI291" s="471"/>
      <c r="DJ291" s="471"/>
      <c r="DK291" s="472"/>
      <c r="DL291" s="471"/>
      <c r="DM291" s="471"/>
      <c r="DN291" s="471"/>
      <c r="DO291" s="471"/>
      <c r="DP291" s="471"/>
      <c r="DQ291" s="471"/>
      <c r="DR291" s="471"/>
      <c r="DS291" s="471">
        <f>'Per IP Marketing'!$B$14</f>
        <v>-24000</v>
      </c>
      <c r="DT291" s="471">
        <f>'Per IP Marketing'!$C$14</f>
        <v>-24000</v>
      </c>
      <c r="DU291" s="471">
        <f>'Per IP Marketing'!$D$14</f>
        <v>-19000</v>
      </c>
      <c r="DV291" s="471">
        <f>'Per IP Marketing'!$E$14</f>
        <v>-29000</v>
      </c>
      <c r="DW291" s="471">
        <f>'Per IP Marketing'!$F$14</f>
        <v>-26500</v>
      </c>
      <c r="DX291" s="471">
        <f>'Per IP Marketing'!$G$14</f>
        <v>-27700</v>
      </c>
      <c r="DY291" s="471">
        <f>'Per IP Marketing'!$H$14</f>
        <v>-32700</v>
      </c>
      <c r="DZ291" s="471">
        <f>'Per IP Marketing'!$I$14</f>
        <v>-27000</v>
      </c>
      <c r="EA291" s="471">
        <f>'Per IP Marketing'!$J$14</f>
        <v>-12500</v>
      </c>
      <c r="EB291" s="471">
        <f>'Per IP Marketing'!$K$14</f>
        <v>-10000</v>
      </c>
      <c r="EC291" s="471">
        <f>'Per IP Marketing'!$L$14</f>
        <v>-9250</v>
      </c>
      <c r="ED291" s="471">
        <f>'Per IP Marketing'!$M$14</f>
        <v>-2700</v>
      </c>
      <c r="EE291" s="471">
        <f>'Per IP Marketing'!$N$14</f>
        <v>-1100</v>
      </c>
      <c r="EF291" s="471">
        <f>'Per IP Marketing'!$O$14</f>
        <v>-1100</v>
      </c>
      <c r="EG291" s="471">
        <f>'Per IP Marketing'!$P$14</f>
        <v>-1100</v>
      </c>
      <c r="EH291" s="471">
        <f>'Per IP Marketing'!$Q$14</f>
        <v>-800</v>
      </c>
      <c r="EI291" s="471">
        <f>'Per IP Marketing'!$R$14</f>
        <v>-1050</v>
      </c>
      <c r="EJ291" s="468">
        <f>'Per IP Marketing'!$T$14</f>
        <v>0</v>
      </c>
      <c r="EK291" s="471"/>
      <c r="EL291" s="471"/>
      <c r="EM291" s="471"/>
      <c r="EN291" s="471"/>
      <c r="EO291" s="471"/>
      <c r="EP291" s="471"/>
      <c r="EQ291" s="471"/>
      <c r="ER291" s="471"/>
      <c r="ES291" s="468"/>
      <c r="ET291" s="468"/>
      <c r="EU291" s="472"/>
      <c r="EV291" s="468"/>
      <c r="EW291" s="468"/>
      <c r="EX291" s="468"/>
      <c r="EY291" s="468"/>
      <c r="EZ291" s="468"/>
      <c r="FA291" s="468"/>
      <c r="FB291" s="468"/>
      <c r="FC291" s="468"/>
      <c r="FD291" s="471"/>
      <c r="FE291" s="471"/>
      <c r="FF291" s="471"/>
      <c r="FG291" s="472"/>
      <c r="FH291" s="471"/>
      <c r="FI291" s="471"/>
      <c r="FJ291" s="471"/>
      <c r="FK291" s="471"/>
      <c r="FL291" s="471"/>
      <c r="FM291" s="471"/>
      <c r="FN291" s="471"/>
      <c r="FO291" s="471"/>
      <c r="FP291" s="471"/>
      <c r="FQ291" s="468"/>
      <c r="FR291" s="468"/>
      <c r="FS291" s="472"/>
      <c r="FT291" s="468"/>
      <c r="FU291" s="468"/>
      <c r="FV291" s="468"/>
      <c r="FW291" s="468"/>
      <c r="FX291" s="468"/>
      <c r="FY291" s="468"/>
      <c r="FZ291" s="468"/>
      <c r="GA291" s="468"/>
      <c r="GB291" s="471"/>
      <c r="GC291" s="471"/>
      <c r="GD291" s="471"/>
      <c r="GE291" s="471"/>
      <c r="GF291" s="471"/>
      <c r="GG291" s="510"/>
    </row>
    <row r="292" spans="7:189" s="508" customFormat="1" ht="22" hidden="1" customHeight="1">
      <c r="G292" s="540">
        <f t="shared" si="307"/>
        <v>86</v>
      </c>
      <c r="H292" s="468"/>
      <c r="I292" s="468"/>
      <c r="J292" s="468"/>
      <c r="K292" s="468"/>
      <c r="L292" s="468"/>
      <c r="M292" s="468"/>
      <c r="N292" s="468"/>
      <c r="O292" s="468"/>
      <c r="P292" s="472"/>
      <c r="Q292" s="471"/>
      <c r="R292" s="471"/>
      <c r="S292" s="472"/>
      <c r="T292" s="471"/>
      <c r="U292" s="471"/>
      <c r="V292" s="471"/>
      <c r="W292" s="471"/>
      <c r="X292" s="471"/>
      <c r="Y292" s="471"/>
      <c r="Z292" s="471"/>
      <c r="AA292" s="471"/>
      <c r="AB292" s="471"/>
      <c r="AC292" s="468"/>
      <c r="AD292" s="468"/>
      <c r="AE292" s="472"/>
      <c r="AF292" s="471"/>
      <c r="AG292" s="471"/>
      <c r="AH292" s="471"/>
      <c r="AI292" s="468"/>
      <c r="AJ292" s="468"/>
      <c r="AK292" s="468"/>
      <c r="AL292" s="468"/>
      <c r="AM292" s="468"/>
      <c r="AN292" s="471"/>
      <c r="AO292" s="471"/>
      <c r="AP292" s="471"/>
      <c r="AQ292" s="472"/>
      <c r="AR292" s="471"/>
      <c r="AS292" s="471"/>
      <c r="AT292" s="471"/>
      <c r="AU292" s="471"/>
      <c r="AV292" s="471"/>
      <c r="AW292" s="471"/>
      <c r="AX292" s="471"/>
      <c r="AY292" s="471"/>
      <c r="AZ292" s="468"/>
      <c r="BA292" s="468"/>
      <c r="BB292" s="468"/>
      <c r="BC292" s="472"/>
      <c r="BD292" s="471"/>
      <c r="BE292" s="471"/>
      <c r="BF292" s="471"/>
      <c r="BG292" s="468"/>
      <c r="BH292" s="468"/>
      <c r="BI292" s="468"/>
      <c r="BJ292" s="468"/>
      <c r="BK292" s="468"/>
      <c r="BL292" s="471"/>
      <c r="BM292" s="471"/>
      <c r="BN292" s="471"/>
      <c r="BO292" s="472"/>
      <c r="BP292" s="471"/>
      <c r="BQ292" s="471"/>
      <c r="BR292" s="471"/>
      <c r="BS292" s="471"/>
      <c r="BT292" s="471"/>
      <c r="BU292" s="471"/>
      <c r="BV292" s="471"/>
      <c r="BW292" s="471"/>
      <c r="BX292" s="471"/>
      <c r="BY292" s="468"/>
      <c r="BZ292" s="468"/>
      <c r="CA292" s="472"/>
      <c r="CB292" s="468"/>
      <c r="CC292" s="468"/>
      <c r="CD292" s="468"/>
      <c r="CE292" s="468"/>
      <c r="CF292" s="468"/>
      <c r="CG292" s="468"/>
      <c r="CH292" s="468"/>
      <c r="CI292" s="468"/>
      <c r="CJ292" s="471"/>
      <c r="CK292" s="471"/>
      <c r="CL292" s="471"/>
      <c r="CM292" s="472"/>
      <c r="CN292" s="471"/>
      <c r="CO292" s="471"/>
      <c r="CP292" s="471"/>
      <c r="CQ292" s="471"/>
      <c r="CR292" s="471"/>
      <c r="CS292" s="471"/>
      <c r="CT292" s="471"/>
      <c r="CU292" s="471"/>
      <c r="CV292" s="471"/>
      <c r="CW292" s="468"/>
      <c r="CX292" s="468"/>
      <c r="CY292" s="472"/>
      <c r="CZ292" s="468"/>
      <c r="DA292" s="468"/>
      <c r="DB292" s="468"/>
      <c r="DC292" s="468"/>
      <c r="DD292" s="468"/>
      <c r="DE292" s="468"/>
      <c r="DF292" s="468"/>
      <c r="DG292" s="468"/>
      <c r="DH292" s="471"/>
      <c r="DI292" s="471"/>
      <c r="DJ292" s="471"/>
      <c r="DK292" s="472"/>
      <c r="DL292" s="471"/>
      <c r="DM292" s="471"/>
      <c r="DN292" s="471"/>
      <c r="DO292" s="471"/>
      <c r="DP292" s="471"/>
      <c r="DQ292" s="471"/>
      <c r="DR292" s="471"/>
      <c r="DS292" s="471"/>
      <c r="DT292" s="471"/>
      <c r="DU292" s="471">
        <f>'Per IP Marketing'!$B$14</f>
        <v>-24000</v>
      </c>
      <c r="DV292" s="471">
        <f>'Per IP Marketing'!$C$14</f>
        <v>-24000</v>
      </c>
      <c r="DW292" s="471">
        <f>'Per IP Marketing'!$D$14</f>
        <v>-19000</v>
      </c>
      <c r="DX292" s="471">
        <f>'Per IP Marketing'!$E$14</f>
        <v>-29000</v>
      </c>
      <c r="DY292" s="471">
        <f>'Per IP Marketing'!$F$14</f>
        <v>-26500</v>
      </c>
      <c r="DZ292" s="471">
        <f>'Per IP Marketing'!$G$14</f>
        <v>-27700</v>
      </c>
      <c r="EA292" s="471">
        <f>'Per IP Marketing'!$H$14</f>
        <v>-32700</v>
      </c>
      <c r="EB292" s="471">
        <f>'Per IP Marketing'!$I$14</f>
        <v>-27000</v>
      </c>
      <c r="EC292" s="471">
        <f>'Per IP Marketing'!$J$14</f>
        <v>-12500</v>
      </c>
      <c r="ED292" s="471">
        <f>'Per IP Marketing'!$K$14</f>
        <v>-10000</v>
      </c>
      <c r="EE292" s="471">
        <f>'Per IP Marketing'!$L$14</f>
        <v>-9250</v>
      </c>
      <c r="EF292" s="471">
        <f>'Per IP Marketing'!$M$14</f>
        <v>-2700</v>
      </c>
      <c r="EG292" s="471">
        <f>'Per IP Marketing'!$N$14</f>
        <v>-1100</v>
      </c>
      <c r="EH292" s="471">
        <f>'Per IP Marketing'!$O$14</f>
        <v>-1100</v>
      </c>
      <c r="EI292" s="471">
        <f>'Per IP Marketing'!$P$14</f>
        <v>-1100</v>
      </c>
      <c r="EJ292" s="471">
        <f>'Per IP Marketing'!$Q$14</f>
        <v>-800</v>
      </c>
      <c r="EK292" s="471">
        <f>'Per IP Marketing'!$R$14</f>
        <v>-1050</v>
      </c>
      <c r="EL292" s="468">
        <f>'Per IP Marketing'!$T$14</f>
        <v>0</v>
      </c>
      <c r="EM292" s="471"/>
      <c r="EN292" s="471"/>
      <c r="EO292" s="471"/>
      <c r="EP292" s="471"/>
      <c r="EQ292" s="471"/>
      <c r="ER292" s="471"/>
      <c r="ES292" s="468"/>
      <c r="ET292" s="468"/>
      <c r="EU292" s="472"/>
      <c r="EV292" s="468"/>
      <c r="EW292" s="468"/>
      <c r="EX292" s="468"/>
      <c r="EY292" s="468"/>
      <c r="EZ292" s="468"/>
      <c r="FA292" s="468"/>
      <c r="FB292" s="468"/>
      <c r="FC292" s="468"/>
      <c r="FD292" s="471"/>
      <c r="FE292" s="471"/>
      <c r="FF292" s="471"/>
      <c r="FG292" s="472"/>
      <c r="FH292" s="471"/>
      <c r="FI292" s="471"/>
      <c r="FJ292" s="471"/>
      <c r="FK292" s="471"/>
      <c r="FL292" s="471"/>
      <c r="FM292" s="471"/>
      <c r="FN292" s="471"/>
      <c r="FO292" s="471"/>
      <c r="FP292" s="471"/>
      <c r="FQ292" s="468"/>
      <c r="FR292" s="468"/>
      <c r="FS292" s="472"/>
      <c r="FT292" s="468"/>
      <c r="FU292" s="468"/>
      <c r="FV292" s="468"/>
      <c r="FW292" s="468"/>
      <c r="FX292" s="468"/>
      <c r="FY292" s="468"/>
      <c r="FZ292" s="468"/>
      <c r="GA292" s="468"/>
      <c r="GB292" s="471"/>
      <c r="GC292" s="471"/>
      <c r="GD292" s="471"/>
      <c r="GE292" s="471"/>
      <c r="GF292" s="471"/>
      <c r="GG292" s="510"/>
    </row>
    <row r="293" spans="7:189" s="508" customFormat="1" ht="22" hidden="1" customHeight="1">
      <c r="G293" s="540">
        <f t="shared" si="307"/>
        <v>87</v>
      </c>
      <c r="H293" s="468"/>
      <c r="I293" s="468"/>
      <c r="J293" s="468"/>
      <c r="K293" s="468"/>
      <c r="L293" s="468"/>
      <c r="M293" s="468"/>
      <c r="N293" s="468"/>
      <c r="O293" s="468"/>
      <c r="P293" s="472"/>
      <c r="Q293" s="471"/>
      <c r="R293" s="471"/>
      <c r="S293" s="472"/>
      <c r="T293" s="471"/>
      <c r="U293" s="471"/>
      <c r="V293" s="471"/>
      <c r="W293" s="471"/>
      <c r="X293" s="471"/>
      <c r="Y293" s="471"/>
      <c r="Z293" s="471"/>
      <c r="AA293" s="471"/>
      <c r="AB293" s="471"/>
      <c r="AC293" s="468"/>
      <c r="AD293" s="468"/>
      <c r="AE293" s="472"/>
      <c r="AF293" s="471"/>
      <c r="AG293" s="471"/>
      <c r="AH293" s="471"/>
      <c r="AI293" s="468"/>
      <c r="AJ293" s="468"/>
      <c r="AK293" s="468"/>
      <c r="AL293" s="468"/>
      <c r="AM293" s="468"/>
      <c r="AN293" s="471"/>
      <c r="AO293" s="471"/>
      <c r="AP293" s="471"/>
      <c r="AQ293" s="472"/>
      <c r="AR293" s="471"/>
      <c r="AS293" s="471"/>
      <c r="AT293" s="471"/>
      <c r="AU293" s="471"/>
      <c r="AV293" s="471"/>
      <c r="AW293" s="471"/>
      <c r="AX293" s="471"/>
      <c r="AY293" s="471"/>
      <c r="AZ293" s="468"/>
      <c r="BA293" s="468"/>
      <c r="BB293" s="468"/>
      <c r="BC293" s="472"/>
      <c r="BD293" s="471"/>
      <c r="BE293" s="471"/>
      <c r="BF293" s="471"/>
      <c r="BG293" s="468"/>
      <c r="BH293" s="468"/>
      <c r="BI293" s="468"/>
      <c r="BJ293" s="468"/>
      <c r="BK293" s="468"/>
      <c r="BL293" s="471"/>
      <c r="BM293" s="471"/>
      <c r="BN293" s="471"/>
      <c r="BO293" s="472"/>
      <c r="BP293" s="471"/>
      <c r="BQ293" s="471"/>
      <c r="BR293" s="471"/>
      <c r="BS293" s="471"/>
      <c r="BT293" s="471"/>
      <c r="BU293" s="471"/>
      <c r="BV293" s="471"/>
      <c r="BW293" s="471"/>
      <c r="BX293" s="471"/>
      <c r="BY293" s="468"/>
      <c r="BZ293" s="468"/>
      <c r="CA293" s="472"/>
      <c r="CB293" s="468"/>
      <c r="CC293" s="468"/>
      <c r="CD293" s="468"/>
      <c r="CE293" s="468"/>
      <c r="CF293" s="468"/>
      <c r="CG293" s="468"/>
      <c r="CH293" s="468"/>
      <c r="CI293" s="468"/>
      <c r="CJ293" s="471"/>
      <c r="CK293" s="471"/>
      <c r="CL293" s="471"/>
      <c r="CM293" s="472"/>
      <c r="CN293" s="471"/>
      <c r="CO293" s="471"/>
      <c r="CP293" s="471"/>
      <c r="CQ293" s="471"/>
      <c r="CR293" s="471"/>
      <c r="CS293" s="471"/>
      <c r="CT293" s="471"/>
      <c r="CU293" s="471"/>
      <c r="CV293" s="471"/>
      <c r="CW293" s="468"/>
      <c r="CX293" s="468"/>
      <c r="CY293" s="472"/>
      <c r="CZ293" s="468"/>
      <c r="DA293" s="468"/>
      <c r="DB293" s="468"/>
      <c r="DC293" s="468"/>
      <c r="DD293" s="468"/>
      <c r="DE293" s="468"/>
      <c r="DF293" s="468"/>
      <c r="DG293" s="468"/>
      <c r="DH293" s="471"/>
      <c r="DI293" s="471"/>
      <c r="DJ293" s="471"/>
      <c r="DK293" s="472"/>
      <c r="DL293" s="471"/>
      <c r="DM293" s="471"/>
      <c r="DN293" s="471"/>
      <c r="DO293" s="471"/>
      <c r="DP293" s="471"/>
      <c r="DQ293" s="471"/>
      <c r="DR293" s="471"/>
      <c r="DS293" s="471"/>
      <c r="DT293" s="471"/>
      <c r="DU293" s="468"/>
      <c r="DV293" s="468"/>
      <c r="DW293" s="471">
        <f>'Per IP Marketing'!$B$14</f>
        <v>-24000</v>
      </c>
      <c r="DX293" s="471">
        <f>'Per IP Marketing'!$C$14</f>
        <v>-24000</v>
      </c>
      <c r="DY293" s="471">
        <f>'Per IP Marketing'!$D$14</f>
        <v>-19000</v>
      </c>
      <c r="DZ293" s="471">
        <f>'Per IP Marketing'!$E$14</f>
        <v>-29000</v>
      </c>
      <c r="EA293" s="471">
        <f>'Per IP Marketing'!$F$14</f>
        <v>-26500</v>
      </c>
      <c r="EB293" s="471">
        <f>'Per IP Marketing'!$G$14</f>
        <v>-27700</v>
      </c>
      <c r="EC293" s="471">
        <f>'Per IP Marketing'!$H$14</f>
        <v>-32700</v>
      </c>
      <c r="ED293" s="471">
        <f>'Per IP Marketing'!$I$14</f>
        <v>-27000</v>
      </c>
      <c r="EE293" s="471">
        <f>'Per IP Marketing'!$J$14</f>
        <v>-12500</v>
      </c>
      <c r="EF293" s="471">
        <f>'Per IP Marketing'!$K$14</f>
        <v>-10000</v>
      </c>
      <c r="EG293" s="471">
        <f>'Per IP Marketing'!$L$14</f>
        <v>-9250</v>
      </c>
      <c r="EH293" s="471">
        <f>'Per IP Marketing'!$M$14</f>
        <v>-2700</v>
      </c>
      <c r="EI293" s="471">
        <f>'Per IP Marketing'!$N$14</f>
        <v>-1100</v>
      </c>
      <c r="EJ293" s="471">
        <f>'Per IP Marketing'!$O$14</f>
        <v>-1100</v>
      </c>
      <c r="EK293" s="471">
        <f>'Per IP Marketing'!$P$14</f>
        <v>-1100</v>
      </c>
      <c r="EL293" s="471">
        <f>'Per IP Marketing'!$Q$14</f>
        <v>-800</v>
      </c>
      <c r="EM293" s="471">
        <f>'Per IP Marketing'!$R$14</f>
        <v>-1050</v>
      </c>
      <c r="EN293" s="468">
        <f>'Per IP Marketing'!$T$14</f>
        <v>0</v>
      </c>
      <c r="EO293" s="471"/>
      <c r="EP293" s="471"/>
      <c r="EQ293" s="471"/>
      <c r="ER293" s="471"/>
      <c r="ES293" s="468"/>
      <c r="ET293" s="468"/>
      <c r="EU293" s="472"/>
      <c r="EV293" s="468"/>
      <c r="EW293" s="468"/>
      <c r="EX293" s="468"/>
      <c r="EY293" s="468"/>
      <c r="EZ293" s="468"/>
      <c r="FA293" s="468"/>
      <c r="FB293" s="468"/>
      <c r="FC293" s="468"/>
      <c r="FD293" s="471"/>
      <c r="FE293" s="471"/>
      <c r="FF293" s="471"/>
      <c r="FG293" s="472"/>
      <c r="FH293" s="471"/>
      <c r="FI293" s="471"/>
      <c r="FJ293" s="471"/>
      <c r="FK293" s="471"/>
      <c r="FL293" s="471"/>
      <c r="FM293" s="471"/>
      <c r="FN293" s="471"/>
      <c r="FO293" s="471"/>
      <c r="FP293" s="471"/>
      <c r="FQ293" s="468"/>
      <c r="FR293" s="468"/>
      <c r="FS293" s="472"/>
      <c r="FT293" s="468"/>
      <c r="FU293" s="468"/>
      <c r="FV293" s="468"/>
      <c r="FW293" s="468"/>
      <c r="FX293" s="468"/>
      <c r="FY293" s="468"/>
      <c r="FZ293" s="468"/>
      <c r="GA293" s="468"/>
      <c r="GB293" s="471"/>
      <c r="GC293" s="471"/>
      <c r="GD293" s="471"/>
      <c r="GE293" s="471"/>
      <c r="GF293" s="471"/>
      <c r="GG293" s="510"/>
    </row>
    <row r="294" spans="7:189" s="508" customFormat="1" ht="22" hidden="1" customHeight="1">
      <c r="G294" s="540">
        <f t="shared" si="307"/>
        <v>88</v>
      </c>
      <c r="H294" s="468"/>
      <c r="I294" s="468"/>
      <c r="J294" s="468"/>
      <c r="K294" s="468"/>
      <c r="L294" s="468"/>
      <c r="M294" s="468"/>
      <c r="N294" s="468"/>
      <c r="O294" s="468"/>
      <c r="P294" s="472"/>
      <c r="Q294" s="471"/>
      <c r="R294" s="471"/>
      <c r="S294" s="472"/>
      <c r="T294" s="471"/>
      <c r="U294" s="471"/>
      <c r="V294" s="471"/>
      <c r="W294" s="471"/>
      <c r="X294" s="471"/>
      <c r="Y294" s="471"/>
      <c r="Z294" s="471"/>
      <c r="AA294" s="471"/>
      <c r="AB294" s="471"/>
      <c r="AC294" s="468"/>
      <c r="AD294" s="468"/>
      <c r="AE294" s="472"/>
      <c r="AF294" s="471"/>
      <c r="AG294" s="471"/>
      <c r="AH294" s="471"/>
      <c r="AI294" s="468"/>
      <c r="AJ294" s="468"/>
      <c r="AK294" s="468"/>
      <c r="AL294" s="468"/>
      <c r="AM294" s="468"/>
      <c r="AN294" s="471"/>
      <c r="AO294" s="471"/>
      <c r="AP294" s="471"/>
      <c r="AQ294" s="472"/>
      <c r="AR294" s="471"/>
      <c r="AS294" s="471"/>
      <c r="AT294" s="471"/>
      <c r="AU294" s="471"/>
      <c r="AV294" s="471"/>
      <c r="AW294" s="471"/>
      <c r="AX294" s="471"/>
      <c r="AY294" s="471"/>
      <c r="AZ294" s="468"/>
      <c r="BA294" s="468"/>
      <c r="BB294" s="468"/>
      <c r="BC294" s="472"/>
      <c r="BD294" s="471"/>
      <c r="BE294" s="471"/>
      <c r="BF294" s="471"/>
      <c r="BG294" s="468"/>
      <c r="BH294" s="468"/>
      <c r="BI294" s="468"/>
      <c r="BJ294" s="468"/>
      <c r="BK294" s="468"/>
      <c r="BL294" s="471"/>
      <c r="BM294" s="471"/>
      <c r="BN294" s="471"/>
      <c r="BO294" s="472"/>
      <c r="BP294" s="471"/>
      <c r="BQ294" s="471"/>
      <c r="BR294" s="471"/>
      <c r="BS294" s="471"/>
      <c r="BT294" s="471"/>
      <c r="BU294" s="471"/>
      <c r="BV294" s="471"/>
      <c r="BW294" s="471"/>
      <c r="BX294" s="471"/>
      <c r="BY294" s="468"/>
      <c r="BZ294" s="468"/>
      <c r="CA294" s="472"/>
      <c r="CB294" s="468"/>
      <c r="CC294" s="468"/>
      <c r="CD294" s="468"/>
      <c r="CE294" s="468"/>
      <c r="CF294" s="468"/>
      <c r="CG294" s="468"/>
      <c r="CH294" s="468"/>
      <c r="CI294" s="468"/>
      <c r="CJ294" s="471"/>
      <c r="CK294" s="471"/>
      <c r="CL294" s="471"/>
      <c r="CM294" s="472"/>
      <c r="CN294" s="471"/>
      <c r="CO294" s="471"/>
      <c r="CP294" s="471"/>
      <c r="CQ294" s="471"/>
      <c r="CR294" s="471"/>
      <c r="CS294" s="471"/>
      <c r="CT294" s="471"/>
      <c r="CU294" s="471"/>
      <c r="CV294" s="471"/>
      <c r="CW294" s="468"/>
      <c r="CX294" s="468"/>
      <c r="CY294" s="472"/>
      <c r="CZ294" s="468"/>
      <c r="DA294" s="468"/>
      <c r="DB294" s="468"/>
      <c r="DC294" s="468"/>
      <c r="DD294" s="468"/>
      <c r="DE294" s="468"/>
      <c r="DF294" s="468"/>
      <c r="DG294" s="468"/>
      <c r="DH294" s="471"/>
      <c r="DI294" s="471"/>
      <c r="DJ294" s="471"/>
      <c r="DK294" s="472"/>
      <c r="DL294" s="471"/>
      <c r="DM294" s="471"/>
      <c r="DN294" s="471"/>
      <c r="DO294" s="471"/>
      <c r="DP294" s="471"/>
      <c r="DQ294" s="471"/>
      <c r="DR294" s="471"/>
      <c r="DS294" s="471"/>
      <c r="DT294" s="471"/>
      <c r="DU294" s="468"/>
      <c r="DV294" s="468"/>
      <c r="DW294" s="472"/>
      <c r="DX294" s="471">
        <f>'Per IP Marketing'!$B$14</f>
        <v>-24000</v>
      </c>
      <c r="DY294" s="471">
        <f>'Per IP Marketing'!$C$14</f>
        <v>-24000</v>
      </c>
      <c r="DZ294" s="471">
        <f>'Per IP Marketing'!$D$14</f>
        <v>-19000</v>
      </c>
      <c r="EA294" s="471">
        <f>'Per IP Marketing'!$E$14</f>
        <v>-29000</v>
      </c>
      <c r="EB294" s="471">
        <f>'Per IP Marketing'!$F$14</f>
        <v>-26500</v>
      </c>
      <c r="EC294" s="471">
        <f>'Per IP Marketing'!$G$14</f>
        <v>-27700</v>
      </c>
      <c r="ED294" s="471">
        <f>'Per IP Marketing'!$H$14</f>
        <v>-32700</v>
      </c>
      <c r="EE294" s="471">
        <f>'Per IP Marketing'!$I$14</f>
        <v>-27000</v>
      </c>
      <c r="EF294" s="471">
        <f>'Per IP Marketing'!$J$14</f>
        <v>-12500</v>
      </c>
      <c r="EG294" s="471">
        <f>'Per IP Marketing'!$K$14</f>
        <v>-10000</v>
      </c>
      <c r="EH294" s="471">
        <f>'Per IP Marketing'!$L$14</f>
        <v>-9250</v>
      </c>
      <c r="EI294" s="471">
        <f>'Per IP Marketing'!$M$14</f>
        <v>-2700</v>
      </c>
      <c r="EJ294" s="471">
        <f>'Per IP Marketing'!$N$14</f>
        <v>-1100</v>
      </c>
      <c r="EK294" s="471">
        <f>'Per IP Marketing'!$O$14</f>
        <v>-1100</v>
      </c>
      <c r="EL294" s="471">
        <f>'Per IP Marketing'!$P$14</f>
        <v>-1100</v>
      </c>
      <c r="EM294" s="471">
        <f>'Per IP Marketing'!$Q$14</f>
        <v>-800</v>
      </c>
      <c r="EN294" s="471">
        <f>'Per IP Marketing'!$R$14</f>
        <v>-1050</v>
      </c>
      <c r="EO294" s="468">
        <f>'Per IP Marketing'!$T$14</f>
        <v>0</v>
      </c>
      <c r="EP294" s="471"/>
      <c r="EQ294" s="471"/>
      <c r="ER294" s="471"/>
      <c r="ES294" s="468"/>
      <c r="ET294" s="468"/>
      <c r="EU294" s="472"/>
      <c r="EV294" s="468"/>
      <c r="EW294" s="468"/>
      <c r="EX294" s="468"/>
      <c r="EY294" s="468"/>
      <c r="EZ294" s="468"/>
      <c r="FA294" s="468"/>
      <c r="FB294" s="468"/>
      <c r="FC294" s="468"/>
      <c r="FD294" s="471"/>
      <c r="FE294" s="471"/>
      <c r="FF294" s="471"/>
      <c r="FG294" s="472"/>
      <c r="FH294" s="471"/>
      <c r="FI294" s="471"/>
      <c r="FJ294" s="471"/>
      <c r="FK294" s="471"/>
      <c r="FL294" s="471"/>
      <c r="FM294" s="471"/>
      <c r="FN294" s="471"/>
      <c r="FO294" s="471"/>
      <c r="FP294" s="471"/>
      <c r="FQ294" s="468"/>
      <c r="FR294" s="468"/>
      <c r="FS294" s="472"/>
      <c r="FT294" s="468"/>
      <c r="FU294" s="468"/>
      <c r="FV294" s="468"/>
      <c r="FW294" s="468"/>
      <c r="FX294" s="468"/>
      <c r="FY294" s="468"/>
      <c r="FZ294" s="468"/>
      <c r="GA294" s="468"/>
      <c r="GB294" s="471"/>
      <c r="GC294" s="471"/>
      <c r="GD294" s="471"/>
      <c r="GE294" s="471"/>
      <c r="GF294" s="471"/>
      <c r="GG294" s="510"/>
    </row>
    <row r="295" spans="7:189" s="508" customFormat="1" ht="22" hidden="1" customHeight="1">
      <c r="G295" s="540">
        <f t="shared" si="307"/>
        <v>89</v>
      </c>
      <c r="H295" s="468"/>
      <c r="I295" s="468"/>
      <c r="J295" s="468"/>
      <c r="K295" s="468"/>
      <c r="L295" s="468"/>
      <c r="M295" s="468"/>
      <c r="N295" s="468"/>
      <c r="O295" s="468"/>
      <c r="P295" s="472"/>
      <c r="Q295" s="471"/>
      <c r="R295" s="471"/>
      <c r="S295" s="472"/>
      <c r="T295" s="471"/>
      <c r="U295" s="471"/>
      <c r="V295" s="471"/>
      <c r="W295" s="471"/>
      <c r="X295" s="471"/>
      <c r="Y295" s="471"/>
      <c r="Z295" s="471"/>
      <c r="AA295" s="471"/>
      <c r="AB295" s="471"/>
      <c r="AC295" s="468"/>
      <c r="AD295" s="468"/>
      <c r="AE295" s="472"/>
      <c r="AF295" s="471"/>
      <c r="AG295" s="471"/>
      <c r="AH295" s="471"/>
      <c r="AI295" s="468"/>
      <c r="AJ295" s="468"/>
      <c r="AK295" s="468"/>
      <c r="AL295" s="468"/>
      <c r="AM295" s="468"/>
      <c r="AN295" s="471"/>
      <c r="AO295" s="471"/>
      <c r="AP295" s="471"/>
      <c r="AQ295" s="472"/>
      <c r="AR295" s="471"/>
      <c r="AS295" s="471"/>
      <c r="AT295" s="471"/>
      <c r="AU295" s="471"/>
      <c r="AV295" s="471"/>
      <c r="AW295" s="471"/>
      <c r="AX295" s="471"/>
      <c r="AY295" s="471"/>
      <c r="AZ295" s="468"/>
      <c r="BA295" s="468"/>
      <c r="BB295" s="468"/>
      <c r="BC295" s="472"/>
      <c r="BD295" s="471"/>
      <c r="BE295" s="471"/>
      <c r="BF295" s="471"/>
      <c r="BG295" s="468"/>
      <c r="BH295" s="468"/>
      <c r="BI295" s="468"/>
      <c r="BJ295" s="468"/>
      <c r="BK295" s="468"/>
      <c r="BL295" s="471"/>
      <c r="BM295" s="471"/>
      <c r="BN295" s="471"/>
      <c r="BO295" s="472"/>
      <c r="BP295" s="471"/>
      <c r="BQ295" s="471"/>
      <c r="BR295" s="471"/>
      <c r="BS295" s="471"/>
      <c r="BT295" s="471"/>
      <c r="BU295" s="471"/>
      <c r="BV295" s="471"/>
      <c r="BW295" s="471"/>
      <c r="BX295" s="471"/>
      <c r="BY295" s="468"/>
      <c r="BZ295" s="468"/>
      <c r="CA295" s="472"/>
      <c r="CB295" s="468"/>
      <c r="CC295" s="468"/>
      <c r="CD295" s="468"/>
      <c r="CE295" s="468"/>
      <c r="CF295" s="468"/>
      <c r="CG295" s="468"/>
      <c r="CH295" s="468"/>
      <c r="CI295" s="468"/>
      <c r="CJ295" s="471"/>
      <c r="CK295" s="471"/>
      <c r="CL295" s="471"/>
      <c r="CM295" s="472"/>
      <c r="CN295" s="471"/>
      <c r="CO295" s="471"/>
      <c r="CP295" s="471"/>
      <c r="CQ295" s="471"/>
      <c r="CR295" s="471"/>
      <c r="CS295" s="471"/>
      <c r="CT295" s="471"/>
      <c r="CU295" s="471"/>
      <c r="CV295" s="471"/>
      <c r="CW295" s="468"/>
      <c r="CX295" s="468"/>
      <c r="CY295" s="472"/>
      <c r="CZ295" s="468"/>
      <c r="DA295" s="468"/>
      <c r="DB295" s="468"/>
      <c r="DC295" s="468"/>
      <c r="DD295" s="468"/>
      <c r="DE295" s="468"/>
      <c r="DF295" s="468"/>
      <c r="DG295" s="468"/>
      <c r="DH295" s="471"/>
      <c r="DI295" s="471"/>
      <c r="DJ295" s="471"/>
      <c r="DK295" s="472"/>
      <c r="DL295" s="471"/>
      <c r="DM295" s="471"/>
      <c r="DN295" s="471"/>
      <c r="DO295" s="471"/>
      <c r="DP295" s="471"/>
      <c r="DQ295" s="471"/>
      <c r="DR295" s="471"/>
      <c r="DS295" s="471"/>
      <c r="DT295" s="471"/>
      <c r="DU295" s="468"/>
      <c r="DV295" s="468"/>
      <c r="DW295" s="472"/>
      <c r="DX295" s="468"/>
      <c r="DY295" s="471">
        <f>'Per IP Marketing'!$B$14</f>
        <v>-24000</v>
      </c>
      <c r="DZ295" s="471">
        <f>'Per IP Marketing'!$C$14</f>
        <v>-24000</v>
      </c>
      <c r="EA295" s="471">
        <f>'Per IP Marketing'!$D$14</f>
        <v>-19000</v>
      </c>
      <c r="EB295" s="471">
        <f>'Per IP Marketing'!$E$14</f>
        <v>-29000</v>
      </c>
      <c r="EC295" s="471">
        <f>'Per IP Marketing'!$F$14</f>
        <v>-26500</v>
      </c>
      <c r="ED295" s="471">
        <f>'Per IP Marketing'!$G$14</f>
        <v>-27700</v>
      </c>
      <c r="EE295" s="471">
        <f>'Per IP Marketing'!$H$14</f>
        <v>-32700</v>
      </c>
      <c r="EF295" s="471">
        <f>'Per IP Marketing'!$I$14</f>
        <v>-27000</v>
      </c>
      <c r="EG295" s="471">
        <f>'Per IP Marketing'!$J$14</f>
        <v>-12500</v>
      </c>
      <c r="EH295" s="471">
        <f>'Per IP Marketing'!$K$14</f>
        <v>-10000</v>
      </c>
      <c r="EI295" s="471">
        <f>'Per IP Marketing'!$L$14</f>
        <v>-9250</v>
      </c>
      <c r="EJ295" s="471">
        <f>'Per IP Marketing'!$M$14</f>
        <v>-2700</v>
      </c>
      <c r="EK295" s="471">
        <f>'Per IP Marketing'!$N$14</f>
        <v>-1100</v>
      </c>
      <c r="EL295" s="471">
        <f>'Per IP Marketing'!$O$14</f>
        <v>-1100</v>
      </c>
      <c r="EM295" s="471">
        <f>'Per IP Marketing'!$P$14</f>
        <v>-1100</v>
      </c>
      <c r="EN295" s="471">
        <f>'Per IP Marketing'!$Q$14</f>
        <v>-800</v>
      </c>
      <c r="EO295" s="471">
        <f>'Per IP Marketing'!$R$14</f>
        <v>-1050</v>
      </c>
      <c r="EP295" s="468">
        <f>'Per IP Marketing'!$T$14</f>
        <v>0</v>
      </c>
      <c r="EQ295" s="471"/>
      <c r="ER295" s="471"/>
      <c r="ES295" s="468"/>
      <c r="ET295" s="468"/>
      <c r="EU295" s="472"/>
      <c r="EV295" s="468"/>
      <c r="EW295" s="468"/>
      <c r="EX295" s="468"/>
      <c r="EY295" s="468"/>
      <c r="EZ295" s="468"/>
      <c r="FA295" s="468"/>
      <c r="FB295" s="468"/>
      <c r="FC295" s="468"/>
      <c r="FD295" s="471"/>
      <c r="FE295" s="471"/>
      <c r="FF295" s="471"/>
      <c r="FG295" s="472"/>
      <c r="FH295" s="471"/>
      <c r="FI295" s="471"/>
      <c r="FJ295" s="471"/>
      <c r="FK295" s="471"/>
      <c r="FL295" s="471"/>
      <c r="FM295" s="471"/>
      <c r="FN295" s="471"/>
      <c r="FO295" s="471"/>
      <c r="FP295" s="471"/>
      <c r="FQ295" s="468"/>
      <c r="FR295" s="468"/>
      <c r="FS295" s="472"/>
      <c r="FT295" s="468"/>
      <c r="FU295" s="468"/>
      <c r="FV295" s="468"/>
      <c r="FW295" s="468"/>
      <c r="FX295" s="468"/>
      <c r="FY295" s="468"/>
      <c r="FZ295" s="468"/>
      <c r="GA295" s="468"/>
      <c r="GB295" s="471"/>
      <c r="GC295" s="471"/>
      <c r="GD295" s="471"/>
      <c r="GE295" s="471"/>
      <c r="GF295" s="471"/>
      <c r="GG295" s="510"/>
    </row>
    <row r="296" spans="7:189" s="508" customFormat="1" ht="22" hidden="1" customHeight="1">
      <c r="G296" s="540">
        <f t="shared" si="307"/>
        <v>90</v>
      </c>
      <c r="H296" s="468"/>
      <c r="I296" s="468"/>
      <c r="J296" s="468"/>
      <c r="K296" s="468"/>
      <c r="L296" s="468"/>
      <c r="M296" s="468"/>
      <c r="N296" s="468"/>
      <c r="O296" s="468"/>
      <c r="P296" s="472"/>
      <c r="Q296" s="471"/>
      <c r="R296" s="471"/>
      <c r="S296" s="472"/>
      <c r="T296" s="471"/>
      <c r="U296" s="471"/>
      <c r="V296" s="471"/>
      <c r="W296" s="471"/>
      <c r="X296" s="471"/>
      <c r="Y296" s="471"/>
      <c r="Z296" s="471"/>
      <c r="AA296" s="471"/>
      <c r="AB296" s="471"/>
      <c r="AC296" s="468"/>
      <c r="AD296" s="468"/>
      <c r="AE296" s="472"/>
      <c r="AF296" s="471"/>
      <c r="AG296" s="471"/>
      <c r="AH296" s="471"/>
      <c r="AI296" s="468"/>
      <c r="AJ296" s="468"/>
      <c r="AK296" s="468"/>
      <c r="AL296" s="468"/>
      <c r="AM296" s="468"/>
      <c r="AN296" s="471"/>
      <c r="AO296" s="471"/>
      <c r="AP296" s="471"/>
      <c r="AQ296" s="472"/>
      <c r="AR296" s="471"/>
      <c r="AS296" s="471"/>
      <c r="AT296" s="471"/>
      <c r="AU296" s="471"/>
      <c r="AV296" s="471"/>
      <c r="AW296" s="471"/>
      <c r="AX296" s="471"/>
      <c r="AY296" s="471"/>
      <c r="AZ296" s="468"/>
      <c r="BA296" s="468"/>
      <c r="BB296" s="468"/>
      <c r="BC296" s="472"/>
      <c r="BD296" s="471"/>
      <c r="BE296" s="471"/>
      <c r="BF296" s="471"/>
      <c r="BG296" s="468"/>
      <c r="BH296" s="468"/>
      <c r="BI296" s="468"/>
      <c r="BJ296" s="468"/>
      <c r="BK296" s="468"/>
      <c r="BL296" s="471"/>
      <c r="BM296" s="471"/>
      <c r="BN296" s="471"/>
      <c r="BO296" s="472"/>
      <c r="BP296" s="471"/>
      <c r="BQ296" s="471"/>
      <c r="BR296" s="471"/>
      <c r="BS296" s="471"/>
      <c r="BT296" s="471"/>
      <c r="BU296" s="471"/>
      <c r="BV296" s="471"/>
      <c r="BW296" s="471"/>
      <c r="BX296" s="471"/>
      <c r="BY296" s="468"/>
      <c r="BZ296" s="468"/>
      <c r="CA296" s="472"/>
      <c r="CB296" s="468"/>
      <c r="CC296" s="468"/>
      <c r="CD296" s="468"/>
      <c r="CE296" s="468"/>
      <c r="CF296" s="468"/>
      <c r="CG296" s="468"/>
      <c r="CH296" s="468"/>
      <c r="CI296" s="468"/>
      <c r="CJ296" s="471"/>
      <c r="CK296" s="471"/>
      <c r="CL296" s="471"/>
      <c r="CM296" s="472"/>
      <c r="CN296" s="471"/>
      <c r="CO296" s="471"/>
      <c r="CP296" s="471"/>
      <c r="CQ296" s="471"/>
      <c r="CR296" s="471"/>
      <c r="CS296" s="471"/>
      <c r="CT296" s="471"/>
      <c r="CU296" s="471"/>
      <c r="CV296" s="471"/>
      <c r="CW296" s="468"/>
      <c r="CX296" s="468"/>
      <c r="CY296" s="472"/>
      <c r="CZ296" s="468"/>
      <c r="DA296" s="468"/>
      <c r="DB296" s="468"/>
      <c r="DC296" s="468"/>
      <c r="DD296" s="468"/>
      <c r="DE296" s="468"/>
      <c r="DF296" s="468"/>
      <c r="DG296" s="468"/>
      <c r="DH296" s="471"/>
      <c r="DI296" s="471"/>
      <c r="DJ296" s="471"/>
      <c r="DK296" s="472"/>
      <c r="DL296" s="471"/>
      <c r="DM296" s="471"/>
      <c r="DN296" s="471"/>
      <c r="DO296" s="471"/>
      <c r="DP296" s="471"/>
      <c r="DQ296" s="471"/>
      <c r="DR296" s="471"/>
      <c r="DS296" s="471"/>
      <c r="DT296" s="471"/>
      <c r="DU296" s="468"/>
      <c r="DV296" s="468"/>
      <c r="DW296" s="472"/>
      <c r="DX296" s="468"/>
      <c r="DY296" s="468"/>
      <c r="DZ296" s="471">
        <f>'Per IP Marketing'!$B$14</f>
        <v>-24000</v>
      </c>
      <c r="EA296" s="471">
        <f>'Per IP Marketing'!$C$14</f>
        <v>-24000</v>
      </c>
      <c r="EB296" s="471">
        <f>'Per IP Marketing'!$D$14</f>
        <v>-19000</v>
      </c>
      <c r="EC296" s="471">
        <f>'Per IP Marketing'!$E$14</f>
        <v>-29000</v>
      </c>
      <c r="ED296" s="471">
        <f>'Per IP Marketing'!$F$14</f>
        <v>-26500</v>
      </c>
      <c r="EE296" s="471">
        <f>'Per IP Marketing'!$G$14</f>
        <v>-27700</v>
      </c>
      <c r="EF296" s="471">
        <f>'Per IP Marketing'!$H$14</f>
        <v>-32700</v>
      </c>
      <c r="EG296" s="471">
        <f>'Per IP Marketing'!$I$14</f>
        <v>-27000</v>
      </c>
      <c r="EH296" s="471">
        <f>'Per IP Marketing'!$J$14</f>
        <v>-12500</v>
      </c>
      <c r="EI296" s="471">
        <f>'Per IP Marketing'!$K$14</f>
        <v>-10000</v>
      </c>
      <c r="EJ296" s="471">
        <f>'Per IP Marketing'!$L$14</f>
        <v>-9250</v>
      </c>
      <c r="EK296" s="471">
        <f>'Per IP Marketing'!$M$14</f>
        <v>-2700</v>
      </c>
      <c r="EL296" s="471">
        <f>'Per IP Marketing'!$N$14</f>
        <v>-1100</v>
      </c>
      <c r="EM296" s="471">
        <f>'Per IP Marketing'!$O$14</f>
        <v>-1100</v>
      </c>
      <c r="EN296" s="471">
        <f>'Per IP Marketing'!$P$14</f>
        <v>-1100</v>
      </c>
      <c r="EO296" s="471">
        <f>'Per IP Marketing'!$Q$14</f>
        <v>-800</v>
      </c>
      <c r="EP296" s="471">
        <f>'Per IP Marketing'!$R$14</f>
        <v>-1050</v>
      </c>
      <c r="EQ296" s="468">
        <f>'Per IP Marketing'!$T$14</f>
        <v>0</v>
      </c>
      <c r="ER296" s="471"/>
      <c r="ES296" s="468"/>
      <c r="ET296" s="468"/>
      <c r="EU296" s="472"/>
      <c r="EV296" s="468"/>
      <c r="EW296" s="468"/>
      <c r="EX296" s="468"/>
      <c r="EY296" s="468"/>
      <c r="EZ296" s="468"/>
      <c r="FA296" s="468"/>
      <c r="FB296" s="468"/>
      <c r="FC296" s="468"/>
      <c r="FD296" s="471"/>
      <c r="FE296" s="471"/>
      <c r="FF296" s="471"/>
      <c r="FG296" s="472"/>
      <c r="FH296" s="471"/>
      <c r="FI296" s="471"/>
      <c r="FJ296" s="471"/>
      <c r="FK296" s="471"/>
      <c r="FL296" s="471"/>
      <c r="FM296" s="471"/>
      <c r="FN296" s="471"/>
      <c r="FO296" s="471"/>
      <c r="FP296" s="471"/>
      <c r="FQ296" s="468"/>
      <c r="FR296" s="468"/>
      <c r="FS296" s="472"/>
      <c r="FT296" s="468"/>
      <c r="FU296" s="468"/>
      <c r="FV296" s="468"/>
      <c r="FW296" s="468"/>
      <c r="FX296" s="468"/>
      <c r="FY296" s="468"/>
      <c r="FZ296" s="468"/>
      <c r="GA296" s="468"/>
      <c r="GB296" s="471"/>
      <c r="GC296" s="471"/>
      <c r="GD296" s="471"/>
      <c r="GE296" s="471"/>
      <c r="GF296" s="471"/>
      <c r="GG296" s="510"/>
    </row>
    <row r="297" spans="7:189" s="508" customFormat="1" ht="22" hidden="1" customHeight="1">
      <c r="G297" s="540">
        <f t="shared" si="307"/>
        <v>91</v>
      </c>
      <c r="H297" s="468"/>
      <c r="I297" s="468"/>
      <c r="J297" s="468"/>
      <c r="K297" s="468"/>
      <c r="L297" s="468"/>
      <c r="M297" s="468"/>
      <c r="N297" s="468"/>
      <c r="O297" s="468"/>
      <c r="P297" s="472"/>
      <c r="Q297" s="471"/>
      <c r="R297" s="471"/>
      <c r="S297" s="472"/>
      <c r="T297" s="471"/>
      <c r="U297" s="471"/>
      <c r="V297" s="471"/>
      <c r="W297" s="471"/>
      <c r="X297" s="471"/>
      <c r="Y297" s="471"/>
      <c r="Z297" s="471"/>
      <c r="AA297" s="471"/>
      <c r="AB297" s="471"/>
      <c r="AC297" s="468"/>
      <c r="AD297" s="468"/>
      <c r="AE297" s="472"/>
      <c r="AF297" s="471"/>
      <c r="AG297" s="471"/>
      <c r="AH297" s="471"/>
      <c r="AI297" s="468"/>
      <c r="AJ297" s="468"/>
      <c r="AK297" s="468"/>
      <c r="AL297" s="468"/>
      <c r="AM297" s="468"/>
      <c r="AN297" s="471"/>
      <c r="AO297" s="471"/>
      <c r="AP297" s="471"/>
      <c r="AQ297" s="472"/>
      <c r="AR297" s="471"/>
      <c r="AS297" s="471"/>
      <c r="AT297" s="471"/>
      <c r="AU297" s="471"/>
      <c r="AV297" s="471"/>
      <c r="AW297" s="471"/>
      <c r="AX297" s="471"/>
      <c r="AY297" s="471"/>
      <c r="AZ297" s="468"/>
      <c r="BA297" s="468"/>
      <c r="BB297" s="468"/>
      <c r="BC297" s="472"/>
      <c r="BD297" s="471"/>
      <c r="BE297" s="471"/>
      <c r="BF297" s="471"/>
      <c r="BG297" s="468"/>
      <c r="BH297" s="468"/>
      <c r="BI297" s="468"/>
      <c r="BJ297" s="468"/>
      <c r="BK297" s="468"/>
      <c r="BL297" s="471"/>
      <c r="BM297" s="471"/>
      <c r="BN297" s="471"/>
      <c r="BO297" s="472"/>
      <c r="BP297" s="471"/>
      <c r="BQ297" s="471"/>
      <c r="BR297" s="471"/>
      <c r="BS297" s="471"/>
      <c r="BT297" s="471"/>
      <c r="BU297" s="471"/>
      <c r="BV297" s="471"/>
      <c r="BW297" s="471"/>
      <c r="BX297" s="471"/>
      <c r="BY297" s="468"/>
      <c r="BZ297" s="468"/>
      <c r="CA297" s="472"/>
      <c r="CB297" s="468"/>
      <c r="CC297" s="468"/>
      <c r="CD297" s="468"/>
      <c r="CE297" s="468"/>
      <c r="CF297" s="468"/>
      <c r="CG297" s="468"/>
      <c r="CH297" s="468"/>
      <c r="CI297" s="468"/>
      <c r="CJ297" s="471"/>
      <c r="CK297" s="471"/>
      <c r="CL297" s="471"/>
      <c r="CM297" s="472"/>
      <c r="CN297" s="471"/>
      <c r="CO297" s="471"/>
      <c r="CP297" s="471"/>
      <c r="CQ297" s="471"/>
      <c r="CR297" s="471"/>
      <c r="CS297" s="471"/>
      <c r="CT297" s="471"/>
      <c r="CU297" s="471"/>
      <c r="CV297" s="471"/>
      <c r="CW297" s="468"/>
      <c r="CX297" s="468"/>
      <c r="CY297" s="472"/>
      <c r="CZ297" s="468"/>
      <c r="DA297" s="468"/>
      <c r="DB297" s="468"/>
      <c r="DC297" s="468"/>
      <c r="DD297" s="468"/>
      <c r="DE297" s="468"/>
      <c r="DF297" s="468"/>
      <c r="DG297" s="468"/>
      <c r="DH297" s="471"/>
      <c r="DI297" s="471"/>
      <c r="DJ297" s="471"/>
      <c r="DK297" s="472"/>
      <c r="DL297" s="471"/>
      <c r="DM297" s="471"/>
      <c r="DN297" s="471"/>
      <c r="DO297" s="471"/>
      <c r="DP297" s="471"/>
      <c r="DQ297" s="471"/>
      <c r="DR297" s="471"/>
      <c r="DS297" s="471"/>
      <c r="DT297" s="471"/>
      <c r="DU297" s="468"/>
      <c r="DV297" s="468"/>
      <c r="DW297" s="472"/>
      <c r="DX297" s="468"/>
      <c r="DY297" s="468"/>
      <c r="DZ297" s="468"/>
      <c r="EA297" s="471">
        <f>'Per IP Marketing'!$B$14</f>
        <v>-24000</v>
      </c>
      <c r="EB297" s="471">
        <f>'Per IP Marketing'!$C$14</f>
        <v>-24000</v>
      </c>
      <c r="EC297" s="471">
        <f>'Per IP Marketing'!$D$14</f>
        <v>-19000</v>
      </c>
      <c r="ED297" s="471">
        <f>'Per IP Marketing'!$E$14</f>
        <v>-29000</v>
      </c>
      <c r="EE297" s="471">
        <f>'Per IP Marketing'!$F$14</f>
        <v>-26500</v>
      </c>
      <c r="EF297" s="471">
        <f>'Per IP Marketing'!$G$14</f>
        <v>-27700</v>
      </c>
      <c r="EG297" s="471">
        <f>'Per IP Marketing'!$H$14</f>
        <v>-32700</v>
      </c>
      <c r="EH297" s="471">
        <f>'Per IP Marketing'!$I$14</f>
        <v>-27000</v>
      </c>
      <c r="EI297" s="471">
        <f>'Per IP Marketing'!$J$14</f>
        <v>-12500</v>
      </c>
      <c r="EJ297" s="471">
        <f>'Per IP Marketing'!$K$14</f>
        <v>-10000</v>
      </c>
      <c r="EK297" s="471">
        <f>'Per IP Marketing'!$L$14</f>
        <v>-9250</v>
      </c>
      <c r="EL297" s="471">
        <f>'Per IP Marketing'!$M$14</f>
        <v>-2700</v>
      </c>
      <c r="EM297" s="471">
        <f>'Per IP Marketing'!$N$14</f>
        <v>-1100</v>
      </c>
      <c r="EN297" s="471">
        <f>'Per IP Marketing'!$O$14</f>
        <v>-1100</v>
      </c>
      <c r="EO297" s="471">
        <f>'Per IP Marketing'!$P$14</f>
        <v>-1100</v>
      </c>
      <c r="EP297" s="471">
        <f>'Per IP Marketing'!$Q$14</f>
        <v>-800</v>
      </c>
      <c r="EQ297" s="471">
        <f>'Per IP Marketing'!$R$14</f>
        <v>-1050</v>
      </c>
      <c r="ER297" s="468">
        <f>'Per IP Marketing'!$T$14</f>
        <v>0</v>
      </c>
      <c r="ES297" s="468"/>
      <c r="ET297" s="468"/>
      <c r="EU297" s="472"/>
      <c r="EV297" s="468"/>
      <c r="EW297" s="468"/>
      <c r="EX297" s="468"/>
      <c r="EY297" s="468"/>
      <c r="EZ297" s="468"/>
      <c r="FA297" s="468"/>
      <c r="FB297" s="468"/>
      <c r="FC297" s="468"/>
      <c r="FD297" s="471"/>
      <c r="FE297" s="471"/>
      <c r="FF297" s="471"/>
      <c r="FG297" s="472"/>
      <c r="FH297" s="471"/>
      <c r="FI297" s="471"/>
      <c r="FJ297" s="471"/>
      <c r="FK297" s="471"/>
      <c r="FL297" s="471"/>
      <c r="FM297" s="471"/>
      <c r="FN297" s="471"/>
      <c r="FO297" s="471"/>
      <c r="FP297" s="471"/>
      <c r="FQ297" s="468"/>
      <c r="FR297" s="468"/>
      <c r="FS297" s="472"/>
      <c r="FT297" s="468"/>
      <c r="FU297" s="468"/>
      <c r="FV297" s="468"/>
      <c r="FW297" s="468"/>
      <c r="FX297" s="468"/>
      <c r="FY297" s="468"/>
      <c r="FZ297" s="468"/>
      <c r="GA297" s="468"/>
      <c r="GB297" s="471"/>
      <c r="GC297" s="471"/>
      <c r="GD297" s="471"/>
      <c r="GE297" s="471"/>
      <c r="GF297" s="471"/>
      <c r="GG297" s="510"/>
    </row>
    <row r="298" spans="7:189" s="508" customFormat="1" ht="22" hidden="1" customHeight="1">
      <c r="G298" s="540">
        <f t="shared" si="307"/>
        <v>92</v>
      </c>
      <c r="H298" s="468"/>
      <c r="I298" s="468"/>
      <c r="J298" s="468"/>
      <c r="K298" s="468"/>
      <c r="L298" s="468"/>
      <c r="M298" s="468"/>
      <c r="N298" s="468"/>
      <c r="O298" s="468"/>
      <c r="P298" s="472"/>
      <c r="Q298" s="471"/>
      <c r="R298" s="471"/>
      <c r="S298" s="472"/>
      <c r="T298" s="471"/>
      <c r="U298" s="471"/>
      <c r="V298" s="471"/>
      <c r="W298" s="471"/>
      <c r="X298" s="471"/>
      <c r="Y298" s="471"/>
      <c r="Z298" s="471"/>
      <c r="AA298" s="471"/>
      <c r="AB298" s="471"/>
      <c r="AC298" s="468"/>
      <c r="AD298" s="468"/>
      <c r="AE298" s="472"/>
      <c r="AF298" s="471"/>
      <c r="AG298" s="471"/>
      <c r="AH298" s="471"/>
      <c r="AI298" s="468"/>
      <c r="AJ298" s="468"/>
      <c r="AK298" s="468"/>
      <c r="AL298" s="468"/>
      <c r="AM298" s="468"/>
      <c r="AN298" s="471"/>
      <c r="AO298" s="471"/>
      <c r="AP298" s="471"/>
      <c r="AQ298" s="472"/>
      <c r="AR298" s="471"/>
      <c r="AS298" s="471"/>
      <c r="AT298" s="471"/>
      <c r="AU298" s="471"/>
      <c r="AV298" s="471"/>
      <c r="AW298" s="471"/>
      <c r="AX298" s="471"/>
      <c r="AY298" s="471"/>
      <c r="AZ298" s="468"/>
      <c r="BA298" s="468"/>
      <c r="BB298" s="468"/>
      <c r="BC298" s="472"/>
      <c r="BD298" s="471"/>
      <c r="BE298" s="471"/>
      <c r="BF298" s="471"/>
      <c r="BG298" s="468"/>
      <c r="BH298" s="468"/>
      <c r="BI298" s="468"/>
      <c r="BJ298" s="468"/>
      <c r="BK298" s="468"/>
      <c r="BL298" s="471"/>
      <c r="BM298" s="471"/>
      <c r="BN298" s="471"/>
      <c r="BO298" s="472"/>
      <c r="BP298" s="471"/>
      <c r="BQ298" s="471"/>
      <c r="BR298" s="471"/>
      <c r="BS298" s="471"/>
      <c r="BT298" s="471"/>
      <c r="BU298" s="471"/>
      <c r="BV298" s="471"/>
      <c r="BW298" s="471"/>
      <c r="BX298" s="471"/>
      <c r="BY298" s="468"/>
      <c r="BZ298" s="468"/>
      <c r="CA298" s="472"/>
      <c r="CB298" s="468"/>
      <c r="CC298" s="468"/>
      <c r="CD298" s="468"/>
      <c r="CE298" s="468"/>
      <c r="CF298" s="468"/>
      <c r="CG298" s="468"/>
      <c r="CH298" s="468"/>
      <c r="CI298" s="468"/>
      <c r="CJ298" s="471"/>
      <c r="CK298" s="471"/>
      <c r="CL298" s="471"/>
      <c r="CM298" s="472"/>
      <c r="CN298" s="471"/>
      <c r="CO298" s="471"/>
      <c r="CP298" s="471"/>
      <c r="CQ298" s="471"/>
      <c r="CR298" s="471"/>
      <c r="CS298" s="471"/>
      <c r="CT298" s="471"/>
      <c r="CU298" s="471"/>
      <c r="CV298" s="471"/>
      <c r="CW298" s="468"/>
      <c r="CX298" s="468"/>
      <c r="CY298" s="472"/>
      <c r="CZ298" s="468"/>
      <c r="DA298" s="468"/>
      <c r="DB298" s="468"/>
      <c r="DC298" s="468"/>
      <c r="DD298" s="468"/>
      <c r="DE298" s="468"/>
      <c r="DF298" s="468"/>
      <c r="DG298" s="468"/>
      <c r="DH298" s="471"/>
      <c r="DI298" s="471"/>
      <c r="DJ298" s="471"/>
      <c r="DK298" s="472"/>
      <c r="DL298" s="471"/>
      <c r="DM298" s="471"/>
      <c r="DN298" s="471"/>
      <c r="DO298" s="471"/>
      <c r="DP298" s="471"/>
      <c r="DQ298" s="471"/>
      <c r="DR298" s="471"/>
      <c r="DS298" s="471"/>
      <c r="DT298" s="471"/>
      <c r="DU298" s="468"/>
      <c r="DV298" s="468"/>
      <c r="DW298" s="472"/>
      <c r="DX298" s="468"/>
      <c r="DY298" s="468"/>
      <c r="DZ298" s="468"/>
      <c r="EA298" s="471">
        <f>'Per IP Marketing'!$B$14</f>
        <v>-24000</v>
      </c>
      <c r="EB298" s="471">
        <f>'Per IP Marketing'!$C$14</f>
        <v>-24000</v>
      </c>
      <c r="EC298" s="471">
        <f>'Per IP Marketing'!$D$14</f>
        <v>-19000</v>
      </c>
      <c r="ED298" s="471">
        <f>'Per IP Marketing'!$E$14</f>
        <v>-29000</v>
      </c>
      <c r="EE298" s="471">
        <f>'Per IP Marketing'!$F$14</f>
        <v>-26500</v>
      </c>
      <c r="EF298" s="471">
        <f>'Per IP Marketing'!$G$14</f>
        <v>-27700</v>
      </c>
      <c r="EG298" s="471">
        <f>'Per IP Marketing'!$H$14</f>
        <v>-32700</v>
      </c>
      <c r="EH298" s="471">
        <f>'Per IP Marketing'!$I$14</f>
        <v>-27000</v>
      </c>
      <c r="EI298" s="471">
        <f>'Per IP Marketing'!$J$14</f>
        <v>-12500</v>
      </c>
      <c r="EJ298" s="471">
        <f>'Per IP Marketing'!$K$14</f>
        <v>-10000</v>
      </c>
      <c r="EK298" s="471">
        <f>'Per IP Marketing'!$L$14</f>
        <v>-9250</v>
      </c>
      <c r="EL298" s="471">
        <f>'Per IP Marketing'!$M$14</f>
        <v>-2700</v>
      </c>
      <c r="EM298" s="471">
        <f>'Per IP Marketing'!$N$14</f>
        <v>-1100</v>
      </c>
      <c r="EN298" s="471">
        <f>'Per IP Marketing'!$O$14</f>
        <v>-1100</v>
      </c>
      <c r="EO298" s="471">
        <f>'Per IP Marketing'!$P$14</f>
        <v>-1100</v>
      </c>
      <c r="EP298" s="471">
        <f>'Per IP Marketing'!$Q$14</f>
        <v>-800</v>
      </c>
      <c r="EQ298" s="471">
        <f>'Per IP Marketing'!$R$14</f>
        <v>-1050</v>
      </c>
      <c r="ER298" s="468">
        <f>'Per IP Marketing'!$T$14</f>
        <v>0</v>
      </c>
      <c r="ES298" s="468"/>
      <c r="ET298" s="468"/>
      <c r="EU298" s="472"/>
      <c r="EV298" s="468"/>
      <c r="EW298" s="468"/>
      <c r="EX298" s="468"/>
      <c r="EY298" s="468"/>
      <c r="EZ298" s="468"/>
      <c r="FA298" s="468"/>
      <c r="FB298" s="468"/>
      <c r="FC298" s="468"/>
      <c r="FD298" s="471"/>
      <c r="FE298" s="471"/>
      <c r="FF298" s="471"/>
      <c r="FG298" s="472"/>
      <c r="FH298" s="471"/>
      <c r="FI298" s="471"/>
      <c r="FJ298" s="471"/>
      <c r="FK298" s="471"/>
      <c r="FL298" s="471"/>
      <c r="FM298" s="471"/>
      <c r="FN298" s="471"/>
      <c r="FO298" s="471"/>
      <c r="FP298" s="471"/>
      <c r="FQ298" s="468"/>
      <c r="FR298" s="468"/>
      <c r="FS298" s="472"/>
      <c r="FT298" s="468"/>
      <c r="FU298" s="468"/>
      <c r="FV298" s="468"/>
      <c r="FW298" s="468"/>
      <c r="FX298" s="468"/>
      <c r="FY298" s="468"/>
      <c r="FZ298" s="468"/>
      <c r="GA298" s="468"/>
      <c r="GB298" s="471"/>
      <c r="GC298" s="471"/>
      <c r="GD298" s="471"/>
      <c r="GE298" s="471"/>
      <c r="GF298" s="471"/>
      <c r="GG298" s="510"/>
    </row>
    <row r="299" spans="7:189" s="508" customFormat="1" ht="22" hidden="1" customHeight="1">
      <c r="G299" s="540">
        <f>G298+1</f>
        <v>93</v>
      </c>
      <c r="H299" s="468"/>
      <c r="I299" s="468"/>
      <c r="J299" s="468"/>
      <c r="K299" s="468"/>
      <c r="L299" s="468"/>
      <c r="M299" s="468"/>
      <c r="N299" s="468"/>
      <c r="O299" s="468"/>
      <c r="P299" s="472"/>
      <c r="Q299" s="471"/>
      <c r="R299" s="471"/>
      <c r="S299" s="472"/>
      <c r="T299" s="471"/>
      <c r="U299" s="471"/>
      <c r="V299" s="471"/>
      <c r="W299" s="471"/>
      <c r="X299" s="471"/>
      <c r="Y299" s="471"/>
      <c r="Z299" s="471"/>
      <c r="AA299" s="471"/>
      <c r="AB299" s="471"/>
      <c r="AC299" s="468"/>
      <c r="AD299" s="468"/>
      <c r="AE299" s="472"/>
      <c r="AF299" s="471"/>
      <c r="AG299" s="471"/>
      <c r="AH299" s="471"/>
      <c r="AI299" s="468"/>
      <c r="AJ299" s="468"/>
      <c r="AK299" s="468"/>
      <c r="AL299" s="468"/>
      <c r="AM299" s="468"/>
      <c r="AN299" s="471"/>
      <c r="AO299" s="471"/>
      <c r="AP299" s="471"/>
      <c r="AQ299" s="472"/>
      <c r="AR299" s="471"/>
      <c r="AS299" s="471"/>
      <c r="AT299" s="471"/>
      <c r="AU299" s="471"/>
      <c r="AV299" s="471"/>
      <c r="AW299" s="471"/>
      <c r="AX299" s="471"/>
      <c r="AY299" s="471"/>
      <c r="AZ299" s="468"/>
      <c r="BA299" s="468"/>
      <c r="BB299" s="468"/>
      <c r="BC299" s="472"/>
      <c r="BD299" s="471"/>
      <c r="BE299" s="471"/>
      <c r="BF299" s="471"/>
      <c r="BG299" s="468"/>
      <c r="BH299" s="468"/>
      <c r="BI299" s="468"/>
      <c r="BJ299" s="468"/>
      <c r="BK299" s="468"/>
      <c r="BL299" s="471"/>
      <c r="BM299" s="471"/>
      <c r="BN299" s="471"/>
      <c r="BO299" s="472"/>
      <c r="BP299" s="471"/>
      <c r="BQ299" s="471"/>
      <c r="BR299" s="471"/>
      <c r="BS299" s="471"/>
      <c r="BT299" s="471"/>
      <c r="BU299" s="471"/>
      <c r="BV299" s="471"/>
      <c r="BW299" s="471"/>
      <c r="BX299" s="471"/>
      <c r="BY299" s="468"/>
      <c r="BZ299" s="468"/>
      <c r="CA299" s="472"/>
      <c r="CB299" s="468"/>
      <c r="CC299" s="468"/>
      <c r="CD299" s="468"/>
      <c r="CE299" s="468"/>
      <c r="CF299" s="468"/>
      <c r="CG299" s="468"/>
      <c r="CH299" s="468"/>
      <c r="CI299" s="468"/>
      <c r="CJ299" s="471"/>
      <c r="CK299" s="471"/>
      <c r="CL299" s="471"/>
      <c r="CM299" s="472"/>
      <c r="CN299" s="471"/>
      <c r="CO299" s="471"/>
      <c r="CP299" s="471"/>
      <c r="CQ299" s="471"/>
      <c r="CR299" s="471"/>
      <c r="CS299" s="471"/>
      <c r="CT299" s="471"/>
      <c r="CU299" s="471"/>
      <c r="CV299" s="471"/>
      <c r="CW299" s="468"/>
      <c r="CX299" s="468"/>
      <c r="CY299" s="472"/>
      <c r="CZ299" s="468"/>
      <c r="DA299" s="468"/>
      <c r="DB299" s="468"/>
      <c r="DC299" s="468"/>
      <c r="DD299" s="468"/>
      <c r="DE299" s="468"/>
      <c r="DF299" s="468"/>
      <c r="DG299" s="468"/>
      <c r="DH299" s="471"/>
      <c r="DI299" s="471"/>
      <c r="DJ299" s="471"/>
      <c r="DK299" s="472"/>
      <c r="DL299" s="471"/>
      <c r="DM299" s="471"/>
      <c r="DN299" s="471"/>
      <c r="DO299" s="471"/>
      <c r="DP299" s="471"/>
      <c r="DQ299" s="471"/>
      <c r="DR299" s="471"/>
      <c r="DS299" s="471"/>
      <c r="DT299" s="471"/>
      <c r="DU299" s="468"/>
      <c r="DV299" s="468"/>
      <c r="DW299" s="472"/>
      <c r="DX299" s="468"/>
      <c r="DY299" s="468"/>
      <c r="DZ299" s="468"/>
      <c r="EA299" s="468"/>
      <c r="EB299" s="471">
        <f>'Per IP Marketing'!$B$14</f>
        <v>-24000</v>
      </c>
      <c r="EC299" s="471">
        <f>'Per IP Marketing'!$C$14</f>
        <v>-24000</v>
      </c>
      <c r="ED299" s="471">
        <f>'Per IP Marketing'!$D$14</f>
        <v>-19000</v>
      </c>
      <c r="EE299" s="471">
        <f>'Per IP Marketing'!$E$14</f>
        <v>-29000</v>
      </c>
      <c r="EF299" s="471">
        <f>'Per IP Marketing'!$F$14</f>
        <v>-26500</v>
      </c>
      <c r="EG299" s="471">
        <f>'Per IP Marketing'!$G$14</f>
        <v>-27700</v>
      </c>
      <c r="EH299" s="471">
        <f>'Per IP Marketing'!$H$14</f>
        <v>-32700</v>
      </c>
      <c r="EI299" s="471">
        <f>'Per IP Marketing'!$I$14</f>
        <v>-27000</v>
      </c>
      <c r="EJ299" s="471">
        <f>'Per IP Marketing'!$J$14</f>
        <v>-12500</v>
      </c>
      <c r="EK299" s="471">
        <f>'Per IP Marketing'!$K$14</f>
        <v>-10000</v>
      </c>
      <c r="EL299" s="471">
        <f>'Per IP Marketing'!$L$14</f>
        <v>-9250</v>
      </c>
      <c r="EM299" s="471">
        <f>'Per IP Marketing'!$M$14</f>
        <v>-2700</v>
      </c>
      <c r="EN299" s="471">
        <f>'Per IP Marketing'!$N$14</f>
        <v>-1100</v>
      </c>
      <c r="EO299" s="471">
        <f>'Per IP Marketing'!$O$14</f>
        <v>-1100</v>
      </c>
      <c r="EP299" s="471">
        <f>'Per IP Marketing'!$P$14</f>
        <v>-1100</v>
      </c>
      <c r="EQ299" s="471">
        <f>'Per IP Marketing'!$Q$14</f>
        <v>-800</v>
      </c>
      <c r="ER299" s="471">
        <f>'Per IP Marketing'!$R$14</f>
        <v>-1050</v>
      </c>
      <c r="ES299" s="468">
        <f>'Per IP Marketing'!$T$14</f>
        <v>0</v>
      </c>
      <c r="ET299" s="468"/>
      <c r="EU299" s="472"/>
      <c r="EV299" s="468"/>
      <c r="EW299" s="468"/>
      <c r="EX299" s="468"/>
      <c r="EY299" s="468"/>
      <c r="EZ299" s="468"/>
      <c r="FA299" s="468"/>
      <c r="FB299" s="468"/>
      <c r="FC299" s="468"/>
      <c r="FD299" s="471"/>
      <c r="FE299" s="471"/>
      <c r="FF299" s="471"/>
      <c r="FG299" s="472"/>
      <c r="FH299" s="471"/>
      <c r="FI299" s="471"/>
      <c r="FJ299" s="471"/>
      <c r="FK299" s="471"/>
      <c r="FL299" s="471"/>
      <c r="FM299" s="471"/>
      <c r="FN299" s="471"/>
      <c r="FO299" s="471"/>
      <c r="FP299" s="471"/>
      <c r="FQ299" s="468"/>
      <c r="FR299" s="468"/>
      <c r="FS299" s="472"/>
      <c r="FT299" s="468"/>
      <c r="FU299" s="468"/>
      <c r="FV299" s="468"/>
      <c r="FW299" s="468"/>
      <c r="FX299" s="468"/>
      <c r="FY299" s="468"/>
      <c r="FZ299" s="468"/>
      <c r="GA299" s="468"/>
      <c r="GB299" s="471"/>
      <c r="GC299" s="471"/>
      <c r="GD299" s="471"/>
      <c r="GE299" s="471"/>
      <c r="GF299" s="471"/>
      <c r="GG299" s="510"/>
    </row>
    <row r="300" spans="7:189" s="508" customFormat="1" ht="22" hidden="1" customHeight="1">
      <c r="G300" s="540">
        <f t="shared" ref="G300:G344" si="308">G299+1</f>
        <v>94</v>
      </c>
      <c r="H300" s="468"/>
      <c r="I300" s="468"/>
      <c r="J300" s="468"/>
      <c r="K300" s="468"/>
      <c r="L300" s="468"/>
      <c r="M300" s="468"/>
      <c r="N300" s="468"/>
      <c r="O300" s="468"/>
      <c r="P300" s="472"/>
      <c r="Q300" s="471"/>
      <c r="R300" s="471"/>
      <c r="S300" s="472"/>
      <c r="T300" s="471"/>
      <c r="U300" s="471"/>
      <c r="V300" s="471"/>
      <c r="W300" s="471"/>
      <c r="X300" s="471"/>
      <c r="Y300" s="471"/>
      <c r="Z300" s="471"/>
      <c r="AA300" s="471"/>
      <c r="AB300" s="471"/>
      <c r="AC300" s="468"/>
      <c r="AD300" s="468"/>
      <c r="AE300" s="472"/>
      <c r="AF300" s="471"/>
      <c r="AG300" s="471"/>
      <c r="AH300" s="471"/>
      <c r="AI300" s="468"/>
      <c r="AJ300" s="468"/>
      <c r="AK300" s="468"/>
      <c r="AL300" s="468"/>
      <c r="AM300" s="468"/>
      <c r="AN300" s="471"/>
      <c r="AO300" s="471"/>
      <c r="AP300" s="471"/>
      <c r="AQ300" s="472"/>
      <c r="AR300" s="471"/>
      <c r="AS300" s="471"/>
      <c r="AT300" s="471"/>
      <c r="AU300" s="471"/>
      <c r="AV300" s="471"/>
      <c r="AW300" s="471"/>
      <c r="AX300" s="471"/>
      <c r="AY300" s="471"/>
      <c r="AZ300" s="468"/>
      <c r="BA300" s="468"/>
      <c r="BB300" s="468"/>
      <c r="BC300" s="472"/>
      <c r="BD300" s="471"/>
      <c r="BE300" s="471"/>
      <c r="BF300" s="471"/>
      <c r="BG300" s="468"/>
      <c r="BH300" s="468"/>
      <c r="BI300" s="468"/>
      <c r="BJ300" s="468"/>
      <c r="BK300" s="468"/>
      <c r="BL300" s="471"/>
      <c r="BM300" s="471"/>
      <c r="BN300" s="471"/>
      <c r="BO300" s="472"/>
      <c r="BP300" s="471"/>
      <c r="BQ300" s="471"/>
      <c r="BR300" s="471"/>
      <c r="BS300" s="471"/>
      <c r="BT300" s="471"/>
      <c r="BU300" s="471"/>
      <c r="BV300" s="471"/>
      <c r="BW300" s="471"/>
      <c r="BX300" s="471"/>
      <c r="BY300" s="468"/>
      <c r="BZ300" s="468"/>
      <c r="CA300" s="472"/>
      <c r="CB300" s="468"/>
      <c r="CC300" s="468"/>
      <c r="CD300" s="468"/>
      <c r="CE300" s="468"/>
      <c r="CF300" s="468"/>
      <c r="CG300" s="468"/>
      <c r="CH300" s="468"/>
      <c r="CI300" s="468"/>
      <c r="CJ300" s="471"/>
      <c r="CK300" s="471"/>
      <c r="CL300" s="471"/>
      <c r="CM300" s="472"/>
      <c r="CN300" s="471"/>
      <c r="CO300" s="471"/>
      <c r="CP300" s="471"/>
      <c r="CQ300" s="471"/>
      <c r="CR300" s="471"/>
      <c r="CS300" s="471"/>
      <c r="CT300" s="471"/>
      <c r="CU300" s="471"/>
      <c r="CV300" s="471"/>
      <c r="CW300" s="468"/>
      <c r="CX300" s="468"/>
      <c r="CY300" s="472"/>
      <c r="CZ300" s="468"/>
      <c r="DA300" s="468"/>
      <c r="DB300" s="468"/>
      <c r="DC300" s="468"/>
      <c r="DD300" s="468"/>
      <c r="DE300" s="468"/>
      <c r="DF300" s="468"/>
      <c r="DG300" s="468"/>
      <c r="DH300" s="471"/>
      <c r="DI300" s="471"/>
      <c r="DJ300" s="471"/>
      <c r="DK300" s="472"/>
      <c r="DL300" s="471"/>
      <c r="DM300" s="471"/>
      <c r="DN300" s="471"/>
      <c r="DO300" s="471"/>
      <c r="DP300" s="471"/>
      <c r="DQ300" s="471"/>
      <c r="DR300" s="471"/>
      <c r="DS300" s="471"/>
      <c r="DT300" s="471"/>
      <c r="DU300" s="468"/>
      <c r="DV300" s="468"/>
      <c r="DW300" s="472"/>
      <c r="DX300" s="468"/>
      <c r="DY300" s="468"/>
      <c r="DZ300" s="468"/>
      <c r="EA300" s="468"/>
      <c r="EB300" s="468"/>
      <c r="EC300" s="471">
        <f>'Per IP Marketing'!$B$14</f>
        <v>-24000</v>
      </c>
      <c r="ED300" s="471">
        <f>'Per IP Marketing'!$C$14</f>
        <v>-24000</v>
      </c>
      <c r="EE300" s="471">
        <f>'Per IP Marketing'!$D$14</f>
        <v>-19000</v>
      </c>
      <c r="EF300" s="471">
        <f>'Per IP Marketing'!$E$14</f>
        <v>-29000</v>
      </c>
      <c r="EG300" s="471">
        <f>'Per IP Marketing'!$F$14</f>
        <v>-26500</v>
      </c>
      <c r="EH300" s="471">
        <f>'Per IP Marketing'!$G$14</f>
        <v>-27700</v>
      </c>
      <c r="EI300" s="471">
        <f>'Per IP Marketing'!$H$14</f>
        <v>-32700</v>
      </c>
      <c r="EJ300" s="471">
        <f>'Per IP Marketing'!$I$14</f>
        <v>-27000</v>
      </c>
      <c r="EK300" s="471">
        <f>'Per IP Marketing'!$J$14</f>
        <v>-12500</v>
      </c>
      <c r="EL300" s="471">
        <f>'Per IP Marketing'!$K$14</f>
        <v>-10000</v>
      </c>
      <c r="EM300" s="471">
        <f>'Per IP Marketing'!$L$14</f>
        <v>-9250</v>
      </c>
      <c r="EN300" s="471">
        <f>'Per IP Marketing'!$M$14</f>
        <v>-2700</v>
      </c>
      <c r="EO300" s="471">
        <f>'Per IP Marketing'!$N$14</f>
        <v>-1100</v>
      </c>
      <c r="EP300" s="471">
        <f>'Per IP Marketing'!$O$14</f>
        <v>-1100</v>
      </c>
      <c r="EQ300" s="471">
        <f>'Per IP Marketing'!$P$14</f>
        <v>-1100</v>
      </c>
      <c r="ER300" s="471">
        <f>'Per IP Marketing'!$Q$14</f>
        <v>-800</v>
      </c>
      <c r="ES300" s="471">
        <f>'Per IP Marketing'!$R$14</f>
        <v>-1050</v>
      </c>
      <c r="ET300" s="468">
        <f>'Per IP Marketing'!$T$14</f>
        <v>0</v>
      </c>
      <c r="EU300" s="472"/>
      <c r="EV300" s="468"/>
      <c r="EW300" s="468"/>
      <c r="EX300" s="468"/>
      <c r="EY300" s="468"/>
      <c r="EZ300" s="468"/>
      <c r="FA300" s="468"/>
      <c r="FB300" s="468"/>
      <c r="FC300" s="468"/>
      <c r="FD300" s="471"/>
      <c r="FE300" s="471"/>
      <c r="FF300" s="471"/>
      <c r="FG300" s="472"/>
      <c r="FH300" s="471"/>
      <c r="FI300" s="471"/>
      <c r="FJ300" s="471"/>
      <c r="FK300" s="471"/>
      <c r="FL300" s="471"/>
      <c r="FM300" s="471"/>
      <c r="FN300" s="471"/>
      <c r="FO300" s="471"/>
      <c r="FP300" s="471"/>
      <c r="FQ300" s="468"/>
      <c r="FR300" s="468"/>
      <c r="FS300" s="472"/>
      <c r="FT300" s="468"/>
      <c r="FU300" s="468"/>
      <c r="FV300" s="468"/>
      <c r="FW300" s="468"/>
      <c r="FX300" s="468"/>
      <c r="FY300" s="468"/>
      <c r="FZ300" s="468"/>
      <c r="GA300" s="468"/>
      <c r="GB300" s="471"/>
      <c r="GC300" s="471"/>
      <c r="GD300" s="471"/>
      <c r="GE300" s="471"/>
      <c r="GF300" s="471"/>
      <c r="GG300" s="510"/>
    </row>
    <row r="301" spans="7:189" s="508" customFormat="1" ht="22" hidden="1" customHeight="1">
      <c r="G301" s="540">
        <f t="shared" si="308"/>
        <v>95</v>
      </c>
      <c r="H301" s="468"/>
      <c r="I301" s="468"/>
      <c r="J301" s="468"/>
      <c r="K301" s="468"/>
      <c r="L301" s="468"/>
      <c r="M301" s="468"/>
      <c r="N301" s="468"/>
      <c r="O301" s="468"/>
      <c r="P301" s="472"/>
      <c r="Q301" s="471"/>
      <c r="R301" s="471"/>
      <c r="S301" s="472"/>
      <c r="T301" s="471"/>
      <c r="U301" s="471"/>
      <c r="V301" s="471"/>
      <c r="W301" s="471"/>
      <c r="X301" s="471"/>
      <c r="Y301" s="471"/>
      <c r="Z301" s="471"/>
      <c r="AA301" s="471"/>
      <c r="AB301" s="471"/>
      <c r="AC301" s="468"/>
      <c r="AD301" s="468"/>
      <c r="AE301" s="472"/>
      <c r="AF301" s="471"/>
      <c r="AG301" s="471"/>
      <c r="AH301" s="471"/>
      <c r="AI301" s="468"/>
      <c r="AJ301" s="468"/>
      <c r="AK301" s="468"/>
      <c r="AL301" s="468"/>
      <c r="AM301" s="468"/>
      <c r="AN301" s="471"/>
      <c r="AO301" s="471"/>
      <c r="AP301" s="471"/>
      <c r="AQ301" s="472"/>
      <c r="AR301" s="471"/>
      <c r="AS301" s="471"/>
      <c r="AT301" s="471"/>
      <c r="AU301" s="471"/>
      <c r="AV301" s="471"/>
      <c r="AW301" s="471"/>
      <c r="AX301" s="471"/>
      <c r="AY301" s="471"/>
      <c r="AZ301" s="468"/>
      <c r="BA301" s="468"/>
      <c r="BB301" s="468"/>
      <c r="BC301" s="472"/>
      <c r="BD301" s="471"/>
      <c r="BE301" s="471"/>
      <c r="BF301" s="471"/>
      <c r="BG301" s="468"/>
      <c r="BH301" s="468"/>
      <c r="BI301" s="468"/>
      <c r="BJ301" s="468"/>
      <c r="BK301" s="468"/>
      <c r="BL301" s="471"/>
      <c r="BM301" s="471"/>
      <c r="BN301" s="471"/>
      <c r="BO301" s="472"/>
      <c r="BP301" s="471"/>
      <c r="BQ301" s="471"/>
      <c r="BR301" s="471"/>
      <c r="BS301" s="471"/>
      <c r="BT301" s="471"/>
      <c r="BU301" s="471"/>
      <c r="BV301" s="471"/>
      <c r="BW301" s="471"/>
      <c r="BX301" s="471"/>
      <c r="BY301" s="468"/>
      <c r="BZ301" s="468"/>
      <c r="CA301" s="472"/>
      <c r="CB301" s="468"/>
      <c r="CC301" s="468"/>
      <c r="CD301" s="468"/>
      <c r="CE301" s="468"/>
      <c r="CF301" s="468"/>
      <c r="CG301" s="468"/>
      <c r="CH301" s="468"/>
      <c r="CI301" s="468"/>
      <c r="CJ301" s="471"/>
      <c r="CK301" s="471"/>
      <c r="CL301" s="471"/>
      <c r="CM301" s="472"/>
      <c r="CN301" s="471"/>
      <c r="CO301" s="471"/>
      <c r="CP301" s="471"/>
      <c r="CQ301" s="471"/>
      <c r="CR301" s="471"/>
      <c r="CS301" s="471"/>
      <c r="CT301" s="471"/>
      <c r="CU301" s="471"/>
      <c r="CV301" s="471"/>
      <c r="CW301" s="468"/>
      <c r="CX301" s="468"/>
      <c r="CY301" s="472"/>
      <c r="CZ301" s="468"/>
      <c r="DA301" s="468"/>
      <c r="DB301" s="468"/>
      <c r="DC301" s="468"/>
      <c r="DD301" s="468"/>
      <c r="DE301" s="468"/>
      <c r="DF301" s="468"/>
      <c r="DG301" s="468"/>
      <c r="DH301" s="471"/>
      <c r="DI301" s="471"/>
      <c r="DJ301" s="471"/>
      <c r="DK301" s="472"/>
      <c r="DL301" s="471"/>
      <c r="DM301" s="471"/>
      <c r="DN301" s="471"/>
      <c r="DO301" s="471"/>
      <c r="DP301" s="471"/>
      <c r="DQ301" s="471"/>
      <c r="DR301" s="471"/>
      <c r="DS301" s="471"/>
      <c r="DT301" s="471"/>
      <c r="DU301" s="468"/>
      <c r="DV301" s="468"/>
      <c r="DW301" s="472"/>
      <c r="DX301" s="468"/>
      <c r="DY301" s="468"/>
      <c r="DZ301" s="468"/>
      <c r="EA301" s="468"/>
      <c r="EB301" s="468"/>
      <c r="EC301" s="468"/>
      <c r="ED301" s="471">
        <f>'Per IP Marketing'!$B$14</f>
        <v>-24000</v>
      </c>
      <c r="EE301" s="471">
        <f>'Per IP Marketing'!$C$14</f>
        <v>-24000</v>
      </c>
      <c r="EF301" s="471">
        <f>'Per IP Marketing'!$D$14</f>
        <v>-19000</v>
      </c>
      <c r="EG301" s="471">
        <f>'Per IP Marketing'!$E$14</f>
        <v>-29000</v>
      </c>
      <c r="EH301" s="471">
        <f>'Per IP Marketing'!$F$14</f>
        <v>-26500</v>
      </c>
      <c r="EI301" s="471">
        <f>'Per IP Marketing'!$G$14</f>
        <v>-27700</v>
      </c>
      <c r="EJ301" s="471">
        <f>'Per IP Marketing'!$H$14</f>
        <v>-32700</v>
      </c>
      <c r="EK301" s="471">
        <f>'Per IP Marketing'!$I$14</f>
        <v>-27000</v>
      </c>
      <c r="EL301" s="471">
        <f>'Per IP Marketing'!$J$14</f>
        <v>-12500</v>
      </c>
      <c r="EM301" s="471">
        <f>'Per IP Marketing'!$K$14</f>
        <v>-10000</v>
      </c>
      <c r="EN301" s="471">
        <f>'Per IP Marketing'!$L$14</f>
        <v>-9250</v>
      </c>
      <c r="EO301" s="471">
        <f>'Per IP Marketing'!$M$14</f>
        <v>-2700</v>
      </c>
      <c r="EP301" s="471">
        <f>'Per IP Marketing'!$N$14</f>
        <v>-1100</v>
      </c>
      <c r="EQ301" s="471">
        <f>'Per IP Marketing'!$O$14</f>
        <v>-1100</v>
      </c>
      <c r="ER301" s="471">
        <f>'Per IP Marketing'!$P$14</f>
        <v>-1100</v>
      </c>
      <c r="ES301" s="471">
        <f>'Per IP Marketing'!$Q$14</f>
        <v>-800</v>
      </c>
      <c r="ET301" s="471">
        <f>'Per IP Marketing'!$R$14</f>
        <v>-1050</v>
      </c>
      <c r="EU301" s="468">
        <f>'Per IP Marketing'!$T$14</f>
        <v>0</v>
      </c>
      <c r="EV301" s="468"/>
      <c r="EW301" s="468"/>
      <c r="EX301" s="468"/>
      <c r="EY301" s="468"/>
      <c r="EZ301" s="468"/>
      <c r="FA301" s="468"/>
      <c r="FB301" s="468"/>
      <c r="FC301" s="468"/>
      <c r="FD301" s="471"/>
      <c r="FE301" s="471"/>
      <c r="FF301" s="471"/>
      <c r="FG301" s="472"/>
      <c r="FH301" s="471"/>
      <c r="FI301" s="471"/>
      <c r="FJ301" s="471"/>
      <c r="FK301" s="471"/>
      <c r="FL301" s="471"/>
      <c r="FM301" s="471"/>
      <c r="FN301" s="471"/>
      <c r="FO301" s="471"/>
      <c r="FP301" s="471"/>
      <c r="FQ301" s="468"/>
      <c r="FR301" s="468"/>
      <c r="FS301" s="472"/>
      <c r="FT301" s="468"/>
      <c r="FU301" s="468"/>
      <c r="FV301" s="468"/>
      <c r="FW301" s="468"/>
      <c r="FX301" s="468"/>
      <c r="FY301" s="468"/>
      <c r="FZ301" s="468"/>
      <c r="GA301" s="468"/>
      <c r="GB301" s="471"/>
      <c r="GC301" s="471"/>
      <c r="GD301" s="471"/>
      <c r="GE301" s="471"/>
      <c r="GF301" s="471"/>
      <c r="GG301" s="510"/>
    </row>
    <row r="302" spans="7:189" s="508" customFormat="1" ht="22" hidden="1" customHeight="1">
      <c r="G302" s="540">
        <f t="shared" si="308"/>
        <v>96</v>
      </c>
      <c r="H302" s="468"/>
      <c r="I302" s="468"/>
      <c r="J302" s="468"/>
      <c r="K302" s="468"/>
      <c r="L302" s="468"/>
      <c r="M302" s="468"/>
      <c r="N302" s="468"/>
      <c r="O302" s="468"/>
      <c r="P302" s="472"/>
      <c r="Q302" s="471"/>
      <c r="R302" s="471"/>
      <c r="S302" s="472"/>
      <c r="T302" s="471"/>
      <c r="U302" s="471"/>
      <c r="V302" s="471"/>
      <c r="W302" s="471"/>
      <c r="X302" s="471"/>
      <c r="Y302" s="471"/>
      <c r="Z302" s="471"/>
      <c r="AA302" s="471"/>
      <c r="AB302" s="471"/>
      <c r="AC302" s="468"/>
      <c r="AD302" s="468"/>
      <c r="AE302" s="472"/>
      <c r="AF302" s="471"/>
      <c r="AG302" s="471"/>
      <c r="AH302" s="471"/>
      <c r="AI302" s="468"/>
      <c r="AJ302" s="468"/>
      <c r="AK302" s="468"/>
      <c r="AL302" s="468"/>
      <c r="AM302" s="468"/>
      <c r="AN302" s="471"/>
      <c r="AO302" s="471"/>
      <c r="AP302" s="471"/>
      <c r="AQ302" s="472"/>
      <c r="AR302" s="471"/>
      <c r="AS302" s="471"/>
      <c r="AT302" s="471"/>
      <c r="AU302" s="471"/>
      <c r="AV302" s="471"/>
      <c r="AW302" s="471"/>
      <c r="AX302" s="471"/>
      <c r="AY302" s="471"/>
      <c r="AZ302" s="468"/>
      <c r="BA302" s="468"/>
      <c r="BB302" s="468"/>
      <c r="BC302" s="472"/>
      <c r="BD302" s="471"/>
      <c r="BE302" s="471"/>
      <c r="BF302" s="471"/>
      <c r="BG302" s="468"/>
      <c r="BH302" s="468"/>
      <c r="BI302" s="468"/>
      <c r="BJ302" s="468"/>
      <c r="BK302" s="468"/>
      <c r="BL302" s="471"/>
      <c r="BM302" s="471"/>
      <c r="BN302" s="471"/>
      <c r="BO302" s="472"/>
      <c r="BP302" s="471"/>
      <c r="BQ302" s="471"/>
      <c r="BR302" s="471"/>
      <c r="BS302" s="471"/>
      <c r="BT302" s="471"/>
      <c r="BU302" s="471"/>
      <c r="BV302" s="471"/>
      <c r="BW302" s="471"/>
      <c r="BX302" s="471"/>
      <c r="BY302" s="468"/>
      <c r="BZ302" s="468"/>
      <c r="CA302" s="472"/>
      <c r="CB302" s="468"/>
      <c r="CC302" s="468"/>
      <c r="CD302" s="468"/>
      <c r="CE302" s="468"/>
      <c r="CF302" s="468"/>
      <c r="CG302" s="468"/>
      <c r="CH302" s="468"/>
      <c r="CI302" s="468"/>
      <c r="CJ302" s="471"/>
      <c r="CK302" s="471"/>
      <c r="CL302" s="471"/>
      <c r="CM302" s="472"/>
      <c r="CN302" s="471"/>
      <c r="CO302" s="471"/>
      <c r="CP302" s="471"/>
      <c r="CQ302" s="471"/>
      <c r="CR302" s="471"/>
      <c r="CS302" s="471"/>
      <c r="CT302" s="471"/>
      <c r="CU302" s="471"/>
      <c r="CV302" s="471"/>
      <c r="CW302" s="468"/>
      <c r="CX302" s="468"/>
      <c r="CY302" s="472"/>
      <c r="CZ302" s="468"/>
      <c r="DA302" s="468"/>
      <c r="DB302" s="468"/>
      <c r="DC302" s="468"/>
      <c r="DD302" s="468"/>
      <c r="DE302" s="468"/>
      <c r="DF302" s="468"/>
      <c r="DG302" s="468"/>
      <c r="DH302" s="471"/>
      <c r="DI302" s="471"/>
      <c r="DJ302" s="471"/>
      <c r="DK302" s="472"/>
      <c r="DL302" s="471"/>
      <c r="DM302" s="471"/>
      <c r="DN302" s="471"/>
      <c r="DO302" s="471"/>
      <c r="DP302" s="471"/>
      <c r="DQ302" s="471"/>
      <c r="DR302" s="471"/>
      <c r="DS302" s="471"/>
      <c r="DT302" s="471"/>
      <c r="DU302" s="468"/>
      <c r="DV302" s="468"/>
      <c r="DW302" s="472"/>
      <c r="DX302" s="468"/>
      <c r="DY302" s="468"/>
      <c r="DZ302" s="468"/>
      <c r="EA302" s="468"/>
      <c r="EB302" s="468"/>
      <c r="EC302" s="468"/>
      <c r="ED302" s="471">
        <f>'Per IP Marketing'!$B$14</f>
        <v>-24000</v>
      </c>
      <c r="EE302" s="471">
        <f>'Per IP Marketing'!$C$14</f>
        <v>-24000</v>
      </c>
      <c r="EF302" s="471">
        <f>'Per IP Marketing'!$D$14</f>
        <v>-19000</v>
      </c>
      <c r="EG302" s="471">
        <f>'Per IP Marketing'!$E$14</f>
        <v>-29000</v>
      </c>
      <c r="EH302" s="471">
        <f>'Per IP Marketing'!$F$14</f>
        <v>-26500</v>
      </c>
      <c r="EI302" s="471">
        <f>'Per IP Marketing'!$G$14</f>
        <v>-27700</v>
      </c>
      <c r="EJ302" s="471">
        <f>'Per IP Marketing'!$H$14</f>
        <v>-32700</v>
      </c>
      <c r="EK302" s="471">
        <f>'Per IP Marketing'!$I$14</f>
        <v>-27000</v>
      </c>
      <c r="EL302" s="471">
        <f>'Per IP Marketing'!$J$14</f>
        <v>-12500</v>
      </c>
      <c r="EM302" s="471">
        <f>'Per IP Marketing'!$K$14</f>
        <v>-10000</v>
      </c>
      <c r="EN302" s="471">
        <f>'Per IP Marketing'!$L$14</f>
        <v>-9250</v>
      </c>
      <c r="EO302" s="471">
        <f>'Per IP Marketing'!$M$14</f>
        <v>-2700</v>
      </c>
      <c r="EP302" s="471">
        <f>'Per IP Marketing'!$N$14</f>
        <v>-1100</v>
      </c>
      <c r="EQ302" s="471">
        <f>'Per IP Marketing'!$O$14</f>
        <v>-1100</v>
      </c>
      <c r="ER302" s="471">
        <f>'Per IP Marketing'!$P$14</f>
        <v>-1100</v>
      </c>
      <c r="ES302" s="471">
        <f>'Per IP Marketing'!$Q$14</f>
        <v>-800</v>
      </c>
      <c r="ET302" s="471">
        <f>'Per IP Marketing'!$R$14</f>
        <v>-1050</v>
      </c>
      <c r="EU302" s="468">
        <f>'Per IP Marketing'!$T$14</f>
        <v>0</v>
      </c>
      <c r="EV302" s="468"/>
      <c r="EW302" s="468"/>
      <c r="EX302" s="468"/>
      <c r="EY302" s="468"/>
      <c r="EZ302" s="468"/>
      <c r="FA302" s="468"/>
      <c r="FB302" s="468"/>
      <c r="FC302" s="468"/>
      <c r="FD302" s="471"/>
      <c r="FE302" s="471"/>
      <c r="FF302" s="471"/>
      <c r="FG302" s="472"/>
      <c r="FH302" s="471"/>
      <c r="FI302" s="471"/>
      <c r="FJ302" s="471"/>
      <c r="FK302" s="471"/>
      <c r="FL302" s="471"/>
      <c r="FM302" s="471"/>
      <c r="FN302" s="471"/>
      <c r="FO302" s="471"/>
      <c r="FP302" s="471"/>
      <c r="FQ302" s="468"/>
      <c r="FR302" s="468"/>
      <c r="FS302" s="472"/>
      <c r="FT302" s="468"/>
      <c r="FU302" s="468"/>
      <c r="FV302" s="468"/>
      <c r="FW302" s="468"/>
      <c r="FX302" s="468"/>
      <c r="FY302" s="468"/>
      <c r="FZ302" s="468"/>
      <c r="GA302" s="468"/>
      <c r="GB302" s="471"/>
      <c r="GC302" s="471"/>
      <c r="GD302" s="471"/>
      <c r="GE302" s="471"/>
      <c r="GF302" s="471"/>
      <c r="GG302" s="510"/>
    </row>
    <row r="303" spans="7:189" s="508" customFormat="1" ht="22" hidden="1" customHeight="1">
      <c r="G303" s="540">
        <f t="shared" si="308"/>
        <v>97</v>
      </c>
      <c r="H303" s="468"/>
      <c r="I303" s="468"/>
      <c r="J303" s="468"/>
      <c r="K303" s="468"/>
      <c r="L303" s="468"/>
      <c r="M303" s="468"/>
      <c r="N303" s="468"/>
      <c r="O303" s="468"/>
      <c r="P303" s="472"/>
      <c r="Q303" s="471"/>
      <c r="R303" s="471"/>
      <c r="S303" s="472"/>
      <c r="T303" s="471"/>
      <c r="U303" s="471"/>
      <c r="V303" s="471"/>
      <c r="W303" s="471"/>
      <c r="X303" s="471"/>
      <c r="Y303" s="471"/>
      <c r="Z303" s="471"/>
      <c r="AA303" s="471"/>
      <c r="AB303" s="471"/>
      <c r="AC303" s="468"/>
      <c r="AD303" s="468"/>
      <c r="AE303" s="472"/>
      <c r="AF303" s="471"/>
      <c r="AG303" s="471"/>
      <c r="AH303" s="471"/>
      <c r="AI303" s="468"/>
      <c r="AJ303" s="468"/>
      <c r="AK303" s="468"/>
      <c r="AL303" s="468"/>
      <c r="AM303" s="468"/>
      <c r="AN303" s="471"/>
      <c r="AO303" s="471"/>
      <c r="AP303" s="471"/>
      <c r="AQ303" s="472"/>
      <c r="AR303" s="471"/>
      <c r="AS303" s="471"/>
      <c r="AT303" s="471"/>
      <c r="AU303" s="471"/>
      <c r="AV303" s="471"/>
      <c r="AW303" s="471"/>
      <c r="AX303" s="471"/>
      <c r="AY303" s="471"/>
      <c r="AZ303" s="468"/>
      <c r="BA303" s="468"/>
      <c r="BB303" s="468"/>
      <c r="BC303" s="472"/>
      <c r="BD303" s="471"/>
      <c r="BE303" s="471"/>
      <c r="BF303" s="471"/>
      <c r="BG303" s="468"/>
      <c r="BH303" s="468"/>
      <c r="BI303" s="468"/>
      <c r="BJ303" s="468"/>
      <c r="BK303" s="468"/>
      <c r="BL303" s="471"/>
      <c r="BM303" s="471"/>
      <c r="BN303" s="471"/>
      <c r="BO303" s="472"/>
      <c r="BP303" s="471"/>
      <c r="BQ303" s="471"/>
      <c r="BR303" s="471"/>
      <c r="BS303" s="471"/>
      <c r="BT303" s="471"/>
      <c r="BU303" s="471"/>
      <c r="BV303" s="471"/>
      <c r="BW303" s="471"/>
      <c r="BX303" s="471"/>
      <c r="BY303" s="468"/>
      <c r="BZ303" s="468"/>
      <c r="CA303" s="472"/>
      <c r="CB303" s="468"/>
      <c r="CC303" s="468"/>
      <c r="CD303" s="468"/>
      <c r="CE303" s="468"/>
      <c r="CF303" s="468"/>
      <c r="CG303" s="468"/>
      <c r="CH303" s="468"/>
      <c r="CI303" s="468"/>
      <c r="CJ303" s="471"/>
      <c r="CK303" s="471"/>
      <c r="CL303" s="471"/>
      <c r="CM303" s="472"/>
      <c r="CN303" s="471"/>
      <c r="CO303" s="471"/>
      <c r="CP303" s="471"/>
      <c r="CQ303" s="471"/>
      <c r="CR303" s="471"/>
      <c r="CS303" s="471"/>
      <c r="CT303" s="471"/>
      <c r="CU303" s="471"/>
      <c r="CV303" s="471"/>
      <c r="CW303" s="468"/>
      <c r="CX303" s="468"/>
      <c r="CY303" s="472"/>
      <c r="CZ303" s="468"/>
      <c r="DA303" s="468"/>
      <c r="DB303" s="468"/>
      <c r="DC303" s="468"/>
      <c r="DD303" s="468"/>
      <c r="DE303" s="468"/>
      <c r="DF303" s="468"/>
      <c r="DG303" s="468"/>
      <c r="DH303" s="471"/>
      <c r="DI303" s="471"/>
      <c r="DJ303" s="471"/>
      <c r="DK303" s="472"/>
      <c r="DL303" s="471"/>
      <c r="DM303" s="471"/>
      <c r="DN303" s="471"/>
      <c r="DO303" s="471"/>
      <c r="DP303" s="471"/>
      <c r="DQ303" s="471"/>
      <c r="DR303" s="471"/>
      <c r="DS303" s="471"/>
      <c r="DT303" s="471"/>
      <c r="DU303" s="468"/>
      <c r="DV303" s="468"/>
      <c r="DW303" s="472"/>
      <c r="DX303" s="468"/>
      <c r="DY303" s="468"/>
      <c r="DZ303" s="468"/>
      <c r="EA303" s="468"/>
      <c r="EB303" s="468"/>
      <c r="EC303" s="468"/>
      <c r="ED303" s="468"/>
      <c r="EE303" s="471">
        <f>'Per IP Marketing'!$B$14</f>
        <v>-24000</v>
      </c>
      <c r="EF303" s="471">
        <f>'Per IP Marketing'!$C$14</f>
        <v>-24000</v>
      </c>
      <c r="EG303" s="471">
        <f>'Per IP Marketing'!$D$14</f>
        <v>-19000</v>
      </c>
      <c r="EH303" s="471">
        <f>'Per IP Marketing'!$E$14</f>
        <v>-29000</v>
      </c>
      <c r="EI303" s="471">
        <f>'Per IP Marketing'!$F$14</f>
        <v>-26500</v>
      </c>
      <c r="EJ303" s="471">
        <f>'Per IP Marketing'!$G$14</f>
        <v>-27700</v>
      </c>
      <c r="EK303" s="471">
        <f>'Per IP Marketing'!$H$14</f>
        <v>-32700</v>
      </c>
      <c r="EL303" s="471">
        <f>'Per IP Marketing'!$I$14</f>
        <v>-27000</v>
      </c>
      <c r="EM303" s="471">
        <f>'Per IP Marketing'!$J$14</f>
        <v>-12500</v>
      </c>
      <c r="EN303" s="471">
        <f>'Per IP Marketing'!$K$14</f>
        <v>-10000</v>
      </c>
      <c r="EO303" s="471">
        <f>'Per IP Marketing'!$L$14</f>
        <v>-9250</v>
      </c>
      <c r="EP303" s="471">
        <f>'Per IP Marketing'!$M$14</f>
        <v>-2700</v>
      </c>
      <c r="EQ303" s="471">
        <f>'Per IP Marketing'!$N$14</f>
        <v>-1100</v>
      </c>
      <c r="ER303" s="471">
        <f>'Per IP Marketing'!$O$14</f>
        <v>-1100</v>
      </c>
      <c r="ES303" s="471">
        <f>'Per IP Marketing'!$P$14</f>
        <v>-1100</v>
      </c>
      <c r="ET303" s="471">
        <f>'Per IP Marketing'!$Q$14</f>
        <v>-800</v>
      </c>
      <c r="EU303" s="471">
        <f>'Per IP Marketing'!$R$14</f>
        <v>-1050</v>
      </c>
      <c r="EV303" s="468">
        <f>'Per IP Marketing'!$T$14</f>
        <v>0</v>
      </c>
      <c r="EW303" s="468"/>
      <c r="EX303" s="468"/>
      <c r="EY303" s="468"/>
      <c r="EZ303" s="468"/>
      <c r="FA303" s="468"/>
      <c r="FB303" s="468"/>
      <c r="FC303" s="468"/>
      <c r="FD303" s="471"/>
      <c r="FE303" s="471"/>
      <c r="FF303" s="471"/>
      <c r="FG303" s="472"/>
      <c r="FH303" s="471"/>
      <c r="FI303" s="471"/>
      <c r="FJ303" s="471"/>
      <c r="FK303" s="471"/>
      <c r="FL303" s="471"/>
      <c r="FM303" s="471"/>
      <c r="FN303" s="471"/>
      <c r="FO303" s="471"/>
      <c r="FP303" s="471"/>
      <c r="FQ303" s="468"/>
      <c r="FR303" s="468"/>
      <c r="FS303" s="472"/>
      <c r="FT303" s="468"/>
      <c r="FU303" s="468"/>
      <c r="FV303" s="468"/>
      <c r="FW303" s="468"/>
      <c r="FX303" s="468"/>
      <c r="FY303" s="468"/>
      <c r="FZ303" s="468"/>
      <c r="GA303" s="468"/>
      <c r="GB303" s="471"/>
      <c r="GC303" s="471"/>
      <c r="GD303" s="471"/>
      <c r="GE303" s="471"/>
      <c r="GF303" s="471"/>
      <c r="GG303" s="510"/>
    </row>
    <row r="304" spans="7:189" s="508" customFormat="1" ht="22" hidden="1" customHeight="1">
      <c r="G304" s="540">
        <f t="shared" si="308"/>
        <v>98</v>
      </c>
      <c r="H304" s="468"/>
      <c r="I304" s="468"/>
      <c r="J304" s="468"/>
      <c r="K304" s="468"/>
      <c r="L304" s="468"/>
      <c r="M304" s="468"/>
      <c r="N304" s="468"/>
      <c r="O304" s="468"/>
      <c r="P304" s="472"/>
      <c r="Q304" s="471"/>
      <c r="R304" s="471"/>
      <c r="S304" s="472"/>
      <c r="T304" s="471"/>
      <c r="U304" s="471"/>
      <c r="V304" s="471"/>
      <c r="W304" s="471"/>
      <c r="X304" s="471"/>
      <c r="Y304" s="471"/>
      <c r="Z304" s="471"/>
      <c r="AA304" s="471"/>
      <c r="AB304" s="471"/>
      <c r="AC304" s="468"/>
      <c r="AD304" s="468"/>
      <c r="AE304" s="472"/>
      <c r="AF304" s="471"/>
      <c r="AG304" s="471"/>
      <c r="AH304" s="471"/>
      <c r="AI304" s="468"/>
      <c r="AJ304" s="468"/>
      <c r="AK304" s="468"/>
      <c r="AL304" s="468"/>
      <c r="AM304" s="468"/>
      <c r="AN304" s="471"/>
      <c r="AO304" s="471"/>
      <c r="AP304" s="471"/>
      <c r="AQ304" s="472"/>
      <c r="AR304" s="471"/>
      <c r="AS304" s="471"/>
      <c r="AT304" s="471"/>
      <c r="AU304" s="471"/>
      <c r="AV304" s="471"/>
      <c r="AW304" s="471"/>
      <c r="AX304" s="471"/>
      <c r="AY304" s="471"/>
      <c r="AZ304" s="468"/>
      <c r="BA304" s="468"/>
      <c r="BB304" s="468"/>
      <c r="BC304" s="472"/>
      <c r="BD304" s="471"/>
      <c r="BE304" s="471"/>
      <c r="BF304" s="471"/>
      <c r="BG304" s="468"/>
      <c r="BH304" s="468"/>
      <c r="BI304" s="468"/>
      <c r="BJ304" s="468"/>
      <c r="BK304" s="468"/>
      <c r="BL304" s="471"/>
      <c r="BM304" s="471"/>
      <c r="BN304" s="471"/>
      <c r="BO304" s="472"/>
      <c r="BP304" s="471"/>
      <c r="BQ304" s="471"/>
      <c r="BR304" s="471"/>
      <c r="BS304" s="471"/>
      <c r="BT304" s="471"/>
      <c r="BU304" s="471"/>
      <c r="BV304" s="471"/>
      <c r="BW304" s="471"/>
      <c r="BX304" s="471"/>
      <c r="BY304" s="468"/>
      <c r="BZ304" s="468"/>
      <c r="CA304" s="472"/>
      <c r="CB304" s="468"/>
      <c r="CC304" s="468"/>
      <c r="CD304" s="468"/>
      <c r="CE304" s="468"/>
      <c r="CF304" s="468"/>
      <c r="CG304" s="468"/>
      <c r="CH304" s="468"/>
      <c r="CI304" s="468"/>
      <c r="CJ304" s="471"/>
      <c r="CK304" s="471"/>
      <c r="CL304" s="471"/>
      <c r="CM304" s="472"/>
      <c r="CN304" s="471"/>
      <c r="CO304" s="471"/>
      <c r="CP304" s="471"/>
      <c r="CQ304" s="471"/>
      <c r="CR304" s="471"/>
      <c r="CS304" s="471"/>
      <c r="CT304" s="471"/>
      <c r="CU304" s="471"/>
      <c r="CV304" s="471"/>
      <c r="CW304" s="468"/>
      <c r="CX304" s="468"/>
      <c r="CY304" s="472"/>
      <c r="CZ304" s="468"/>
      <c r="DA304" s="468"/>
      <c r="DB304" s="468"/>
      <c r="DC304" s="468"/>
      <c r="DD304" s="468"/>
      <c r="DE304" s="468"/>
      <c r="DF304" s="468"/>
      <c r="DG304" s="468"/>
      <c r="DH304" s="471"/>
      <c r="DI304" s="471"/>
      <c r="DJ304" s="471"/>
      <c r="DK304" s="472"/>
      <c r="DL304" s="471"/>
      <c r="DM304" s="471"/>
      <c r="DN304" s="471"/>
      <c r="DO304" s="471"/>
      <c r="DP304" s="471"/>
      <c r="DQ304" s="471"/>
      <c r="DR304" s="471"/>
      <c r="DS304" s="471"/>
      <c r="DT304" s="471"/>
      <c r="DU304" s="468"/>
      <c r="DV304" s="468"/>
      <c r="DW304" s="472"/>
      <c r="DX304" s="468"/>
      <c r="DY304" s="468"/>
      <c r="DZ304" s="468"/>
      <c r="EA304" s="468"/>
      <c r="EB304" s="468"/>
      <c r="EC304" s="468"/>
      <c r="ED304" s="468"/>
      <c r="EE304" s="471">
        <f>'Per IP Marketing'!$B$14</f>
        <v>-24000</v>
      </c>
      <c r="EF304" s="471">
        <f>'Per IP Marketing'!$C$14</f>
        <v>-24000</v>
      </c>
      <c r="EG304" s="471">
        <f>'Per IP Marketing'!$D$14</f>
        <v>-19000</v>
      </c>
      <c r="EH304" s="471">
        <f>'Per IP Marketing'!$E$14</f>
        <v>-29000</v>
      </c>
      <c r="EI304" s="471">
        <f>'Per IP Marketing'!$F$14</f>
        <v>-26500</v>
      </c>
      <c r="EJ304" s="471">
        <f>'Per IP Marketing'!$G$14</f>
        <v>-27700</v>
      </c>
      <c r="EK304" s="471">
        <f>'Per IP Marketing'!$H$14</f>
        <v>-32700</v>
      </c>
      <c r="EL304" s="471">
        <f>'Per IP Marketing'!$I$14</f>
        <v>-27000</v>
      </c>
      <c r="EM304" s="471">
        <f>'Per IP Marketing'!$J$14</f>
        <v>-12500</v>
      </c>
      <c r="EN304" s="471">
        <f>'Per IP Marketing'!$K$14</f>
        <v>-10000</v>
      </c>
      <c r="EO304" s="471">
        <f>'Per IP Marketing'!$L$14</f>
        <v>-9250</v>
      </c>
      <c r="EP304" s="471">
        <f>'Per IP Marketing'!$M$14</f>
        <v>-2700</v>
      </c>
      <c r="EQ304" s="471">
        <f>'Per IP Marketing'!$N$14</f>
        <v>-1100</v>
      </c>
      <c r="ER304" s="471">
        <f>'Per IP Marketing'!$O$14</f>
        <v>-1100</v>
      </c>
      <c r="ES304" s="471">
        <f>'Per IP Marketing'!$P$14</f>
        <v>-1100</v>
      </c>
      <c r="ET304" s="471">
        <f>'Per IP Marketing'!$Q$14</f>
        <v>-800</v>
      </c>
      <c r="EU304" s="471">
        <f>'Per IP Marketing'!$R$14</f>
        <v>-1050</v>
      </c>
      <c r="EV304" s="468">
        <f>'Per IP Marketing'!$T$14</f>
        <v>0</v>
      </c>
      <c r="EW304" s="468"/>
      <c r="EX304" s="468"/>
      <c r="EY304" s="468"/>
      <c r="EZ304" s="468"/>
      <c r="FA304" s="468"/>
      <c r="FB304" s="468"/>
      <c r="FC304" s="468"/>
      <c r="FD304" s="471"/>
      <c r="FE304" s="471"/>
      <c r="FF304" s="471"/>
      <c r="FG304" s="472"/>
      <c r="FH304" s="471"/>
      <c r="FI304" s="471"/>
      <c r="FJ304" s="471"/>
      <c r="FK304" s="471"/>
      <c r="FL304" s="471"/>
      <c r="FM304" s="471"/>
      <c r="FN304" s="471"/>
      <c r="FO304" s="471"/>
      <c r="FP304" s="471"/>
      <c r="FQ304" s="468"/>
      <c r="FR304" s="468"/>
      <c r="FS304" s="472"/>
      <c r="FT304" s="468"/>
      <c r="FU304" s="468"/>
      <c r="FV304" s="468"/>
      <c r="FW304" s="468"/>
      <c r="FX304" s="468"/>
      <c r="FY304" s="468"/>
      <c r="FZ304" s="468"/>
      <c r="GA304" s="468"/>
      <c r="GB304" s="471"/>
      <c r="GC304" s="471"/>
      <c r="GD304" s="471"/>
      <c r="GE304" s="471"/>
      <c r="GF304" s="471"/>
      <c r="GG304" s="510"/>
    </row>
    <row r="305" spans="7:189" s="508" customFormat="1" ht="22" hidden="1" customHeight="1">
      <c r="G305" s="540">
        <f t="shared" si="308"/>
        <v>99</v>
      </c>
      <c r="H305" s="468"/>
      <c r="I305" s="468"/>
      <c r="J305" s="468"/>
      <c r="K305" s="468"/>
      <c r="L305" s="468"/>
      <c r="M305" s="468"/>
      <c r="N305" s="468"/>
      <c r="O305" s="468"/>
      <c r="P305" s="472"/>
      <c r="Q305" s="471"/>
      <c r="R305" s="471"/>
      <c r="S305" s="472"/>
      <c r="T305" s="471"/>
      <c r="U305" s="471"/>
      <c r="V305" s="471"/>
      <c r="W305" s="471"/>
      <c r="X305" s="471"/>
      <c r="Y305" s="471"/>
      <c r="Z305" s="471"/>
      <c r="AA305" s="471"/>
      <c r="AB305" s="471"/>
      <c r="AC305" s="468"/>
      <c r="AD305" s="468"/>
      <c r="AE305" s="472"/>
      <c r="AF305" s="471"/>
      <c r="AG305" s="471"/>
      <c r="AH305" s="471"/>
      <c r="AI305" s="468"/>
      <c r="AJ305" s="468"/>
      <c r="AK305" s="468"/>
      <c r="AL305" s="468"/>
      <c r="AM305" s="468"/>
      <c r="AN305" s="471"/>
      <c r="AO305" s="471"/>
      <c r="AP305" s="471"/>
      <c r="AQ305" s="472"/>
      <c r="AR305" s="471"/>
      <c r="AS305" s="471"/>
      <c r="AT305" s="471"/>
      <c r="AU305" s="471"/>
      <c r="AV305" s="471"/>
      <c r="AW305" s="471"/>
      <c r="AX305" s="471"/>
      <c r="AY305" s="471"/>
      <c r="AZ305" s="468"/>
      <c r="BA305" s="468"/>
      <c r="BB305" s="468"/>
      <c r="BC305" s="472"/>
      <c r="BD305" s="471"/>
      <c r="BE305" s="471"/>
      <c r="BF305" s="471"/>
      <c r="BG305" s="468"/>
      <c r="BH305" s="468"/>
      <c r="BI305" s="468"/>
      <c r="BJ305" s="468"/>
      <c r="BK305" s="468"/>
      <c r="BL305" s="471"/>
      <c r="BM305" s="471"/>
      <c r="BN305" s="471"/>
      <c r="BO305" s="472"/>
      <c r="BP305" s="471"/>
      <c r="BQ305" s="471"/>
      <c r="BR305" s="471"/>
      <c r="BS305" s="471"/>
      <c r="BT305" s="471"/>
      <c r="BU305" s="471"/>
      <c r="BV305" s="471"/>
      <c r="BW305" s="471"/>
      <c r="BX305" s="471"/>
      <c r="BY305" s="468"/>
      <c r="BZ305" s="468"/>
      <c r="CA305" s="472"/>
      <c r="CB305" s="468"/>
      <c r="CC305" s="468"/>
      <c r="CD305" s="468"/>
      <c r="CE305" s="468"/>
      <c r="CF305" s="468"/>
      <c r="CG305" s="468"/>
      <c r="CH305" s="468"/>
      <c r="CI305" s="468"/>
      <c r="CJ305" s="471"/>
      <c r="CK305" s="471"/>
      <c r="CL305" s="471"/>
      <c r="CM305" s="472"/>
      <c r="CN305" s="471"/>
      <c r="CO305" s="471"/>
      <c r="CP305" s="471"/>
      <c r="CQ305" s="471"/>
      <c r="CR305" s="471"/>
      <c r="CS305" s="471"/>
      <c r="CT305" s="471"/>
      <c r="CU305" s="471"/>
      <c r="CV305" s="471"/>
      <c r="CW305" s="468"/>
      <c r="CX305" s="468"/>
      <c r="CY305" s="472"/>
      <c r="CZ305" s="468"/>
      <c r="DA305" s="468"/>
      <c r="DB305" s="468"/>
      <c r="DC305" s="468"/>
      <c r="DD305" s="468"/>
      <c r="DE305" s="468"/>
      <c r="DF305" s="468"/>
      <c r="DG305" s="468"/>
      <c r="DH305" s="471"/>
      <c r="DI305" s="471"/>
      <c r="DJ305" s="471"/>
      <c r="DK305" s="472"/>
      <c r="DL305" s="471"/>
      <c r="DM305" s="471"/>
      <c r="DN305" s="471"/>
      <c r="DO305" s="471"/>
      <c r="DP305" s="471"/>
      <c r="DQ305" s="471"/>
      <c r="DR305" s="471"/>
      <c r="DS305" s="471"/>
      <c r="DT305" s="471"/>
      <c r="DU305" s="468"/>
      <c r="DV305" s="468"/>
      <c r="DW305" s="472"/>
      <c r="DX305" s="468"/>
      <c r="DY305" s="468"/>
      <c r="DZ305" s="468"/>
      <c r="EA305" s="468"/>
      <c r="EB305" s="468"/>
      <c r="EC305" s="468"/>
      <c r="ED305" s="468"/>
      <c r="EE305" s="471">
        <f>'Per IP Marketing'!$B$14</f>
        <v>-24000</v>
      </c>
      <c r="EF305" s="471">
        <f>'Per IP Marketing'!$C$14</f>
        <v>-24000</v>
      </c>
      <c r="EG305" s="471">
        <f>'Per IP Marketing'!$D$14</f>
        <v>-19000</v>
      </c>
      <c r="EH305" s="471">
        <f>'Per IP Marketing'!$E$14</f>
        <v>-29000</v>
      </c>
      <c r="EI305" s="471">
        <f>'Per IP Marketing'!$F$14</f>
        <v>-26500</v>
      </c>
      <c r="EJ305" s="471">
        <f>'Per IP Marketing'!$G$14</f>
        <v>-27700</v>
      </c>
      <c r="EK305" s="471">
        <f>'Per IP Marketing'!$H$14</f>
        <v>-32700</v>
      </c>
      <c r="EL305" s="471">
        <f>'Per IP Marketing'!$I$14</f>
        <v>-27000</v>
      </c>
      <c r="EM305" s="471">
        <f>'Per IP Marketing'!$J$14</f>
        <v>-12500</v>
      </c>
      <c r="EN305" s="471">
        <f>'Per IP Marketing'!$K$14</f>
        <v>-10000</v>
      </c>
      <c r="EO305" s="471">
        <f>'Per IP Marketing'!$L$14</f>
        <v>-9250</v>
      </c>
      <c r="EP305" s="471">
        <f>'Per IP Marketing'!$M$14</f>
        <v>-2700</v>
      </c>
      <c r="EQ305" s="471">
        <f>'Per IP Marketing'!$N$14</f>
        <v>-1100</v>
      </c>
      <c r="ER305" s="471">
        <f>'Per IP Marketing'!$O$14</f>
        <v>-1100</v>
      </c>
      <c r="ES305" s="471">
        <f>'Per IP Marketing'!$P$14</f>
        <v>-1100</v>
      </c>
      <c r="ET305" s="471">
        <f>'Per IP Marketing'!$Q$14</f>
        <v>-800</v>
      </c>
      <c r="EU305" s="471">
        <f>'Per IP Marketing'!$R$14</f>
        <v>-1050</v>
      </c>
      <c r="EV305" s="468">
        <f>'Per IP Marketing'!$T$14</f>
        <v>0</v>
      </c>
      <c r="EW305" s="468"/>
      <c r="EX305" s="468"/>
      <c r="EY305" s="468"/>
      <c r="EZ305" s="468"/>
      <c r="FA305" s="468"/>
      <c r="FB305" s="468"/>
      <c r="FC305" s="468"/>
      <c r="FD305" s="471"/>
      <c r="FE305" s="471"/>
      <c r="FF305" s="471"/>
      <c r="FG305" s="472"/>
      <c r="FH305" s="471"/>
      <c r="FI305" s="471"/>
      <c r="FJ305" s="471"/>
      <c r="FK305" s="471"/>
      <c r="FL305" s="471"/>
      <c r="FM305" s="471"/>
      <c r="FN305" s="471"/>
      <c r="FO305" s="471"/>
      <c r="FP305" s="471"/>
      <c r="FQ305" s="468"/>
      <c r="FR305" s="468"/>
      <c r="FS305" s="472"/>
      <c r="FT305" s="468"/>
      <c r="FU305" s="468"/>
      <c r="FV305" s="468"/>
      <c r="FW305" s="468"/>
      <c r="FX305" s="468"/>
      <c r="FY305" s="468"/>
      <c r="FZ305" s="468"/>
      <c r="GA305" s="468"/>
      <c r="GB305" s="471"/>
      <c r="GC305" s="471"/>
      <c r="GD305" s="471"/>
      <c r="GE305" s="471"/>
      <c r="GF305" s="471"/>
      <c r="GG305" s="510"/>
    </row>
    <row r="306" spans="7:189" s="508" customFormat="1" ht="22" hidden="1" customHeight="1">
      <c r="G306" s="540">
        <f t="shared" si="308"/>
        <v>100</v>
      </c>
      <c r="H306" s="468"/>
      <c r="I306" s="468"/>
      <c r="J306" s="468"/>
      <c r="K306" s="468"/>
      <c r="L306" s="468"/>
      <c r="M306" s="468"/>
      <c r="N306" s="468"/>
      <c r="O306" s="468"/>
      <c r="P306" s="472"/>
      <c r="Q306" s="471"/>
      <c r="R306" s="471"/>
      <c r="S306" s="472"/>
      <c r="T306" s="471"/>
      <c r="U306" s="471"/>
      <c r="V306" s="471"/>
      <c r="W306" s="471"/>
      <c r="X306" s="471"/>
      <c r="Y306" s="471"/>
      <c r="Z306" s="471"/>
      <c r="AA306" s="471"/>
      <c r="AB306" s="471"/>
      <c r="AC306" s="468"/>
      <c r="AD306" s="468"/>
      <c r="AE306" s="472"/>
      <c r="AF306" s="471"/>
      <c r="AG306" s="471"/>
      <c r="AH306" s="471"/>
      <c r="AI306" s="468"/>
      <c r="AJ306" s="468"/>
      <c r="AK306" s="468"/>
      <c r="AL306" s="468"/>
      <c r="AM306" s="468"/>
      <c r="AN306" s="471"/>
      <c r="AO306" s="471"/>
      <c r="AP306" s="471"/>
      <c r="AQ306" s="472"/>
      <c r="AR306" s="471"/>
      <c r="AS306" s="471"/>
      <c r="AT306" s="471"/>
      <c r="AU306" s="471"/>
      <c r="AV306" s="471"/>
      <c r="AW306" s="471"/>
      <c r="AX306" s="471"/>
      <c r="AY306" s="471"/>
      <c r="AZ306" s="468"/>
      <c r="BA306" s="468"/>
      <c r="BB306" s="468"/>
      <c r="BC306" s="472"/>
      <c r="BD306" s="471"/>
      <c r="BE306" s="471"/>
      <c r="BF306" s="471"/>
      <c r="BG306" s="468"/>
      <c r="BH306" s="468"/>
      <c r="BI306" s="468"/>
      <c r="BJ306" s="468"/>
      <c r="BK306" s="468"/>
      <c r="BL306" s="471"/>
      <c r="BM306" s="471"/>
      <c r="BN306" s="471"/>
      <c r="BO306" s="472"/>
      <c r="BP306" s="471"/>
      <c r="BQ306" s="471"/>
      <c r="BR306" s="471"/>
      <c r="BS306" s="471"/>
      <c r="BT306" s="471"/>
      <c r="BU306" s="471"/>
      <c r="BV306" s="471"/>
      <c r="BW306" s="471"/>
      <c r="BX306" s="471"/>
      <c r="BY306" s="468"/>
      <c r="BZ306" s="468"/>
      <c r="CA306" s="472"/>
      <c r="CB306" s="468"/>
      <c r="CC306" s="468"/>
      <c r="CD306" s="468"/>
      <c r="CE306" s="468"/>
      <c r="CF306" s="468"/>
      <c r="CG306" s="468"/>
      <c r="CH306" s="468"/>
      <c r="CI306" s="468"/>
      <c r="CJ306" s="471"/>
      <c r="CK306" s="471"/>
      <c r="CL306" s="471"/>
      <c r="CM306" s="472"/>
      <c r="CN306" s="471"/>
      <c r="CO306" s="471"/>
      <c r="CP306" s="471"/>
      <c r="CQ306" s="471"/>
      <c r="CR306" s="471"/>
      <c r="CS306" s="471"/>
      <c r="CT306" s="471"/>
      <c r="CU306" s="471"/>
      <c r="CV306" s="471"/>
      <c r="CW306" s="468"/>
      <c r="CX306" s="468"/>
      <c r="CY306" s="472"/>
      <c r="CZ306" s="468"/>
      <c r="DA306" s="468"/>
      <c r="DB306" s="468"/>
      <c r="DC306" s="468"/>
      <c r="DD306" s="468"/>
      <c r="DE306" s="468"/>
      <c r="DF306" s="468"/>
      <c r="DG306" s="468"/>
      <c r="DH306" s="471"/>
      <c r="DI306" s="471"/>
      <c r="DJ306" s="471"/>
      <c r="DK306" s="472"/>
      <c r="DL306" s="471"/>
      <c r="DM306" s="471"/>
      <c r="DN306" s="471"/>
      <c r="DO306" s="471"/>
      <c r="DP306" s="471"/>
      <c r="DQ306" s="471"/>
      <c r="DR306" s="471"/>
      <c r="DS306" s="471"/>
      <c r="DT306" s="471"/>
      <c r="DU306" s="468"/>
      <c r="DV306" s="468"/>
      <c r="DW306" s="472"/>
      <c r="DX306" s="468"/>
      <c r="DY306" s="468"/>
      <c r="DZ306" s="468"/>
      <c r="EA306" s="468"/>
      <c r="EB306" s="468"/>
      <c r="EC306" s="468"/>
      <c r="ED306" s="468"/>
      <c r="EE306" s="468"/>
      <c r="EF306" s="471"/>
      <c r="EG306" s="471">
        <f>'Per IP Marketing'!$B$14</f>
        <v>-24000</v>
      </c>
      <c r="EH306" s="471">
        <f>'Per IP Marketing'!$C$14</f>
        <v>-24000</v>
      </c>
      <c r="EI306" s="471">
        <f>'Per IP Marketing'!$D$14</f>
        <v>-19000</v>
      </c>
      <c r="EJ306" s="471">
        <f>'Per IP Marketing'!$E$14</f>
        <v>-29000</v>
      </c>
      <c r="EK306" s="471">
        <f>'Per IP Marketing'!$F$14</f>
        <v>-26500</v>
      </c>
      <c r="EL306" s="471">
        <f>'Per IP Marketing'!$G$14</f>
        <v>-27700</v>
      </c>
      <c r="EM306" s="471">
        <f>'Per IP Marketing'!$H$14</f>
        <v>-32700</v>
      </c>
      <c r="EN306" s="471">
        <f>'Per IP Marketing'!$I$14</f>
        <v>-27000</v>
      </c>
      <c r="EO306" s="471">
        <f>'Per IP Marketing'!$J$14</f>
        <v>-12500</v>
      </c>
      <c r="EP306" s="471">
        <f>'Per IP Marketing'!$K$14</f>
        <v>-10000</v>
      </c>
      <c r="EQ306" s="471">
        <f>'Per IP Marketing'!$L$14</f>
        <v>-9250</v>
      </c>
      <c r="ER306" s="471">
        <f>'Per IP Marketing'!$M$14</f>
        <v>-2700</v>
      </c>
      <c r="ES306" s="471">
        <f>'Per IP Marketing'!$N$14</f>
        <v>-1100</v>
      </c>
      <c r="ET306" s="471">
        <f>'Per IP Marketing'!$O$14</f>
        <v>-1100</v>
      </c>
      <c r="EU306" s="471">
        <f>'Per IP Marketing'!$P$14</f>
        <v>-1100</v>
      </c>
      <c r="EV306" s="471">
        <f>'Per IP Marketing'!$Q$14</f>
        <v>-800</v>
      </c>
      <c r="EW306" s="471">
        <f>'Per IP Marketing'!$R$14</f>
        <v>-1050</v>
      </c>
      <c r="EX306" s="468">
        <f>'Per IP Marketing'!$T$14</f>
        <v>0</v>
      </c>
      <c r="EY306" s="468"/>
      <c r="EZ306" s="468"/>
      <c r="FA306" s="468"/>
      <c r="FB306" s="468"/>
      <c r="FC306" s="468"/>
      <c r="FD306" s="471"/>
      <c r="FE306" s="471"/>
      <c r="FF306" s="471"/>
      <c r="FG306" s="472"/>
      <c r="FH306" s="471"/>
      <c r="FI306" s="471"/>
      <c r="FJ306" s="471"/>
      <c r="FK306" s="471"/>
      <c r="FL306" s="471"/>
      <c r="FM306" s="471"/>
      <c r="FN306" s="471"/>
      <c r="FO306" s="471"/>
      <c r="FP306" s="471"/>
      <c r="FQ306" s="468"/>
      <c r="FR306" s="468"/>
      <c r="FS306" s="472"/>
      <c r="FT306" s="468"/>
      <c r="FU306" s="468"/>
      <c r="FV306" s="468"/>
      <c r="FW306" s="468"/>
      <c r="FX306" s="468"/>
      <c r="FY306" s="468"/>
      <c r="FZ306" s="468"/>
      <c r="GA306" s="468"/>
      <c r="GB306" s="471"/>
      <c r="GC306" s="471"/>
      <c r="GD306" s="471"/>
      <c r="GE306" s="471"/>
      <c r="GF306" s="471"/>
      <c r="GG306" s="510"/>
    </row>
    <row r="307" spans="7:189" s="508" customFormat="1" ht="22" hidden="1" customHeight="1">
      <c r="G307" s="540">
        <f t="shared" si="308"/>
        <v>101</v>
      </c>
      <c r="H307" s="468"/>
      <c r="I307" s="468"/>
      <c r="J307" s="468"/>
      <c r="K307" s="468"/>
      <c r="L307" s="468"/>
      <c r="M307" s="468"/>
      <c r="N307" s="468"/>
      <c r="O307" s="468"/>
      <c r="P307" s="472"/>
      <c r="Q307" s="471"/>
      <c r="R307" s="471"/>
      <c r="S307" s="472"/>
      <c r="T307" s="471"/>
      <c r="U307" s="471"/>
      <c r="V307" s="471"/>
      <c r="W307" s="471"/>
      <c r="X307" s="471"/>
      <c r="Y307" s="471"/>
      <c r="Z307" s="471"/>
      <c r="AA307" s="471"/>
      <c r="AB307" s="471"/>
      <c r="AC307" s="468"/>
      <c r="AD307" s="468"/>
      <c r="AE307" s="472"/>
      <c r="AF307" s="471"/>
      <c r="AG307" s="471"/>
      <c r="AH307" s="471"/>
      <c r="AI307" s="468"/>
      <c r="AJ307" s="468"/>
      <c r="AK307" s="468"/>
      <c r="AL307" s="468"/>
      <c r="AM307" s="468"/>
      <c r="AN307" s="471"/>
      <c r="AO307" s="471"/>
      <c r="AP307" s="471"/>
      <c r="AQ307" s="472"/>
      <c r="AR307" s="471"/>
      <c r="AS307" s="471"/>
      <c r="AT307" s="471"/>
      <c r="AU307" s="471"/>
      <c r="AV307" s="471"/>
      <c r="AW307" s="471"/>
      <c r="AX307" s="471"/>
      <c r="AY307" s="471"/>
      <c r="AZ307" s="468"/>
      <c r="BA307" s="468"/>
      <c r="BB307" s="468"/>
      <c r="BC307" s="472"/>
      <c r="BD307" s="471"/>
      <c r="BE307" s="471"/>
      <c r="BF307" s="471"/>
      <c r="BG307" s="468"/>
      <c r="BH307" s="468"/>
      <c r="BI307" s="468"/>
      <c r="BJ307" s="468"/>
      <c r="BK307" s="468"/>
      <c r="BL307" s="471"/>
      <c r="BM307" s="471"/>
      <c r="BN307" s="471"/>
      <c r="BO307" s="472"/>
      <c r="BP307" s="471"/>
      <c r="BQ307" s="471"/>
      <c r="BR307" s="471"/>
      <c r="BS307" s="471"/>
      <c r="BT307" s="471"/>
      <c r="BU307" s="471"/>
      <c r="BV307" s="471"/>
      <c r="BW307" s="471"/>
      <c r="BX307" s="471"/>
      <c r="BY307" s="468"/>
      <c r="BZ307" s="468"/>
      <c r="CA307" s="472"/>
      <c r="CB307" s="468"/>
      <c r="CC307" s="468"/>
      <c r="CD307" s="468"/>
      <c r="CE307" s="468"/>
      <c r="CF307" s="468"/>
      <c r="CG307" s="468"/>
      <c r="CH307" s="468"/>
      <c r="CI307" s="468"/>
      <c r="CJ307" s="471"/>
      <c r="CK307" s="471"/>
      <c r="CL307" s="471"/>
      <c r="CM307" s="472"/>
      <c r="CN307" s="471"/>
      <c r="CO307" s="471"/>
      <c r="CP307" s="471"/>
      <c r="CQ307" s="471"/>
      <c r="CR307" s="471"/>
      <c r="CS307" s="471"/>
      <c r="CT307" s="471"/>
      <c r="CU307" s="471"/>
      <c r="CV307" s="471"/>
      <c r="CW307" s="468"/>
      <c r="CX307" s="468"/>
      <c r="CY307" s="472"/>
      <c r="CZ307" s="468"/>
      <c r="DA307" s="468"/>
      <c r="DB307" s="468"/>
      <c r="DC307" s="468"/>
      <c r="DD307" s="468"/>
      <c r="DE307" s="468"/>
      <c r="DF307" s="468"/>
      <c r="DG307" s="468"/>
      <c r="DH307" s="471"/>
      <c r="DI307" s="471"/>
      <c r="DJ307" s="471"/>
      <c r="DK307" s="472"/>
      <c r="DL307" s="471"/>
      <c r="DM307" s="471"/>
      <c r="DN307" s="471"/>
      <c r="DO307" s="471"/>
      <c r="DP307" s="471"/>
      <c r="DQ307" s="471"/>
      <c r="DR307" s="471"/>
      <c r="DS307" s="471"/>
      <c r="DT307" s="471"/>
      <c r="DU307" s="468"/>
      <c r="DV307" s="468"/>
      <c r="DW307" s="472"/>
      <c r="DX307" s="468"/>
      <c r="DY307" s="468"/>
      <c r="DZ307" s="468"/>
      <c r="EA307" s="468"/>
      <c r="EB307" s="468"/>
      <c r="EC307" s="468"/>
      <c r="ED307" s="468"/>
      <c r="EE307" s="468"/>
      <c r="EF307" s="471"/>
      <c r="EG307" s="471"/>
      <c r="EH307" s="471">
        <f>'Per IP Marketing'!$B$14</f>
        <v>-24000</v>
      </c>
      <c r="EI307" s="471">
        <f>'Per IP Marketing'!$C$14</f>
        <v>-24000</v>
      </c>
      <c r="EJ307" s="471">
        <f>'Per IP Marketing'!$D$14</f>
        <v>-19000</v>
      </c>
      <c r="EK307" s="471">
        <f>'Per IP Marketing'!$E$14</f>
        <v>-29000</v>
      </c>
      <c r="EL307" s="471">
        <f>'Per IP Marketing'!$F$14</f>
        <v>-26500</v>
      </c>
      <c r="EM307" s="471">
        <f>'Per IP Marketing'!$G$14</f>
        <v>-27700</v>
      </c>
      <c r="EN307" s="471">
        <f>'Per IP Marketing'!$H$14</f>
        <v>-32700</v>
      </c>
      <c r="EO307" s="471">
        <f>'Per IP Marketing'!$I$14</f>
        <v>-27000</v>
      </c>
      <c r="EP307" s="471">
        <f>'Per IP Marketing'!$J$14</f>
        <v>-12500</v>
      </c>
      <c r="EQ307" s="471">
        <f>'Per IP Marketing'!$K$14</f>
        <v>-10000</v>
      </c>
      <c r="ER307" s="471">
        <f>'Per IP Marketing'!$L$14</f>
        <v>-9250</v>
      </c>
      <c r="ES307" s="471">
        <f>'Per IP Marketing'!$M$14</f>
        <v>-2700</v>
      </c>
      <c r="ET307" s="471">
        <f>'Per IP Marketing'!$N$14</f>
        <v>-1100</v>
      </c>
      <c r="EU307" s="471">
        <f>'Per IP Marketing'!$O$14</f>
        <v>-1100</v>
      </c>
      <c r="EV307" s="471">
        <f>'Per IP Marketing'!$P$14</f>
        <v>-1100</v>
      </c>
      <c r="EW307" s="471">
        <f>'Per IP Marketing'!$Q$14</f>
        <v>-800</v>
      </c>
      <c r="EX307" s="471">
        <f>'Per IP Marketing'!$R$14</f>
        <v>-1050</v>
      </c>
      <c r="EY307" s="468">
        <f>'Per IP Marketing'!$T$14</f>
        <v>0</v>
      </c>
      <c r="EZ307" s="468"/>
      <c r="FA307" s="468"/>
      <c r="FB307" s="468"/>
      <c r="FC307" s="468"/>
      <c r="FD307" s="471"/>
      <c r="FE307" s="471"/>
      <c r="FF307" s="471"/>
      <c r="FG307" s="472"/>
      <c r="FH307" s="471"/>
      <c r="FI307" s="471"/>
      <c r="FJ307" s="471"/>
      <c r="FK307" s="471"/>
      <c r="FL307" s="471"/>
      <c r="FM307" s="471"/>
      <c r="FN307" s="471"/>
      <c r="FO307" s="471"/>
      <c r="FP307" s="471"/>
      <c r="FQ307" s="468"/>
      <c r="FR307" s="468"/>
      <c r="FS307" s="472"/>
      <c r="FT307" s="468"/>
      <c r="FU307" s="468"/>
      <c r="FV307" s="468"/>
      <c r="FW307" s="468"/>
      <c r="FX307" s="468"/>
      <c r="FY307" s="468"/>
      <c r="FZ307" s="468"/>
      <c r="GA307" s="468"/>
      <c r="GB307" s="471"/>
      <c r="GC307" s="471"/>
      <c r="GD307" s="471"/>
      <c r="GE307" s="471"/>
      <c r="GF307" s="471"/>
      <c r="GG307" s="510"/>
    </row>
    <row r="308" spans="7:189" s="508" customFormat="1" ht="22" hidden="1" customHeight="1">
      <c r="G308" s="540">
        <f t="shared" si="308"/>
        <v>102</v>
      </c>
      <c r="H308" s="468"/>
      <c r="I308" s="468"/>
      <c r="J308" s="468"/>
      <c r="K308" s="468"/>
      <c r="L308" s="468"/>
      <c r="M308" s="468"/>
      <c r="N308" s="468"/>
      <c r="O308" s="468"/>
      <c r="P308" s="472"/>
      <c r="Q308" s="471"/>
      <c r="R308" s="471"/>
      <c r="S308" s="472"/>
      <c r="T308" s="471"/>
      <c r="U308" s="471"/>
      <c r="V308" s="471"/>
      <c r="W308" s="471"/>
      <c r="X308" s="471"/>
      <c r="Y308" s="471"/>
      <c r="Z308" s="471"/>
      <c r="AA308" s="471"/>
      <c r="AB308" s="471"/>
      <c r="AC308" s="468"/>
      <c r="AD308" s="468"/>
      <c r="AE308" s="472"/>
      <c r="AF308" s="471"/>
      <c r="AG308" s="471"/>
      <c r="AH308" s="471"/>
      <c r="AI308" s="468"/>
      <c r="AJ308" s="468"/>
      <c r="AK308" s="468"/>
      <c r="AL308" s="468"/>
      <c r="AM308" s="468"/>
      <c r="AN308" s="471"/>
      <c r="AO308" s="471"/>
      <c r="AP308" s="471"/>
      <c r="AQ308" s="472"/>
      <c r="AR308" s="471"/>
      <c r="AS308" s="471"/>
      <c r="AT308" s="471"/>
      <c r="AU308" s="471"/>
      <c r="AV308" s="471"/>
      <c r="AW308" s="471"/>
      <c r="AX308" s="471"/>
      <c r="AY308" s="471"/>
      <c r="AZ308" s="468"/>
      <c r="BA308" s="468"/>
      <c r="BB308" s="468"/>
      <c r="BC308" s="472"/>
      <c r="BD308" s="471"/>
      <c r="BE308" s="471"/>
      <c r="BF308" s="471"/>
      <c r="BG308" s="468"/>
      <c r="BH308" s="468"/>
      <c r="BI308" s="468"/>
      <c r="BJ308" s="468"/>
      <c r="BK308" s="468"/>
      <c r="BL308" s="471"/>
      <c r="BM308" s="471"/>
      <c r="BN308" s="471"/>
      <c r="BO308" s="472"/>
      <c r="BP308" s="471"/>
      <c r="BQ308" s="471"/>
      <c r="BR308" s="471"/>
      <c r="BS308" s="471"/>
      <c r="BT308" s="471"/>
      <c r="BU308" s="471"/>
      <c r="BV308" s="471"/>
      <c r="BW308" s="471"/>
      <c r="BX308" s="471"/>
      <c r="BY308" s="468"/>
      <c r="BZ308" s="468"/>
      <c r="CA308" s="472"/>
      <c r="CB308" s="468"/>
      <c r="CC308" s="468"/>
      <c r="CD308" s="468"/>
      <c r="CE308" s="468"/>
      <c r="CF308" s="468"/>
      <c r="CG308" s="468"/>
      <c r="CH308" s="468"/>
      <c r="CI308" s="468"/>
      <c r="CJ308" s="471"/>
      <c r="CK308" s="471"/>
      <c r="CL308" s="471"/>
      <c r="CM308" s="472"/>
      <c r="CN308" s="471"/>
      <c r="CO308" s="471"/>
      <c r="CP308" s="471"/>
      <c r="CQ308" s="471"/>
      <c r="CR308" s="471"/>
      <c r="CS308" s="471"/>
      <c r="CT308" s="471"/>
      <c r="CU308" s="471"/>
      <c r="CV308" s="471"/>
      <c r="CW308" s="468"/>
      <c r="CX308" s="468"/>
      <c r="CY308" s="472"/>
      <c r="CZ308" s="468"/>
      <c r="DA308" s="468"/>
      <c r="DB308" s="468"/>
      <c r="DC308" s="468"/>
      <c r="DD308" s="468"/>
      <c r="DE308" s="468"/>
      <c r="DF308" s="468"/>
      <c r="DG308" s="468"/>
      <c r="DH308" s="471"/>
      <c r="DI308" s="471"/>
      <c r="DJ308" s="471"/>
      <c r="DK308" s="472"/>
      <c r="DL308" s="471"/>
      <c r="DM308" s="471"/>
      <c r="DN308" s="471"/>
      <c r="DO308" s="471"/>
      <c r="DP308" s="471"/>
      <c r="DQ308" s="471"/>
      <c r="DR308" s="471"/>
      <c r="DS308" s="471"/>
      <c r="DT308" s="471"/>
      <c r="DU308" s="468"/>
      <c r="DV308" s="468"/>
      <c r="DW308" s="472"/>
      <c r="DX308" s="468"/>
      <c r="DY308" s="468"/>
      <c r="DZ308" s="468"/>
      <c r="EA308" s="468"/>
      <c r="EB308" s="468"/>
      <c r="EC308" s="468"/>
      <c r="ED308" s="468"/>
      <c r="EE308" s="468"/>
      <c r="EF308" s="471"/>
      <c r="EG308" s="471"/>
      <c r="EH308" s="471"/>
      <c r="EI308" s="472"/>
      <c r="EJ308" s="471">
        <f>'Per IP Marketing'!$B$14</f>
        <v>-24000</v>
      </c>
      <c r="EK308" s="471">
        <f>'Per IP Marketing'!$C$14</f>
        <v>-24000</v>
      </c>
      <c r="EL308" s="471">
        <f>'Per IP Marketing'!$D$14</f>
        <v>-19000</v>
      </c>
      <c r="EM308" s="471">
        <f>'Per IP Marketing'!$E$14</f>
        <v>-29000</v>
      </c>
      <c r="EN308" s="471">
        <f>'Per IP Marketing'!$F$14</f>
        <v>-26500</v>
      </c>
      <c r="EO308" s="471">
        <f>'Per IP Marketing'!$G$14</f>
        <v>-27700</v>
      </c>
      <c r="EP308" s="471">
        <f>'Per IP Marketing'!$H$14</f>
        <v>-32700</v>
      </c>
      <c r="EQ308" s="471">
        <f>'Per IP Marketing'!$I$14</f>
        <v>-27000</v>
      </c>
      <c r="ER308" s="471">
        <f>'Per IP Marketing'!$J$14</f>
        <v>-12500</v>
      </c>
      <c r="ES308" s="471">
        <f>'Per IP Marketing'!$K$14</f>
        <v>-10000</v>
      </c>
      <c r="ET308" s="471">
        <f>'Per IP Marketing'!$L$14</f>
        <v>-9250</v>
      </c>
      <c r="EU308" s="471">
        <f>'Per IP Marketing'!$M$14</f>
        <v>-2700</v>
      </c>
      <c r="EV308" s="471">
        <f>'Per IP Marketing'!$N$14</f>
        <v>-1100</v>
      </c>
      <c r="EW308" s="471">
        <f>'Per IP Marketing'!$O$14</f>
        <v>-1100</v>
      </c>
      <c r="EX308" s="471">
        <f>'Per IP Marketing'!$P$14</f>
        <v>-1100</v>
      </c>
      <c r="EY308" s="471">
        <f>'Per IP Marketing'!$Q$14</f>
        <v>-800</v>
      </c>
      <c r="EZ308" s="471">
        <f>'Per IP Marketing'!$R$14</f>
        <v>-1050</v>
      </c>
      <c r="FA308" s="468">
        <f>'Per IP Marketing'!$T$14</f>
        <v>0</v>
      </c>
      <c r="FB308" s="468"/>
      <c r="FC308" s="468"/>
      <c r="FD308" s="471"/>
      <c r="FE308" s="471"/>
      <c r="FF308" s="471"/>
      <c r="FG308" s="472"/>
      <c r="FH308" s="471"/>
      <c r="FI308" s="471"/>
      <c r="FJ308" s="471"/>
      <c r="FK308" s="471"/>
      <c r="FL308" s="471"/>
      <c r="FM308" s="471"/>
      <c r="FN308" s="471"/>
      <c r="FO308" s="471"/>
      <c r="FP308" s="471"/>
      <c r="FQ308" s="468"/>
      <c r="FR308" s="468"/>
      <c r="FS308" s="472"/>
      <c r="FT308" s="468"/>
      <c r="FU308" s="468"/>
      <c r="FV308" s="468"/>
      <c r="FW308" s="468"/>
      <c r="FX308" s="468"/>
      <c r="FY308" s="468"/>
      <c r="FZ308" s="468"/>
      <c r="GA308" s="468"/>
      <c r="GB308" s="471"/>
      <c r="GC308" s="471"/>
      <c r="GD308" s="471"/>
      <c r="GE308" s="471"/>
      <c r="GF308" s="471"/>
      <c r="GG308" s="510"/>
    </row>
    <row r="309" spans="7:189" s="508" customFormat="1" ht="22" hidden="1" customHeight="1">
      <c r="G309" s="540">
        <f t="shared" si="308"/>
        <v>103</v>
      </c>
      <c r="H309" s="468"/>
      <c r="I309" s="468"/>
      <c r="J309" s="468"/>
      <c r="K309" s="468"/>
      <c r="L309" s="468"/>
      <c r="M309" s="468"/>
      <c r="N309" s="468"/>
      <c r="O309" s="468"/>
      <c r="P309" s="472"/>
      <c r="Q309" s="471"/>
      <c r="R309" s="471"/>
      <c r="S309" s="472"/>
      <c r="T309" s="471"/>
      <c r="U309" s="471"/>
      <c r="V309" s="471"/>
      <c r="W309" s="471"/>
      <c r="X309" s="471"/>
      <c r="Y309" s="471"/>
      <c r="Z309" s="471"/>
      <c r="AA309" s="471"/>
      <c r="AB309" s="471"/>
      <c r="AC309" s="468"/>
      <c r="AD309" s="468"/>
      <c r="AE309" s="472"/>
      <c r="AF309" s="471"/>
      <c r="AG309" s="471"/>
      <c r="AH309" s="471"/>
      <c r="AI309" s="468"/>
      <c r="AJ309" s="468"/>
      <c r="AK309" s="468"/>
      <c r="AL309" s="468"/>
      <c r="AM309" s="468"/>
      <c r="AN309" s="471"/>
      <c r="AO309" s="471"/>
      <c r="AP309" s="471"/>
      <c r="AQ309" s="472"/>
      <c r="AR309" s="471"/>
      <c r="AS309" s="471"/>
      <c r="AT309" s="471"/>
      <c r="AU309" s="471"/>
      <c r="AV309" s="471"/>
      <c r="AW309" s="471"/>
      <c r="AX309" s="471"/>
      <c r="AY309" s="471"/>
      <c r="AZ309" s="468"/>
      <c r="BA309" s="468"/>
      <c r="BB309" s="468"/>
      <c r="BC309" s="472"/>
      <c r="BD309" s="471"/>
      <c r="BE309" s="471"/>
      <c r="BF309" s="471"/>
      <c r="BG309" s="468"/>
      <c r="BH309" s="468"/>
      <c r="BI309" s="468"/>
      <c r="BJ309" s="468"/>
      <c r="BK309" s="468"/>
      <c r="BL309" s="471"/>
      <c r="BM309" s="471"/>
      <c r="BN309" s="471"/>
      <c r="BO309" s="472"/>
      <c r="BP309" s="471"/>
      <c r="BQ309" s="471"/>
      <c r="BR309" s="471"/>
      <c r="BS309" s="471"/>
      <c r="BT309" s="471"/>
      <c r="BU309" s="471"/>
      <c r="BV309" s="471"/>
      <c r="BW309" s="471"/>
      <c r="BX309" s="471"/>
      <c r="BY309" s="468"/>
      <c r="BZ309" s="468"/>
      <c r="CA309" s="472"/>
      <c r="CB309" s="468"/>
      <c r="CC309" s="468"/>
      <c r="CD309" s="468"/>
      <c r="CE309" s="468"/>
      <c r="CF309" s="468"/>
      <c r="CG309" s="468"/>
      <c r="CH309" s="468"/>
      <c r="CI309" s="468"/>
      <c r="CJ309" s="471"/>
      <c r="CK309" s="471"/>
      <c r="CL309" s="471"/>
      <c r="CM309" s="472"/>
      <c r="CN309" s="471"/>
      <c r="CO309" s="471"/>
      <c r="CP309" s="471"/>
      <c r="CQ309" s="471"/>
      <c r="CR309" s="471"/>
      <c r="CS309" s="471"/>
      <c r="CT309" s="471"/>
      <c r="CU309" s="471"/>
      <c r="CV309" s="471"/>
      <c r="CW309" s="468"/>
      <c r="CX309" s="468"/>
      <c r="CY309" s="472"/>
      <c r="CZ309" s="468"/>
      <c r="DA309" s="468"/>
      <c r="DB309" s="468"/>
      <c r="DC309" s="468"/>
      <c r="DD309" s="468"/>
      <c r="DE309" s="468"/>
      <c r="DF309" s="468"/>
      <c r="DG309" s="468"/>
      <c r="DH309" s="471"/>
      <c r="DI309" s="471"/>
      <c r="DJ309" s="471"/>
      <c r="DK309" s="472"/>
      <c r="DL309" s="471"/>
      <c r="DM309" s="471"/>
      <c r="DN309" s="471"/>
      <c r="DO309" s="471"/>
      <c r="DP309" s="471"/>
      <c r="DQ309" s="471"/>
      <c r="DR309" s="471"/>
      <c r="DS309" s="471"/>
      <c r="DT309" s="471"/>
      <c r="DU309" s="468"/>
      <c r="DV309" s="468"/>
      <c r="DW309" s="472"/>
      <c r="DX309" s="468"/>
      <c r="DY309" s="468"/>
      <c r="DZ309" s="468"/>
      <c r="EA309" s="468"/>
      <c r="EB309" s="468"/>
      <c r="EC309" s="468"/>
      <c r="ED309" s="468"/>
      <c r="EE309" s="468"/>
      <c r="EF309" s="471"/>
      <c r="EG309" s="471"/>
      <c r="EH309" s="471"/>
      <c r="EI309" s="472"/>
      <c r="EJ309" s="471"/>
      <c r="EK309" s="471">
        <f>'Per IP Marketing'!$B$14</f>
        <v>-24000</v>
      </c>
      <c r="EL309" s="471">
        <f>'Per IP Marketing'!$C$14</f>
        <v>-24000</v>
      </c>
      <c r="EM309" s="471">
        <f>'Per IP Marketing'!$D$14</f>
        <v>-19000</v>
      </c>
      <c r="EN309" s="471">
        <f>'Per IP Marketing'!$E$14</f>
        <v>-29000</v>
      </c>
      <c r="EO309" s="471">
        <f>'Per IP Marketing'!$F$14</f>
        <v>-26500</v>
      </c>
      <c r="EP309" s="471">
        <f>'Per IP Marketing'!$G$14</f>
        <v>-27700</v>
      </c>
      <c r="EQ309" s="471">
        <f>'Per IP Marketing'!$H$14</f>
        <v>-32700</v>
      </c>
      <c r="ER309" s="471">
        <f>'Per IP Marketing'!$I$14</f>
        <v>-27000</v>
      </c>
      <c r="ES309" s="471">
        <f>'Per IP Marketing'!$J$14</f>
        <v>-12500</v>
      </c>
      <c r="ET309" s="471">
        <f>'Per IP Marketing'!$K$14</f>
        <v>-10000</v>
      </c>
      <c r="EU309" s="471">
        <f>'Per IP Marketing'!$L$14</f>
        <v>-9250</v>
      </c>
      <c r="EV309" s="471">
        <f>'Per IP Marketing'!$M$14</f>
        <v>-2700</v>
      </c>
      <c r="EW309" s="471">
        <f>'Per IP Marketing'!$N$14</f>
        <v>-1100</v>
      </c>
      <c r="EX309" s="471">
        <f>'Per IP Marketing'!$O$14</f>
        <v>-1100</v>
      </c>
      <c r="EY309" s="471">
        <f>'Per IP Marketing'!$P$14</f>
        <v>-1100</v>
      </c>
      <c r="EZ309" s="471">
        <f>'Per IP Marketing'!$Q$14</f>
        <v>-800</v>
      </c>
      <c r="FA309" s="471">
        <f>'Per IP Marketing'!$R$14</f>
        <v>-1050</v>
      </c>
      <c r="FB309" s="468">
        <f>'Per IP Marketing'!$T$14</f>
        <v>0</v>
      </c>
      <c r="FC309" s="468"/>
      <c r="FD309" s="471"/>
      <c r="FE309" s="471"/>
      <c r="FF309" s="471"/>
      <c r="FG309" s="472"/>
      <c r="FH309" s="471"/>
      <c r="FI309" s="471"/>
      <c r="FJ309" s="471"/>
      <c r="FK309" s="471"/>
      <c r="FL309" s="471"/>
      <c r="FM309" s="471"/>
      <c r="FN309" s="471"/>
      <c r="FO309" s="471"/>
      <c r="FP309" s="471"/>
      <c r="FQ309" s="468"/>
      <c r="FR309" s="468"/>
      <c r="FS309" s="472"/>
      <c r="FT309" s="468"/>
      <c r="FU309" s="468"/>
      <c r="FV309" s="468"/>
      <c r="FW309" s="468"/>
      <c r="FX309" s="468"/>
      <c r="FY309" s="468"/>
      <c r="FZ309" s="468"/>
      <c r="GA309" s="468"/>
      <c r="GB309" s="471"/>
      <c r="GC309" s="471"/>
      <c r="GD309" s="471"/>
      <c r="GE309" s="471"/>
      <c r="GF309" s="471"/>
      <c r="GG309" s="510"/>
    </row>
    <row r="310" spans="7:189" s="508" customFormat="1" ht="22" hidden="1" customHeight="1">
      <c r="G310" s="540">
        <f t="shared" si="308"/>
        <v>104</v>
      </c>
      <c r="H310" s="468"/>
      <c r="I310" s="468"/>
      <c r="J310" s="468"/>
      <c r="K310" s="468"/>
      <c r="L310" s="468"/>
      <c r="M310" s="468"/>
      <c r="N310" s="468"/>
      <c r="O310" s="468"/>
      <c r="P310" s="472"/>
      <c r="Q310" s="471"/>
      <c r="R310" s="471"/>
      <c r="S310" s="472"/>
      <c r="T310" s="471"/>
      <c r="U310" s="471"/>
      <c r="V310" s="471"/>
      <c r="W310" s="471"/>
      <c r="X310" s="471"/>
      <c r="Y310" s="471"/>
      <c r="Z310" s="471"/>
      <c r="AA310" s="471"/>
      <c r="AB310" s="471"/>
      <c r="AC310" s="468"/>
      <c r="AD310" s="468"/>
      <c r="AE310" s="472"/>
      <c r="AF310" s="471"/>
      <c r="AG310" s="471"/>
      <c r="AH310" s="471"/>
      <c r="AI310" s="468"/>
      <c r="AJ310" s="468"/>
      <c r="AK310" s="468"/>
      <c r="AL310" s="468"/>
      <c r="AM310" s="468"/>
      <c r="AN310" s="471"/>
      <c r="AO310" s="471"/>
      <c r="AP310" s="471"/>
      <c r="AQ310" s="472"/>
      <c r="AR310" s="471"/>
      <c r="AS310" s="471"/>
      <c r="AT310" s="471"/>
      <c r="AU310" s="471"/>
      <c r="AV310" s="471"/>
      <c r="AW310" s="471"/>
      <c r="AX310" s="471"/>
      <c r="AY310" s="471"/>
      <c r="AZ310" s="468"/>
      <c r="BA310" s="468"/>
      <c r="BB310" s="468"/>
      <c r="BC310" s="472"/>
      <c r="BD310" s="471"/>
      <c r="BE310" s="471"/>
      <c r="BF310" s="471"/>
      <c r="BG310" s="468"/>
      <c r="BH310" s="468"/>
      <c r="BI310" s="468"/>
      <c r="BJ310" s="468"/>
      <c r="BK310" s="468"/>
      <c r="BL310" s="471"/>
      <c r="BM310" s="471"/>
      <c r="BN310" s="471"/>
      <c r="BO310" s="472"/>
      <c r="BP310" s="471"/>
      <c r="BQ310" s="471"/>
      <c r="BR310" s="471"/>
      <c r="BS310" s="471"/>
      <c r="BT310" s="471"/>
      <c r="BU310" s="471"/>
      <c r="BV310" s="471"/>
      <c r="BW310" s="471"/>
      <c r="BX310" s="471"/>
      <c r="BY310" s="468"/>
      <c r="BZ310" s="468"/>
      <c r="CA310" s="472"/>
      <c r="CB310" s="468"/>
      <c r="CC310" s="468"/>
      <c r="CD310" s="468"/>
      <c r="CE310" s="468"/>
      <c r="CF310" s="468"/>
      <c r="CG310" s="468"/>
      <c r="CH310" s="468"/>
      <c r="CI310" s="468"/>
      <c r="CJ310" s="471"/>
      <c r="CK310" s="471"/>
      <c r="CL310" s="471"/>
      <c r="CM310" s="472"/>
      <c r="CN310" s="471"/>
      <c r="CO310" s="471"/>
      <c r="CP310" s="471"/>
      <c r="CQ310" s="471"/>
      <c r="CR310" s="471"/>
      <c r="CS310" s="471"/>
      <c r="CT310" s="471"/>
      <c r="CU310" s="471"/>
      <c r="CV310" s="471"/>
      <c r="CW310" s="468"/>
      <c r="CX310" s="468"/>
      <c r="CY310" s="472"/>
      <c r="CZ310" s="468"/>
      <c r="DA310" s="468"/>
      <c r="DB310" s="468"/>
      <c r="DC310" s="468"/>
      <c r="DD310" s="468"/>
      <c r="DE310" s="468"/>
      <c r="DF310" s="468"/>
      <c r="DG310" s="468"/>
      <c r="DH310" s="471"/>
      <c r="DI310" s="471"/>
      <c r="DJ310" s="471"/>
      <c r="DK310" s="472"/>
      <c r="DL310" s="471"/>
      <c r="DM310" s="471"/>
      <c r="DN310" s="471"/>
      <c r="DO310" s="471"/>
      <c r="DP310" s="471"/>
      <c r="DQ310" s="471"/>
      <c r="DR310" s="471"/>
      <c r="DS310" s="471"/>
      <c r="DT310" s="471"/>
      <c r="DU310" s="468"/>
      <c r="DV310" s="468"/>
      <c r="DW310" s="472"/>
      <c r="DX310" s="468"/>
      <c r="DY310" s="468"/>
      <c r="DZ310" s="468"/>
      <c r="EA310" s="468"/>
      <c r="EB310" s="468"/>
      <c r="EC310" s="468"/>
      <c r="ED310" s="468"/>
      <c r="EE310" s="468"/>
      <c r="EF310" s="471"/>
      <c r="EG310" s="471"/>
      <c r="EH310" s="471"/>
      <c r="EI310" s="472"/>
      <c r="EJ310" s="471"/>
      <c r="EK310" s="471"/>
      <c r="EL310" s="471"/>
      <c r="EM310" s="471">
        <f>'Per IP Marketing'!$B$14</f>
        <v>-24000</v>
      </c>
      <c r="EN310" s="471">
        <f>'Per IP Marketing'!$C$14</f>
        <v>-24000</v>
      </c>
      <c r="EO310" s="471">
        <f>'Per IP Marketing'!$D$14</f>
        <v>-19000</v>
      </c>
      <c r="EP310" s="471">
        <f>'Per IP Marketing'!$E$14</f>
        <v>-29000</v>
      </c>
      <c r="EQ310" s="471">
        <f>'Per IP Marketing'!$F$14</f>
        <v>-26500</v>
      </c>
      <c r="ER310" s="471">
        <f>'Per IP Marketing'!$G$14</f>
        <v>-27700</v>
      </c>
      <c r="ES310" s="471">
        <f>'Per IP Marketing'!$H$14</f>
        <v>-32700</v>
      </c>
      <c r="ET310" s="471">
        <f>'Per IP Marketing'!$I$14</f>
        <v>-27000</v>
      </c>
      <c r="EU310" s="471">
        <f>'Per IP Marketing'!$J$14</f>
        <v>-12500</v>
      </c>
      <c r="EV310" s="471">
        <f>'Per IP Marketing'!$K$14</f>
        <v>-10000</v>
      </c>
      <c r="EW310" s="471">
        <f>'Per IP Marketing'!$L$14</f>
        <v>-9250</v>
      </c>
      <c r="EX310" s="471">
        <f>'Per IP Marketing'!$M$14</f>
        <v>-2700</v>
      </c>
      <c r="EY310" s="471">
        <f>'Per IP Marketing'!$N$14</f>
        <v>-1100</v>
      </c>
      <c r="EZ310" s="471">
        <f>'Per IP Marketing'!$O$14</f>
        <v>-1100</v>
      </c>
      <c r="FA310" s="471">
        <f>'Per IP Marketing'!$P$14</f>
        <v>-1100</v>
      </c>
      <c r="FB310" s="471">
        <f>'Per IP Marketing'!$Q$14</f>
        <v>-800</v>
      </c>
      <c r="FC310" s="471">
        <f>'Per IP Marketing'!$R$14</f>
        <v>-1050</v>
      </c>
      <c r="FD310" s="468">
        <f>'Per IP Marketing'!$T$14</f>
        <v>0</v>
      </c>
      <c r="FE310" s="471"/>
      <c r="FF310" s="471"/>
      <c r="FG310" s="472"/>
      <c r="FH310" s="471"/>
      <c r="FI310" s="471"/>
      <c r="FJ310" s="471"/>
      <c r="FK310" s="471"/>
      <c r="FL310" s="471"/>
      <c r="FM310" s="471"/>
      <c r="FN310" s="471"/>
      <c r="FO310" s="471"/>
      <c r="FP310" s="471"/>
      <c r="FQ310" s="468"/>
      <c r="FR310" s="468"/>
      <c r="FS310" s="472"/>
      <c r="FT310" s="468"/>
      <c r="FU310" s="468"/>
      <c r="FV310" s="468"/>
      <c r="FW310" s="468"/>
      <c r="FX310" s="468"/>
      <c r="FY310" s="468"/>
      <c r="FZ310" s="468"/>
      <c r="GA310" s="468"/>
      <c r="GB310" s="471"/>
      <c r="GC310" s="471"/>
      <c r="GD310" s="471"/>
      <c r="GE310" s="471"/>
      <c r="GF310" s="471"/>
      <c r="GG310" s="510"/>
    </row>
    <row r="311" spans="7:189" s="508" customFormat="1" ht="22" hidden="1" customHeight="1">
      <c r="G311" s="540">
        <f t="shared" si="308"/>
        <v>105</v>
      </c>
      <c r="H311" s="468"/>
      <c r="I311" s="468"/>
      <c r="J311" s="468"/>
      <c r="K311" s="468"/>
      <c r="L311" s="468"/>
      <c r="M311" s="468"/>
      <c r="N311" s="468"/>
      <c r="O311" s="468"/>
      <c r="P311" s="472"/>
      <c r="Q311" s="471"/>
      <c r="R311" s="471"/>
      <c r="S311" s="472"/>
      <c r="T311" s="471"/>
      <c r="U311" s="471"/>
      <c r="V311" s="471"/>
      <c r="W311" s="471"/>
      <c r="X311" s="471"/>
      <c r="Y311" s="471"/>
      <c r="Z311" s="471"/>
      <c r="AA311" s="471"/>
      <c r="AB311" s="471"/>
      <c r="AC311" s="468"/>
      <c r="AD311" s="468"/>
      <c r="AE311" s="472"/>
      <c r="AF311" s="471"/>
      <c r="AG311" s="471"/>
      <c r="AH311" s="471"/>
      <c r="AI311" s="468"/>
      <c r="AJ311" s="468"/>
      <c r="AK311" s="468"/>
      <c r="AL311" s="468"/>
      <c r="AM311" s="468"/>
      <c r="AN311" s="471"/>
      <c r="AO311" s="471"/>
      <c r="AP311" s="471"/>
      <c r="AQ311" s="472"/>
      <c r="AR311" s="471"/>
      <c r="AS311" s="471"/>
      <c r="AT311" s="471"/>
      <c r="AU311" s="471"/>
      <c r="AV311" s="471"/>
      <c r="AW311" s="471"/>
      <c r="AX311" s="471"/>
      <c r="AY311" s="471"/>
      <c r="AZ311" s="468"/>
      <c r="BA311" s="468"/>
      <c r="BB311" s="468"/>
      <c r="BC311" s="472"/>
      <c r="BD311" s="471"/>
      <c r="BE311" s="471"/>
      <c r="BF311" s="471"/>
      <c r="BG311" s="468"/>
      <c r="BH311" s="468"/>
      <c r="BI311" s="468"/>
      <c r="BJ311" s="468"/>
      <c r="BK311" s="468"/>
      <c r="BL311" s="471"/>
      <c r="BM311" s="471"/>
      <c r="BN311" s="471"/>
      <c r="BO311" s="472"/>
      <c r="BP311" s="471"/>
      <c r="BQ311" s="471"/>
      <c r="BR311" s="471"/>
      <c r="BS311" s="471"/>
      <c r="BT311" s="471"/>
      <c r="BU311" s="471"/>
      <c r="BV311" s="471"/>
      <c r="BW311" s="471"/>
      <c r="BX311" s="471"/>
      <c r="BY311" s="468"/>
      <c r="BZ311" s="468"/>
      <c r="CA311" s="472"/>
      <c r="CB311" s="468"/>
      <c r="CC311" s="468"/>
      <c r="CD311" s="468"/>
      <c r="CE311" s="468"/>
      <c r="CF311" s="468"/>
      <c r="CG311" s="468"/>
      <c r="CH311" s="468"/>
      <c r="CI311" s="468"/>
      <c r="CJ311" s="471"/>
      <c r="CK311" s="471"/>
      <c r="CL311" s="471"/>
      <c r="CM311" s="472"/>
      <c r="CN311" s="471"/>
      <c r="CO311" s="471"/>
      <c r="CP311" s="471"/>
      <c r="CQ311" s="471"/>
      <c r="CR311" s="471"/>
      <c r="CS311" s="471"/>
      <c r="CT311" s="471"/>
      <c r="CU311" s="471"/>
      <c r="CV311" s="471"/>
      <c r="CW311" s="468"/>
      <c r="CX311" s="468"/>
      <c r="CY311" s="472"/>
      <c r="CZ311" s="468"/>
      <c r="DA311" s="468"/>
      <c r="DB311" s="468"/>
      <c r="DC311" s="468"/>
      <c r="DD311" s="468"/>
      <c r="DE311" s="468"/>
      <c r="DF311" s="468"/>
      <c r="DG311" s="468"/>
      <c r="DH311" s="471"/>
      <c r="DI311" s="471"/>
      <c r="DJ311" s="471"/>
      <c r="DK311" s="472"/>
      <c r="DL311" s="471"/>
      <c r="DM311" s="471"/>
      <c r="DN311" s="471"/>
      <c r="DO311" s="471"/>
      <c r="DP311" s="471"/>
      <c r="DQ311" s="471"/>
      <c r="DR311" s="471"/>
      <c r="DS311" s="471"/>
      <c r="DT311" s="471"/>
      <c r="DU311" s="468"/>
      <c r="DV311" s="468"/>
      <c r="DW311" s="472"/>
      <c r="DX311" s="468"/>
      <c r="DY311" s="468"/>
      <c r="DZ311" s="468"/>
      <c r="EA311" s="468"/>
      <c r="EB311" s="468"/>
      <c r="EC311" s="468"/>
      <c r="ED311" s="468"/>
      <c r="EE311" s="468"/>
      <c r="EF311" s="471"/>
      <c r="EG311" s="471"/>
      <c r="EH311" s="471"/>
      <c r="EI311" s="472"/>
      <c r="EJ311" s="471"/>
      <c r="EK311" s="471"/>
      <c r="EL311" s="471"/>
      <c r="EM311" s="471"/>
      <c r="EN311" s="471">
        <f>'Per IP Marketing'!$B$14</f>
        <v>-24000</v>
      </c>
      <c r="EO311" s="471">
        <f>'Per IP Marketing'!$C$14</f>
        <v>-24000</v>
      </c>
      <c r="EP311" s="471">
        <f>'Per IP Marketing'!$D$14</f>
        <v>-19000</v>
      </c>
      <c r="EQ311" s="471">
        <f>'Per IP Marketing'!$E$14</f>
        <v>-29000</v>
      </c>
      <c r="ER311" s="471">
        <f>'Per IP Marketing'!$F$14</f>
        <v>-26500</v>
      </c>
      <c r="ES311" s="471">
        <f>'Per IP Marketing'!$G$14</f>
        <v>-27700</v>
      </c>
      <c r="ET311" s="471">
        <f>'Per IP Marketing'!$H$14</f>
        <v>-32700</v>
      </c>
      <c r="EU311" s="471">
        <f>'Per IP Marketing'!$I$14</f>
        <v>-27000</v>
      </c>
      <c r="EV311" s="471">
        <f>'Per IP Marketing'!$J$14</f>
        <v>-12500</v>
      </c>
      <c r="EW311" s="471">
        <f>'Per IP Marketing'!$K$14</f>
        <v>-10000</v>
      </c>
      <c r="EX311" s="471">
        <f>'Per IP Marketing'!$L$14</f>
        <v>-9250</v>
      </c>
      <c r="EY311" s="471">
        <f>'Per IP Marketing'!$M$14</f>
        <v>-2700</v>
      </c>
      <c r="EZ311" s="471">
        <f>'Per IP Marketing'!$N$14</f>
        <v>-1100</v>
      </c>
      <c r="FA311" s="471">
        <f>'Per IP Marketing'!$O$14</f>
        <v>-1100</v>
      </c>
      <c r="FB311" s="471">
        <f>'Per IP Marketing'!$P$14</f>
        <v>-1100</v>
      </c>
      <c r="FC311" s="471">
        <f>'Per IP Marketing'!$Q$14</f>
        <v>-800</v>
      </c>
      <c r="FD311" s="471">
        <f>'Per IP Marketing'!$R$14</f>
        <v>-1050</v>
      </c>
      <c r="FE311" s="468">
        <f>'Per IP Marketing'!$T$14</f>
        <v>0</v>
      </c>
      <c r="FF311" s="471"/>
      <c r="FG311" s="472"/>
      <c r="FH311" s="471"/>
      <c r="FI311" s="471"/>
      <c r="FJ311" s="471"/>
      <c r="FK311" s="471"/>
      <c r="FL311" s="471"/>
      <c r="FM311" s="471"/>
      <c r="FN311" s="471"/>
      <c r="FO311" s="471"/>
      <c r="FP311" s="471"/>
      <c r="FQ311" s="468"/>
      <c r="FR311" s="468"/>
      <c r="FS311" s="472"/>
      <c r="FT311" s="468"/>
      <c r="FU311" s="468"/>
      <c r="FV311" s="468"/>
      <c r="FW311" s="468"/>
      <c r="FX311" s="468"/>
      <c r="FY311" s="468"/>
      <c r="FZ311" s="468"/>
      <c r="GA311" s="468"/>
      <c r="GB311" s="471"/>
      <c r="GC311" s="471"/>
      <c r="GD311" s="471"/>
      <c r="GE311" s="471"/>
      <c r="GF311" s="471"/>
      <c r="GG311" s="510"/>
    </row>
    <row r="312" spans="7:189" s="508" customFormat="1" ht="22" hidden="1" customHeight="1">
      <c r="G312" s="540">
        <f t="shared" si="308"/>
        <v>106</v>
      </c>
      <c r="H312" s="468"/>
      <c r="I312" s="468"/>
      <c r="J312" s="468"/>
      <c r="K312" s="468"/>
      <c r="L312" s="468"/>
      <c r="M312" s="468"/>
      <c r="N312" s="468"/>
      <c r="O312" s="468"/>
      <c r="P312" s="472"/>
      <c r="Q312" s="471"/>
      <c r="R312" s="471"/>
      <c r="S312" s="472"/>
      <c r="T312" s="471"/>
      <c r="U312" s="471"/>
      <c r="V312" s="471"/>
      <c r="W312" s="471"/>
      <c r="X312" s="471"/>
      <c r="Y312" s="471"/>
      <c r="Z312" s="471"/>
      <c r="AA312" s="471"/>
      <c r="AB312" s="471"/>
      <c r="AC312" s="468"/>
      <c r="AD312" s="468"/>
      <c r="AE312" s="472"/>
      <c r="AF312" s="471"/>
      <c r="AG312" s="471"/>
      <c r="AH312" s="471"/>
      <c r="AI312" s="468"/>
      <c r="AJ312" s="468"/>
      <c r="AK312" s="468"/>
      <c r="AL312" s="468"/>
      <c r="AM312" s="468"/>
      <c r="AN312" s="471"/>
      <c r="AO312" s="471"/>
      <c r="AP312" s="471"/>
      <c r="AQ312" s="472"/>
      <c r="AR312" s="471"/>
      <c r="AS312" s="471"/>
      <c r="AT312" s="471"/>
      <c r="AU312" s="471"/>
      <c r="AV312" s="471"/>
      <c r="AW312" s="471"/>
      <c r="AX312" s="471"/>
      <c r="AY312" s="471"/>
      <c r="AZ312" s="468"/>
      <c r="BA312" s="468"/>
      <c r="BB312" s="468"/>
      <c r="BC312" s="472"/>
      <c r="BD312" s="471"/>
      <c r="BE312" s="471"/>
      <c r="BF312" s="471"/>
      <c r="BG312" s="468"/>
      <c r="BH312" s="468"/>
      <c r="BI312" s="468"/>
      <c r="BJ312" s="468"/>
      <c r="BK312" s="468"/>
      <c r="BL312" s="471"/>
      <c r="BM312" s="471"/>
      <c r="BN312" s="471"/>
      <c r="BO312" s="472"/>
      <c r="BP312" s="471"/>
      <c r="BQ312" s="471"/>
      <c r="BR312" s="471"/>
      <c r="BS312" s="471"/>
      <c r="BT312" s="471"/>
      <c r="BU312" s="471"/>
      <c r="BV312" s="471"/>
      <c r="BW312" s="471"/>
      <c r="BX312" s="471"/>
      <c r="BY312" s="468"/>
      <c r="BZ312" s="468"/>
      <c r="CA312" s="472"/>
      <c r="CB312" s="468"/>
      <c r="CC312" s="468"/>
      <c r="CD312" s="468"/>
      <c r="CE312" s="468"/>
      <c r="CF312" s="468"/>
      <c r="CG312" s="468"/>
      <c r="CH312" s="468"/>
      <c r="CI312" s="468"/>
      <c r="CJ312" s="471"/>
      <c r="CK312" s="471"/>
      <c r="CL312" s="471"/>
      <c r="CM312" s="472"/>
      <c r="CN312" s="471"/>
      <c r="CO312" s="471"/>
      <c r="CP312" s="471"/>
      <c r="CQ312" s="471"/>
      <c r="CR312" s="471"/>
      <c r="CS312" s="471"/>
      <c r="CT312" s="471"/>
      <c r="CU312" s="471"/>
      <c r="CV312" s="471"/>
      <c r="CW312" s="468"/>
      <c r="CX312" s="468"/>
      <c r="CY312" s="472"/>
      <c r="CZ312" s="468"/>
      <c r="DA312" s="468"/>
      <c r="DB312" s="468"/>
      <c r="DC312" s="468"/>
      <c r="DD312" s="468"/>
      <c r="DE312" s="468"/>
      <c r="DF312" s="468"/>
      <c r="DG312" s="468"/>
      <c r="DH312" s="471"/>
      <c r="DI312" s="471"/>
      <c r="DJ312" s="471"/>
      <c r="DK312" s="472"/>
      <c r="DL312" s="471"/>
      <c r="DM312" s="471"/>
      <c r="DN312" s="471"/>
      <c r="DO312" s="471"/>
      <c r="DP312" s="471"/>
      <c r="DQ312" s="471"/>
      <c r="DR312" s="471"/>
      <c r="DS312" s="471"/>
      <c r="DT312" s="471"/>
      <c r="DU312" s="468"/>
      <c r="DV312" s="468"/>
      <c r="DW312" s="472"/>
      <c r="DX312" s="468"/>
      <c r="DY312" s="468"/>
      <c r="DZ312" s="468"/>
      <c r="EA312" s="468"/>
      <c r="EB312" s="468"/>
      <c r="EC312" s="468"/>
      <c r="ED312" s="468"/>
      <c r="EE312" s="468"/>
      <c r="EF312" s="471"/>
      <c r="EG312" s="471"/>
      <c r="EH312" s="471"/>
      <c r="EI312" s="472"/>
      <c r="EJ312" s="471"/>
      <c r="EK312" s="471"/>
      <c r="EL312" s="471"/>
      <c r="EM312" s="471"/>
      <c r="EN312" s="471"/>
      <c r="EO312" s="471">
        <f>'Per IP Marketing'!$B$14</f>
        <v>-24000</v>
      </c>
      <c r="EP312" s="471">
        <f>'Per IP Marketing'!$C$14</f>
        <v>-24000</v>
      </c>
      <c r="EQ312" s="471">
        <f>'Per IP Marketing'!$D$14</f>
        <v>-19000</v>
      </c>
      <c r="ER312" s="471">
        <f>'Per IP Marketing'!$E$14</f>
        <v>-29000</v>
      </c>
      <c r="ES312" s="471">
        <f>'Per IP Marketing'!$F$14</f>
        <v>-26500</v>
      </c>
      <c r="ET312" s="471">
        <f>'Per IP Marketing'!$G$14</f>
        <v>-27700</v>
      </c>
      <c r="EU312" s="471">
        <f>'Per IP Marketing'!$H$14</f>
        <v>-32700</v>
      </c>
      <c r="EV312" s="471">
        <f>'Per IP Marketing'!$I$14</f>
        <v>-27000</v>
      </c>
      <c r="EW312" s="471">
        <f>'Per IP Marketing'!$J$14</f>
        <v>-12500</v>
      </c>
      <c r="EX312" s="471">
        <f>'Per IP Marketing'!$K$14</f>
        <v>-10000</v>
      </c>
      <c r="EY312" s="471">
        <f>'Per IP Marketing'!$L$14</f>
        <v>-9250</v>
      </c>
      <c r="EZ312" s="471">
        <f>'Per IP Marketing'!$M$14</f>
        <v>-2700</v>
      </c>
      <c r="FA312" s="471">
        <f>'Per IP Marketing'!$N$14</f>
        <v>-1100</v>
      </c>
      <c r="FB312" s="471">
        <f>'Per IP Marketing'!$O$14</f>
        <v>-1100</v>
      </c>
      <c r="FC312" s="471">
        <f>'Per IP Marketing'!$P$14</f>
        <v>-1100</v>
      </c>
      <c r="FD312" s="471">
        <f>'Per IP Marketing'!$Q$14</f>
        <v>-800</v>
      </c>
      <c r="FE312" s="471">
        <f>'Per IP Marketing'!$R$14</f>
        <v>-1050</v>
      </c>
      <c r="FF312" s="468">
        <f>'Per IP Marketing'!$T$14</f>
        <v>0</v>
      </c>
      <c r="FG312" s="468">
        <f>'Per IP Marketing'!$T$14</f>
        <v>0</v>
      </c>
      <c r="FH312" s="471"/>
      <c r="FI312" s="471"/>
      <c r="FJ312" s="471"/>
      <c r="FK312" s="471"/>
      <c r="FL312" s="471"/>
      <c r="FM312" s="471"/>
      <c r="FN312" s="471"/>
      <c r="FO312" s="471"/>
      <c r="FP312" s="471"/>
      <c r="FQ312" s="468"/>
      <c r="FR312" s="468"/>
      <c r="FS312" s="472"/>
      <c r="FT312" s="468"/>
      <c r="FU312" s="468"/>
      <c r="FV312" s="468"/>
      <c r="FW312" s="468"/>
      <c r="FX312" s="468"/>
      <c r="FY312" s="468"/>
      <c r="FZ312" s="468"/>
      <c r="GA312" s="468"/>
      <c r="GB312" s="471"/>
      <c r="GC312" s="471"/>
      <c r="GD312" s="471"/>
      <c r="GE312" s="471"/>
      <c r="GF312" s="471"/>
      <c r="GG312" s="510"/>
    </row>
    <row r="313" spans="7:189" s="508" customFormat="1" ht="22" hidden="1" customHeight="1">
      <c r="G313" s="540">
        <f t="shared" si="308"/>
        <v>107</v>
      </c>
      <c r="H313" s="468"/>
      <c r="I313" s="468"/>
      <c r="J313" s="468"/>
      <c r="K313" s="468"/>
      <c r="L313" s="468"/>
      <c r="M313" s="468"/>
      <c r="N313" s="468"/>
      <c r="O313" s="468"/>
      <c r="P313" s="472"/>
      <c r="Q313" s="471"/>
      <c r="R313" s="471"/>
      <c r="S313" s="472"/>
      <c r="T313" s="471"/>
      <c r="U313" s="471"/>
      <c r="V313" s="471"/>
      <c r="W313" s="471"/>
      <c r="X313" s="471"/>
      <c r="Y313" s="471"/>
      <c r="Z313" s="471"/>
      <c r="AA313" s="471"/>
      <c r="AB313" s="471"/>
      <c r="AC313" s="468"/>
      <c r="AD313" s="468"/>
      <c r="AE313" s="472"/>
      <c r="AF313" s="471"/>
      <c r="AG313" s="471"/>
      <c r="AH313" s="471"/>
      <c r="AI313" s="468"/>
      <c r="AJ313" s="468"/>
      <c r="AK313" s="468"/>
      <c r="AL313" s="468"/>
      <c r="AM313" s="468"/>
      <c r="AN313" s="471"/>
      <c r="AO313" s="471"/>
      <c r="AP313" s="471"/>
      <c r="AQ313" s="472"/>
      <c r="AR313" s="471"/>
      <c r="AS313" s="471"/>
      <c r="AT313" s="471"/>
      <c r="AU313" s="471"/>
      <c r="AV313" s="471"/>
      <c r="AW313" s="471"/>
      <c r="AX313" s="471"/>
      <c r="AY313" s="471"/>
      <c r="AZ313" s="468"/>
      <c r="BA313" s="468"/>
      <c r="BB313" s="468"/>
      <c r="BC313" s="472"/>
      <c r="BD313" s="471"/>
      <c r="BE313" s="471"/>
      <c r="BF313" s="471"/>
      <c r="BG313" s="468"/>
      <c r="BH313" s="468"/>
      <c r="BI313" s="468"/>
      <c r="BJ313" s="468"/>
      <c r="BK313" s="468"/>
      <c r="BL313" s="471"/>
      <c r="BM313" s="471"/>
      <c r="BN313" s="471"/>
      <c r="BO313" s="472"/>
      <c r="BP313" s="471"/>
      <c r="BQ313" s="471"/>
      <c r="BR313" s="471"/>
      <c r="BS313" s="471"/>
      <c r="BT313" s="471"/>
      <c r="BU313" s="471"/>
      <c r="BV313" s="471"/>
      <c r="BW313" s="471"/>
      <c r="BX313" s="471"/>
      <c r="BY313" s="468"/>
      <c r="BZ313" s="468"/>
      <c r="CA313" s="472"/>
      <c r="CB313" s="468"/>
      <c r="CC313" s="468"/>
      <c r="CD313" s="468"/>
      <c r="CE313" s="468"/>
      <c r="CF313" s="468"/>
      <c r="CG313" s="468"/>
      <c r="CH313" s="468"/>
      <c r="CI313" s="468"/>
      <c r="CJ313" s="471"/>
      <c r="CK313" s="471"/>
      <c r="CL313" s="471"/>
      <c r="CM313" s="472"/>
      <c r="CN313" s="471"/>
      <c r="CO313" s="471"/>
      <c r="CP313" s="471"/>
      <c r="CQ313" s="471"/>
      <c r="CR313" s="471"/>
      <c r="CS313" s="471"/>
      <c r="CT313" s="471"/>
      <c r="CU313" s="471"/>
      <c r="CV313" s="471"/>
      <c r="CW313" s="468"/>
      <c r="CX313" s="468"/>
      <c r="CY313" s="472"/>
      <c r="CZ313" s="468"/>
      <c r="DA313" s="468"/>
      <c r="DB313" s="468"/>
      <c r="DC313" s="468"/>
      <c r="DD313" s="468"/>
      <c r="DE313" s="468"/>
      <c r="DF313" s="468"/>
      <c r="DG313" s="468"/>
      <c r="DH313" s="471"/>
      <c r="DI313" s="471"/>
      <c r="DJ313" s="471"/>
      <c r="DK313" s="472"/>
      <c r="DL313" s="471"/>
      <c r="DM313" s="471"/>
      <c r="DN313" s="471"/>
      <c r="DO313" s="471"/>
      <c r="DP313" s="471"/>
      <c r="DQ313" s="471"/>
      <c r="DR313" s="471"/>
      <c r="DS313" s="471"/>
      <c r="DT313" s="471"/>
      <c r="DU313" s="468"/>
      <c r="DV313" s="468"/>
      <c r="DW313" s="472"/>
      <c r="DX313" s="468"/>
      <c r="DY313" s="468"/>
      <c r="DZ313" s="468"/>
      <c r="EA313" s="468"/>
      <c r="EB313" s="468"/>
      <c r="EC313" s="468"/>
      <c r="ED313" s="468"/>
      <c r="EE313" s="468"/>
      <c r="EF313" s="471"/>
      <c r="EG313" s="471"/>
      <c r="EH313" s="471"/>
      <c r="EI313" s="472"/>
      <c r="EJ313" s="471"/>
      <c r="EK313" s="471"/>
      <c r="EL313" s="471"/>
      <c r="EM313" s="471"/>
      <c r="EN313" s="471"/>
      <c r="EO313" s="471"/>
      <c r="EP313" s="471">
        <f>'Per IP Marketing'!$B$14</f>
        <v>-24000</v>
      </c>
      <c r="EQ313" s="471">
        <f>'Per IP Marketing'!$C$14</f>
        <v>-24000</v>
      </c>
      <c r="ER313" s="471">
        <f>'Per IP Marketing'!$D$14</f>
        <v>-19000</v>
      </c>
      <c r="ES313" s="471">
        <f>'Per IP Marketing'!$E$14</f>
        <v>-29000</v>
      </c>
      <c r="ET313" s="471">
        <f>'Per IP Marketing'!$F$14</f>
        <v>-26500</v>
      </c>
      <c r="EU313" s="471">
        <f>'Per IP Marketing'!$G$14</f>
        <v>-27700</v>
      </c>
      <c r="EV313" s="471">
        <f>'Per IP Marketing'!$H$14</f>
        <v>-32700</v>
      </c>
      <c r="EW313" s="471">
        <f>'Per IP Marketing'!$I$14</f>
        <v>-27000</v>
      </c>
      <c r="EX313" s="471">
        <f>'Per IP Marketing'!$J$14</f>
        <v>-12500</v>
      </c>
      <c r="EY313" s="471">
        <f>'Per IP Marketing'!$K$14</f>
        <v>-10000</v>
      </c>
      <c r="EZ313" s="471">
        <f>'Per IP Marketing'!$L$14</f>
        <v>-9250</v>
      </c>
      <c r="FA313" s="471">
        <f>'Per IP Marketing'!$M$14</f>
        <v>-2700</v>
      </c>
      <c r="FB313" s="471">
        <f>'Per IP Marketing'!$N$14</f>
        <v>-1100</v>
      </c>
      <c r="FC313" s="471">
        <f>'Per IP Marketing'!$O$14</f>
        <v>-1100</v>
      </c>
      <c r="FD313" s="471">
        <f>'Per IP Marketing'!$P$14</f>
        <v>-1100</v>
      </c>
      <c r="FE313" s="471">
        <f>'Per IP Marketing'!$Q$14</f>
        <v>-800</v>
      </c>
      <c r="FF313" s="471">
        <f>'Per IP Marketing'!$R$14</f>
        <v>-1050</v>
      </c>
      <c r="FG313" s="468">
        <f>'Per IP Marketing'!$T$14</f>
        <v>0</v>
      </c>
      <c r="FH313" s="468"/>
      <c r="FI313" s="471"/>
      <c r="FJ313" s="471"/>
      <c r="FK313" s="471"/>
      <c r="FL313" s="471"/>
      <c r="FM313" s="471"/>
      <c r="FN313" s="471"/>
      <c r="FO313" s="471"/>
      <c r="FP313" s="471"/>
      <c r="FQ313" s="468"/>
      <c r="FR313" s="468"/>
      <c r="FS313" s="472"/>
      <c r="FT313" s="468"/>
      <c r="FU313" s="468"/>
      <c r="FV313" s="468"/>
      <c r="FW313" s="468"/>
      <c r="FX313" s="468"/>
      <c r="FY313" s="468"/>
      <c r="FZ313" s="468"/>
      <c r="GA313" s="468"/>
      <c r="GB313" s="471"/>
      <c r="GC313" s="471"/>
      <c r="GD313" s="471"/>
      <c r="GE313" s="471"/>
      <c r="GF313" s="471"/>
      <c r="GG313" s="510"/>
    </row>
    <row r="314" spans="7:189" s="508" customFormat="1" ht="22" hidden="1" customHeight="1">
      <c r="G314" s="540">
        <f t="shared" si="308"/>
        <v>108</v>
      </c>
      <c r="H314" s="468"/>
      <c r="I314" s="468"/>
      <c r="J314" s="468"/>
      <c r="K314" s="468"/>
      <c r="L314" s="468"/>
      <c r="M314" s="468"/>
      <c r="N314" s="468"/>
      <c r="O314" s="468"/>
      <c r="P314" s="472"/>
      <c r="Q314" s="471"/>
      <c r="R314" s="471"/>
      <c r="S314" s="472"/>
      <c r="T314" s="471"/>
      <c r="U314" s="471"/>
      <c r="V314" s="471"/>
      <c r="W314" s="471"/>
      <c r="X314" s="471"/>
      <c r="Y314" s="471"/>
      <c r="Z314" s="471"/>
      <c r="AA314" s="471"/>
      <c r="AB314" s="471"/>
      <c r="AC314" s="468"/>
      <c r="AD314" s="468"/>
      <c r="AE314" s="472"/>
      <c r="AF314" s="471"/>
      <c r="AG314" s="471"/>
      <c r="AH314" s="471"/>
      <c r="AI314" s="468"/>
      <c r="AJ314" s="468"/>
      <c r="AK314" s="468"/>
      <c r="AL314" s="468"/>
      <c r="AM314" s="468"/>
      <c r="AN314" s="471"/>
      <c r="AO314" s="471"/>
      <c r="AP314" s="471"/>
      <c r="AQ314" s="472"/>
      <c r="AR314" s="471"/>
      <c r="AS314" s="471"/>
      <c r="AT314" s="471"/>
      <c r="AU314" s="471"/>
      <c r="AV314" s="471"/>
      <c r="AW314" s="471"/>
      <c r="AX314" s="471"/>
      <c r="AY314" s="471"/>
      <c r="AZ314" s="468"/>
      <c r="BA314" s="468"/>
      <c r="BB314" s="468"/>
      <c r="BC314" s="472"/>
      <c r="BD314" s="471"/>
      <c r="BE314" s="471"/>
      <c r="BF314" s="471"/>
      <c r="BG314" s="468"/>
      <c r="BH314" s="468"/>
      <c r="BI314" s="468"/>
      <c r="BJ314" s="468"/>
      <c r="BK314" s="468"/>
      <c r="BL314" s="471"/>
      <c r="BM314" s="471"/>
      <c r="BN314" s="471"/>
      <c r="BO314" s="472"/>
      <c r="BP314" s="471"/>
      <c r="BQ314" s="471"/>
      <c r="BR314" s="471"/>
      <c r="BS314" s="471"/>
      <c r="BT314" s="471"/>
      <c r="BU314" s="471"/>
      <c r="BV314" s="471"/>
      <c r="BW314" s="471"/>
      <c r="BX314" s="471"/>
      <c r="BY314" s="468"/>
      <c r="BZ314" s="468"/>
      <c r="CA314" s="472"/>
      <c r="CB314" s="468"/>
      <c r="CC314" s="468"/>
      <c r="CD314" s="468"/>
      <c r="CE314" s="468"/>
      <c r="CF314" s="468"/>
      <c r="CG314" s="468"/>
      <c r="CH314" s="468"/>
      <c r="CI314" s="468"/>
      <c r="CJ314" s="471"/>
      <c r="CK314" s="471"/>
      <c r="CL314" s="471"/>
      <c r="CM314" s="472"/>
      <c r="CN314" s="471"/>
      <c r="CO314" s="471"/>
      <c r="CP314" s="471"/>
      <c r="CQ314" s="471"/>
      <c r="CR314" s="471"/>
      <c r="CS314" s="471"/>
      <c r="CT314" s="471"/>
      <c r="CU314" s="471"/>
      <c r="CV314" s="471"/>
      <c r="CW314" s="468"/>
      <c r="CX314" s="468"/>
      <c r="CY314" s="472"/>
      <c r="CZ314" s="468"/>
      <c r="DA314" s="468"/>
      <c r="DB314" s="468"/>
      <c r="DC314" s="468"/>
      <c r="DD314" s="468"/>
      <c r="DE314" s="468"/>
      <c r="DF314" s="468"/>
      <c r="DG314" s="468"/>
      <c r="DH314" s="471"/>
      <c r="DI314" s="471"/>
      <c r="DJ314" s="471"/>
      <c r="DK314" s="472"/>
      <c r="DL314" s="471"/>
      <c r="DM314" s="471"/>
      <c r="DN314" s="471"/>
      <c r="DO314" s="471"/>
      <c r="DP314" s="471"/>
      <c r="DQ314" s="471"/>
      <c r="DR314" s="471"/>
      <c r="DS314" s="471"/>
      <c r="DT314" s="471"/>
      <c r="DU314" s="468"/>
      <c r="DV314" s="468"/>
      <c r="DW314" s="472"/>
      <c r="DX314" s="468"/>
      <c r="DY314" s="468"/>
      <c r="DZ314" s="468"/>
      <c r="EA314" s="468"/>
      <c r="EB314" s="468"/>
      <c r="EC314" s="468"/>
      <c r="ED314" s="468"/>
      <c r="EE314" s="468"/>
      <c r="EF314" s="471"/>
      <c r="EG314" s="471"/>
      <c r="EH314" s="471"/>
      <c r="EI314" s="472"/>
      <c r="EJ314" s="471"/>
      <c r="EK314" s="471"/>
      <c r="EL314" s="471"/>
      <c r="EM314" s="471"/>
      <c r="EN314" s="471"/>
      <c r="EO314" s="471"/>
      <c r="EP314" s="471">
        <f>'Per IP Marketing'!$B$14</f>
        <v>-24000</v>
      </c>
      <c r="EQ314" s="471">
        <f>'Per IP Marketing'!$C$14</f>
        <v>-24000</v>
      </c>
      <c r="ER314" s="471">
        <f>'Per IP Marketing'!$D$14</f>
        <v>-19000</v>
      </c>
      <c r="ES314" s="471">
        <f>'Per IP Marketing'!$E$14</f>
        <v>-29000</v>
      </c>
      <c r="ET314" s="471">
        <f>'Per IP Marketing'!$F$14</f>
        <v>-26500</v>
      </c>
      <c r="EU314" s="471">
        <f>'Per IP Marketing'!$G$14</f>
        <v>-27700</v>
      </c>
      <c r="EV314" s="471">
        <f>'Per IP Marketing'!$H$14</f>
        <v>-32700</v>
      </c>
      <c r="EW314" s="471">
        <f>'Per IP Marketing'!$I$14</f>
        <v>-27000</v>
      </c>
      <c r="EX314" s="471">
        <f>'Per IP Marketing'!$J$14</f>
        <v>-12500</v>
      </c>
      <c r="EY314" s="471">
        <f>'Per IP Marketing'!$K$14</f>
        <v>-10000</v>
      </c>
      <c r="EZ314" s="471">
        <f>'Per IP Marketing'!$L$14</f>
        <v>-9250</v>
      </c>
      <c r="FA314" s="471">
        <f>'Per IP Marketing'!$M$14</f>
        <v>-2700</v>
      </c>
      <c r="FB314" s="471">
        <f>'Per IP Marketing'!$N$14</f>
        <v>-1100</v>
      </c>
      <c r="FC314" s="471">
        <f>'Per IP Marketing'!$O$14</f>
        <v>-1100</v>
      </c>
      <c r="FD314" s="471">
        <f>'Per IP Marketing'!$P$14</f>
        <v>-1100</v>
      </c>
      <c r="FE314" s="471">
        <f>'Per IP Marketing'!$Q$14</f>
        <v>-800</v>
      </c>
      <c r="FF314" s="471">
        <f>'Per IP Marketing'!$R$14</f>
        <v>-1050</v>
      </c>
      <c r="FG314" s="468">
        <f>'Per IP Marketing'!$T$14</f>
        <v>0</v>
      </c>
      <c r="FH314" s="471"/>
      <c r="FI314" s="468"/>
      <c r="FJ314" s="471"/>
      <c r="FK314" s="471"/>
      <c r="FL314" s="471"/>
      <c r="FM314" s="471"/>
      <c r="FN314" s="471"/>
      <c r="FO314" s="471"/>
      <c r="FP314" s="471"/>
      <c r="FQ314" s="468"/>
      <c r="FR314" s="468"/>
      <c r="FS314" s="472"/>
      <c r="FT314" s="468"/>
      <c r="FU314" s="468"/>
      <c r="FV314" s="468"/>
      <c r="FW314" s="468"/>
      <c r="FX314" s="468"/>
      <c r="FY314" s="468"/>
      <c r="FZ314" s="468"/>
      <c r="GA314" s="468"/>
      <c r="GB314" s="471"/>
      <c r="GC314" s="471"/>
      <c r="GD314" s="471"/>
      <c r="GE314" s="471"/>
      <c r="GF314" s="471"/>
      <c r="GG314" s="510"/>
    </row>
    <row r="315" spans="7:189" s="508" customFormat="1" ht="22" hidden="1" customHeight="1">
      <c r="G315" s="540">
        <f t="shared" si="308"/>
        <v>109</v>
      </c>
      <c r="H315" s="468"/>
      <c r="I315" s="468"/>
      <c r="J315" s="468"/>
      <c r="K315" s="468"/>
      <c r="L315" s="468"/>
      <c r="M315" s="468"/>
      <c r="N315" s="468"/>
      <c r="O315" s="468"/>
      <c r="P315" s="472"/>
      <c r="Q315" s="471"/>
      <c r="R315" s="471"/>
      <c r="S315" s="472"/>
      <c r="T315" s="471"/>
      <c r="U315" s="471"/>
      <c r="V315" s="471"/>
      <c r="W315" s="471"/>
      <c r="X315" s="471"/>
      <c r="Y315" s="471"/>
      <c r="Z315" s="471"/>
      <c r="AA315" s="471"/>
      <c r="AB315" s="471"/>
      <c r="AC315" s="468"/>
      <c r="AD315" s="468"/>
      <c r="AE315" s="472"/>
      <c r="AF315" s="471"/>
      <c r="AG315" s="471"/>
      <c r="AH315" s="471"/>
      <c r="AI315" s="468"/>
      <c r="AJ315" s="468"/>
      <c r="AK315" s="468"/>
      <c r="AL315" s="468"/>
      <c r="AM315" s="468"/>
      <c r="AN315" s="471"/>
      <c r="AO315" s="471"/>
      <c r="AP315" s="471"/>
      <c r="AQ315" s="472"/>
      <c r="AR315" s="471"/>
      <c r="AS315" s="471"/>
      <c r="AT315" s="471"/>
      <c r="AU315" s="471"/>
      <c r="AV315" s="471"/>
      <c r="AW315" s="471"/>
      <c r="AX315" s="471"/>
      <c r="AY315" s="471"/>
      <c r="AZ315" s="468"/>
      <c r="BA315" s="468"/>
      <c r="BB315" s="468"/>
      <c r="BC315" s="472"/>
      <c r="BD315" s="471"/>
      <c r="BE315" s="471"/>
      <c r="BF315" s="471"/>
      <c r="BG315" s="468"/>
      <c r="BH315" s="468"/>
      <c r="BI315" s="468"/>
      <c r="BJ315" s="468"/>
      <c r="BK315" s="468"/>
      <c r="BL315" s="471"/>
      <c r="BM315" s="471"/>
      <c r="BN315" s="471"/>
      <c r="BO315" s="472"/>
      <c r="BP315" s="471"/>
      <c r="BQ315" s="471"/>
      <c r="BR315" s="471"/>
      <c r="BS315" s="471"/>
      <c r="BT315" s="471"/>
      <c r="BU315" s="471"/>
      <c r="BV315" s="471"/>
      <c r="BW315" s="471"/>
      <c r="BX315" s="471"/>
      <c r="BY315" s="468"/>
      <c r="BZ315" s="468"/>
      <c r="CA315" s="472"/>
      <c r="CB315" s="468"/>
      <c r="CC315" s="468"/>
      <c r="CD315" s="468"/>
      <c r="CE315" s="468"/>
      <c r="CF315" s="468"/>
      <c r="CG315" s="468"/>
      <c r="CH315" s="468"/>
      <c r="CI315" s="468"/>
      <c r="CJ315" s="471"/>
      <c r="CK315" s="471"/>
      <c r="CL315" s="471"/>
      <c r="CM315" s="472"/>
      <c r="CN315" s="471"/>
      <c r="CO315" s="471"/>
      <c r="CP315" s="471"/>
      <c r="CQ315" s="471"/>
      <c r="CR315" s="471"/>
      <c r="CS315" s="471"/>
      <c r="CT315" s="471"/>
      <c r="CU315" s="471"/>
      <c r="CV315" s="471"/>
      <c r="CW315" s="468"/>
      <c r="CX315" s="468"/>
      <c r="CY315" s="472"/>
      <c r="CZ315" s="468"/>
      <c r="DA315" s="468"/>
      <c r="DB315" s="468"/>
      <c r="DC315" s="468"/>
      <c r="DD315" s="468"/>
      <c r="DE315" s="468"/>
      <c r="DF315" s="468"/>
      <c r="DG315" s="468"/>
      <c r="DH315" s="471"/>
      <c r="DI315" s="471"/>
      <c r="DJ315" s="471"/>
      <c r="DK315" s="472"/>
      <c r="DL315" s="471"/>
      <c r="DM315" s="471"/>
      <c r="DN315" s="471"/>
      <c r="DO315" s="471"/>
      <c r="DP315" s="471"/>
      <c r="DQ315" s="471"/>
      <c r="DR315" s="471"/>
      <c r="DS315" s="471"/>
      <c r="DT315" s="471"/>
      <c r="DU315" s="468"/>
      <c r="DV315" s="468"/>
      <c r="DW315" s="472"/>
      <c r="DX315" s="468"/>
      <c r="DY315" s="468"/>
      <c r="DZ315" s="468"/>
      <c r="EA315" s="468"/>
      <c r="EB315" s="468"/>
      <c r="EC315" s="468"/>
      <c r="ED315" s="468"/>
      <c r="EE315" s="468"/>
      <c r="EF315" s="471"/>
      <c r="EG315" s="471"/>
      <c r="EH315" s="471"/>
      <c r="EI315" s="472"/>
      <c r="EJ315" s="471"/>
      <c r="EK315" s="471"/>
      <c r="EL315" s="471"/>
      <c r="EM315" s="471"/>
      <c r="EN315" s="471"/>
      <c r="EO315" s="471"/>
      <c r="EP315" s="471"/>
      <c r="EQ315" s="471">
        <f>'Per IP Marketing'!$B$14</f>
        <v>-24000</v>
      </c>
      <c r="ER315" s="471">
        <f>'Per IP Marketing'!$C$14</f>
        <v>-24000</v>
      </c>
      <c r="ES315" s="471">
        <f>'Per IP Marketing'!$D$14</f>
        <v>-19000</v>
      </c>
      <c r="ET315" s="471">
        <f>'Per IP Marketing'!$E$14</f>
        <v>-29000</v>
      </c>
      <c r="EU315" s="471">
        <f>'Per IP Marketing'!$F$14</f>
        <v>-26500</v>
      </c>
      <c r="EV315" s="471">
        <f>'Per IP Marketing'!$G$14</f>
        <v>-27700</v>
      </c>
      <c r="EW315" s="471">
        <f>'Per IP Marketing'!$H$14</f>
        <v>-32700</v>
      </c>
      <c r="EX315" s="471">
        <f>'Per IP Marketing'!$I$14</f>
        <v>-27000</v>
      </c>
      <c r="EY315" s="471">
        <f>'Per IP Marketing'!$J$14</f>
        <v>-12500</v>
      </c>
      <c r="EZ315" s="471">
        <f>'Per IP Marketing'!$K$14</f>
        <v>-10000</v>
      </c>
      <c r="FA315" s="471">
        <f>'Per IP Marketing'!$L$14</f>
        <v>-9250</v>
      </c>
      <c r="FB315" s="471">
        <f>'Per IP Marketing'!$M$14</f>
        <v>-2700</v>
      </c>
      <c r="FC315" s="471">
        <f>'Per IP Marketing'!$N$14</f>
        <v>-1100</v>
      </c>
      <c r="FD315" s="471">
        <f>'Per IP Marketing'!$O$14</f>
        <v>-1100</v>
      </c>
      <c r="FE315" s="471">
        <f>'Per IP Marketing'!$P$14</f>
        <v>-1100</v>
      </c>
      <c r="FF315" s="471">
        <f>'Per IP Marketing'!$Q$14</f>
        <v>-800</v>
      </c>
      <c r="FG315" s="471">
        <f>'Per IP Marketing'!$R$14</f>
        <v>-1050</v>
      </c>
      <c r="FH315" s="468">
        <f>'Per IP Marketing'!$T$14</f>
        <v>0</v>
      </c>
      <c r="FI315" s="468"/>
      <c r="FJ315" s="468"/>
      <c r="FK315" s="471"/>
      <c r="FL315" s="471"/>
      <c r="FM315" s="471"/>
      <c r="FN315" s="471"/>
      <c r="FO315" s="471"/>
      <c r="FP315" s="471"/>
      <c r="FQ315" s="468"/>
      <c r="FR315" s="468"/>
      <c r="FS315" s="472"/>
      <c r="FT315" s="468"/>
      <c r="FU315" s="468"/>
      <c r="FV315" s="468"/>
      <c r="FW315" s="468"/>
      <c r="FX315" s="468"/>
      <c r="FY315" s="468"/>
      <c r="FZ315" s="468"/>
      <c r="GA315" s="468"/>
      <c r="GB315" s="471"/>
      <c r="GC315" s="471"/>
      <c r="GD315" s="471"/>
      <c r="GE315" s="471"/>
      <c r="GF315" s="471"/>
      <c r="GG315" s="510"/>
    </row>
    <row r="316" spans="7:189" s="508" customFormat="1" ht="22" hidden="1" customHeight="1">
      <c r="G316" s="540">
        <f t="shared" si="308"/>
        <v>110</v>
      </c>
      <c r="H316" s="468"/>
      <c r="I316" s="468"/>
      <c r="J316" s="468"/>
      <c r="K316" s="468"/>
      <c r="L316" s="468"/>
      <c r="M316" s="468"/>
      <c r="N316" s="468"/>
      <c r="O316" s="468"/>
      <c r="P316" s="472"/>
      <c r="Q316" s="471"/>
      <c r="R316" s="471"/>
      <c r="S316" s="472"/>
      <c r="T316" s="471"/>
      <c r="U316" s="471"/>
      <c r="V316" s="471"/>
      <c r="W316" s="471"/>
      <c r="X316" s="471"/>
      <c r="Y316" s="471"/>
      <c r="Z316" s="471"/>
      <c r="AA316" s="471"/>
      <c r="AB316" s="471"/>
      <c r="AC316" s="468"/>
      <c r="AD316" s="468"/>
      <c r="AE316" s="472"/>
      <c r="AF316" s="471"/>
      <c r="AG316" s="471"/>
      <c r="AH316" s="471"/>
      <c r="AI316" s="468"/>
      <c r="AJ316" s="468"/>
      <c r="AK316" s="468"/>
      <c r="AL316" s="468"/>
      <c r="AM316" s="468"/>
      <c r="AN316" s="471"/>
      <c r="AO316" s="471"/>
      <c r="AP316" s="471"/>
      <c r="AQ316" s="472"/>
      <c r="AR316" s="471"/>
      <c r="AS316" s="471"/>
      <c r="AT316" s="471"/>
      <c r="AU316" s="471"/>
      <c r="AV316" s="471"/>
      <c r="AW316" s="471"/>
      <c r="AX316" s="471"/>
      <c r="AY316" s="471"/>
      <c r="AZ316" s="468"/>
      <c r="BA316" s="468"/>
      <c r="BB316" s="468"/>
      <c r="BC316" s="472"/>
      <c r="BD316" s="471"/>
      <c r="BE316" s="471"/>
      <c r="BF316" s="471"/>
      <c r="BG316" s="468"/>
      <c r="BH316" s="468"/>
      <c r="BI316" s="468"/>
      <c r="BJ316" s="468"/>
      <c r="BK316" s="468"/>
      <c r="BL316" s="471"/>
      <c r="BM316" s="471"/>
      <c r="BN316" s="471"/>
      <c r="BO316" s="472"/>
      <c r="BP316" s="471"/>
      <c r="BQ316" s="471"/>
      <c r="BR316" s="471"/>
      <c r="BS316" s="471"/>
      <c r="BT316" s="471"/>
      <c r="BU316" s="471"/>
      <c r="BV316" s="471"/>
      <c r="BW316" s="471"/>
      <c r="BX316" s="471"/>
      <c r="BY316" s="468"/>
      <c r="BZ316" s="468"/>
      <c r="CA316" s="472"/>
      <c r="CB316" s="468"/>
      <c r="CC316" s="468"/>
      <c r="CD316" s="468"/>
      <c r="CE316" s="468"/>
      <c r="CF316" s="468"/>
      <c r="CG316" s="468"/>
      <c r="CH316" s="468"/>
      <c r="CI316" s="468"/>
      <c r="CJ316" s="471"/>
      <c r="CK316" s="471"/>
      <c r="CL316" s="471"/>
      <c r="CM316" s="472"/>
      <c r="CN316" s="471"/>
      <c r="CO316" s="471"/>
      <c r="CP316" s="471"/>
      <c r="CQ316" s="471"/>
      <c r="CR316" s="471"/>
      <c r="CS316" s="471"/>
      <c r="CT316" s="471"/>
      <c r="CU316" s="471"/>
      <c r="CV316" s="471"/>
      <c r="CW316" s="468"/>
      <c r="CX316" s="468"/>
      <c r="CY316" s="472"/>
      <c r="CZ316" s="468"/>
      <c r="DA316" s="468"/>
      <c r="DB316" s="468"/>
      <c r="DC316" s="468"/>
      <c r="DD316" s="468"/>
      <c r="DE316" s="468"/>
      <c r="DF316" s="468"/>
      <c r="DG316" s="468"/>
      <c r="DH316" s="471"/>
      <c r="DI316" s="471"/>
      <c r="DJ316" s="471"/>
      <c r="DK316" s="472"/>
      <c r="DL316" s="471"/>
      <c r="DM316" s="471"/>
      <c r="DN316" s="471"/>
      <c r="DO316" s="471"/>
      <c r="DP316" s="471"/>
      <c r="DQ316" s="471"/>
      <c r="DR316" s="471"/>
      <c r="DS316" s="471"/>
      <c r="DT316" s="471"/>
      <c r="DU316" s="468"/>
      <c r="DV316" s="468"/>
      <c r="DW316" s="472"/>
      <c r="DX316" s="468"/>
      <c r="DY316" s="468"/>
      <c r="DZ316" s="468"/>
      <c r="EA316" s="468"/>
      <c r="EB316" s="468"/>
      <c r="EC316" s="468"/>
      <c r="ED316" s="468"/>
      <c r="EE316" s="468"/>
      <c r="EF316" s="471"/>
      <c r="EG316" s="471"/>
      <c r="EH316" s="471"/>
      <c r="EI316" s="472"/>
      <c r="EJ316" s="471"/>
      <c r="EK316" s="471"/>
      <c r="EL316" s="471"/>
      <c r="EM316" s="471"/>
      <c r="EN316" s="471"/>
      <c r="EO316" s="471"/>
      <c r="EP316" s="471"/>
      <c r="EQ316" s="471">
        <f>'Per IP Marketing'!$B$14</f>
        <v>-24000</v>
      </c>
      <c r="ER316" s="471">
        <f>'Per IP Marketing'!$C$14</f>
        <v>-24000</v>
      </c>
      <c r="ES316" s="471">
        <f>'Per IP Marketing'!$D$14</f>
        <v>-19000</v>
      </c>
      <c r="ET316" s="471">
        <f>'Per IP Marketing'!$E$14</f>
        <v>-29000</v>
      </c>
      <c r="EU316" s="471">
        <f>'Per IP Marketing'!$F$14</f>
        <v>-26500</v>
      </c>
      <c r="EV316" s="471">
        <f>'Per IP Marketing'!$G$14</f>
        <v>-27700</v>
      </c>
      <c r="EW316" s="471">
        <f>'Per IP Marketing'!$H$14</f>
        <v>-32700</v>
      </c>
      <c r="EX316" s="471">
        <f>'Per IP Marketing'!$I$14</f>
        <v>-27000</v>
      </c>
      <c r="EY316" s="471">
        <f>'Per IP Marketing'!$J$14</f>
        <v>-12500</v>
      </c>
      <c r="EZ316" s="471">
        <f>'Per IP Marketing'!$K$14</f>
        <v>-10000</v>
      </c>
      <c r="FA316" s="471">
        <f>'Per IP Marketing'!$L$14</f>
        <v>-9250</v>
      </c>
      <c r="FB316" s="471">
        <f>'Per IP Marketing'!$M$14</f>
        <v>-2700</v>
      </c>
      <c r="FC316" s="471">
        <f>'Per IP Marketing'!$N$14</f>
        <v>-1100</v>
      </c>
      <c r="FD316" s="471">
        <f>'Per IP Marketing'!$O$14</f>
        <v>-1100</v>
      </c>
      <c r="FE316" s="471">
        <f>'Per IP Marketing'!$P$14</f>
        <v>-1100</v>
      </c>
      <c r="FF316" s="471">
        <f>'Per IP Marketing'!$Q$14</f>
        <v>-800</v>
      </c>
      <c r="FG316" s="471">
        <f>'Per IP Marketing'!$R$14</f>
        <v>-1050</v>
      </c>
      <c r="FH316" s="468">
        <f>'Per IP Marketing'!$T$14</f>
        <v>0</v>
      </c>
      <c r="FI316" s="468"/>
      <c r="FJ316" s="471"/>
      <c r="FK316" s="471"/>
      <c r="FL316" s="471"/>
      <c r="FM316" s="471"/>
      <c r="FN316" s="471"/>
      <c r="FO316" s="471"/>
      <c r="FP316" s="471"/>
      <c r="FQ316" s="468"/>
      <c r="FR316" s="468"/>
      <c r="FS316" s="472"/>
      <c r="FT316" s="468"/>
      <c r="FU316" s="468"/>
      <c r="FV316" s="468"/>
      <c r="FW316" s="468"/>
      <c r="FX316" s="468"/>
      <c r="FY316" s="468"/>
      <c r="FZ316" s="468"/>
      <c r="GA316" s="468"/>
      <c r="GB316" s="471"/>
      <c r="GC316" s="471"/>
      <c r="GD316" s="471"/>
      <c r="GE316" s="471"/>
      <c r="GF316" s="471"/>
      <c r="GG316" s="510"/>
    </row>
    <row r="317" spans="7:189" s="508" customFormat="1" ht="22" hidden="1" customHeight="1">
      <c r="G317" s="540">
        <f t="shared" si="308"/>
        <v>111</v>
      </c>
      <c r="H317" s="468"/>
      <c r="I317" s="468"/>
      <c r="J317" s="468"/>
      <c r="K317" s="468"/>
      <c r="L317" s="468"/>
      <c r="M317" s="468"/>
      <c r="N317" s="468"/>
      <c r="O317" s="468"/>
      <c r="P317" s="472"/>
      <c r="Q317" s="471"/>
      <c r="R317" s="471"/>
      <c r="S317" s="472"/>
      <c r="T317" s="471"/>
      <c r="U317" s="471"/>
      <c r="V317" s="471"/>
      <c r="W317" s="471"/>
      <c r="X317" s="471"/>
      <c r="Y317" s="471"/>
      <c r="Z317" s="471"/>
      <c r="AA317" s="471"/>
      <c r="AB317" s="471"/>
      <c r="AC317" s="468"/>
      <c r="AD317" s="468"/>
      <c r="AE317" s="472"/>
      <c r="AF317" s="471"/>
      <c r="AG317" s="471"/>
      <c r="AH317" s="471"/>
      <c r="AI317" s="468"/>
      <c r="AJ317" s="468"/>
      <c r="AK317" s="468"/>
      <c r="AL317" s="468"/>
      <c r="AM317" s="468"/>
      <c r="AN317" s="471"/>
      <c r="AO317" s="471"/>
      <c r="AP317" s="471"/>
      <c r="AQ317" s="472"/>
      <c r="AR317" s="471"/>
      <c r="AS317" s="471"/>
      <c r="AT317" s="471"/>
      <c r="AU317" s="471"/>
      <c r="AV317" s="471"/>
      <c r="AW317" s="471"/>
      <c r="AX317" s="471"/>
      <c r="AY317" s="471"/>
      <c r="AZ317" s="468"/>
      <c r="BA317" s="468"/>
      <c r="BB317" s="468"/>
      <c r="BC317" s="472"/>
      <c r="BD317" s="471"/>
      <c r="BE317" s="471"/>
      <c r="BF317" s="471"/>
      <c r="BG317" s="468"/>
      <c r="BH317" s="468"/>
      <c r="BI317" s="468"/>
      <c r="BJ317" s="468"/>
      <c r="BK317" s="468"/>
      <c r="BL317" s="471"/>
      <c r="BM317" s="471"/>
      <c r="BN317" s="471"/>
      <c r="BO317" s="472"/>
      <c r="BP317" s="471"/>
      <c r="BQ317" s="471"/>
      <c r="BR317" s="471"/>
      <c r="BS317" s="471"/>
      <c r="BT317" s="471"/>
      <c r="BU317" s="471"/>
      <c r="BV317" s="471"/>
      <c r="BW317" s="471"/>
      <c r="BX317" s="471"/>
      <c r="BY317" s="468"/>
      <c r="BZ317" s="468"/>
      <c r="CA317" s="472"/>
      <c r="CB317" s="468"/>
      <c r="CC317" s="468"/>
      <c r="CD317" s="468"/>
      <c r="CE317" s="468"/>
      <c r="CF317" s="468"/>
      <c r="CG317" s="468"/>
      <c r="CH317" s="468"/>
      <c r="CI317" s="468"/>
      <c r="CJ317" s="471"/>
      <c r="CK317" s="471"/>
      <c r="CL317" s="471"/>
      <c r="CM317" s="472"/>
      <c r="CN317" s="471"/>
      <c r="CO317" s="471"/>
      <c r="CP317" s="471"/>
      <c r="CQ317" s="471"/>
      <c r="CR317" s="471"/>
      <c r="CS317" s="471"/>
      <c r="CT317" s="471"/>
      <c r="CU317" s="471"/>
      <c r="CV317" s="471"/>
      <c r="CW317" s="468"/>
      <c r="CX317" s="468"/>
      <c r="CY317" s="472"/>
      <c r="CZ317" s="468"/>
      <c r="DA317" s="468"/>
      <c r="DB317" s="468"/>
      <c r="DC317" s="468"/>
      <c r="DD317" s="468"/>
      <c r="DE317" s="468"/>
      <c r="DF317" s="468"/>
      <c r="DG317" s="468"/>
      <c r="DH317" s="471"/>
      <c r="DI317" s="471"/>
      <c r="DJ317" s="471"/>
      <c r="DK317" s="472"/>
      <c r="DL317" s="471"/>
      <c r="DM317" s="471"/>
      <c r="DN317" s="471"/>
      <c r="DO317" s="471"/>
      <c r="DP317" s="471"/>
      <c r="DQ317" s="471"/>
      <c r="DR317" s="471"/>
      <c r="DS317" s="471"/>
      <c r="DT317" s="471"/>
      <c r="DU317" s="468"/>
      <c r="DV317" s="468"/>
      <c r="DW317" s="472"/>
      <c r="DX317" s="468"/>
      <c r="DY317" s="468"/>
      <c r="DZ317" s="468"/>
      <c r="EA317" s="468"/>
      <c r="EB317" s="468"/>
      <c r="EC317" s="468"/>
      <c r="ED317" s="468"/>
      <c r="EE317" s="468"/>
      <c r="EF317" s="471"/>
      <c r="EG317" s="471"/>
      <c r="EH317" s="471"/>
      <c r="EI317" s="472"/>
      <c r="EJ317" s="471"/>
      <c r="EK317" s="471"/>
      <c r="EL317" s="471"/>
      <c r="EM317" s="471"/>
      <c r="EN317" s="471"/>
      <c r="EO317" s="471"/>
      <c r="EP317" s="471"/>
      <c r="EQ317" s="471">
        <f>'Per IP Marketing'!$B$14</f>
        <v>-24000</v>
      </c>
      <c r="ER317" s="471">
        <f>'Per IP Marketing'!$C$14</f>
        <v>-24000</v>
      </c>
      <c r="ES317" s="471">
        <f>'Per IP Marketing'!$D$14</f>
        <v>-19000</v>
      </c>
      <c r="ET317" s="471">
        <f>'Per IP Marketing'!$E$14</f>
        <v>-29000</v>
      </c>
      <c r="EU317" s="471">
        <f>'Per IP Marketing'!$F$14</f>
        <v>-26500</v>
      </c>
      <c r="EV317" s="471">
        <f>'Per IP Marketing'!$G$14</f>
        <v>-27700</v>
      </c>
      <c r="EW317" s="471">
        <f>'Per IP Marketing'!$H$14</f>
        <v>-32700</v>
      </c>
      <c r="EX317" s="471">
        <f>'Per IP Marketing'!$I$14</f>
        <v>-27000</v>
      </c>
      <c r="EY317" s="471">
        <f>'Per IP Marketing'!$J$14</f>
        <v>-12500</v>
      </c>
      <c r="EZ317" s="471">
        <f>'Per IP Marketing'!$K$14</f>
        <v>-10000</v>
      </c>
      <c r="FA317" s="471">
        <f>'Per IP Marketing'!$L$14</f>
        <v>-9250</v>
      </c>
      <c r="FB317" s="471">
        <f>'Per IP Marketing'!$M$14</f>
        <v>-2700</v>
      </c>
      <c r="FC317" s="471">
        <f>'Per IP Marketing'!$N$14</f>
        <v>-1100</v>
      </c>
      <c r="FD317" s="471">
        <f>'Per IP Marketing'!$O$14</f>
        <v>-1100</v>
      </c>
      <c r="FE317" s="471">
        <f>'Per IP Marketing'!$P$14</f>
        <v>-1100</v>
      </c>
      <c r="FF317" s="471">
        <f>'Per IP Marketing'!$Q$14</f>
        <v>-800</v>
      </c>
      <c r="FG317" s="471">
        <f>'Per IP Marketing'!$R$14</f>
        <v>-1050</v>
      </c>
      <c r="FH317" s="468">
        <f>'Per IP Marketing'!$T$14</f>
        <v>0</v>
      </c>
      <c r="FI317" s="471"/>
      <c r="FJ317" s="471"/>
      <c r="FK317" s="471"/>
      <c r="FL317" s="471"/>
      <c r="FM317" s="471"/>
      <c r="FN317" s="471"/>
      <c r="FO317" s="471"/>
      <c r="FP317" s="471"/>
      <c r="FQ317" s="468"/>
      <c r="FR317" s="468"/>
      <c r="FS317" s="472"/>
      <c r="FT317" s="468"/>
      <c r="FU317" s="468"/>
      <c r="FV317" s="468"/>
      <c r="FW317" s="468"/>
      <c r="FX317" s="468"/>
      <c r="FY317" s="468"/>
      <c r="FZ317" s="468"/>
      <c r="GA317" s="468"/>
      <c r="GB317" s="471"/>
      <c r="GC317" s="471"/>
      <c r="GD317" s="471"/>
      <c r="GE317" s="471"/>
      <c r="GF317" s="471"/>
      <c r="GG317" s="510"/>
    </row>
    <row r="318" spans="7:189" s="508" customFormat="1" ht="22" hidden="1" customHeight="1">
      <c r="G318" s="540">
        <f t="shared" si="308"/>
        <v>112</v>
      </c>
      <c r="H318" s="468"/>
      <c r="I318" s="468"/>
      <c r="J318" s="468"/>
      <c r="K318" s="468"/>
      <c r="L318" s="468"/>
      <c r="M318" s="468"/>
      <c r="N318" s="468"/>
      <c r="O318" s="468"/>
      <c r="P318" s="472"/>
      <c r="Q318" s="471"/>
      <c r="R318" s="471"/>
      <c r="S318" s="472"/>
      <c r="T318" s="471"/>
      <c r="U318" s="471"/>
      <c r="V318" s="471"/>
      <c r="W318" s="471"/>
      <c r="X318" s="471"/>
      <c r="Y318" s="471"/>
      <c r="Z318" s="471"/>
      <c r="AA318" s="471"/>
      <c r="AB318" s="471"/>
      <c r="AC318" s="468"/>
      <c r="AD318" s="468"/>
      <c r="AE318" s="472"/>
      <c r="AF318" s="471"/>
      <c r="AG318" s="471"/>
      <c r="AH318" s="471"/>
      <c r="AI318" s="468"/>
      <c r="AJ318" s="468"/>
      <c r="AK318" s="468"/>
      <c r="AL318" s="468"/>
      <c r="AM318" s="468"/>
      <c r="AN318" s="471"/>
      <c r="AO318" s="471"/>
      <c r="AP318" s="471"/>
      <c r="AQ318" s="472"/>
      <c r="AR318" s="471"/>
      <c r="AS318" s="471"/>
      <c r="AT318" s="471"/>
      <c r="AU318" s="471"/>
      <c r="AV318" s="471"/>
      <c r="AW318" s="471"/>
      <c r="AX318" s="471"/>
      <c r="AY318" s="471"/>
      <c r="AZ318" s="468"/>
      <c r="BA318" s="468"/>
      <c r="BB318" s="468"/>
      <c r="BC318" s="472"/>
      <c r="BD318" s="471"/>
      <c r="BE318" s="471"/>
      <c r="BF318" s="471"/>
      <c r="BG318" s="468"/>
      <c r="BH318" s="468"/>
      <c r="BI318" s="468"/>
      <c r="BJ318" s="468"/>
      <c r="BK318" s="468"/>
      <c r="BL318" s="471"/>
      <c r="BM318" s="471"/>
      <c r="BN318" s="471"/>
      <c r="BO318" s="472"/>
      <c r="BP318" s="471"/>
      <c r="BQ318" s="471"/>
      <c r="BR318" s="471"/>
      <c r="BS318" s="471"/>
      <c r="BT318" s="471"/>
      <c r="BU318" s="471"/>
      <c r="BV318" s="471"/>
      <c r="BW318" s="471"/>
      <c r="BX318" s="471"/>
      <c r="BY318" s="468"/>
      <c r="BZ318" s="468"/>
      <c r="CA318" s="472"/>
      <c r="CB318" s="468"/>
      <c r="CC318" s="468"/>
      <c r="CD318" s="468"/>
      <c r="CE318" s="468"/>
      <c r="CF318" s="468"/>
      <c r="CG318" s="468"/>
      <c r="CH318" s="468"/>
      <c r="CI318" s="468"/>
      <c r="CJ318" s="471"/>
      <c r="CK318" s="471"/>
      <c r="CL318" s="471"/>
      <c r="CM318" s="472"/>
      <c r="CN318" s="471"/>
      <c r="CO318" s="471"/>
      <c r="CP318" s="471"/>
      <c r="CQ318" s="471"/>
      <c r="CR318" s="471"/>
      <c r="CS318" s="471"/>
      <c r="CT318" s="471"/>
      <c r="CU318" s="471"/>
      <c r="CV318" s="471"/>
      <c r="CW318" s="468"/>
      <c r="CX318" s="468"/>
      <c r="CY318" s="472"/>
      <c r="CZ318" s="468"/>
      <c r="DA318" s="468"/>
      <c r="DB318" s="468"/>
      <c r="DC318" s="468"/>
      <c r="DD318" s="468"/>
      <c r="DE318" s="468"/>
      <c r="DF318" s="468"/>
      <c r="DG318" s="468"/>
      <c r="DH318" s="471"/>
      <c r="DI318" s="471"/>
      <c r="DJ318" s="471"/>
      <c r="DK318" s="472"/>
      <c r="DL318" s="471"/>
      <c r="DM318" s="471"/>
      <c r="DN318" s="471"/>
      <c r="DO318" s="471"/>
      <c r="DP318" s="471"/>
      <c r="DQ318" s="471"/>
      <c r="DR318" s="471"/>
      <c r="DS318" s="471"/>
      <c r="DT318" s="471"/>
      <c r="DU318" s="468"/>
      <c r="DV318" s="468"/>
      <c r="DW318" s="472"/>
      <c r="DX318" s="468"/>
      <c r="DY318" s="468"/>
      <c r="DZ318" s="468"/>
      <c r="EA318" s="468"/>
      <c r="EB318" s="468"/>
      <c r="EC318" s="468"/>
      <c r="ED318" s="468"/>
      <c r="EE318" s="468"/>
      <c r="EF318" s="471"/>
      <c r="EG318" s="471"/>
      <c r="EH318" s="471"/>
      <c r="EI318" s="472"/>
      <c r="EJ318" s="471"/>
      <c r="EK318" s="471"/>
      <c r="EL318" s="471"/>
      <c r="EM318" s="471"/>
      <c r="EN318" s="471"/>
      <c r="EO318" s="471"/>
      <c r="EP318" s="471"/>
      <c r="EQ318" s="471"/>
      <c r="ER318" s="471"/>
      <c r="ES318" s="471">
        <f>'Per IP Marketing'!$B$14</f>
        <v>-24000</v>
      </c>
      <c r="ET318" s="471">
        <f>'Per IP Marketing'!$C$14</f>
        <v>-24000</v>
      </c>
      <c r="EU318" s="471">
        <f>'Per IP Marketing'!$D$14</f>
        <v>-19000</v>
      </c>
      <c r="EV318" s="471">
        <f>'Per IP Marketing'!$E$14</f>
        <v>-29000</v>
      </c>
      <c r="EW318" s="471">
        <f>'Per IP Marketing'!$F$14</f>
        <v>-26500</v>
      </c>
      <c r="EX318" s="471">
        <f>'Per IP Marketing'!$G$14</f>
        <v>-27700</v>
      </c>
      <c r="EY318" s="471">
        <f>'Per IP Marketing'!$H$14</f>
        <v>-32700</v>
      </c>
      <c r="EZ318" s="471">
        <f>'Per IP Marketing'!$I$14</f>
        <v>-27000</v>
      </c>
      <c r="FA318" s="471">
        <f>'Per IP Marketing'!$J$14</f>
        <v>-12500</v>
      </c>
      <c r="FB318" s="471">
        <f>'Per IP Marketing'!$K$14</f>
        <v>-10000</v>
      </c>
      <c r="FC318" s="471">
        <f>'Per IP Marketing'!$L$14</f>
        <v>-9250</v>
      </c>
      <c r="FD318" s="471">
        <f>'Per IP Marketing'!$M$14</f>
        <v>-2700</v>
      </c>
      <c r="FE318" s="471">
        <f>'Per IP Marketing'!$N$14</f>
        <v>-1100</v>
      </c>
      <c r="FF318" s="471">
        <f>'Per IP Marketing'!$O$14</f>
        <v>-1100</v>
      </c>
      <c r="FG318" s="471">
        <f>'Per IP Marketing'!$P$14</f>
        <v>-1100</v>
      </c>
      <c r="FH318" s="471">
        <f>'Per IP Marketing'!$Q$14</f>
        <v>-800</v>
      </c>
      <c r="FI318" s="471">
        <f>'Per IP Marketing'!$R$14</f>
        <v>-1050</v>
      </c>
      <c r="FJ318" s="468">
        <f>'Per IP Marketing'!$T$14</f>
        <v>0</v>
      </c>
      <c r="FK318" s="471"/>
      <c r="FL318" s="471"/>
      <c r="FM318" s="471"/>
      <c r="FN318" s="471"/>
      <c r="FO318" s="471"/>
      <c r="FP318" s="471"/>
      <c r="FQ318" s="468"/>
      <c r="FR318" s="468"/>
      <c r="FS318" s="472"/>
      <c r="FT318" s="468"/>
      <c r="FU318" s="468"/>
      <c r="FV318" s="468"/>
      <c r="FW318" s="468"/>
      <c r="FX318" s="468"/>
      <c r="FY318" s="468"/>
      <c r="FZ318" s="468"/>
      <c r="GA318" s="468"/>
      <c r="GB318" s="471"/>
      <c r="GC318" s="471"/>
      <c r="GD318" s="471"/>
      <c r="GE318" s="471"/>
      <c r="GF318" s="471"/>
      <c r="GG318" s="510"/>
    </row>
    <row r="319" spans="7:189" s="508" customFormat="1" ht="22" hidden="1" customHeight="1">
      <c r="G319" s="540">
        <f t="shared" si="308"/>
        <v>113</v>
      </c>
      <c r="H319" s="468"/>
      <c r="I319" s="468"/>
      <c r="J319" s="468"/>
      <c r="K319" s="468"/>
      <c r="L319" s="468"/>
      <c r="M319" s="468"/>
      <c r="N319" s="468"/>
      <c r="O319" s="468"/>
      <c r="P319" s="472"/>
      <c r="Q319" s="471"/>
      <c r="R319" s="471"/>
      <c r="S319" s="472"/>
      <c r="T319" s="471"/>
      <c r="U319" s="471"/>
      <c r="V319" s="471"/>
      <c r="W319" s="471"/>
      <c r="X319" s="471"/>
      <c r="Y319" s="471"/>
      <c r="Z319" s="471"/>
      <c r="AA319" s="471"/>
      <c r="AB319" s="471"/>
      <c r="AC319" s="468"/>
      <c r="AD319" s="468"/>
      <c r="AE319" s="472"/>
      <c r="AF319" s="471"/>
      <c r="AG319" s="471"/>
      <c r="AH319" s="471"/>
      <c r="AI319" s="468"/>
      <c r="AJ319" s="468"/>
      <c r="AK319" s="468"/>
      <c r="AL319" s="468"/>
      <c r="AM319" s="468"/>
      <c r="AN319" s="471"/>
      <c r="AO319" s="471"/>
      <c r="AP319" s="471"/>
      <c r="AQ319" s="472"/>
      <c r="AR319" s="471"/>
      <c r="AS319" s="471"/>
      <c r="AT319" s="471"/>
      <c r="AU319" s="471"/>
      <c r="AV319" s="471"/>
      <c r="AW319" s="471"/>
      <c r="AX319" s="471"/>
      <c r="AY319" s="471"/>
      <c r="AZ319" s="468"/>
      <c r="BA319" s="468"/>
      <c r="BB319" s="468"/>
      <c r="BC319" s="472"/>
      <c r="BD319" s="471"/>
      <c r="BE319" s="471"/>
      <c r="BF319" s="471"/>
      <c r="BG319" s="468"/>
      <c r="BH319" s="468"/>
      <c r="BI319" s="468"/>
      <c r="BJ319" s="468"/>
      <c r="BK319" s="468"/>
      <c r="BL319" s="471"/>
      <c r="BM319" s="471"/>
      <c r="BN319" s="471"/>
      <c r="BO319" s="472"/>
      <c r="BP319" s="471"/>
      <c r="BQ319" s="471"/>
      <c r="BR319" s="471"/>
      <c r="BS319" s="471"/>
      <c r="BT319" s="471"/>
      <c r="BU319" s="471"/>
      <c r="BV319" s="471"/>
      <c r="BW319" s="471"/>
      <c r="BX319" s="471"/>
      <c r="BY319" s="468"/>
      <c r="BZ319" s="468"/>
      <c r="CA319" s="472"/>
      <c r="CB319" s="468"/>
      <c r="CC319" s="468"/>
      <c r="CD319" s="468"/>
      <c r="CE319" s="468"/>
      <c r="CF319" s="468"/>
      <c r="CG319" s="468"/>
      <c r="CH319" s="468"/>
      <c r="CI319" s="468"/>
      <c r="CJ319" s="471"/>
      <c r="CK319" s="471"/>
      <c r="CL319" s="471"/>
      <c r="CM319" s="472"/>
      <c r="CN319" s="471"/>
      <c r="CO319" s="471"/>
      <c r="CP319" s="471"/>
      <c r="CQ319" s="471"/>
      <c r="CR319" s="471"/>
      <c r="CS319" s="471"/>
      <c r="CT319" s="471"/>
      <c r="CU319" s="471"/>
      <c r="CV319" s="471"/>
      <c r="CW319" s="468"/>
      <c r="CX319" s="468"/>
      <c r="CY319" s="472"/>
      <c r="CZ319" s="468"/>
      <c r="DA319" s="468"/>
      <c r="DB319" s="468"/>
      <c r="DC319" s="468"/>
      <c r="DD319" s="468"/>
      <c r="DE319" s="468"/>
      <c r="DF319" s="468"/>
      <c r="DG319" s="468"/>
      <c r="DH319" s="471"/>
      <c r="DI319" s="471"/>
      <c r="DJ319" s="471"/>
      <c r="DK319" s="472"/>
      <c r="DL319" s="471"/>
      <c r="DM319" s="471"/>
      <c r="DN319" s="471"/>
      <c r="DO319" s="471"/>
      <c r="DP319" s="471"/>
      <c r="DQ319" s="471"/>
      <c r="DR319" s="471"/>
      <c r="DS319" s="471"/>
      <c r="DT319" s="471"/>
      <c r="DU319" s="468"/>
      <c r="DV319" s="468"/>
      <c r="DW319" s="472"/>
      <c r="DX319" s="468"/>
      <c r="DY319" s="468"/>
      <c r="DZ319" s="468"/>
      <c r="EA319" s="468"/>
      <c r="EB319" s="468"/>
      <c r="EC319" s="468"/>
      <c r="ED319" s="468"/>
      <c r="EE319" s="468"/>
      <c r="EF319" s="471"/>
      <c r="EG319" s="471"/>
      <c r="EH319" s="471"/>
      <c r="EI319" s="472"/>
      <c r="EJ319" s="471"/>
      <c r="EK319" s="471"/>
      <c r="EL319" s="471"/>
      <c r="EM319" s="471"/>
      <c r="EN319" s="471"/>
      <c r="EO319" s="471"/>
      <c r="EP319" s="471"/>
      <c r="EQ319" s="471"/>
      <c r="ER319" s="471"/>
      <c r="ES319" s="468"/>
      <c r="ET319" s="471">
        <f>'Per IP Marketing'!$B$14</f>
        <v>-24000</v>
      </c>
      <c r="EU319" s="471">
        <f>'Per IP Marketing'!$C$14</f>
        <v>-24000</v>
      </c>
      <c r="EV319" s="471">
        <f>'Per IP Marketing'!$D$14</f>
        <v>-19000</v>
      </c>
      <c r="EW319" s="471">
        <f>'Per IP Marketing'!$E$14</f>
        <v>-29000</v>
      </c>
      <c r="EX319" s="471">
        <f>'Per IP Marketing'!$F$14</f>
        <v>-26500</v>
      </c>
      <c r="EY319" s="471">
        <f>'Per IP Marketing'!$G$14</f>
        <v>-27700</v>
      </c>
      <c r="EZ319" s="471">
        <f>'Per IP Marketing'!$H$14</f>
        <v>-32700</v>
      </c>
      <c r="FA319" s="471">
        <f>'Per IP Marketing'!$I$14</f>
        <v>-27000</v>
      </c>
      <c r="FB319" s="471">
        <f>'Per IP Marketing'!$J$14</f>
        <v>-12500</v>
      </c>
      <c r="FC319" s="471">
        <f>'Per IP Marketing'!$K$14</f>
        <v>-10000</v>
      </c>
      <c r="FD319" s="471">
        <f>'Per IP Marketing'!$L$14</f>
        <v>-9250</v>
      </c>
      <c r="FE319" s="471">
        <f>'Per IP Marketing'!$M$14</f>
        <v>-2700</v>
      </c>
      <c r="FF319" s="471">
        <f>'Per IP Marketing'!$N$14</f>
        <v>-1100</v>
      </c>
      <c r="FG319" s="471">
        <f>'Per IP Marketing'!$O$14</f>
        <v>-1100</v>
      </c>
      <c r="FH319" s="471">
        <f>'Per IP Marketing'!$P$14</f>
        <v>-1100</v>
      </c>
      <c r="FI319" s="471">
        <f>'Per IP Marketing'!$Q$14</f>
        <v>-800</v>
      </c>
      <c r="FJ319" s="471">
        <f>'Per IP Marketing'!$R$14</f>
        <v>-1050</v>
      </c>
      <c r="FK319" s="468">
        <f>'Per IP Marketing'!$T$14</f>
        <v>0</v>
      </c>
      <c r="FL319" s="471"/>
      <c r="FM319" s="471"/>
      <c r="FN319" s="471"/>
      <c r="FO319" s="471"/>
      <c r="FP319" s="471"/>
      <c r="FQ319" s="468"/>
      <c r="FR319" s="468"/>
      <c r="FS319" s="472"/>
      <c r="FT319" s="468"/>
      <c r="FU319" s="468"/>
      <c r="FV319" s="468"/>
      <c r="FW319" s="468"/>
      <c r="FX319" s="468"/>
      <c r="FY319" s="468"/>
      <c r="FZ319" s="468"/>
      <c r="GA319" s="468"/>
      <c r="GB319" s="471"/>
      <c r="GC319" s="471"/>
      <c r="GD319" s="471"/>
      <c r="GE319" s="471"/>
      <c r="GF319" s="471"/>
      <c r="GG319" s="510"/>
    </row>
    <row r="320" spans="7:189" s="508" customFormat="1" ht="22" hidden="1" customHeight="1">
      <c r="G320" s="540">
        <f t="shared" si="308"/>
        <v>114</v>
      </c>
      <c r="H320" s="468"/>
      <c r="I320" s="468"/>
      <c r="J320" s="468"/>
      <c r="K320" s="468"/>
      <c r="L320" s="468"/>
      <c r="M320" s="468"/>
      <c r="N320" s="468"/>
      <c r="O320" s="468"/>
      <c r="P320" s="472"/>
      <c r="Q320" s="471"/>
      <c r="R320" s="471"/>
      <c r="S320" s="472"/>
      <c r="T320" s="471"/>
      <c r="U320" s="471"/>
      <c r="V320" s="471"/>
      <c r="W320" s="471"/>
      <c r="X320" s="471"/>
      <c r="Y320" s="471"/>
      <c r="Z320" s="471"/>
      <c r="AA320" s="471"/>
      <c r="AB320" s="471"/>
      <c r="AC320" s="468"/>
      <c r="AD320" s="468"/>
      <c r="AE320" s="472"/>
      <c r="AF320" s="471"/>
      <c r="AG320" s="471"/>
      <c r="AH320" s="471"/>
      <c r="AI320" s="468"/>
      <c r="AJ320" s="468"/>
      <c r="AK320" s="468"/>
      <c r="AL320" s="468"/>
      <c r="AM320" s="468"/>
      <c r="AN320" s="471"/>
      <c r="AO320" s="471"/>
      <c r="AP320" s="471"/>
      <c r="AQ320" s="472"/>
      <c r="AR320" s="471"/>
      <c r="AS320" s="471"/>
      <c r="AT320" s="471"/>
      <c r="AU320" s="471"/>
      <c r="AV320" s="471"/>
      <c r="AW320" s="471"/>
      <c r="AX320" s="471"/>
      <c r="AY320" s="471"/>
      <c r="AZ320" s="468"/>
      <c r="BA320" s="468"/>
      <c r="BB320" s="468"/>
      <c r="BC320" s="472"/>
      <c r="BD320" s="471"/>
      <c r="BE320" s="471"/>
      <c r="BF320" s="471"/>
      <c r="BG320" s="468"/>
      <c r="BH320" s="468"/>
      <c r="BI320" s="468"/>
      <c r="BJ320" s="468"/>
      <c r="BK320" s="468"/>
      <c r="BL320" s="471"/>
      <c r="BM320" s="471"/>
      <c r="BN320" s="471"/>
      <c r="BO320" s="472"/>
      <c r="BP320" s="471"/>
      <c r="BQ320" s="471"/>
      <c r="BR320" s="471"/>
      <c r="BS320" s="471"/>
      <c r="BT320" s="471"/>
      <c r="BU320" s="471"/>
      <c r="BV320" s="471"/>
      <c r="BW320" s="471"/>
      <c r="BX320" s="471"/>
      <c r="BY320" s="468"/>
      <c r="BZ320" s="468"/>
      <c r="CA320" s="472"/>
      <c r="CB320" s="468"/>
      <c r="CC320" s="468"/>
      <c r="CD320" s="468"/>
      <c r="CE320" s="468"/>
      <c r="CF320" s="468"/>
      <c r="CG320" s="468"/>
      <c r="CH320" s="468"/>
      <c r="CI320" s="468"/>
      <c r="CJ320" s="471"/>
      <c r="CK320" s="471"/>
      <c r="CL320" s="471"/>
      <c r="CM320" s="472"/>
      <c r="CN320" s="471"/>
      <c r="CO320" s="471"/>
      <c r="CP320" s="471"/>
      <c r="CQ320" s="471"/>
      <c r="CR320" s="471"/>
      <c r="CS320" s="471"/>
      <c r="CT320" s="471"/>
      <c r="CU320" s="471"/>
      <c r="CV320" s="471"/>
      <c r="CW320" s="468"/>
      <c r="CX320" s="468"/>
      <c r="CY320" s="472"/>
      <c r="CZ320" s="468"/>
      <c r="DA320" s="468"/>
      <c r="DB320" s="468"/>
      <c r="DC320" s="468"/>
      <c r="DD320" s="468"/>
      <c r="DE320" s="468"/>
      <c r="DF320" s="468"/>
      <c r="DG320" s="468"/>
      <c r="DH320" s="471"/>
      <c r="DI320" s="471"/>
      <c r="DJ320" s="471"/>
      <c r="DK320" s="472"/>
      <c r="DL320" s="471"/>
      <c r="DM320" s="471"/>
      <c r="DN320" s="471"/>
      <c r="DO320" s="471"/>
      <c r="DP320" s="471"/>
      <c r="DQ320" s="471"/>
      <c r="DR320" s="471"/>
      <c r="DS320" s="471"/>
      <c r="DT320" s="471"/>
      <c r="DU320" s="468"/>
      <c r="DV320" s="468"/>
      <c r="DW320" s="472"/>
      <c r="DX320" s="468"/>
      <c r="DY320" s="468"/>
      <c r="DZ320" s="468"/>
      <c r="EA320" s="468"/>
      <c r="EB320" s="468"/>
      <c r="EC320" s="468"/>
      <c r="ED320" s="468"/>
      <c r="EE320" s="468"/>
      <c r="EF320" s="471"/>
      <c r="EG320" s="471"/>
      <c r="EH320" s="471"/>
      <c r="EI320" s="472"/>
      <c r="EJ320" s="471"/>
      <c r="EK320" s="471"/>
      <c r="EL320" s="471"/>
      <c r="EM320" s="471"/>
      <c r="EN320" s="471"/>
      <c r="EO320" s="471"/>
      <c r="EP320" s="471"/>
      <c r="EQ320" s="471"/>
      <c r="ER320" s="471"/>
      <c r="ES320" s="468"/>
      <c r="ET320" s="468"/>
      <c r="EU320" s="472"/>
      <c r="EV320" s="471">
        <f>'Per IP Marketing'!$B$14</f>
        <v>-24000</v>
      </c>
      <c r="EW320" s="471">
        <f>'Per IP Marketing'!$C$14</f>
        <v>-24000</v>
      </c>
      <c r="EX320" s="471">
        <f>'Per IP Marketing'!$D$14</f>
        <v>-19000</v>
      </c>
      <c r="EY320" s="471">
        <f>'Per IP Marketing'!$E$14</f>
        <v>-29000</v>
      </c>
      <c r="EZ320" s="471">
        <f>'Per IP Marketing'!$F$14</f>
        <v>-26500</v>
      </c>
      <c r="FA320" s="471">
        <f>'Per IP Marketing'!$G$14</f>
        <v>-27700</v>
      </c>
      <c r="FB320" s="471">
        <f>'Per IP Marketing'!$H$14</f>
        <v>-32700</v>
      </c>
      <c r="FC320" s="471">
        <f>'Per IP Marketing'!$I$14</f>
        <v>-27000</v>
      </c>
      <c r="FD320" s="471">
        <f>'Per IP Marketing'!$J$14</f>
        <v>-12500</v>
      </c>
      <c r="FE320" s="471">
        <f>'Per IP Marketing'!$K$14</f>
        <v>-10000</v>
      </c>
      <c r="FF320" s="471">
        <f>'Per IP Marketing'!$L$14</f>
        <v>-9250</v>
      </c>
      <c r="FG320" s="471">
        <f>'Per IP Marketing'!$M$14</f>
        <v>-2700</v>
      </c>
      <c r="FH320" s="471">
        <f>'Per IP Marketing'!$N$14</f>
        <v>-1100</v>
      </c>
      <c r="FI320" s="471">
        <f>'Per IP Marketing'!$O$14</f>
        <v>-1100</v>
      </c>
      <c r="FJ320" s="471">
        <f>'Per IP Marketing'!$P$14</f>
        <v>-1100</v>
      </c>
      <c r="FK320" s="471">
        <f>'Per IP Marketing'!$Q$14</f>
        <v>-800</v>
      </c>
      <c r="FL320" s="471">
        <f>'Per IP Marketing'!$R$14</f>
        <v>-1050</v>
      </c>
      <c r="FM320" s="468">
        <f>'Per IP Marketing'!$T$14</f>
        <v>0</v>
      </c>
      <c r="FN320" s="471"/>
      <c r="FO320" s="471"/>
      <c r="FP320" s="471"/>
      <c r="FQ320" s="468"/>
      <c r="FR320" s="468"/>
      <c r="FS320" s="472"/>
      <c r="FT320" s="468"/>
      <c r="FU320" s="468"/>
      <c r="FV320" s="468"/>
      <c r="FW320" s="468"/>
      <c r="FX320" s="468"/>
      <c r="FY320" s="468"/>
      <c r="FZ320" s="468"/>
      <c r="GA320" s="468"/>
      <c r="GB320" s="471"/>
      <c r="GC320" s="471"/>
      <c r="GD320" s="471"/>
      <c r="GE320" s="471"/>
      <c r="GF320" s="471"/>
      <c r="GG320" s="510"/>
    </row>
    <row r="321" spans="7:189" s="508" customFormat="1" ht="22" hidden="1" customHeight="1">
      <c r="G321" s="540">
        <f t="shared" si="308"/>
        <v>115</v>
      </c>
      <c r="H321" s="468"/>
      <c r="I321" s="468"/>
      <c r="J321" s="468"/>
      <c r="K321" s="468"/>
      <c r="L321" s="468"/>
      <c r="M321" s="468"/>
      <c r="N321" s="468"/>
      <c r="O321" s="468"/>
      <c r="P321" s="472"/>
      <c r="Q321" s="471"/>
      <c r="R321" s="471"/>
      <c r="S321" s="472"/>
      <c r="T321" s="471"/>
      <c r="U321" s="471"/>
      <c r="V321" s="471"/>
      <c r="W321" s="471"/>
      <c r="X321" s="471"/>
      <c r="Y321" s="471"/>
      <c r="Z321" s="471"/>
      <c r="AA321" s="471"/>
      <c r="AB321" s="471"/>
      <c r="AC321" s="468"/>
      <c r="AD321" s="468"/>
      <c r="AE321" s="472"/>
      <c r="AF321" s="471"/>
      <c r="AG321" s="471"/>
      <c r="AH321" s="471"/>
      <c r="AI321" s="468"/>
      <c r="AJ321" s="468"/>
      <c r="AK321" s="468"/>
      <c r="AL321" s="468"/>
      <c r="AM321" s="468"/>
      <c r="AN321" s="471"/>
      <c r="AO321" s="471"/>
      <c r="AP321" s="471"/>
      <c r="AQ321" s="472"/>
      <c r="AR321" s="471"/>
      <c r="AS321" s="471"/>
      <c r="AT321" s="471"/>
      <c r="AU321" s="471"/>
      <c r="AV321" s="471"/>
      <c r="AW321" s="471"/>
      <c r="AX321" s="471"/>
      <c r="AY321" s="471"/>
      <c r="AZ321" s="468"/>
      <c r="BA321" s="468"/>
      <c r="BB321" s="468"/>
      <c r="BC321" s="472"/>
      <c r="BD321" s="471"/>
      <c r="BE321" s="471"/>
      <c r="BF321" s="471"/>
      <c r="BG321" s="468"/>
      <c r="BH321" s="468"/>
      <c r="BI321" s="468"/>
      <c r="BJ321" s="468"/>
      <c r="BK321" s="468"/>
      <c r="BL321" s="471"/>
      <c r="BM321" s="471"/>
      <c r="BN321" s="471"/>
      <c r="BO321" s="472"/>
      <c r="BP321" s="471"/>
      <c r="BQ321" s="471"/>
      <c r="BR321" s="471"/>
      <c r="BS321" s="471"/>
      <c r="BT321" s="471"/>
      <c r="BU321" s="471"/>
      <c r="BV321" s="471"/>
      <c r="BW321" s="471"/>
      <c r="BX321" s="471"/>
      <c r="BY321" s="468"/>
      <c r="BZ321" s="468"/>
      <c r="CA321" s="472"/>
      <c r="CB321" s="468"/>
      <c r="CC321" s="468"/>
      <c r="CD321" s="468"/>
      <c r="CE321" s="468"/>
      <c r="CF321" s="468"/>
      <c r="CG321" s="468"/>
      <c r="CH321" s="468"/>
      <c r="CI321" s="468"/>
      <c r="CJ321" s="471"/>
      <c r="CK321" s="471"/>
      <c r="CL321" s="471"/>
      <c r="CM321" s="472"/>
      <c r="CN321" s="471"/>
      <c r="CO321" s="471"/>
      <c r="CP321" s="471"/>
      <c r="CQ321" s="471"/>
      <c r="CR321" s="471"/>
      <c r="CS321" s="471"/>
      <c r="CT321" s="471"/>
      <c r="CU321" s="471"/>
      <c r="CV321" s="471"/>
      <c r="CW321" s="468"/>
      <c r="CX321" s="468"/>
      <c r="CY321" s="472"/>
      <c r="CZ321" s="468"/>
      <c r="DA321" s="468"/>
      <c r="DB321" s="468"/>
      <c r="DC321" s="468"/>
      <c r="DD321" s="468"/>
      <c r="DE321" s="468"/>
      <c r="DF321" s="468"/>
      <c r="DG321" s="468"/>
      <c r="DH321" s="471"/>
      <c r="DI321" s="471"/>
      <c r="DJ321" s="471"/>
      <c r="DK321" s="472"/>
      <c r="DL321" s="471"/>
      <c r="DM321" s="471"/>
      <c r="DN321" s="471"/>
      <c r="DO321" s="471"/>
      <c r="DP321" s="471"/>
      <c r="DQ321" s="471"/>
      <c r="DR321" s="471"/>
      <c r="DS321" s="471"/>
      <c r="DT321" s="471"/>
      <c r="DU321" s="468"/>
      <c r="DV321" s="468"/>
      <c r="DW321" s="472"/>
      <c r="DX321" s="468"/>
      <c r="DY321" s="468"/>
      <c r="DZ321" s="468"/>
      <c r="EA321" s="468"/>
      <c r="EB321" s="468"/>
      <c r="EC321" s="468"/>
      <c r="ED321" s="468"/>
      <c r="EE321" s="468"/>
      <c r="EF321" s="471"/>
      <c r="EG321" s="471"/>
      <c r="EH321" s="471"/>
      <c r="EI321" s="472"/>
      <c r="EJ321" s="471"/>
      <c r="EK321" s="471"/>
      <c r="EL321" s="471"/>
      <c r="EM321" s="471"/>
      <c r="EN321" s="471"/>
      <c r="EO321" s="471"/>
      <c r="EP321" s="471"/>
      <c r="EQ321" s="471"/>
      <c r="ER321" s="471"/>
      <c r="ES321" s="468"/>
      <c r="ET321" s="468"/>
      <c r="EU321" s="472"/>
      <c r="EV321" s="468"/>
      <c r="EW321" s="471">
        <f>'Per IP Marketing'!$B$14</f>
        <v>-24000</v>
      </c>
      <c r="EX321" s="471">
        <f>'Per IP Marketing'!$C$14</f>
        <v>-24000</v>
      </c>
      <c r="EY321" s="471">
        <f>'Per IP Marketing'!$D$14</f>
        <v>-19000</v>
      </c>
      <c r="EZ321" s="471">
        <f>'Per IP Marketing'!$E$14</f>
        <v>-29000</v>
      </c>
      <c r="FA321" s="471">
        <f>'Per IP Marketing'!$F$14</f>
        <v>-26500</v>
      </c>
      <c r="FB321" s="471">
        <f>'Per IP Marketing'!$G$14</f>
        <v>-27700</v>
      </c>
      <c r="FC321" s="471">
        <f>'Per IP Marketing'!$H$14</f>
        <v>-32700</v>
      </c>
      <c r="FD321" s="471">
        <f>'Per IP Marketing'!$I$14</f>
        <v>-27000</v>
      </c>
      <c r="FE321" s="471">
        <f>'Per IP Marketing'!$J$14</f>
        <v>-12500</v>
      </c>
      <c r="FF321" s="471">
        <f>'Per IP Marketing'!$K$14</f>
        <v>-10000</v>
      </c>
      <c r="FG321" s="471">
        <f>'Per IP Marketing'!$L$14</f>
        <v>-9250</v>
      </c>
      <c r="FH321" s="471">
        <f>'Per IP Marketing'!$M$14</f>
        <v>-2700</v>
      </c>
      <c r="FI321" s="471">
        <f>'Per IP Marketing'!$N$14</f>
        <v>-1100</v>
      </c>
      <c r="FJ321" s="471">
        <f>'Per IP Marketing'!$O$14</f>
        <v>-1100</v>
      </c>
      <c r="FK321" s="471">
        <f>'Per IP Marketing'!$P$14</f>
        <v>-1100</v>
      </c>
      <c r="FL321" s="471">
        <f>'Per IP Marketing'!$Q$14</f>
        <v>-800</v>
      </c>
      <c r="FM321" s="471">
        <f>'Per IP Marketing'!$R$14</f>
        <v>-1050</v>
      </c>
      <c r="FN321" s="468">
        <f>'Per IP Marketing'!$T$14</f>
        <v>0</v>
      </c>
      <c r="FO321" s="471"/>
      <c r="FP321" s="471"/>
      <c r="FQ321" s="468"/>
      <c r="FR321" s="468"/>
      <c r="FS321" s="472"/>
      <c r="FT321" s="468"/>
      <c r="FU321" s="468"/>
      <c r="FV321" s="468"/>
      <c r="FW321" s="468"/>
      <c r="FX321" s="468"/>
      <c r="FY321" s="468"/>
      <c r="FZ321" s="468"/>
      <c r="GA321" s="468"/>
      <c r="GB321" s="471"/>
      <c r="GC321" s="471"/>
      <c r="GD321" s="471"/>
      <c r="GE321" s="471"/>
      <c r="GF321" s="471"/>
      <c r="GG321" s="510"/>
    </row>
    <row r="322" spans="7:189" s="508" customFormat="1" ht="22" hidden="1" customHeight="1">
      <c r="G322" s="540">
        <f t="shared" si="308"/>
        <v>116</v>
      </c>
      <c r="H322" s="468"/>
      <c r="I322" s="468"/>
      <c r="J322" s="468"/>
      <c r="K322" s="468"/>
      <c r="L322" s="468"/>
      <c r="M322" s="468"/>
      <c r="N322" s="468"/>
      <c r="O322" s="468"/>
      <c r="P322" s="472"/>
      <c r="Q322" s="471"/>
      <c r="R322" s="471"/>
      <c r="S322" s="472"/>
      <c r="T322" s="471"/>
      <c r="U322" s="471"/>
      <c r="V322" s="471"/>
      <c r="W322" s="471"/>
      <c r="X322" s="471"/>
      <c r="Y322" s="471"/>
      <c r="Z322" s="471"/>
      <c r="AA322" s="471"/>
      <c r="AB322" s="471"/>
      <c r="AC322" s="468"/>
      <c r="AD322" s="468"/>
      <c r="AE322" s="472"/>
      <c r="AF322" s="471"/>
      <c r="AG322" s="471"/>
      <c r="AH322" s="471"/>
      <c r="AI322" s="468"/>
      <c r="AJ322" s="468"/>
      <c r="AK322" s="468"/>
      <c r="AL322" s="468"/>
      <c r="AM322" s="468"/>
      <c r="AN322" s="471"/>
      <c r="AO322" s="471"/>
      <c r="AP322" s="471"/>
      <c r="AQ322" s="472"/>
      <c r="AR322" s="471"/>
      <c r="AS322" s="471"/>
      <c r="AT322" s="471"/>
      <c r="AU322" s="471"/>
      <c r="AV322" s="471"/>
      <c r="AW322" s="471"/>
      <c r="AX322" s="471"/>
      <c r="AY322" s="471"/>
      <c r="AZ322" s="468"/>
      <c r="BA322" s="468"/>
      <c r="BB322" s="468"/>
      <c r="BC322" s="472"/>
      <c r="BD322" s="471"/>
      <c r="BE322" s="471"/>
      <c r="BF322" s="471"/>
      <c r="BG322" s="468"/>
      <c r="BH322" s="468"/>
      <c r="BI322" s="468"/>
      <c r="BJ322" s="468"/>
      <c r="BK322" s="468"/>
      <c r="BL322" s="471"/>
      <c r="BM322" s="471"/>
      <c r="BN322" s="471"/>
      <c r="BO322" s="472"/>
      <c r="BP322" s="471"/>
      <c r="BQ322" s="471"/>
      <c r="BR322" s="471"/>
      <c r="BS322" s="471"/>
      <c r="BT322" s="471"/>
      <c r="BU322" s="471"/>
      <c r="BV322" s="471"/>
      <c r="BW322" s="471"/>
      <c r="BX322" s="471"/>
      <c r="BY322" s="468"/>
      <c r="BZ322" s="468"/>
      <c r="CA322" s="472"/>
      <c r="CB322" s="468"/>
      <c r="CC322" s="468"/>
      <c r="CD322" s="468"/>
      <c r="CE322" s="468"/>
      <c r="CF322" s="468"/>
      <c r="CG322" s="468"/>
      <c r="CH322" s="468"/>
      <c r="CI322" s="468"/>
      <c r="CJ322" s="471"/>
      <c r="CK322" s="471"/>
      <c r="CL322" s="471"/>
      <c r="CM322" s="472"/>
      <c r="CN322" s="471"/>
      <c r="CO322" s="471"/>
      <c r="CP322" s="471"/>
      <c r="CQ322" s="471"/>
      <c r="CR322" s="471"/>
      <c r="CS322" s="471"/>
      <c r="CT322" s="471"/>
      <c r="CU322" s="471"/>
      <c r="CV322" s="471"/>
      <c r="CW322" s="468"/>
      <c r="CX322" s="468"/>
      <c r="CY322" s="472"/>
      <c r="CZ322" s="468"/>
      <c r="DA322" s="468"/>
      <c r="DB322" s="468"/>
      <c r="DC322" s="468"/>
      <c r="DD322" s="468"/>
      <c r="DE322" s="468"/>
      <c r="DF322" s="468"/>
      <c r="DG322" s="468"/>
      <c r="DH322" s="471"/>
      <c r="DI322" s="471"/>
      <c r="DJ322" s="471"/>
      <c r="DK322" s="472"/>
      <c r="DL322" s="471"/>
      <c r="DM322" s="471"/>
      <c r="DN322" s="471"/>
      <c r="DO322" s="471"/>
      <c r="DP322" s="471"/>
      <c r="DQ322" s="471"/>
      <c r="DR322" s="471"/>
      <c r="DS322" s="471"/>
      <c r="DT322" s="471"/>
      <c r="DU322" s="468"/>
      <c r="DV322" s="468"/>
      <c r="DW322" s="472"/>
      <c r="DX322" s="468"/>
      <c r="DY322" s="468"/>
      <c r="DZ322" s="468"/>
      <c r="EA322" s="468"/>
      <c r="EB322" s="468"/>
      <c r="EC322" s="468"/>
      <c r="ED322" s="468"/>
      <c r="EE322" s="468"/>
      <c r="EF322" s="471"/>
      <c r="EG322" s="471"/>
      <c r="EH322" s="471"/>
      <c r="EI322" s="472"/>
      <c r="EJ322" s="471"/>
      <c r="EK322" s="471"/>
      <c r="EL322" s="471"/>
      <c r="EM322" s="471"/>
      <c r="EN322" s="471"/>
      <c r="EO322" s="471"/>
      <c r="EP322" s="471"/>
      <c r="EQ322" s="471"/>
      <c r="ER322" s="471"/>
      <c r="ES322" s="468"/>
      <c r="ET322" s="468"/>
      <c r="EU322" s="472"/>
      <c r="EV322" s="468"/>
      <c r="EW322" s="468"/>
      <c r="EX322" s="468"/>
      <c r="EY322" s="471">
        <f>'Per IP Marketing'!$B$14</f>
        <v>-24000</v>
      </c>
      <c r="EZ322" s="471">
        <f>'Per IP Marketing'!$C$14</f>
        <v>-24000</v>
      </c>
      <c r="FA322" s="471">
        <f>'Per IP Marketing'!$D$14</f>
        <v>-19000</v>
      </c>
      <c r="FB322" s="471">
        <f>'Per IP Marketing'!$E$14</f>
        <v>-29000</v>
      </c>
      <c r="FC322" s="471">
        <f>'Per IP Marketing'!$F$14</f>
        <v>-26500</v>
      </c>
      <c r="FD322" s="471">
        <f>'Per IP Marketing'!$G$14</f>
        <v>-27700</v>
      </c>
      <c r="FE322" s="471">
        <f>'Per IP Marketing'!$H$14</f>
        <v>-32700</v>
      </c>
      <c r="FF322" s="471">
        <f>'Per IP Marketing'!$I$14</f>
        <v>-27000</v>
      </c>
      <c r="FG322" s="471">
        <f>'Per IP Marketing'!$J$14</f>
        <v>-12500</v>
      </c>
      <c r="FH322" s="471">
        <f>'Per IP Marketing'!$K$14</f>
        <v>-10000</v>
      </c>
      <c r="FI322" s="471">
        <f>'Per IP Marketing'!$L$14</f>
        <v>-9250</v>
      </c>
      <c r="FJ322" s="471">
        <f>'Per IP Marketing'!$M$14</f>
        <v>-2700</v>
      </c>
      <c r="FK322" s="471">
        <f>'Per IP Marketing'!$N$14</f>
        <v>-1100</v>
      </c>
      <c r="FL322" s="471">
        <f>'Per IP Marketing'!$O$14</f>
        <v>-1100</v>
      </c>
      <c r="FM322" s="471">
        <f>'Per IP Marketing'!$P$14</f>
        <v>-1100</v>
      </c>
      <c r="FN322" s="471">
        <f>'Per IP Marketing'!$Q$14</f>
        <v>-800</v>
      </c>
      <c r="FO322" s="471">
        <f>'Per IP Marketing'!$R$14</f>
        <v>-1050</v>
      </c>
      <c r="FP322" s="468">
        <f>'Per IP Marketing'!$T$14</f>
        <v>0</v>
      </c>
      <c r="FQ322" s="468"/>
      <c r="FR322" s="468"/>
      <c r="FS322" s="472"/>
      <c r="FT322" s="468"/>
      <c r="FU322" s="468"/>
      <c r="FV322" s="468"/>
      <c r="FW322" s="468"/>
      <c r="FX322" s="468"/>
      <c r="FY322" s="468"/>
      <c r="FZ322" s="468"/>
      <c r="GA322" s="468"/>
      <c r="GB322" s="471"/>
      <c r="GC322" s="471"/>
      <c r="GD322" s="471"/>
      <c r="GE322" s="471"/>
      <c r="GF322" s="471"/>
      <c r="GG322" s="510"/>
    </row>
    <row r="323" spans="7:189" s="508" customFormat="1" ht="22" hidden="1" customHeight="1">
      <c r="G323" s="540">
        <f t="shared" si="308"/>
        <v>117</v>
      </c>
      <c r="H323" s="468"/>
      <c r="I323" s="468"/>
      <c r="J323" s="468"/>
      <c r="K323" s="468"/>
      <c r="L323" s="468"/>
      <c r="M323" s="468"/>
      <c r="N323" s="468"/>
      <c r="O323" s="468"/>
      <c r="P323" s="472"/>
      <c r="Q323" s="471"/>
      <c r="R323" s="471"/>
      <c r="S323" s="472"/>
      <c r="T323" s="471"/>
      <c r="U323" s="471"/>
      <c r="V323" s="471"/>
      <c r="W323" s="471"/>
      <c r="X323" s="471"/>
      <c r="Y323" s="471"/>
      <c r="Z323" s="471"/>
      <c r="AA323" s="471"/>
      <c r="AB323" s="471"/>
      <c r="AC323" s="468"/>
      <c r="AD323" s="468"/>
      <c r="AE323" s="472"/>
      <c r="AF323" s="471"/>
      <c r="AG323" s="471"/>
      <c r="AH323" s="471"/>
      <c r="AI323" s="468"/>
      <c r="AJ323" s="468"/>
      <c r="AK323" s="468"/>
      <c r="AL323" s="468"/>
      <c r="AM323" s="468"/>
      <c r="AN323" s="471"/>
      <c r="AO323" s="471"/>
      <c r="AP323" s="471"/>
      <c r="AQ323" s="472"/>
      <c r="AR323" s="471"/>
      <c r="AS323" s="471"/>
      <c r="AT323" s="471"/>
      <c r="AU323" s="471"/>
      <c r="AV323" s="471"/>
      <c r="AW323" s="471"/>
      <c r="AX323" s="471"/>
      <c r="AY323" s="471"/>
      <c r="AZ323" s="468"/>
      <c r="BA323" s="468"/>
      <c r="BB323" s="468"/>
      <c r="BC323" s="472"/>
      <c r="BD323" s="471"/>
      <c r="BE323" s="471"/>
      <c r="BF323" s="471"/>
      <c r="BG323" s="468"/>
      <c r="BH323" s="468"/>
      <c r="BI323" s="468"/>
      <c r="BJ323" s="468"/>
      <c r="BK323" s="468"/>
      <c r="BL323" s="471"/>
      <c r="BM323" s="471"/>
      <c r="BN323" s="471"/>
      <c r="BO323" s="472"/>
      <c r="BP323" s="471"/>
      <c r="BQ323" s="471"/>
      <c r="BR323" s="471"/>
      <c r="BS323" s="471"/>
      <c r="BT323" s="471"/>
      <c r="BU323" s="471"/>
      <c r="BV323" s="471"/>
      <c r="BW323" s="471"/>
      <c r="BX323" s="471"/>
      <c r="BY323" s="468"/>
      <c r="BZ323" s="468"/>
      <c r="CA323" s="472"/>
      <c r="CB323" s="468"/>
      <c r="CC323" s="468"/>
      <c r="CD323" s="468"/>
      <c r="CE323" s="468"/>
      <c r="CF323" s="468"/>
      <c r="CG323" s="468"/>
      <c r="CH323" s="468"/>
      <c r="CI323" s="468"/>
      <c r="CJ323" s="471"/>
      <c r="CK323" s="471"/>
      <c r="CL323" s="471"/>
      <c r="CM323" s="472"/>
      <c r="CN323" s="471"/>
      <c r="CO323" s="471"/>
      <c r="CP323" s="471"/>
      <c r="CQ323" s="471"/>
      <c r="CR323" s="471"/>
      <c r="CS323" s="471"/>
      <c r="CT323" s="471"/>
      <c r="CU323" s="471"/>
      <c r="CV323" s="471"/>
      <c r="CW323" s="468"/>
      <c r="CX323" s="468"/>
      <c r="CY323" s="472"/>
      <c r="CZ323" s="468"/>
      <c r="DA323" s="468"/>
      <c r="DB323" s="468"/>
      <c r="DC323" s="468"/>
      <c r="DD323" s="468"/>
      <c r="DE323" s="468"/>
      <c r="DF323" s="468"/>
      <c r="DG323" s="468"/>
      <c r="DH323" s="471"/>
      <c r="DI323" s="471"/>
      <c r="DJ323" s="471"/>
      <c r="DK323" s="472"/>
      <c r="DL323" s="471"/>
      <c r="DM323" s="471"/>
      <c r="DN323" s="471"/>
      <c r="DO323" s="471"/>
      <c r="DP323" s="471"/>
      <c r="DQ323" s="471"/>
      <c r="DR323" s="471"/>
      <c r="DS323" s="471"/>
      <c r="DT323" s="471"/>
      <c r="DU323" s="468"/>
      <c r="DV323" s="468"/>
      <c r="DW323" s="472"/>
      <c r="DX323" s="468"/>
      <c r="DY323" s="468"/>
      <c r="DZ323" s="468"/>
      <c r="EA323" s="468"/>
      <c r="EB323" s="468"/>
      <c r="EC323" s="468"/>
      <c r="ED323" s="468"/>
      <c r="EE323" s="468"/>
      <c r="EF323" s="471"/>
      <c r="EG323" s="471"/>
      <c r="EH323" s="471"/>
      <c r="EI323" s="472"/>
      <c r="EJ323" s="471"/>
      <c r="EK323" s="471"/>
      <c r="EL323" s="471"/>
      <c r="EM323" s="471"/>
      <c r="EN323" s="471"/>
      <c r="EO323" s="471"/>
      <c r="EP323" s="471"/>
      <c r="EQ323" s="471"/>
      <c r="ER323" s="471"/>
      <c r="ES323" s="468"/>
      <c r="ET323" s="468"/>
      <c r="EU323" s="472"/>
      <c r="EV323" s="468"/>
      <c r="EW323" s="468"/>
      <c r="EX323" s="468"/>
      <c r="EY323" s="468"/>
      <c r="EZ323" s="471">
        <f>'Per IP Marketing'!$B$14</f>
        <v>-24000</v>
      </c>
      <c r="FA323" s="471">
        <f>'Per IP Marketing'!$C$14</f>
        <v>-24000</v>
      </c>
      <c r="FB323" s="471">
        <f>'Per IP Marketing'!$D$14</f>
        <v>-19000</v>
      </c>
      <c r="FC323" s="471">
        <f>'Per IP Marketing'!$E$14</f>
        <v>-29000</v>
      </c>
      <c r="FD323" s="471">
        <f>'Per IP Marketing'!$F$14</f>
        <v>-26500</v>
      </c>
      <c r="FE323" s="471">
        <f>'Per IP Marketing'!$G$14</f>
        <v>-27700</v>
      </c>
      <c r="FF323" s="471">
        <f>'Per IP Marketing'!$H$14</f>
        <v>-32700</v>
      </c>
      <c r="FG323" s="471">
        <f>'Per IP Marketing'!$I$14</f>
        <v>-27000</v>
      </c>
      <c r="FH323" s="471">
        <f>'Per IP Marketing'!$J$14</f>
        <v>-12500</v>
      </c>
      <c r="FI323" s="471">
        <f>'Per IP Marketing'!$K$14</f>
        <v>-10000</v>
      </c>
      <c r="FJ323" s="471">
        <f>'Per IP Marketing'!$L$14</f>
        <v>-9250</v>
      </c>
      <c r="FK323" s="471">
        <f>'Per IP Marketing'!$M$14</f>
        <v>-2700</v>
      </c>
      <c r="FL323" s="471">
        <f>'Per IP Marketing'!$N$14</f>
        <v>-1100</v>
      </c>
      <c r="FM323" s="471">
        <f>'Per IP Marketing'!$O$14</f>
        <v>-1100</v>
      </c>
      <c r="FN323" s="471">
        <f>'Per IP Marketing'!$P$14</f>
        <v>-1100</v>
      </c>
      <c r="FO323" s="471">
        <f>'Per IP Marketing'!$Q$14</f>
        <v>-800</v>
      </c>
      <c r="FP323" s="471">
        <f>'Per IP Marketing'!$R$14</f>
        <v>-1050</v>
      </c>
      <c r="FQ323" s="468">
        <f>'Per IP Marketing'!$T$14</f>
        <v>0</v>
      </c>
      <c r="FR323" s="468"/>
      <c r="FS323" s="472"/>
      <c r="FT323" s="468"/>
      <c r="FU323" s="468"/>
      <c r="FV323" s="468"/>
      <c r="FW323" s="468"/>
      <c r="FX323" s="468"/>
      <c r="FY323" s="468"/>
      <c r="FZ323" s="468"/>
      <c r="GA323" s="468"/>
      <c r="GB323" s="471"/>
      <c r="GC323" s="471"/>
      <c r="GD323" s="471"/>
      <c r="GE323" s="471"/>
      <c r="GF323" s="471"/>
      <c r="GG323" s="510"/>
    </row>
    <row r="324" spans="7:189" s="508" customFormat="1" ht="22" hidden="1" customHeight="1">
      <c r="G324" s="540">
        <f t="shared" si="308"/>
        <v>118</v>
      </c>
      <c r="H324" s="468"/>
      <c r="I324" s="468"/>
      <c r="J324" s="468"/>
      <c r="K324" s="468"/>
      <c r="L324" s="468"/>
      <c r="M324" s="468"/>
      <c r="N324" s="468"/>
      <c r="O324" s="468"/>
      <c r="P324" s="472"/>
      <c r="Q324" s="471"/>
      <c r="R324" s="471"/>
      <c r="S324" s="472"/>
      <c r="T324" s="471"/>
      <c r="U324" s="471"/>
      <c r="V324" s="471"/>
      <c r="W324" s="471"/>
      <c r="X324" s="471"/>
      <c r="Y324" s="471"/>
      <c r="Z324" s="471"/>
      <c r="AA324" s="471"/>
      <c r="AB324" s="471"/>
      <c r="AC324" s="468"/>
      <c r="AD324" s="468"/>
      <c r="AE324" s="472"/>
      <c r="AF324" s="471"/>
      <c r="AG324" s="471"/>
      <c r="AH324" s="471"/>
      <c r="AI324" s="468"/>
      <c r="AJ324" s="468"/>
      <c r="AK324" s="468"/>
      <c r="AL324" s="468"/>
      <c r="AM324" s="468"/>
      <c r="AN324" s="471"/>
      <c r="AO324" s="471"/>
      <c r="AP324" s="471"/>
      <c r="AQ324" s="472"/>
      <c r="AR324" s="471"/>
      <c r="AS324" s="471"/>
      <c r="AT324" s="471"/>
      <c r="AU324" s="471"/>
      <c r="AV324" s="471"/>
      <c r="AW324" s="471"/>
      <c r="AX324" s="471"/>
      <c r="AY324" s="471"/>
      <c r="AZ324" s="468"/>
      <c r="BA324" s="468"/>
      <c r="BB324" s="468"/>
      <c r="BC324" s="472"/>
      <c r="BD324" s="471"/>
      <c r="BE324" s="471"/>
      <c r="BF324" s="471"/>
      <c r="BG324" s="468"/>
      <c r="BH324" s="468"/>
      <c r="BI324" s="468"/>
      <c r="BJ324" s="468"/>
      <c r="BK324" s="468"/>
      <c r="BL324" s="471"/>
      <c r="BM324" s="471"/>
      <c r="BN324" s="471"/>
      <c r="BO324" s="472"/>
      <c r="BP324" s="471"/>
      <c r="BQ324" s="471"/>
      <c r="BR324" s="471"/>
      <c r="BS324" s="471"/>
      <c r="BT324" s="471"/>
      <c r="BU324" s="471"/>
      <c r="BV324" s="471"/>
      <c r="BW324" s="471"/>
      <c r="BX324" s="471"/>
      <c r="BY324" s="468"/>
      <c r="BZ324" s="468"/>
      <c r="CA324" s="472"/>
      <c r="CB324" s="468"/>
      <c r="CC324" s="468"/>
      <c r="CD324" s="468"/>
      <c r="CE324" s="468"/>
      <c r="CF324" s="468"/>
      <c r="CG324" s="468"/>
      <c r="CH324" s="468"/>
      <c r="CI324" s="468"/>
      <c r="CJ324" s="471"/>
      <c r="CK324" s="471"/>
      <c r="CL324" s="471"/>
      <c r="CM324" s="472"/>
      <c r="CN324" s="471"/>
      <c r="CO324" s="471"/>
      <c r="CP324" s="471"/>
      <c r="CQ324" s="471"/>
      <c r="CR324" s="471"/>
      <c r="CS324" s="471"/>
      <c r="CT324" s="471"/>
      <c r="CU324" s="471"/>
      <c r="CV324" s="471"/>
      <c r="CW324" s="468"/>
      <c r="CX324" s="468"/>
      <c r="CY324" s="472"/>
      <c r="CZ324" s="468"/>
      <c r="DA324" s="468"/>
      <c r="DB324" s="468"/>
      <c r="DC324" s="468"/>
      <c r="DD324" s="468"/>
      <c r="DE324" s="468"/>
      <c r="DF324" s="468"/>
      <c r="DG324" s="468"/>
      <c r="DH324" s="471"/>
      <c r="DI324" s="471"/>
      <c r="DJ324" s="471"/>
      <c r="DK324" s="472"/>
      <c r="DL324" s="471"/>
      <c r="DM324" s="471"/>
      <c r="DN324" s="471"/>
      <c r="DO324" s="471"/>
      <c r="DP324" s="471"/>
      <c r="DQ324" s="471"/>
      <c r="DR324" s="471"/>
      <c r="DS324" s="471"/>
      <c r="DT324" s="471"/>
      <c r="DU324" s="468"/>
      <c r="DV324" s="468"/>
      <c r="DW324" s="472"/>
      <c r="DX324" s="468"/>
      <c r="DY324" s="468"/>
      <c r="DZ324" s="468"/>
      <c r="EA324" s="468"/>
      <c r="EB324" s="468"/>
      <c r="EC324" s="468"/>
      <c r="ED324" s="468"/>
      <c r="EE324" s="468"/>
      <c r="EF324" s="471"/>
      <c r="EG324" s="471"/>
      <c r="EH324" s="471"/>
      <c r="EI324" s="472"/>
      <c r="EJ324" s="471"/>
      <c r="EK324" s="471"/>
      <c r="EL324" s="471"/>
      <c r="EM324" s="471"/>
      <c r="EN324" s="471"/>
      <c r="EO324" s="471"/>
      <c r="EP324" s="471"/>
      <c r="EQ324" s="471"/>
      <c r="ER324" s="471"/>
      <c r="ES324" s="468"/>
      <c r="ET324" s="468"/>
      <c r="EU324" s="472"/>
      <c r="EV324" s="468"/>
      <c r="EW324" s="468"/>
      <c r="EX324" s="468"/>
      <c r="EY324" s="468"/>
      <c r="EZ324" s="468"/>
      <c r="FA324" s="471">
        <f>'Per IP Marketing'!$B$14</f>
        <v>-24000</v>
      </c>
      <c r="FB324" s="471">
        <f>'Per IP Marketing'!$C$14</f>
        <v>-24000</v>
      </c>
      <c r="FC324" s="471">
        <f>'Per IP Marketing'!$D$14</f>
        <v>-19000</v>
      </c>
      <c r="FD324" s="471">
        <f>'Per IP Marketing'!$E$14</f>
        <v>-29000</v>
      </c>
      <c r="FE324" s="471">
        <f>'Per IP Marketing'!$F$14</f>
        <v>-26500</v>
      </c>
      <c r="FF324" s="471">
        <f>'Per IP Marketing'!$G$14</f>
        <v>-27700</v>
      </c>
      <c r="FG324" s="471">
        <f>'Per IP Marketing'!$H$14</f>
        <v>-32700</v>
      </c>
      <c r="FH324" s="471">
        <f>'Per IP Marketing'!$I$14</f>
        <v>-27000</v>
      </c>
      <c r="FI324" s="471">
        <f>'Per IP Marketing'!$J$14</f>
        <v>-12500</v>
      </c>
      <c r="FJ324" s="471">
        <f>'Per IP Marketing'!$K$14</f>
        <v>-10000</v>
      </c>
      <c r="FK324" s="471">
        <f>'Per IP Marketing'!$L$14</f>
        <v>-9250</v>
      </c>
      <c r="FL324" s="471">
        <f>'Per IP Marketing'!$M$14</f>
        <v>-2700</v>
      </c>
      <c r="FM324" s="471">
        <f>'Per IP Marketing'!$N$14</f>
        <v>-1100</v>
      </c>
      <c r="FN324" s="471">
        <f>'Per IP Marketing'!$O$14</f>
        <v>-1100</v>
      </c>
      <c r="FO324" s="471">
        <f>'Per IP Marketing'!$P$14</f>
        <v>-1100</v>
      </c>
      <c r="FP324" s="471">
        <f>'Per IP Marketing'!$Q$14</f>
        <v>-800</v>
      </c>
      <c r="FQ324" s="471">
        <f>'Per IP Marketing'!$R$14</f>
        <v>-1050</v>
      </c>
      <c r="FR324" s="468">
        <f>'Per IP Marketing'!$T$14</f>
        <v>0</v>
      </c>
      <c r="FS324" s="472"/>
      <c r="FT324" s="468"/>
      <c r="FU324" s="468"/>
      <c r="FV324" s="468"/>
      <c r="FW324" s="468"/>
      <c r="FX324" s="468"/>
      <c r="FY324" s="468"/>
      <c r="FZ324" s="468"/>
      <c r="GA324" s="468"/>
      <c r="GB324" s="471"/>
      <c r="GC324" s="471"/>
      <c r="GD324" s="471"/>
      <c r="GE324" s="471"/>
      <c r="GF324" s="471"/>
      <c r="GG324" s="510"/>
    </row>
    <row r="325" spans="7:189" s="508" customFormat="1" ht="22" hidden="1" customHeight="1">
      <c r="G325" s="540">
        <f t="shared" si="308"/>
        <v>119</v>
      </c>
      <c r="H325" s="468"/>
      <c r="I325" s="468"/>
      <c r="J325" s="468"/>
      <c r="K325" s="468"/>
      <c r="L325" s="468"/>
      <c r="M325" s="468"/>
      <c r="N325" s="468"/>
      <c r="O325" s="468"/>
      <c r="P325" s="472"/>
      <c r="Q325" s="471"/>
      <c r="R325" s="471"/>
      <c r="S325" s="472"/>
      <c r="T325" s="471"/>
      <c r="U325" s="471"/>
      <c r="V325" s="471"/>
      <c r="W325" s="471"/>
      <c r="X325" s="471"/>
      <c r="Y325" s="471"/>
      <c r="Z325" s="471"/>
      <c r="AA325" s="471"/>
      <c r="AB325" s="471"/>
      <c r="AC325" s="468"/>
      <c r="AD325" s="468"/>
      <c r="AE325" s="472"/>
      <c r="AF325" s="471"/>
      <c r="AG325" s="471"/>
      <c r="AH325" s="471"/>
      <c r="AI325" s="468"/>
      <c r="AJ325" s="468"/>
      <c r="AK325" s="468"/>
      <c r="AL325" s="468"/>
      <c r="AM325" s="468"/>
      <c r="AN325" s="471"/>
      <c r="AO325" s="471"/>
      <c r="AP325" s="471"/>
      <c r="AQ325" s="472"/>
      <c r="AR325" s="471"/>
      <c r="AS325" s="471"/>
      <c r="AT325" s="471"/>
      <c r="AU325" s="471"/>
      <c r="AV325" s="471"/>
      <c r="AW325" s="471"/>
      <c r="AX325" s="471"/>
      <c r="AY325" s="471"/>
      <c r="AZ325" s="468"/>
      <c r="BA325" s="468"/>
      <c r="BB325" s="468"/>
      <c r="BC325" s="472"/>
      <c r="BD325" s="471"/>
      <c r="BE325" s="471"/>
      <c r="BF325" s="471"/>
      <c r="BG325" s="468"/>
      <c r="BH325" s="468"/>
      <c r="BI325" s="468"/>
      <c r="BJ325" s="468"/>
      <c r="BK325" s="468"/>
      <c r="BL325" s="471"/>
      <c r="BM325" s="471"/>
      <c r="BN325" s="471"/>
      <c r="BO325" s="472"/>
      <c r="BP325" s="471"/>
      <c r="BQ325" s="471"/>
      <c r="BR325" s="471"/>
      <c r="BS325" s="471"/>
      <c r="BT325" s="471"/>
      <c r="BU325" s="471"/>
      <c r="BV325" s="471"/>
      <c r="BW325" s="471"/>
      <c r="BX325" s="471"/>
      <c r="BY325" s="468"/>
      <c r="BZ325" s="468"/>
      <c r="CA325" s="472"/>
      <c r="CB325" s="468"/>
      <c r="CC325" s="468"/>
      <c r="CD325" s="468"/>
      <c r="CE325" s="468"/>
      <c r="CF325" s="468"/>
      <c r="CG325" s="468"/>
      <c r="CH325" s="468"/>
      <c r="CI325" s="468"/>
      <c r="CJ325" s="471"/>
      <c r="CK325" s="471"/>
      <c r="CL325" s="471"/>
      <c r="CM325" s="472"/>
      <c r="CN325" s="471"/>
      <c r="CO325" s="471"/>
      <c r="CP325" s="471"/>
      <c r="CQ325" s="471"/>
      <c r="CR325" s="471"/>
      <c r="CS325" s="471"/>
      <c r="CT325" s="471"/>
      <c r="CU325" s="471"/>
      <c r="CV325" s="471"/>
      <c r="CW325" s="468"/>
      <c r="CX325" s="468"/>
      <c r="CY325" s="472"/>
      <c r="CZ325" s="468"/>
      <c r="DA325" s="468"/>
      <c r="DB325" s="468"/>
      <c r="DC325" s="468"/>
      <c r="DD325" s="468"/>
      <c r="DE325" s="468"/>
      <c r="DF325" s="468"/>
      <c r="DG325" s="468"/>
      <c r="DH325" s="471"/>
      <c r="DI325" s="471"/>
      <c r="DJ325" s="471"/>
      <c r="DK325" s="472"/>
      <c r="DL325" s="471"/>
      <c r="DM325" s="471"/>
      <c r="DN325" s="471"/>
      <c r="DO325" s="471"/>
      <c r="DP325" s="471"/>
      <c r="DQ325" s="471"/>
      <c r="DR325" s="471"/>
      <c r="DS325" s="471"/>
      <c r="DT325" s="471"/>
      <c r="DU325" s="468"/>
      <c r="DV325" s="468"/>
      <c r="DW325" s="472"/>
      <c r="DX325" s="468"/>
      <c r="DY325" s="468"/>
      <c r="DZ325" s="468"/>
      <c r="EA325" s="468"/>
      <c r="EB325" s="468"/>
      <c r="EC325" s="468"/>
      <c r="ED325" s="468"/>
      <c r="EE325" s="468"/>
      <c r="EF325" s="471"/>
      <c r="EG325" s="471"/>
      <c r="EH325" s="471"/>
      <c r="EI325" s="472"/>
      <c r="EJ325" s="471"/>
      <c r="EK325" s="471"/>
      <c r="EL325" s="471"/>
      <c r="EM325" s="471"/>
      <c r="EN325" s="471"/>
      <c r="EO325" s="471"/>
      <c r="EP325" s="471"/>
      <c r="EQ325" s="471"/>
      <c r="ER325" s="471"/>
      <c r="ES325" s="468"/>
      <c r="ET325" s="468"/>
      <c r="EU325" s="472"/>
      <c r="EV325" s="468"/>
      <c r="EW325" s="468"/>
      <c r="EX325" s="468"/>
      <c r="EY325" s="468"/>
      <c r="EZ325" s="468"/>
      <c r="FA325" s="468"/>
      <c r="FB325" s="471">
        <f>'Per IP Marketing'!$B$14</f>
        <v>-24000</v>
      </c>
      <c r="FC325" s="471">
        <f>'Per IP Marketing'!$C$14</f>
        <v>-24000</v>
      </c>
      <c r="FD325" s="471">
        <f>'Per IP Marketing'!$D$14</f>
        <v>-19000</v>
      </c>
      <c r="FE325" s="471">
        <f>'Per IP Marketing'!$E$14</f>
        <v>-29000</v>
      </c>
      <c r="FF325" s="471">
        <f>'Per IP Marketing'!$F$14</f>
        <v>-26500</v>
      </c>
      <c r="FG325" s="471">
        <f>'Per IP Marketing'!$G$14</f>
        <v>-27700</v>
      </c>
      <c r="FH325" s="471">
        <f>'Per IP Marketing'!$H$14</f>
        <v>-32700</v>
      </c>
      <c r="FI325" s="471">
        <f>'Per IP Marketing'!$I$14</f>
        <v>-27000</v>
      </c>
      <c r="FJ325" s="471">
        <f>'Per IP Marketing'!$J$14</f>
        <v>-12500</v>
      </c>
      <c r="FK325" s="471">
        <f>'Per IP Marketing'!$K$14</f>
        <v>-10000</v>
      </c>
      <c r="FL325" s="471">
        <f>'Per IP Marketing'!$L$14</f>
        <v>-9250</v>
      </c>
      <c r="FM325" s="471">
        <f>'Per IP Marketing'!$M$14</f>
        <v>-2700</v>
      </c>
      <c r="FN325" s="471">
        <f>'Per IP Marketing'!$N$14</f>
        <v>-1100</v>
      </c>
      <c r="FO325" s="471">
        <f>'Per IP Marketing'!$O$14</f>
        <v>-1100</v>
      </c>
      <c r="FP325" s="471">
        <f>'Per IP Marketing'!$P$14</f>
        <v>-1100</v>
      </c>
      <c r="FQ325" s="471">
        <f>'Per IP Marketing'!$Q$14</f>
        <v>-800</v>
      </c>
      <c r="FR325" s="471">
        <f>'Per IP Marketing'!$R$14</f>
        <v>-1050</v>
      </c>
      <c r="FS325" s="468">
        <f>'Per IP Marketing'!$T$14</f>
        <v>0</v>
      </c>
      <c r="FT325" s="468"/>
      <c r="FU325" s="468"/>
      <c r="FV325" s="468"/>
      <c r="FW325" s="468"/>
      <c r="FX325" s="468"/>
      <c r="FY325" s="468"/>
      <c r="FZ325" s="468"/>
      <c r="GA325" s="468"/>
      <c r="GB325" s="471"/>
      <c r="GC325" s="471"/>
      <c r="GD325" s="471"/>
      <c r="GE325" s="471"/>
      <c r="GF325" s="471"/>
      <c r="GG325" s="510"/>
    </row>
    <row r="326" spans="7:189" s="508" customFormat="1" ht="22" hidden="1" customHeight="1">
      <c r="G326" s="540">
        <f t="shared" si="308"/>
        <v>120</v>
      </c>
      <c r="H326" s="468"/>
      <c r="I326" s="468"/>
      <c r="J326" s="468"/>
      <c r="K326" s="468"/>
      <c r="L326" s="468"/>
      <c r="M326" s="468"/>
      <c r="N326" s="468"/>
      <c r="O326" s="468"/>
      <c r="P326" s="472"/>
      <c r="Q326" s="471"/>
      <c r="R326" s="471"/>
      <c r="S326" s="472"/>
      <c r="T326" s="471"/>
      <c r="U326" s="471"/>
      <c r="V326" s="471"/>
      <c r="W326" s="471"/>
      <c r="X326" s="471"/>
      <c r="Y326" s="471"/>
      <c r="Z326" s="471"/>
      <c r="AA326" s="471"/>
      <c r="AB326" s="471"/>
      <c r="AC326" s="468"/>
      <c r="AD326" s="468"/>
      <c r="AE326" s="472"/>
      <c r="AF326" s="471"/>
      <c r="AG326" s="471"/>
      <c r="AH326" s="471"/>
      <c r="AI326" s="468"/>
      <c r="AJ326" s="468"/>
      <c r="AK326" s="468"/>
      <c r="AL326" s="468"/>
      <c r="AM326" s="468"/>
      <c r="AN326" s="471"/>
      <c r="AO326" s="471"/>
      <c r="AP326" s="471"/>
      <c r="AQ326" s="472"/>
      <c r="AR326" s="471"/>
      <c r="AS326" s="471"/>
      <c r="AT326" s="471"/>
      <c r="AU326" s="471"/>
      <c r="AV326" s="471"/>
      <c r="AW326" s="471"/>
      <c r="AX326" s="471"/>
      <c r="AY326" s="471"/>
      <c r="AZ326" s="468"/>
      <c r="BA326" s="468"/>
      <c r="BB326" s="468"/>
      <c r="BC326" s="472"/>
      <c r="BD326" s="471"/>
      <c r="BE326" s="471"/>
      <c r="BF326" s="471"/>
      <c r="BG326" s="468"/>
      <c r="BH326" s="468"/>
      <c r="BI326" s="468"/>
      <c r="BJ326" s="468"/>
      <c r="BK326" s="468"/>
      <c r="BL326" s="471"/>
      <c r="BM326" s="471"/>
      <c r="BN326" s="471"/>
      <c r="BO326" s="472"/>
      <c r="BP326" s="471"/>
      <c r="BQ326" s="471"/>
      <c r="BR326" s="471"/>
      <c r="BS326" s="471"/>
      <c r="BT326" s="471"/>
      <c r="BU326" s="471"/>
      <c r="BV326" s="471"/>
      <c r="BW326" s="471"/>
      <c r="BX326" s="471"/>
      <c r="BY326" s="468"/>
      <c r="BZ326" s="468"/>
      <c r="CA326" s="472"/>
      <c r="CB326" s="468"/>
      <c r="CC326" s="468"/>
      <c r="CD326" s="468"/>
      <c r="CE326" s="468"/>
      <c r="CF326" s="468"/>
      <c r="CG326" s="468"/>
      <c r="CH326" s="468"/>
      <c r="CI326" s="468"/>
      <c r="CJ326" s="471"/>
      <c r="CK326" s="471"/>
      <c r="CL326" s="471"/>
      <c r="CM326" s="472"/>
      <c r="CN326" s="471"/>
      <c r="CO326" s="471"/>
      <c r="CP326" s="471"/>
      <c r="CQ326" s="471"/>
      <c r="CR326" s="471"/>
      <c r="CS326" s="471"/>
      <c r="CT326" s="471"/>
      <c r="CU326" s="471"/>
      <c r="CV326" s="471"/>
      <c r="CW326" s="468"/>
      <c r="CX326" s="468"/>
      <c r="CY326" s="472"/>
      <c r="CZ326" s="468"/>
      <c r="DA326" s="468"/>
      <c r="DB326" s="468"/>
      <c r="DC326" s="468"/>
      <c r="DD326" s="468"/>
      <c r="DE326" s="468"/>
      <c r="DF326" s="468"/>
      <c r="DG326" s="468"/>
      <c r="DH326" s="471"/>
      <c r="DI326" s="471"/>
      <c r="DJ326" s="471"/>
      <c r="DK326" s="472"/>
      <c r="DL326" s="471"/>
      <c r="DM326" s="471"/>
      <c r="DN326" s="471"/>
      <c r="DO326" s="471"/>
      <c r="DP326" s="471"/>
      <c r="DQ326" s="471"/>
      <c r="DR326" s="471"/>
      <c r="DS326" s="471"/>
      <c r="DT326" s="471"/>
      <c r="DU326" s="468"/>
      <c r="DV326" s="468"/>
      <c r="DW326" s="472"/>
      <c r="DX326" s="468"/>
      <c r="DY326" s="468"/>
      <c r="DZ326" s="468"/>
      <c r="EA326" s="468"/>
      <c r="EB326" s="468"/>
      <c r="EC326" s="468"/>
      <c r="ED326" s="468"/>
      <c r="EE326" s="468"/>
      <c r="EF326" s="471"/>
      <c r="EG326" s="471"/>
      <c r="EH326" s="471"/>
      <c r="EI326" s="472"/>
      <c r="EJ326" s="471"/>
      <c r="EK326" s="471"/>
      <c r="EL326" s="471"/>
      <c r="EM326" s="471"/>
      <c r="EN326" s="471"/>
      <c r="EO326" s="471"/>
      <c r="EP326" s="471"/>
      <c r="EQ326" s="471"/>
      <c r="ER326" s="471"/>
      <c r="ES326" s="468"/>
      <c r="ET326" s="468"/>
      <c r="EU326" s="472"/>
      <c r="EV326" s="468"/>
      <c r="EW326" s="468"/>
      <c r="EX326" s="468"/>
      <c r="EY326" s="468"/>
      <c r="EZ326" s="468"/>
      <c r="FA326" s="468"/>
      <c r="FB326" s="471">
        <f>'Per IP Marketing'!$B$14</f>
        <v>-24000</v>
      </c>
      <c r="FC326" s="471">
        <f>'Per IP Marketing'!$C$14</f>
        <v>-24000</v>
      </c>
      <c r="FD326" s="471">
        <f>'Per IP Marketing'!$D$14</f>
        <v>-19000</v>
      </c>
      <c r="FE326" s="471">
        <f>'Per IP Marketing'!$E$14</f>
        <v>-29000</v>
      </c>
      <c r="FF326" s="471">
        <f>'Per IP Marketing'!$F$14</f>
        <v>-26500</v>
      </c>
      <c r="FG326" s="471">
        <f>'Per IP Marketing'!$G$14</f>
        <v>-27700</v>
      </c>
      <c r="FH326" s="471">
        <f>'Per IP Marketing'!$H$14</f>
        <v>-32700</v>
      </c>
      <c r="FI326" s="471">
        <f>'Per IP Marketing'!$I$14</f>
        <v>-27000</v>
      </c>
      <c r="FJ326" s="471">
        <f>'Per IP Marketing'!$J$14</f>
        <v>-12500</v>
      </c>
      <c r="FK326" s="471">
        <f>'Per IP Marketing'!$K$14</f>
        <v>-10000</v>
      </c>
      <c r="FL326" s="471">
        <f>'Per IP Marketing'!$L$14</f>
        <v>-9250</v>
      </c>
      <c r="FM326" s="471">
        <f>'Per IP Marketing'!$M$14</f>
        <v>-2700</v>
      </c>
      <c r="FN326" s="471">
        <f>'Per IP Marketing'!$N$14</f>
        <v>-1100</v>
      </c>
      <c r="FO326" s="471">
        <f>'Per IP Marketing'!$O$14</f>
        <v>-1100</v>
      </c>
      <c r="FP326" s="471">
        <f>'Per IP Marketing'!$P$14</f>
        <v>-1100</v>
      </c>
      <c r="FQ326" s="471">
        <f>'Per IP Marketing'!$Q$14</f>
        <v>-800</v>
      </c>
      <c r="FR326" s="471">
        <f>'Per IP Marketing'!$R$14</f>
        <v>-1050</v>
      </c>
      <c r="FS326" s="468">
        <f>'Per IP Marketing'!$T$14</f>
        <v>0</v>
      </c>
      <c r="FT326" s="468"/>
      <c r="FU326" s="468"/>
      <c r="FV326" s="468"/>
      <c r="FW326" s="468"/>
      <c r="FX326" s="468"/>
      <c r="FY326" s="468"/>
      <c r="FZ326" s="468"/>
      <c r="GA326" s="468"/>
      <c r="GB326" s="471"/>
      <c r="GC326" s="471"/>
      <c r="GD326" s="471"/>
      <c r="GE326" s="471"/>
      <c r="GF326" s="471"/>
      <c r="GG326" s="510"/>
    </row>
    <row r="327" spans="7:189" s="508" customFormat="1" ht="22" hidden="1" customHeight="1">
      <c r="G327" s="540">
        <f t="shared" si="308"/>
        <v>121</v>
      </c>
      <c r="H327" s="468"/>
      <c r="I327" s="468"/>
      <c r="J327" s="468"/>
      <c r="K327" s="468"/>
      <c r="L327" s="468"/>
      <c r="M327" s="468"/>
      <c r="N327" s="468"/>
      <c r="O327" s="468"/>
      <c r="P327" s="472"/>
      <c r="Q327" s="471"/>
      <c r="R327" s="471"/>
      <c r="S327" s="472"/>
      <c r="T327" s="471"/>
      <c r="U327" s="471"/>
      <c r="V327" s="471"/>
      <c r="W327" s="471"/>
      <c r="X327" s="471"/>
      <c r="Y327" s="471"/>
      <c r="Z327" s="471"/>
      <c r="AA327" s="471"/>
      <c r="AB327" s="471"/>
      <c r="AC327" s="468"/>
      <c r="AD327" s="468"/>
      <c r="AE327" s="472"/>
      <c r="AF327" s="471"/>
      <c r="AG327" s="471"/>
      <c r="AH327" s="471"/>
      <c r="AI327" s="468"/>
      <c r="AJ327" s="468"/>
      <c r="AK327" s="468"/>
      <c r="AL327" s="468"/>
      <c r="AM327" s="468"/>
      <c r="AN327" s="471"/>
      <c r="AO327" s="471"/>
      <c r="AP327" s="471"/>
      <c r="AQ327" s="472"/>
      <c r="AR327" s="471"/>
      <c r="AS327" s="471"/>
      <c r="AT327" s="471"/>
      <c r="AU327" s="471"/>
      <c r="AV327" s="471"/>
      <c r="AW327" s="471"/>
      <c r="AX327" s="471"/>
      <c r="AY327" s="471"/>
      <c r="AZ327" s="468"/>
      <c r="BA327" s="468"/>
      <c r="BB327" s="468"/>
      <c r="BC327" s="472"/>
      <c r="BD327" s="471"/>
      <c r="BE327" s="471"/>
      <c r="BF327" s="471"/>
      <c r="BG327" s="468"/>
      <c r="BH327" s="468"/>
      <c r="BI327" s="468"/>
      <c r="BJ327" s="468"/>
      <c r="BK327" s="468"/>
      <c r="BL327" s="471"/>
      <c r="BM327" s="471"/>
      <c r="BN327" s="471"/>
      <c r="BO327" s="472"/>
      <c r="BP327" s="471"/>
      <c r="BQ327" s="471"/>
      <c r="BR327" s="471"/>
      <c r="BS327" s="471"/>
      <c r="BT327" s="471"/>
      <c r="BU327" s="471"/>
      <c r="BV327" s="471"/>
      <c r="BW327" s="471"/>
      <c r="BX327" s="471"/>
      <c r="BY327" s="468"/>
      <c r="BZ327" s="468"/>
      <c r="CA327" s="472"/>
      <c r="CB327" s="468"/>
      <c r="CC327" s="468"/>
      <c r="CD327" s="468"/>
      <c r="CE327" s="468"/>
      <c r="CF327" s="468"/>
      <c r="CG327" s="468"/>
      <c r="CH327" s="468"/>
      <c r="CI327" s="468"/>
      <c r="CJ327" s="471"/>
      <c r="CK327" s="471"/>
      <c r="CL327" s="471"/>
      <c r="CM327" s="472"/>
      <c r="CN327" s="471"/>
      <c r="CO327" s="471"/>
      <c r="CP327" s="471"/>
      <c r="CQ327" s="471"/>
      <c r="CR327" s="471"/>
      <c r="CS327" s="471"/>
      <c r="CT327" s="471"/>
      <c r="CU327" s="471"/>
      <c r="CV327" s="471"/>
      <c r="CW327" s="468"/>
      <c r="CX327" s="468"/>
      <c r="CY327" s="472"/>
      <c r="CZ327" s="468"/>
      <c r="DA327" s="468"/>
      <c r="DB327" s="468"/>
      <c r="DC327" s="468"/>
      <c r="DD327" s="468"/>
      <c r="DE327" s="468"/>
      <c r="DF327" s="468"/>
      <c r="DG327" s="468"/>
      <c r="DH327" s="471"/>
      <c r="DI327" s="471"/>
      <c r="DJ327" s="471"/>
      <c r="DK327" s="472"/>
      <c r="DL327" s="471"/>
      <c r="DM327" s="471"/>
      <c r="DN327" s="471"/>
      <c r="DO327" s="471"/>
      <c r="DP327" s="471"/>
      <c r="DQ327" s="471"/>
      <c r="DR327" s="471"/>
      <c r="DS327" s="471"/>
      <c r="DT327" s="471"/>
      <c r="DU327" s="468"/>
      <c r="DV327" s="468"/>
      <c r="DW327" s="472"/>
      <c r="DX327" s="468"/>
      <c r="DY327" s="468"/>
      <c r="DZ327" s="468"/>
      <c r="EA327" s="468"/>
      <c r="EB327" s="468"/>
      <c r="EC327" s="468"/>
      <c r="ED327" s="468"/>
      <c r="EE327" s="468"/>
      <c r="EF327" s="471"/>
      <c r="EG327" s="471"/>
      <c r="EH327" s="471"/>
      <c r="EI327" s="472"/>
      <c r="EJ327" s="471"/>
      <c r="EK327" s="471"/>
      <c r="EL327" s="471"/>
      <c r="EM327" s="471"/>
      <c r="EN327" s="471"/>
      <c r="EO327" s="471"/>
      <c r="EP327" s="471"/>
      <c r="EQ327" s="471"/>
      <c r="ER327" s="471"/>
      <c r="ES327" s="468"/>
      <c r="ET327" s="468"/>
      <c r="EU327" s="472"/>
      <c r="EV327" s="468"/>
      <c r="EW327" s="468"/>
      <c r="EX327" s="468"/>
      <c r="EY327" s="468"/>
      <c r="EZ327" s="468"/>
      <c r="FA327" s="468"/>
      <c r="FB327" s="468"/>
      <c r="FC327" s="471">
        <f>'Per IP Marketing'!$B$14</f>
        <v>-24000</v>
      </c>
      <c r="FD327" s="471">
        <f>'Per IP Marketing'!$C$14</f>
        <v>-24000</v>
      </c>
      <c r="FE327" s="471">
        <f>'Per IP Marketing'!$D$14</f>
        <v>-19000</v>
      </c>
      <c r="FF327" s="471">
        <f>'Per IP Marketing'!$E$14</f>
        <v>-29000</v>
      </c>
      <c r="FG327" s="471">
        <f>'Per IP Marketing'!$F$14</f>
        <v>-26500</v>
      </c>
      <c r="FH327" s="471">
        <f>'Per IP Marketing'!$G$14</f>
        <v>-27700</v>
      </c>
      <c r="FI327" s="471">
        <f>'Per IP Marketing'!$H$14</f>
        <v>-32700</v>
      </c>
      <c r="FJ327" s="471">
        <f>'Per IP Marketing'!$I$14</f>
        <v>-27000</v>
      </c>
      <c r="FK327" s="471">
        <f>'Per IP Marketing'!$J$14</f>
        <v>-12500</v>
      </c>
      <c r="FL327" s="471">
        <f>'Per IP Marketing'!$K$14</f>
        <v>-10000</v>
      </c>
      <c r="FM327" s="471">
        <f>'Per IP Marketing'!$L$14</f>
        <v>-9250</v>
      </c>
      <c r="FN327" s="471">
        <f>'Per IP Marketing'!$M$14</f>
        <v>-2700</v>
      </c>
      <c r="FO327" s="471">
        <f>'Per IP Marketing'!$N$14</f>
        <v>-1100</v>
      </c>
      <c r="FP327" s="471">
        <f>'Per IP Marketing'!$O$14</f>
        <v>-1100</v>
      </c>
      <c r="FQ327" s="471">
        <f>'Per IP Marketing'!$P$14</f>
        <v>-1100</v>
      </c>
      <c r="FR327" s="471">
        <f>'Per IP Marketing'!$Q$14</f>
        <v>-800</v>
      </c>
      <c r="FS327" s="471">
        <f>'Per IP Marketing'!$R$14</f>
        <v>-1050</v>
      </c>
      <c r="FT327" s="468">
        <f>'Per IP Marketing'!$T$14</f>
        <v>0</v>
      </c>
      <c r="FU327" s="468"/>
      <c r="FV327" s="468"/>
      <c r="FW327" s="468"/>
      <c r="FX327" s="468"/>
      <c r="FY327" s="468"/>
      <c r="FZ327" s="468"/>
      <c r="GA327" s="468"/>
      <c r="GB327" s="471"/>
      <c r="GC327" s="471"/>
      <c r="GD327" s="471"/>
      <c r="GE327" s="471"/>
      <c r="GF327" s="471"/>
      <c r="GG327" s="510"/>
    </row>
    <row r="328" spans="7:189" s="508" customFormat="1" ht="22" hidden="1" customHeight="1">
      <c r="G328" s="540">
        <f t="shared" si="308"/>
        <v>122</v>
      </c>
      <c r="H328" s="468"/>
      <c r="I328" s="468"/>
      <c r="J328" s="468"/>
      <c r="K328" s="468"/>
      <c r="L328" s="468"/>
      <c r="M328" s="468"/>
      <c r="N328" s="468"/>
      <c r="O328" s="468"/>
      <c r="P328" s="472"/>
      <c r="Q328" s="471"/>
      <c r="R328" s="471"/>
      <c r="S328" s="472"/>
      <c r="T328" s="471"/>
      <c r="U328" s="471"/>
      <c r="V328" s="471"/>
      <c r="W328" s="471"/>
      <c r="X328" s="471"/>
      <c r="Y328" s="471"/>
      <c r="Z328" s="471"/>
      <c r="AA328" s="471"/>
      <c r="AB328" s="471"/>
      <c r="AC328" s="468"/>
      <c r="AD328" s="468"/>
      <c r="AE328" s="472"/>
      <c r="AF328" s="471"/>
      <c r="AG328" s="471"/>
      <c r="AH328" s="471"/>
      <c r="AI328" s="468"/>
      <c r="AJ328" s="468"/>
      <c r="AK328" s="468"/>
      <c r="AL328" s="468"/>
      <c r="AM328" s="468"/>
      <c r="AN328" s="471"/>
      <c r="AO328" s="471"/>
      <c r="AP328" s="471"/>
      <c r="AQ328" s="472"/>
      <c r="AR328" s="471"/>
      <c r="AS328" s="471"/>
      <c r="AT328" s="471"/>
      <c r="AU328" s="471"/>
      <c r="AV328" s="471"/>
      <c r="AW328" s="471"/>
      <c r="AX328" s="471"/>
      <c r="AY328" s="471"/>
      <c r="AZ328" s="468"/>
      <c r="BA328" s="468"/>
      <c r="BB328" s="468"/>
      <c r="BC328" s="472"/>
      <c r="BD328" s="471"/>
      <c r="BE328" s="471"/>
      <c r="BF328" s="471"/>
      <c r="BG328" s="468"/>
      <c r="BH328" s="468"/>
      <c r="BI328" s="468"/>
      <c r="BJ328" s="468"/>
      <c r="BK328" s="468"/>
      <c r="BL328" s="471"/>
      <c r="BM328" s="471"/>
      <c r="BN328" s="471"/>
      <c r="BO328" s="472"/>
      <c r="BP328" s="471"/>
      <c r="BQ328" s="471"/>
      <c r="BR328" s="471"/>
      <c r="BS328" s="471"/>
      <c r="BT328" s="471"/>
      <c r="BU328" s="471"/>
      <c r="BV328" s="471"/>
      <c r="BW328" s="471"/>
      <c r="BX328" s="471"/>
      <c r="BY328" s="468"/>
      <c r="BZ328" s="468"/>
      <c r="CA328" s="472"/>
      <c r="CB328" s="468"/>
      <c r="CC328" s="468"/>
      <c r="CD328" s="468"/>
      <c r="CE328" s="468"/>
      <c r="CF328" s="468"/>
      <c r="CG328" s="468"/>
      <c r="CH328" s="468"/>
      <c r="CI328" s="468"/>
      <c r="CJ328" s="471"/>
      <c r="CK328" s="471"/>
      <c r="CL328" s="471"/>
      <c r="CM328" s="472"/>
      <c r="CN328" s="471"/>
      <c r="CO328" s="471"/>
      <c r="CP328" s="471"/>
      <c r="CQ328" s="471"/>
      <c r="CR328" s="471"/>
      <c r="CS328" s="471"/>
      <c r="CT328" s="471"/>
      <c r="CU328" s="471"/>
      <c r="CV328" s="471"/>
      <c r="CW328" s="468"/>
      <c r="CX328" s="468"/>
      <c r="CY328" s="472"/>
      <c r="CZ328" s="468"/>
      <c r="DA328" s="468"/>
      <c r="DB328" s="468"/>
      <c r="DC328" s="468"/>
      <c r="DD328" s="468"/>
      <c r="DE328" s="468"/>
      <c r="DF328" s="468"/>
      <c r="DG328" s="468"/>
      <c r="DH328" s="471"/>
      <c r="DI328" s="471"/>
      <c r="DJ328" s="471"/>
      <c r="DK328" s="472"/>
      <c r="DL328" s="471"/>
      <c r="DM328" s="471"/>
      <c r="DN328" s="471"/>
      <c r="DO328" s="471"/>
      <c r="DP328" s="471"/>
      <c r="DQ328" s="471"/>
      <c r="DR328" s="471"/>
      <c r="DS328" s="471"/>
      <c r="DT328" s="471"/>
      <c r="DU328" s="468"/>
      <c r="DV328" s="468"/>
      <c r="DW328" s="472"/>
      <c r="DX328" s="468"/>
      <c r="DY328" s="468"/>
      <c r="DZ328" s="468"/>
      <c r="EA328" s="468"/>
      <c r="EB328" s="468"/>
      <c r="EC328" s="468"/>
      <c r="ED328" s="468"/>
      <c r="EE328" s="468"/>
      <c r="EF328" s="471"/>
      <c r="EG328" s="471"/>
      <c r="EH328" s="471"/>
      <c r="EI328" s="472"/>
      <c r="EJ328" s="471"/>
      <c r="EK328" s="471"/>
      <c r="EL328" s="471"/>
      <c r="EM328" s="471"/>
      <c r="EN328" s="471"/>
      <c r="EO328" s="471"/>
      <c r="EP328" s="471"/>
      <c r="EQ328" s="471"/>
      <c r="ER328" s="471"/>
      <c r="ES328" s="468"/>
      <c r="ET328" s="468"/>
      <c r="EU328" s="472"/>
      <c r="EV328" s="468"/>
      <c r="EW328" s="468"/>
      <c r="EX328" s="468"/>
      <c r="EY328" s="468"/>
      <c r="EZ328" s="468"/>
      <c r="FA328" s="468"/>
      <c r="FB328" s="468"/>
      <c r="FC328" s="471">
        <f>'Per IP Marketing'!$B$14</f>
        <v>-24000</v>
      </c>
      <c r="FD328" s="471">
        <f>'Per IP Marketing'!$C$14</f>
        <v>-24000</v>
      </c>
      <c r="FE328" s="471">
        <f>'Per IP Marketing'!$D$14</f>
        <v>-19000</v>
      </c>
      <c r="FF328" s="471">
        <f>'Per IP Marketing'!$E$14</f>
        <v>-29000</v>
      </c>
      <c r="FG328" s="471">
        <f>'Per IP Marketing'!$F$14</f>
        <v>-26500</v>
      </c>
      <c r="FH328" s="471">
        <f>'Per IP Marketing'!$G$14</f>
        <v>-27700</v>
      </c>
      <c r="FI328" s="471">
        <f>'Per IP Marketing'!$H$14</f>
        <v>-32700</v>
      </c>
      <c r="FJ328" s="471">
        <f>'Per IP Marketing'!$I$14</f>
        <v>-27000</v>
      </c>
      <c r="FK328" s="471">
        <f>'Per IP Marketing'!$J$14</f>
        <v>-12500</v>
      </c>
      <c r="FL328" s="471">
        <f>'Per IP Marketing'!$K$14</f>
        <v>-10000</v>
      </c>
      <c r="FM328" s="471">
        <f>'Per IP Marketing'!$L$14</f>
        <v>-9250</v>
      </c>
      <c r="FN328" s="471">
        <f>'Per IP Marketing'!$M$14</f>
        <v>-2700</v>
      </c>
      <c r="FO328" s="471">
        <f>'Per IP Marketing'!$N$14</f>
        <v>-1100</v>
      </c>
      <c r="FP328" s="471">
        <f>'Per IP Marketing'!$O$14</f>
        <v>-1100</v>
      </c>
      <c r="FQ328" s="471">
        <f>'Per IP Marketing'!$P$14</f>
        <v>-1100</v>
      </c>
      <c r="FR328" s="471">
        <f>'Per IP Marketing'!$Q$14</f>
        <v>-800</v>
      </c>
      <c r="FS328" s="471">
        <f>'Per IP Marketing'!$R$14</f>
        <v>-1050</v>
      </c>
      <c r="FT328" s="468">
        <f>'Per IP Marketing'!$T$14</f>
        <v>0</v>
      </c>
      <c r="FU328" s="468"/>
      <c r="FV328" s="468"/>
      <c r="FW328" s="468"/>
      <c r="FX328" s="468"/>
      <c r="FY328" s="468"/>
      <c r="FZ328" s="468"/>
      <c r="GA328" s="468"/>
      <c r="GB328" s="471"/>
      <c r="GC328" s="471"/>
      <c r="GD328" s="471"/>
      <c r="GE328" s="471"/>
      <c r="GF328" s="471"/>
      <c r="GG328" s="510"/>
    </row>
    <row r="329" spans="7:189" s="508" customFormat="1" ht="22" hidden="1" customHeight="1">
      <c r="G329" s="540">
        <f t="shared" si="308"/>
        <v>123</v>
      </c>
      <c r="H329" s="468"/>
      <c r="I329" s="468"/>
      <c r="J329" s="468"/>
      <c r="K329" s="468"/>
      <c r="L329" s="468"/>
      <c r="M329" s="468"/>
      <c r="N329" s="468"/>
      <c r="O329" s="468"/>
      <c r="P329" s="472"/>
      <c r="Q329" s="471"/>
      <c r="R329" s="471"/>
      <c r="S329" s="472"/>
      <c r="T329" s="471"/>
      <c r="U329" s="471"/>
      <c r="V329" s="471"/>
      <c r="W329" s="471"/>
      <c r="X329" s="471"/>
      <c r="Y329" s="471"/>
      <c r="Z329" s="471"/>
      <c r="AA329" s="471"/>
      <c r="AB329" s="471"/>
      <c r="AC329" s="468"/>
      <c r="AD329" s="468"/>
      <c r="AE329" s="472"/>
      <c r="AF329" s="471"/>
      <c r="AG329" s="471"/>
      <c r="AH329" s="471"/>
      <c r="AI329" s="468"/>
      <c r="AJ329" s="468"/>
      <c r="AK329" s="468"/>
      <c r="AL329" s="468"/>
      <c r="AM329" s="468"/>
      <c r="AN329" s="471"/>
      <c r="AO329" s="471"/>
      <c r="AP329" s="471"/>
      <c r="AQ329" s="472"/>
      <c r="AR329" s="471"/>
      <c r="AS329" s="471"/>
      <c r="AT329" s="471"/>
      <c r="AU329" s="471"/>
      <c r="AV329" s="471"/>
      <c r="AW329" s="471"/>
      <c r="AX329" s="471"/>
      <c r="AY329" s="471"/>
      <c r="AZ329" s="468"/>
      <c r="BA329" s="468"/>
      <c r="BB329" s="468"/>
      <c r="BC329" s="472"/>
      <c r="BD329" s="471"/>
      <c r="BE329" s="471"/>
      <c r="BF329" s="471"/>
      <c r="BG329" s="468"/>
      <c r="BH329" s="468"/>
      <c r="BI329" s="468"/>
      <c r="BJ329" s="468"/>
      <c r="BK329" s="468"/>
      <c r="BL329" s="471"/>
      <c r="BM329" s="471"/>
      <c r="BN329" s="471"/>
      <c r="BO329" s="472"/>
      <c r="BP329" s="471"/>
      <c r="BQ329" s="471"/>
      <c r="BR329" s="471"/>
      <c r="BS329" s="471"/>
      <c r="BT329" s="471"/>
      <c r="BU329" s="471"/>
      <c r="BV329" s="471"/>
      <c r="BW329" s="471"/>
      <c r="BX329" s="471"/>
      <c r="BY329" s="468"/>
      <c r="BZ329" s="468"/>
      <c r="CA329" s="472"/>
      <c r="CB329" s="468"/>
      <c r="CC329" s="468"/>
      <c r="CD329" s="468"/>
      <c r="CE329" s="468"/>
      <c r="CF329" s="468"/>
      <c r="CG329" s="468"/>
      <c r="CH329" s="468"/>
      <c r="CI329" s="468"/>
      <c r="CJ329" s="471"/>
      <c r="CK329" s="471"/>
      <c r="CL329" s="471"/>
      <c r="CM329" s="472"/>
      <c r="CN329" s="471"/>
      <c r="CO329" s="471"/>
      <c r="CP329" s="471"/>
      <c r="CQ329" s="471"/>
      <c r="CR329" s="471"/>
      <c r="CS329" s="471"/>
      <c r="CT329" s="471"/>
      <c r="CU329" s="471"/>
      <c r="CV329" s="471"/>
      <c r="CW329" s="468"/>
      <c r="CX329" s="468"/>
      <c r="CY329" s="472"/>
      <c r="CZ329" s="468"/>
      <c r="DA329" s="468"/>
      <c r="DB329" s="468"/>
      <c r="DC329" s="468"/>
      <c r="DD329" s="468"/>
      <c r="DE329" s="468"/>
      <c r="DF329" s="468"/>
      <c r="DG329" s="468"/>
      <c r="DH329" s="471"/>
      <c r="DI329" s="471"/>
      <c r="DJ329" s="471"/>
      <c r="DK329" s="472"/>
      <c r="DL329" s="471"/>
      <c r="DM329" s="471"/>
      <c r="DN329" s="471"/>
      <c r="DO329" s="471"/>
      <c r="DP329" s="471"/>
      <c r="DQ329" s="471"/>
      <c r="DR329" s="471"/>
      <c r="DS329" s="471"/>
      <c r="DT329" s="471"/>
      <c r="DU329" s="468"/>
      <c r="DV329" s="468"/>
      <c r="DW329" s="472"/>
      <c r="DX329" s="468"/>
      <c r="DY329" s="468"/>
      <c r="DZ329" s="468"/>
      <c r="EA329" s="468"/>
      <c r="EB329" s="468"/>
      <c r="EC329" s="468"/>
      <c r="ED329" s="468"/>
      <c r="EE329" s="468"/>
      <c r="EF329" s="471"/>
      <c r="EG329" s="471"/>
      <c r="EH329" s="471"/>
      <c r="EI329" s="472"/>
      <c r="EJ329" s="471"/>
      <c r="EK329" s="471"/>
      <c r="EL329" s="471"/>
      <c r="EM329" s="471"/>
      <c r="EN329" s="471"/>
      <c r="EO329" s="471"/>
      <c r="EP329" s="471"/>
      <c r="EQ329" s="471"/>
      <c r="ER329" s="471"/>
      <c r="ES329" s="468"/>
      <c r="ET329" s="468"/>
      <c r="EU329" s="472"/>
      <c r="EV329" s="468"/>
      <c r="EW329" s="468"/>
      <c r="EX329" s="468"/>
      <c r="EY329" s="468"/>
      <c r="EZ329" s="468"/>
      <c r="FA329" s="468"/>
      <c r="FB329" s="468"/>
      <c r="FC329" s="471">
        <f>'Per IP Marketing'!$B$14</f>
        <v>-24000</v>
      </c>
      <c r="FD329" s="471">
        <f>'Per IP Marketing'!$C$14</f>
        <v>-24000</v>
      </c>
      <c r="FE329" s="471">
        <f>'Per IP Marketing'!$D$14</f>
        <v>-19000</v>
      </c>
      <c r="FF329" s="471">
        <f>'Per IP Marketing'!$E$14</f>
        <v>-29000</v>
      </c>
      <c r="FG329" s="471">
        <f>'Per IP Marketing'!$F$14</f>
        <v>-26500</v>
      </c>
      <c r="FH329" s="471">
        <f>'Per IP Marketing'!$G$14</f>
        <v>-27700</v>
      </c>
      <c r="FI329" s="471">
        <f>'Per IP Marketing'!$H$14</f>
        <v>-32700</v>
      </c>
      <c r="FJ329" s="471">
        <f>'Per IP Marketing'!$I$14</f>
        <v>-27000</v>
      </c>
      <c r="FK329" s="471">
        <f>'Per IP Marketing'!$J$14</f>
        <v>-12500</v>
      </c>
      <c r="FL329" s="471">
        <f>'Per IP Marketing'!$K$14</f>
        <v>-10000</v>
      </c>
      <c r="FM329" s="471">
        <f>'Per IP Marketing'!$L$14</f>
        <v>-9250</v>
      </c>
      <c r="FN329" s="471">
        <f>'Per IP Marketing'!$M$14</f>
        <v>-2700</v>
      </c>
      <c r="FO329" s="471">
        <f>'Per IP Marketing'!$N$14</f>
        <v>-1100</v>
      </c>
      <c r="FP329" s="471">
        <f>'Per IP Marketing'!$O$14</f>
        <v>-1100</v>
      </c>
      <c r="FQ329" s="471">
        <f>'Per IP Marketing'!$P$14</f>
        <v>-1100</v>
      </c>
      <c r="FR329" s="471">
        <f>'Per IP Marketing'!$Q$14</f>
        <v>-800</v>
      </c>
      <c r="FS329" s="471">
        <f>'Per IP Marketing'!$R$14</f>
        <v>-1050</v>
      </c>
      <c r="FT329" s="468">
        <f>'Per IP Marketing'!$T$14</f>
        <v>0</v>
      </c>
      <c r="FU329" s="468"/>
      <c r="FV329" s="468"/>
      <c r="FW329" s="468"/>
      <c r="FX329" s="468"/>
      <c r="FY329" s="468"/>
      <c r="FZ329" s="468"/>
      <c r="GA329" s="468"/>
      <c r="GB329" s="471"/>
      <c r="GC329" s="471"/>
      <c r="GD329" s="471"/>
      <c r="GE329" s="471"/>
      <c r="GF329" s="471"/>
      <c r="GG329" s="510"/>
    </row>
    <row r="330" spans="7:189" s="508" customFormat="1" ht="22" hidden="1" customHeight="1">
      <c r="G330" s="540">
        <f t="shared" si="308"/>
        <v>124</v>
      </c>
      <c r="H330" s="468"/>
      <c r="I330" s="468"/>
      <c r="J330" s="468"/>
      <c r="K330" s="468"/>
      <c r="L330" s="468"/>
      <c r="M330" s="468"/>
      <c r="N330" s="468"/>
      <c r="O330" s="468"/>
      <c r="P330" s="472"/>
      <c r="Q330" s="471"/>
      <c r="R330" s="471"/>
      <c r="S330" s="472"/>
      <c r="T330" s="471"/>
      <c r="U330" s="471"/>
      <c r="V330" s="471"/>
      <c r="W330" s="471"/>
      <c r="X330" s="471"/>
      <c r="Y330" s="471"/>
      <c r="Z330" s="471"/>
      <c r="AA330" s="471"/>
      <c r="AB330" s="471"/>
      <c r="AC330" s="468"/>
      <c r="AD330" s="468"/>
      <c r="AE330" s="472"/>
      <c r="AF330" s="471"/>
      <c r="AG330" s="471"/>
      <c r="AH330" s="471"/>
      <c r="AI330" s="468"/>
      <c r="AJ330" s="468"/>
      <c r="AK330" s="468"/>
      <c r="AL330" s="468"/>
      <c r="AM330" s="468"/>
      <c r="AN330" s="471"/>
      <c r="AO330" s="471"/>
      <c r="AP330" s="471"/>
      <c r="AQ330" s="472"/>
      <c r="AR330" s="471"/>
      <c r="AS330" s="471"/>
      <c r="AT330" s="471"/>
      <c r="AU330" s="471"/>
      <c r="AV330" s="471"/>
      <c r="AW330" s="471"/>
      <c r="AX330" s="471"/>
      <c r="AY330" s="471"/>
      <c r="AZ330" s="468"/>
      <c r="BA330" s="468"/>
      <c r="BB330" s="468"/>
      <c r="BC330" s="472"/>
      <c r="BD330" s="471"/>
      <c r="BE330" s="471"/>
      <c r="BF330" s="471"/>
      <c r="BG330" s="468"/>
      <c r="BH330" s="468"/>
      <c r="BI330" s="468"/>
      <c r="BJ330" s="468"/>
      <c r="BK330" s="468"/>
      <c r="BL330" s="471"/>
      <c r="BM330" s="471"/>
      <c r="BN330" s="471"/>
      <c r="BO330" s="472"/>
      <c r="BP330" s="471"/>
      <c r="BQ330" s="471"/>
      <c r="BR330" s="471"/>
      <c r="BS330" s="471"/>
      <c r="BT330" s="471"/>
      <c r="BU330" s="471"/>
      <c r="BV330" s="471"/>
      <c r="BW330" s="471"/>
      <c r="BX330" s="471"/>
      <c r="BY330" s="468"/>
      <c r="BZ330" s="468"/>
      <c r="CA330" s="472"/>
      <c r="CB330" s="468"/>
      <c r="CC330" s="468"/>
      <c r="CD330" s="468"/>
      <c r="CE330" s="468"/>
      <c r="CF330" s="468"/>
      <c r="CG330" s="468"/>
      <c r="CH330" s="468"/>
      <c r="CI330" s="468"/>
      <c r="CJ330" s="471"/>
      <c r="CK330" s="471"/>
      <c r="CL330" s="471"/>
      <c r="CM330" s="472"/>
      <c r="CN330" s="471"/>
      <c r="CO330" s="471"/>
      <c r="CP330" s="471"/>
      <c r="CQ330" s="471"/>
      <c r="CR330" s="471"/>
      <c r="CS330" s="471"/>
      <c r="CT330" s="471"/>
      <c r="CU330" s="471"/>
      <c r="CV330" s="471"/>
      <c r="CW330" s="468"/>
      <c r="CX330" s="468"/>
      <c r="CY330" s="472"/>
      <c r="CZ330" s="468"/>
      <c r="DA330" s="468"/>
      <c r="DB330" s="468"/>
      <c r="DC330" s="468"/>
      <c r="DD330" s="468"/>
      <c r="DE330" s="468"/>
      <c r="DF330" s="468"/>
      <c r="DG330" s="468"/>
      <c r="DH330" s="471"/>
      <c r="DI330" s="471"/>
      <c r="DJ330" s="471"/>
      <c r="DK330" s="472"/>
      <c r="DL330" s="471"/>
      <c r="DM330" s="471"/>
      <c r="DN330" s="471"/>
      <c r="DO330" s="471"/>
      <c r="DP330" s="471"/>
      <c r="DQ330" s="471"/>
      <c r="DR330" s="471"/>
      <c r="DS330" s="471"/>
      <c r="DT330" s="471"/>
      <c r="DU330" s="468"/>
      <c r="DV330" s="468"/>
      <c r="DW330" s="472"/>
      <c r="DX330" s="468"/>
      <c r="DY330" s="468"/>
      <c r="DZ330" s="468"/>
      <c r="EA330" s="468"/>
      <c r="EB330" s="468"/>
      <c r="EC330" s="468"/>
      <c r="ED330" s="468"/>
      <c r="EE330" s="468"/>
      <c r="EF330" s="471"/>
      <c r="EG330" s="471"/>
      <c r="EH330" s="471"/>
      <c r="EI330" s="472"/>
      <c r="EJ330" s="471"/>
      <c r="EK330" s="471"/>
      <c r="EL330" s="471"/>
      <c r="EM330" s="471"/>
      <c r="EN330" s="471"/>
      <c r="EO330" s="471"/>
      <c r="EP330" s="471"/>
      <c r="EQ330" s="471"/>
      <c r="ER330" s="471"/>
      <c r="ES330" s="468"/>
      <c r="ET330" s="468"/>
      <c r="EU330" s="472"/>
      <c r="EV330" s="468"/>
      <c r="EW330" s="468"/>
      <c r="EX330" s="468"/>
      <c r="EY330" s="468"/>
      <c r="EZ330" s="468"/>
      <c r="FA330" s="468"/>
      <c r="FB330" s="468"/>
      <c r="FC330" s="468"/>
      <c r="FD330" s="471"/>
      <c r="FE330" s="471">
        <f>'Per IP Marketing'!$B$14</f>
        <v>-24000</v>
      </c>
      <c r="FF330" s="471">
        <f>'Per IP Marketing'!$C$14</f>
        <v>-24000</v>
      </c>
      <c r="FG330" s="471">
        <f>'Per IP Marketing'!$D$14</f>
        <v>-19000</v>
      </c>
      <c r="FH330" s="471">
        <f>'Per IP Marketing'!$E$14</f>
        <v>-29000</v>
      </c>
      <c r="FI330" s="471">
        <f>'Per IP Marketing'!$F$14</f>
        <v>-26500</v>
      </c>
      <c r="FJ330" s="471">
        <f>'Per IP Marketing'!$G$14</f>
        <v>-27700</v>
      </c>
      <c r="FK330" s="471">
        <f>'Per IP Marketing'!$H$14</f>
        <v>-32700</v>
      </c>
      <c r="FL330" s="471">
        <f>'Per IP Marketing'!$I$14</f>
        <v>-27000</v>
      </c>
      <c r="FM330" s="471">
        <f>'Per IP Marketing'!$J$14</f>
        <v>-12500</v>
      </c>
      <c r="FN330" s="471">
        <f>'Per IP Marketing'!$K$14</f>
        <v>-10000</v>
      </c>
      <c r="FO330" s="471">
        <f>'Per IP Marketing'!$L$14</f>
        <v>-9250</v>
      </c>
      <c r="FP330" s="471">
        <f>'Per IP Marketing'!$M$14</f>
        <v>-2700</v>
      </c>
      <c r="FQ330" s="471">
        <f>'Per IP Marketing'!$N$14</f>
        <v>-1100</v>
      </c>
      <c r="FR330" s="471">
        <f>'Per IP Marketing'!$O$14</f>
        <v>-1100</v>
      </c>
      <c r="FS330" s="471">
        <f>'Per IP Marketing'!$P$14</f>
        <v>-1100</v>
      </c>
      <c r="FT330" s="471">
        <f>'Per IP Marketing'!$Q$14</f>
        <v>-800</v>
      </c>
      <c r="FU330" s="471">
        <f>'Per IP Marketing'!$R$14</f>
        <v>-1050</v>
      </c>
      <c r="FV330" s="468">
        <f>'Per IP Marketing'!$T$14</f>
        <v>0</v>
      </c>
      <c r="FW330" s="468"/>
      <c r="FX330" s="468"/>
      <c r="FY330" s="468"/>
      <c r="FZ330" s="468"/>
      <c r="GA330" s="468"/>
      <c r="GB330" s="471"/>
      <c r="GC330" s="471"/>
      <c r="GD330" s="471"/>
      <c r="GE330" s="471"/>
      <c r="GF330" s="471"/>
      <c r="GG330" s="510"/>
    </row>
    <row r="331" spans="7:189" s="508" customFormat="1" ht="22" hidden="1" customHeight="1">
      <c r="G331" s="540">
        <f t="shared" si="308"/>
        <v>125</v>
      </c>
      <c r="H331" s="468"/>
      <c r="I331" s="468"/>
      <c r="J331" s="468"/>
      <c r="K331" s="468"/>
      <c r="L331" s="468"/>
      <c r="M331" s="468"/>
      <c r="N331" s="468"/>
      <c r="O331" s="468"/>
      <c r="P331" s="472"/>
      <c r="Q331" s="471"/>
      <c r="R331" s="471"/>
      <c r="S331" s="472"/>
      <c r="T331" s="471"/>
      <c r="U331" s="471"/>
      <c r="V331" s="471"/>
      <c r="W331" s="471"/>
      <c r="X331" s="471"/>
      <c r="Y331" s="471"/>
      <c r="Z331" s="471"/>
      <c r="AA331" s="471"/>
      <c r="AB331" s="471"/>
      <c r="AC331" s="468"/>
      <c r="AD331" s="468"/>
      <c r="AE331" s="472"/>
      <c r="AF331" s="471"/>
      <c r="AG331" s="471"/>
      <c r="AH331" s="471"/>
      <c r="AI331" s="468"/>
      <c r="AJ331" s="468"/>
      <c r="AK331" s="468"/>
      <c r="AL331" s="468"/>
      <c r="AM331" s="468"/>
      <c r="AN331" s="471"/>
      <c r="AO331" s="471"/>
      <c r="AP331" s="471"/>
      <c r="AQ331" s="472"/>
      <c r="AR331" s="471"/>
      <c r="AS331" s="471"/>
      <c r="AT331" s="471"/>
      <c r="AU331" s="471"/>
      <c r="AV331" s="471"/>
      <c r="AW331" s="471"/>
      <c r="AX331" s="471"/>
      <c r="AY331" s="471"/>
      <c r="AZ331" s="468"/>
      <c r="BA331" s="468"/>
      <c r="BB331" s="468"/>
      <c r="BC331" s="472"/>
      <c r="BD331" s="471"/>
      <c r="BE331" s="471"/>
      <c r="BF331" s="471"/>
      <c r="BG331" s="468"/>
      <c r="BH331" s="468"/>
      <c r="BI331" s="468"/>
      <c r="BJ331" s="468"/>
      <c r="BK331" s="468"/>
      <c r="BL331" s="471"/>
      <c r="BM331" s="471"/>
      <c r="BN331" s="471"/>
      <c r="BO331" s="472"/>
      <c r="BP331" s="471"/>
      <c r="BQ331" s="471"/>
      <c r="BR331" s="471"/>
      <c r="BS331" s="471"/>
      <c r="BT331" s="471"/>
      <c r="BU331" s="471"/>
      <c r="BV331" s="471"/>
      <c r="BW331" s="471"/>
      <c r="BX331" s="471"/>
      <c r="BY331" s="468"/>
      <c r="BZ331" s="468"/>
      <c r="CA331" s="472"/>
      <c r="CB331" s="468"/>
      <c r="CC331" s="468"/>
      <c r="CD331" s="468"/>
      <c r="CE331" s="468"/>
      <c r="CF331" s="468"/>
      <c r="CG331" s="468"/>
      <c r="CH331" s="468"/>
      <c r="CI331" s="468"/>
      <c r="CJ331" s="471"/>
      <c r="CK331" s="471"/>
      <c r="CL331" s="471"/>
      <c r="CM331" s="472"/>
      <c r="CN331" s="471"/>
      <c r="CO331" s="471"/>
      <c r="CP331" s="471"/>
      <c r="CQ331" s="471"/>
      <c r="CR331" s="471"/>
      <c r="CS331" s="471"/>
      <c r="CT331" s="471"/>
      <c r="CU331" s="471"/>
      <c r="CV331" s="471"/>
      <c r="CW331" s="468"/>
      <c r="CX331" s="468"/>
      <c r="CY331" s="472"/>
      <c r="CZ331" s="468"/>
      <c r="DA331" s="468"/>
      <c r="DB331" s="468"/>
      <c r="DC331" s="468"/>
      <c r="DD331" s="468"/>
      <c r="DE331" s="468"/>
      <c r="DF331" s="468"/>
      <c r="DG331" s="468"/>
      <c r="DH331" s="471"/>
      <c r="DI331" s="471"/>
      <c r="DJ331" s="471"/>
      <c r="DK331" s="472"/>
      <c r="DL331" s="471"/>
      <c r="DM331" s="471"/>
      <c r="DN331" s="471"/>
      <c r="DO331" s="471"/>
      <c r="DP331" s="471"/>
      <c r="DQ331" s="471"/>
      <c r="DR331" s="471"/>
      <c r="DS331" s="471"/>
      <c r="DT331" s="471"/>
      <c r="DU331" s="468"/>
      <c r="DV331" s="468"/>
      <c r="DW331" s="472"/>
      <c r="DX331" s="468"/>
      <c r="DY331" s="468"/>
      <c r="DZ331" s="468"/>
      <c r="EA331" s="468"/>
      <c r="EB331" s="468"/>
      <c r="EC331" s="468"/>
      <c r="ED331" s="468"/>
      <c r="EE331" s="468"/>
      <c r="EF331" s="471"/>
      <c r="EG331" s="471"/>
      <c r="EH331" s="471"/>
      <c r="EI331" s="472"/>
      <c r="EJ331" s="471"/>
      <c r="EK331" s="471"/>
      <c r="EL331" s="471"/>
      <c r="EM331" s="471"/>
      <c r="EN331" s="471"/>
      <c r="EO331" s="471"/>
      <c r="EP331" s="471"/>
      <c r="EQ331" s="471"/>
      <c r="ER331" s="471"/>
      <c r="ES331" s="468"/>
      <c r="ET331" s="468"/>
      <c r="EU331" s="472"/>
      <c r="EV331" s="468"/>
      <c r="EW331" s="468"/>
      <c r="EX331" s="468"/>
      <c r="EY331" s="468"/>
      <c r="EZ331" s="468"/>
      <c r="FA331" s="468"/>
      <c r="FB331" s="468"/>
      <c r="FC331" s="468"/>
      <c r="FD331" s="471"/>
      <c r="FE331" s="471"/>
      <c r="FF331" s="471">
        <f>'Per IP Marketing'!$B$14</f>
        <v>-24000</v>
      </c>
      <c r="FG331" s="471">
        <f>'Per IP Marketing'!$C$14</f>
        <v>-24000</v>
      </c>
      <c r="FH331" s="471">
        <f>'Per IP Marketing'!$D$14</f>
        <v>-19000</v>
      </c>
      <c r="FI331" s="471">
        <f>'Per IP Marketing'!$E$14</f>
        <v>-29000</v>
      </c>
      <c r="FJ331" s="471">
        <f>'Per IP Marketing'!$F$14</f>
        <v>-26500</v>
      </c>
      <c r="FK331" s="471">
        <f>'Per IP Marketing'!$G$14</f>
        <v>-27700</v>
      </c>
      <c r="FL331" s="471">
        <f>'Per IP Marketing'!$H$14</f>
        <v>-32700</v>
      </c>
      <c r="FM331" s="471">
        <f>'Per IP Marketing'!$I$14</f>
        <v>-27000</v>
      </c>
      <c r="FN331" s="471">
        <f>'Per IP Marketing'!$J$14</f>
        <v>-12500</v>
      </c>
      <c r="FO331" s="471">
        <f>'Per IP Marketing'!$K$14</f>
        <v>-10000</v>
      </c>
      <c r="FP331" s="471">
        <f>'Per IP Marketing'!$L$14</f>
        <v>-9250</v>
      </c>
      <c r="FQ331" s="471">
        <f>'Per IP Marketing'!$M$14</f>
        <v>-2700</v>
      </c>
      <c r="FR331" s="471">
        <f>'Per IP Marketing'!$N$14</f>
        <v>-1100</v>
      </c>
      <c r="FS331" s="471">
        <f>'Per IP Marketing'!$O$14</f>
        <v>-1100</v>
      </c>
      <c r="FT331" s="471">
        <f>'Per IP Marketing'!$P$14</f>
        <v>-1100</v>
      </c>
      <c r="FU331" s="471">
        <f>'Per IP Marketing'!$Q$14</f>
        <v>-800</v>
      </c>
      <c r="FV331" s="471">
        <f>'Per IP Marketing'!$R$14</f>
        <v>-1050</v>
      </c>
      <c r="FW331" s="468">
        <f>'Per IP Marketing'!$T$14</f>
        <v>0</v>
      </c>
      <c r="FX331" s="468"/>
      <c r="FY331" s="468"/>
      <c r="FZ331" s="468"/>
      <c r="GA331" s="468"/>
      <c r="GB331" s="471"/>
      <c r="GC331" s="471"/>
      <c r="GD331" s="471"/>
      <c r="GE331" s="471"/>
      <c r="GF331" s="471"/>
      <c r="GG331" s="510"/>
    </row>
    <row r="332" spans="7:189" s="508" customFormat="1" ht="22" hidden="1" customHeight="1">
      <c r="G332" s="540">
        <f t="shared" si="308"/>
        <v>126</v>
      </c>
      <c r="H332" s="468"/>
      <c r="I332" s="468"/>
      <c r="J332" s="468"/>
      <c r="K332" s="468"/>
      <c r="L332" s="468"/>
      <c r="M332" s="468"/>
      <c r="N332" s="468"/>
      <c r="O332" s="468"/>
      <c r="P332" s="472"/>
      <c r="Q332" s="471"/>
      <c r="R332" s="471"/>
      <c r="S332" s="472"/>
      <c r="T332" s="471"/>
      <c r="U332" s="471"/>
      <c r="V332" s="471"/>
      <c r="W332" s="471"/>
      <c r="X332" s="471"/>
      <c r="Y332" s="471"/>
      <c r="Z332" s="471"/>
      <c r="AA332" s="471"/>
      <c r="AB332" s="471"/>
      <c r="AC332" s="468"/>
      <c r="AD332" s="468"/>
      <c r="AE332" s="472"/>
      <c r="AF332" s="471"/>
      <c r="AG332" s="471"/>
      <c r="AH332" s="471"/>
      <c r="AI332" s="468"/>
      <c r="AJ332" s="468"/>
      <c r="AK332" s="468"/>
      <c r="AL332" s="468"/>
      <c r="AM332" s="468"/>
      <c r="AN332" s="471"/>
      <c r="AO332" s="471"/>
      <c r="AP332" s="471"/>
      <c r="AQ332" s="472"/>
      <c r="AR332" s="471"/>
      <c r="AS332" s="471"/>
      <c r="AT332" s="471"/>
      <c r="AU332" s="471"/>
      <c r="AV332" s="471"/>
      <c r="AW332" s="471"/>
      <c r="AX332" s="471"/>
      <c r="AY332" s="471"/>
      <c r="AZ332" s="468"/>
      <c r="BA332" s="468"/>
      <c r="BB332" s="468"/>
      <c r="BC332" s="472"/>
      <c r="BD332" s="471"/>
      <c r="BE332" s="471"/>
      <c r="BF332" s="471"/>
      <c r="BG332" s="468"/>
      <c r="BH332" s="468"/>
      <c r="BI332" s="468"/>
      <c r="BJ332" s="468"/>
      <c r="BK332" s="468"/>
      <c r="BL332" s="471"/>
      <c r="BM332" s="471"/>
      <c r="BN332" s="471"/>
      <c r="BO332" s="472"/>
      <c r="BP332" s="471"/>
      <c r="BQ332" s="471"/>
      <c r="BR332" s="471"/>
      <c r="BS332" s="471"/>
      <c r="BT332" s="471"/>
      <c r="BU332" s="471"/>
      <c r="BV332" s="471"/>
      <c r="BW332" s="471"/>
      <c r="BX332" s="471"/>
      <c r="BY332" s="468"/>
      <c r="BZ332" s="468"/>
      <c r="CA332" s="472"/>
      <c r="CB332" s="468"/>
      <c r="CC332" s="468"/>
      <c r="CD332" s="468"/>
      <c r="CE332" s="468"/>
      <c r="CF332" s="468"/>
      <c r="CG332" s="468"/>
      <c r="CH332" s="468"/>
      <c r="CI332" s="468"/>
      <c r="CJ332" s="471"/>
      <c r="CK332" s="471"/>
      <c r="CL332" s="471"/>
      <c r="CM332" s="472"/>
      <c r="CN332" s="471"/>
      <c r="CO332" s="471"/>
      <c r="CP332" s="471"/>
      <c r="CQ332" s="471"/>
      <c r="CR332" s="471"/>
      <c r="CS332" s="471"/>
      <c r="CT332" s="471"/>
      <c r="CU332" s="471"/>
      <c r="CV332" s="471"/>
      <c r="CW332" s="468"/>
      <c r="CX332" s="468"/>
      <c r="CY332" s="472"/>
      <c r="CZ332" s="468"/>
      <c r="DA332" s="468"/>
      <c r="DB332" s="468"/>
      <c r="DC332" s="468"/>
      <c r="DD332" s="468"/>
      <c r="DE332" s="468"/>
      <c r="DF332" s="468"/>
      <c r="DG332" s="468"/>
      <c r="DH332" s="471"/>
      <c r="DI332" s="471"/>
      <c r="DJ332" s="471"/>
      <c r="DK332" s="472"/>
      <c r="DL332" s="471"/>
      <c r="DM332" s="471"/>
      <c r="DN332" s="471"/>
      <c r="DO332" s="471"/>
      <c r="DP332" s="471"/>
      <c r="DQ332" s="471"/>
      <c r="DR332" s="471"/>
      <c r="DS332" s="471"/>
      <c r="DT332" s="471"/>
      <c r="DU332" s="468"/>
      <c r="DV332" s="468"/>
      <c r="DW332" s="472"/>
      <c r="DX332" s="468"/>
      <c r="DY332" s="468"/>
      <c r="DZ332" s="468"/>
      <c r="EA332" s="468"/>
      <c r="EB332" s="468"/>
      <c r="EC332" s="468"/>
      <c r="ED332" s="468"/>
      <c r="EE332" s="468"/>
      <c r="EF332" s="471"/>
      <c r="EG332" s="471"/>
      <c r="EH332" s="471"/>
      <c r="EI332" s="472"/>
      <c r="EJ332" s="471"/>
      <c r="EK332" s="471"/>
      <c r="EL332" s="471"/>
      <c r="EM332" s="471"/>
      <c r="EN332" s="471"/>
      <c r="EO332" s="471"/>
      <c r="EP332" s="471"/>
      <c r="EQ332" s="471"/>
      <c r="ER332" s="471"/>
      <c r="ES332" s="468"/>
      <c r="ET332" s="468"/>
      <c r="EU332" s="472"/>
      <c r="EV332" s="468"/>
      <c r="EW332" s="468"/>
      <c r="EX332" s="468"/>
      <c r="EY332" s="468"/>
      <c r="EZ332" s="468"/>
      <c r="FA332" s="468"/>
      <c r="FB332" s="468"/>
      <c r="FC332" s="468"/>
      <c r="FD332" s="471"/>
      <c r="FE332" s="471"/>
      <c r="FF332" s="471"/>
      <c r="FG332" s="471"/>
      <c r="FH332" s="471">
        <f>'Per IP Marketing'!$B$14</f>
        <v>-24000</v>
      </c>
      <c r="FI332" s="471">
        <f>'Per IP Marketing'!$C$14</f>
        <v>-24000</v>
      </c>
      <c r="FJ332" s="471">
        <f>'Per IP Marketing'!$D$14</f>
        <v>-19000</v>
      </c>
      <c r="FK332" s="471">
        <f>'Per IP Marketing'!$E$14</f>
        <v>-29000</v>
      </c>
      <c r="FL332" s="471">
        <f>'Per IP Marketing'!$F$14</f>
        <v>-26500</v>
      </c>
      <c r="FM332" s="471">
        <f>'Per IP Marketing'!$G$14</f>
        <v>-27700</v>
      </c>
      <c r="FN332" s="471">
        <f>'Per IP Marketing'!$H$14</f>
        <v>-32700</v>
      </c>
      <c r="FO332" s="471">
        <f>'Per IP Marketing'!$I$14</f>
        <v>-27000</v>
      </c>
      <c r="FP332" s="471">
        <f>'Per IP Marketing'!$J$14</f>
        <v>-12500</v>
      </c>
      <c r="FQ332" s="471">
        <f>'Per IP Marketing'!$K$14</f>
        <v>-10000</v>
      </c>
      <c r="FR332" s="471">
        <f>'Per IP Marketing'!$L$14</f>
        <v>-9250</v>
      </c>
      <c r="FS332" s="471">
        <f>'Per IP Marketing'!$M$14</f>
        <v>-2700</v>
      </c>
      <c r="FT332" s="471">
        <f>'Per IP Marketing'!$N$14</f>
        <v>-1100</v>
      </c>
      <c r="FU332" s="471">
        <f>'Per IP Marketing'!$O$14</f>
        <v>-1100</v>
      </c>
      <c r="FV332" s="471">
        <f>'Per IP Marketing'!$P$14</f>
        <v>-1100</v>
      </c>
      <c r="FW332" s="471">
        <f>'Per IP Marketing'!$Q$14</f>
        <v>-800</v>
      </c>
      <c r="FX332" s="471">
        <f>'Per IP Marketing'!$R$14</f>
        <v>-1050</v>
      </c>
      <c r="FY332" s="468">
        <f>'Per IP Marketing'!$T$14</f>
        <v>0</v>
      </c>
      <c r="FZ332" s="468"/>
      <c r="GA332" s="468"/>
      <c r="GB332" s="471"/>
      <c r="GC332" s="471"/>
      <c r="GD332" s="471"/>
      <c r="GE332" s="471"/>
      <c r="GF332" s="471"/>
      <c r="GG332" s="510"/>
    </row>
    <row r="333" spans="7:189" s="508" customFormat="1" ht="22" hidden="1" customHeight="1">
      <c r="G333" s="540">
        <f t="shared" si="308"/>
        <v>127</v>
      </c>
      <c r="H333" s="468"/>
      <c r="I333" s="468"/>
      <c r="J333" s="468"/>
      <c r="K333" s="468"/>
      <c r="L333" s="468"/>
      <c r="M333" s="468"/>
      <c r="N333" s="468"/>
      <c r="O333" s="468"/>
      <c r="P333" s="472"/>
      <c r="Q333" s="471"/>
      <c r="R333" s="471"/>
      <c r="S333" s="472"/>
      <c r="T333" s="471"/>
      <c r="U333" s="471"/>
      <c r="V333" s="471"/>
      <c r="W333" s="471"/>
      <c r="X333" s="471"/>
      <c r="Y333" s="471"/>
      <c r="Z333" s="471"/>
      <c r="AA333" s="471"/>
      <c r="AB333" s="471"/>
      <c r="AC333" s="468"/>
      <c r="AD333" s="468"/>
      <c r="AE333" s="472"/>
      <c r="AF333" s="471"/>
      <c r="AG333" s="471"/>
      <c r="AH333" s="471"/>
      <c r="AI333" s="468"/>
      <c r="AJ333" s="468"/>
      <c r="AK333" s="468"/>
      <c r="AL333" s="468"/>
      <c r="AM333" s="468"/>
      <c r="AN333" s="471"/>
      <c r="AO333" s="471"/>
      <c r="AP333" s="471"/>
      <c r="AQ333" s="472"/>
      <c r="AR333" s="471"/>
      <c r="AS333" s="471"/>
      <c r="AT333" s="471"/>
      <c r="AU333" s="471"/>
      <c r="AV333" s="471"/>
      <c r="AW333" s="471"/>
      <c r="AX333" s="471"/>
      <c r="AY333" s="471"/>
      <c r="AZ333" s="468"/>
      <c r="BA333" s="468"/>
      <c r="BB333" s="468"/>
      <c r="BC333" s="472"/>
      <c r="BD333" s="471"/>
      <c r="BE333" s="471"/>
      <c r="BF333" s="471"/>
      <c r="BG333" s="468"/>
      <c r="BH333" s="468"/>
      <c r="BI333" s="468"/>
      <c r="BJ333" s="468"/>
      <c r="BK333" s="468"/>
      <c r="BL333" s="471"/>
      <c r="BM333" s="471"/>
      <c r="BN333" s="471"/>
      <c r="BO333" s="472"/>
      <c r="BP333" s="471"/>
      <c r="BQ333" s="471"/>
      <c r="BR333" s="471"/>
      <c r="BS333" s="471"/>
      <c r="BT333" s="471"/>
      <c r="BU333" s="471"/>
      <c r="BV333" s="471"/>
      <c r="BW333" s="471"/>
      <c r="BX333" s="471"/>
      <c r="BY333" s="468"/>
      <c r="BZ333" s="468"/>
      <c r="CA333" s="472"/>
      <c r="CB333" s="468"/>
      <c r="CC333" s="468"/>
      <c r="CD333" s="468"/>
      <c r="CE333" s="468"/>
      <c r="CF333" s="468"/>
      <c r="CG333" s="468"/>
      <c r="CH333" s="468"/>
      <c r="CI333" s="468"/>
      <c r="CJ333" s="471"/>
      <c r="CK333" s="471"/>
      <c r="CL333" s="471"/>
      <c r="CM333" s="472"/>
      <c r="CN333" s="471"/>
      <c r="CO333" s="471"/>
      <c r="CP333" s="471"/>
      <c r="CQ333" s="471"/>
      <c r="CR333" s="471"/>
      <c r="CS333" s="471"/>
      <c r="CT333" s="471"/>
      <c r="CU333" s="471"/>
      <c r="CV333" s="471"/>
      <c r="CW333" s="468"/>
      <c r="CX333" s="468"/>
      <c r="CY333" s="472"/>
      <c r="CZ333" s="468"/>
      <c r="DA333" s="468"/>
      <c r="DB333" s="468"/>
      <c r="DC333" s="468"/>
      <c r="DD333" s="468"/>
      <c r="DE333" s="468"/>
      <c r="DF333" s="468"/>
      <c r="DG333" s="468"/>
      <c r="DH333" s="471"/>
      <c r="DI333" s="471"/>
      <c r="DJ333" s="471"/>
      <c r="DK333" s="472"/>
      <c r="DL333" s="471"/>
      <c r="DM333" s="471"/>
      <c r="DN333" s="471"/>
      <c r="DO333" s="471"/>
      <c r="DP333" s="471"/>
      <c r="DQ333" s="471"/>
      <c r="DR333" s="471"/>
      <c r="DS333" s="471"/>
      <c r="DT333" s="471"/>
      <c r="DU333" s="468"/>
      <c r="DV333" s="468"/>
      <c r="DW333" s="472"/>
      <c r="DX333" s="468"/>
      <c r="DY333" s="468"/>
      <c r="DZ333" s="468"/>
      <c r="EA333" s="468"/>
      <c r="EB333" s="468"/>
      <c r="EC333" s="468"/>
      <c r="ED333" s="468"/>
      <c r="EE333" s="468"/>
      <c r="EF333" s="471"/>
      <c r="EG333" s="471"/>
      <c r="EH333" s="471"/>
      <c r="EI333" s="472"/>
      <c r="EJ333" s="471"/>
      <c r="EK333" s="471"/>
      <c r="EL333" s="471"/>
      <c r="EM333" s="471"/>
      <c r="EN333" s="471"/>
      <c r="EO333" s="471"/>
      <c r="EP333" s="471"/>
      <c r="EQ333" s="471"/>
      <c r="ER333" s="471"/>
      <c r="ES333" s="468"/>
      <c r="ET333" s="468"/>
      <c r="EU333" s="472"/>
      <c r="EV333" s="468"/>
      <c r="EW333" s="468"/>
      <c r="EX333" s="468"/>
      <c r="EY333" s="468"/>
      <c r="EZ333" s="468"/>
      <c r="FA333" s="468"/>
      <c r="FB333" s="468"/>
      <c r="FC333" s="468"/>
      <c r="FD333" s="471"/>
      <c r="FE333" s="471"/>
      <c r="FF333" s="471"/>
      <c r="FG333" s="472"/>
      <c r="FH333" s="471"/>
      <c r="FI333" s="471">
        <f>'Per IP Marketing'!$B$14</f>
        <v>-24000</v>
      </c>
      <c r="FJ333" s="471">
        <f>'Per IP Marketing'!$C$14</f>
        <v>-24000</v>
      </c>
      <c r="FK333" s="471">
        <f>'Per IP Marketing'!$D$14</f>
        <v>-19000</v>
      </c>
      <c r="FL333" s="471">
        <f>'Per IP Marketing'!$E$14</f>
        <v>-29000</v>
      </c>
      <c r="FM333" s="471">
        <f>'Per IP Marketing'!$F$14</f>
        <v>-26500</v>
      </c>
      <c r="FN333" s="471">
        <f>'Per IP Marketing'!$G$14</f>
        <v>-27700</v>
      </c>
      <c r="FO333" s="471">
        <f>'Per IP Marketing'!$H$14</f>
        <v>-32700</v>
      </c>
      <c r="FP333" s="471">
        <f>'Per IP Marketing'!$I$14</f>
        <v>-27000</v>
      </c>
      <c r="FQ333" s="471">
        <f>'Per IP Marketing'!$J$14</f>
        <v>-12500</v>
      </c>
      <c r="FR333" s="471">
        <f>'Per IP Marketing'!$K$14</f>
        <v>-10000</v>
      </c>
      <c r="FS333" s="471">
        <f>'Per IP Marketing'!$L$14</f>
        <v>-9250</v>
      </c>
      <c r="FT333" s="471">
        <f>'Per IP Marketing'!$M$14</f>
        <v>-2700</v>
      </c>
      <c r="FU333" s="471">
        <f>'Per IP Marketing'!$N$14</f>
        <v>-1100</v>
      </c>
      <c r="FV333" s="471">
        <f>'Per IP Marketing'!$O$14</f>
        <v>-1100</v>
      </c>
      <c r="FW333" s="471">
        <f>'Per IP Marketing'!$P$14</f>
        <v>-1100</v>
      </c>
      <c r="FX333" s="471">
        <f>'Per IP Marketing'!$Q$14</f>
        <v>-800</v>
      </c>
      <c r="FY333" s="471">
        <f>'Per IP Marketing'!$R$14</f>
        <v>-1050</v>
      </c>
      <c r="FZ333" s="468">
        <f>'Per IP Marketing'!$T$14</f>
        <v>0</v>
      </c>
      <c r="GA333" s="468"/>
      <c r="GB333" s="471"/>
      <c r="GC333" s="471"/>
      <c r="GD333" s="471"/>
      <c r="GE333" s="471"/>
      <c r="GF333" s="471"/>
      <c r="GG333" s="510"/>
    </row>
    <row r="334" spans="7:189" s="508" customFormat="1" ht="22" hidden="1" customHeight="1">
      <c r="G334" s="540">
        <f t="shared" si="308"/>
        <v>128</v>
      </c>
      <c r="H334" s="468"/>
      <c r="I334" s="468"/>
      <c r="J334" s="468"/>
      <c r="K334" s="468"/>
      <c r="L334" s="468"/>
      <c r="M334" s="468"/>
      <c r="N334" s="468"/>
      <c r="O334" s="468"/>
      <c r="P334" s="472"/>
      <c r="Q334" s="471"/>
      <c r="R334" s="471"/>
      <c r="S334" s="472"/>
      <c r="T334" s="471"/>
      <c r="U334" s="471"/>
      <c r="V334" s="471"/>
      <c r="W334" s="471"/>
      <c r="X334" s="471"/>
      <c r="Y334" s="471"/>
      <c r="Z334" s="471"/>
      <c r="AA334" s="471"/>
      <c r="AB334" s="471"/>
      <c r="AC334" s="468"/>
      <c r="AD334" s="468"/>
      <c r="AE334" s="472"/>
      <c r="AF334" s="471"/>
      <c r="AG334" s="471"/>
      <c r="AH334" s="471"/>
      <c r="AI334" s="468"/>
      <c r="AJ334" s="468"/>
      <c r="AK334" s="468"/>
      <c r="AL334" s="468"/>
      <c r="AM334" s="468"/>
      <c r="AN334" s="471"/>
      <c r="AO334" s="471"/>
      <c r="AP334" s="471"/>
      <c r="AQ334" s="472"/>
      <c r="AR334" s="471"/>
      <c r="AS334" s="471"/>
      <c r="AT334" s="471"/>
      <c r="AU334" s="471"/>
      <c r="AV334" s="471"/>
      <c r="AW334" s="471"/>
      <c r="AX334" s="471"/>
      <c r="AY334" s="471"/>
      <c r="AZ334" s="468"/>
      <c r="BA334" s="468"/>
      <c r="BB334" s="468"/>
      <c r="BC334" s="472"/>
      <c r="BD334" s="471"/>
      <c r="BE334" s="471"/>
      <c r="BF334" s="471"/>
      <c r="BG334" s="468"/>
      <c r="BH334" s="468"/>
      <c r="BI334" s="468"/>
      <c r="BJ334" s="468"/>
      <c r="BK334" s="468"/>
      <c r="BL334" s="471"/>
      <c r="BM334" s="471"/>
      <c r="BN334" s="471"/>
      <c r="BO334" s="472"/>
      <c r="BP334" s="471"/>
      <c r="BQ334" s="471"/>
      <c r="BR334" s="471"/>
      <c r="BS334" s="471"/>
      <c r="BT334" s="471"/>
      <c r="BU334" s="471"/>
      <c r="BV334" s="471"/>
      <c r="BW334" s="471"/>
      <c r="BX334" s="471"/>
      <c r="BY334" s="468"/>
      <c r="BZ334" s="468"/>
      <c r="CA334" s="472"/>
      <c r="CB334" s="468"/>
      <c r="CC334" s="468"/>
      <c r="CD334" s="468"/>
      <c r="CE334" s="468"/>
      <c r="CF334" s="468"/>
      <c r="CG334" s="468"/>
      <c r="CH334" s="468"/>
      <c r="CI334" s="468"/>
      <c r="CJ334" s="471"/>
      <c r="CK334" s="471"/>
      <c r="CL334" s="471"/>
      <c r="CM334" s="472"/>
      <c r="CN334" s="471"/>
      <c r="CO334" s="471"/>
      <c r="CP334" s="471"/>
      <c r="CQ334" s="471"/>
      <c r="CR334" s="471"/>
      <c r="CS334" s="471"/>
      <c r="CT334" s="471"/>
      <c r="CU334" s="471"/>
      <c r="CV334" s="471"/>
      <c r="CW334" s="468"/>
      <c r="CX334" s="468"/>
      <c r="CY334" s="472"/>
      <c r="CZ334" s="468"/>
      <c r="DA334" s="468"/>
      <c r="DB334" s="468"/>
      <c r="DC334" s="468"/>
      <c r="DD334" s="468"/>
      <c r="DE334" s="468"/>
      <c r="DF334" s="468"/>
      <c r="DG334" s="468"/>
      <c r="DH334" s="471"/>
      <c r="DI334" s="471"/>
      <c r="DJ334" s="471"/>
      <c r="DK334" s="472"/>
      <c r="DL334" s="471"/>
      <c r="DM334" s="471"/>
      <c r="DN334" s="471"/>
      <c r="DO334" s="471"/>
      <c r="DP334" s="471"/>
      <c r="DQ334" s="471"/>
      <c r="DR334" s="471"/>
      <c r="DS334" s="471"/>
      <c r="DT334" s="471"/>
      <c r="DU334" s="468"/>
      <c r="DV334" s="468"/>
      <c r="DW334" s="472"/>
      <c r="DX334" s="468"/>
      <c r="DY334" s="468"/>
      <c r="DZ334" s="468"/>
      <c r="EA334" s="468"/>
      <c r="EB334" s="468"/>
      <c r="EC334" s="468"/>
      <c r="ED334" s="468"/>
      <c r="EE334" s="468"/>
      <c r="EF334" s="471"/>
      <c r="EG334" s="471"/>
      <c r="EH334" s="471"/>
      <c r="EI334" s="472"/>
      <c r="EJ334" s="471"/>
      <c r="EK334" s="471"/>
      <c r="EL334" s="471"/>
      <c r="EM334" s="471"/>
      <c r="EN334" s="471"/>
      <c r="EO334" s="471"/>
      <c r="EP334" s="471"/>
      <c r="EQ334" s="471"/>
      <c r="ER334" s="471"/>
      <c r="ES334" s="468"/>
      <c r="ET334" s="468"/>
      <c r="EU334" s="472"/>
      <c r="EV334" s="468"/>
      <c r="EW334" s="468"/>
      <c r="EX334" s="468"/>
      <c r="EY334" s="468"/>
      <c r="EZ334" s="468"/>
      <c r="FA334" s="468"/>
      <c r="FB334" s="468"/>
      <c r="FC334" s="468"/>
      <c r="FD334" s="471"/>
      <c r="FE334" s="471"/>
      <c r="FF334" s="471"/>
      <c r="FG334" s="472"/>
      <c r="FH334" s="471"/>
      <c r="FI334" s="471"/>
      <c r="FJ334" s="471"/>
      <c r="FK334" s="471">
        <f>'Per IP Marketing'!$B$14</f>
        <v>-24000</v>
      </c>
      <c r="FL334" s="471">
        <f>'Per IP Marketing'!$C$14</f>
        <v>-24000</v>
      </c>
      <c r="FM334" s="471">
        <f>'Per IP Marketing'!$D$14</f>
        <v>-19000</v>
      </c>
      <c r="FN334" s="471">
        <f>'Per IP Marketing'!$E$14</f>
        <v>-29000</v>
      </c>
      <c r="FO334" s="471">
        <f>'Per IP Marketing'!$F$14</f>
        <v>-26500</v>
      </c>
      <c r="FP334" s="471">
        <f>'Per IP Marketing'!$G$14</f>
        <v>-27700</v>
      </c>
      <c r="FQ334" s="471">
        <f>'Per IP Marketing'!$H$14</f>
        <v>-32700</v>
      </c>
      <c r="FR334" s="471">
        <f>'Per IP Marketing'!$I$14</f>
        <v>-27000</v>
      </c>
      <c r="FS334" s="471">
        <f>'Per IP Marketing'!$J$14</f>
        <v>-12500</v>
      </c>
      <c r="FT334" s="471">
        <f>'Per IP Marketing'!$K$14</f>
        <v>-10000</v>
      </c>
      <c r="FU334" s="471">
        <f>'Per IP Marketing'!$L$14</f>
        <v>-9250</v>
      </c>
      <c r="FV334" s="471">
        <f>'Per IP Marketing'!$M$14</f>
        <v>-2700</v>
      </c>
      <c r="FW334" s="471">
        <f>'Per IP Marketing'!$N$14</f>
        <v>-1100</v>
      </c>
      <c r="FX334" s="471">
        <f>'Per IP Marketing'!$O$14</f>
        <v>-1100</v>
      </c>
      <c r="FY334" s="471">
        <f>'Per IP Marketing'!$P$14</f>
        <v>-1100</v>
      </c>
      <c r="FZ334" s="471">
        <f>'Per IP Marketing'!$Q$14</f>
        <v>-800</v>
      </c>
      <c r="GA334" s="471">
        <f>'Per IP Marketing'!$R$14</f>
        <v>-1050</v>
      </c>
      <c r="GB334" s="468">
        <f>'Per IP Marketing'!$T$14</f>
        <v>0</v>
      </c>
      <c r="GC334" s="471"/>
      <c r="GD334" s="471"/>
      <c r="GE334" s="471"/>
      <c r="GF334" s="471"/>
      <c r="GG334" s="510"/>
    </row>
    <row r="335" spans="7:189" s="508" customFormat="1" ht="22" hidden="1" customHeight="1">
      <c r="G335" s="540">
        <f t="shared" si="308"/>
        <v>129</v>
      </c>
      <c r="H335" s="468"/>
      <c r="I335" s="468"/>
      <c r="J335" s="468"/>
      <c r="K335" s="468"/>
      <c r="L335" s="468"/>
      <c r="M335" s="468"/>
      <c r="N335" s="468"/>
      <c r="O335" s="468"/>
      <c r="P335" s="472"/>
      <c r="Q335" s="471"/>
      <c r="R335" s="471"/>
      <c r="S335" s="472"/>
      <c r="T335" s="471"/>
      <c r="U335" s="471"/>
      <c r="V335" s="471"/>
      <c r="W335" s="471"/>
      <c r="X335" s="471"/>
      <c r="Y335" s="471"/>
      <c r="Z335" s="471"/>
      <c r="AA335" s="471"/>
      <c r="AB335" s="471"/>
      <c r="AC335" s="468"/>
      <c r="AD335" s="468"/>
      <c r="AE335" s="472"/>
      <c r="AF335" s="471"/>
      <c r="AG335" s="471"/>
      <c r="AH335" s="471"/>
      <c r="AI335" s="468"/>
      <c r="AJ335" s="468"/>
      <c r="AK335" s="468"/>
      <c r="AL335" s="468"/>
      <c r="AM335" s="468"/>
      <c r="AN335" s="471"/>
      <c r="AO335" s="471"/>
      <c r="AP335" s="471"/>
      <c r="AQ335" s="472"/>
      <c r="AR335" s="471"/>
      <c r="AS335" s="471"/>
      <c r="AT335" s="471"/>
      <c r="AU335" s="471"/>
      <c r="AV335" s="471"/>
      <c r="AW335" s="471"/>
      <c r="AX335" s="471"/>
      <c r="AY335" s="471"/>
      <c r="AZ335" s="468"/>
      <c r="BA335" s="468"/>
      <c r="BB335" s="468"/>
      <c r="BC335" s="472"/>
      <c r="BD335" s="471"/>
      <c r="BE335" s="471"/>
      <c r="BF335" s="471"/>
      <c r="BG335" s="468"/>
      <c r="BH335" s="468"/>
      <c r="BI335" s="468"/>
      <c r="BJ335" s="468"/>
      <c r="BK335" s="468"/>
      <c r="BL335" s="471"/>
      <c r="BM335" s="471"/>
      <c r="BN335" s="471"/>
      <c r="BO335" s="472"/>
      <c r="BP335" s="471"/>
      <c r="BQ335" s="471"/>
      <c r="BR335" s="471"/>
      <c r="BS335" s="471"/>
      <c r="BT335" s="471"/>
      <c r="BU335" s="471"/>
      <c r="BV335" s="471"/>
      <c r="BW335" s="471"/>
      <c r="BX335" s="471"/>
      <c r="BY335" s="468"/>
      <c r="BZ335" s="468"/>
      <c r="CA335" s="472"/>
      <c r="CB335" s="468"/>
      <c r="CC335" s="468"/>
      <c r="CD335" s="468"/>
      <c r="CE335" s="468"/>
      <c r="CF335" s="468"/>
      <c r="CG335" s="468"/>
      <c r="CH335" s="468"/>
      <c r="CI335" s="468"/>
      <c r="CJ335" s="471"/>
      <c r="CK335" s="471"/>
      <c r="CL335" s="471"/>
      <c r="CM335" s="472"/>
      <c r="CN335" s="471"/>
      <c r="CO335" s="471"/>
      <c r="CP335" s="471"/>
      <c r="CQ335" s="471"/>
      <c r="CR335" s="471"/>
      <c r="CS335" s="471"/>
      <c r="CT335" s="471"/>
      <c r="CU335" s="471"/>
      <c r="CV335" s="471"/>
      <c r="CW335" s="468"/>
      <c r="CX335" s="468"/>
      <c r="CY335" s="472"/>
      <c r="CZ335" s="468"/>
      <c r="DA335" s="468"/>
      <c r="DB335" s="468"/>
      <c r="DC335" s="468"/>
      <c r="DD335" s="468"/>
      <c r="DE335" s="468"/>
      <c r="DF335" s="468"/>
      <c r="DG335" s="468"/>
      <c r="DH335" s="471"/>
      <c r="DI335" s="471"/>
      <c r="DJ335" s="471"/>
      <c r="DK335" s="472"/>
      <c r="DL335" s="471"/>
      <c r="DM335" s="471"/>
      <c r="DN335" s="471"/>
      <c r="DO335" s="471"/>
      <c r="DP335" s="471"/>
      <c r="DQ335" s="471"/>
      <c r="DR335" s="471"/>
      <c r="DS335" s="471"/>
      <c r="DT335" s="471"/>
      <c r="DU335" s="468"/>
      <c r="DV335" s="468"/>
      <c r="DW335" s="472"/>
      <c r="DX335" s="468"/>
      <c r="DY335" s="468"/>
      <c r="DZ335" s="468"/>
      <c r="EA335" s="468"/>
      <c r="EB335" s="468"/>
      <c r="EC335" s="468"/>
      <c r="ED335" s="468"/>
      <c r="EE335" s="468"/>
      <c r="EF335" s="471"/>
      <c r="EG335" s="471"/>
      <c r="EH335" s="471"/>
      <c r="EI335" s="472"/>
      <c r="EJ335" s="471"/>
      <c r="EK335" s="471"/>
      <c r="EL335" s="471"/>
      <c r="EM335" s="471"/>
      <c r="EN335" s="471"/>
      <c r="EO335" s="471"/>
      <c r="EP335" s="471"/>
      <c r="EQ335" s="471"/>
      <c r="ER335" s="471"/>
      <c r="ES335" s="468"/>
      <c r="ET335" s="468"/>
      <c r="EU335" s="472"/>
      <c r="EV335" s="468"/>
      <c r="EW335" s="468"/>
      <c r="EX335" s="468"/>
      <c r="EY335" s="468"/>
      <c r="EZ335" s="468"/>
      <c r="FA335" s="468"/>
      <c r="FB335" s="468"/>
      <c r="FC335" s="468"/>
      <c r="FD335" s="471"/>
      <c r="FE335" s="471"/>
      <c r="FF335" s="471"/>
      <c r="FG335" s="472"/>
      <c r="FH335" s="471"/>
      <c r="FI335" s="471"/>
      <c r="FJ335" s="471"/>
      <c r="FK335" s="471"/>
      <c r="FL335" s="471">
        <f>'Per IP Marketing'!$B$14</f>
        <v>-24000</v>
      </c>
      <c r="FM335" s="471">
        <f>'Per IP Marketing'!$C$14</f>
        <v>-24000</v>
      </c>
      <c r="FN335" s="471">
        <f>'Per IP Marketing'!$D$14</f>
        <v>-19000</v>
      </c>
      <c r="FO335" s="471">
        <f>'Per IP Marketing'!$E$14</f>
        <v>-29000</v>
      </c>
      <c r="FP335" s="471">
        <f>'Per IP Marketing'!$F$14</f>
        <v>-26500</v>
      </c>
      <c r="FQ335" s="471">
        <f>'Per IP Marketing'!$G$14</f>
        <v>-27700</v>
      </c>
      <c r="FR335" s="471">
        <f>'Per IP Marketing'!$H$14</f>
        <v>-32700</v>
      </c>
      <c r="FS335" s="471">
        <f>'Per IP Marketing'!$I$14</f>
        <v>-27000</v>
      </c>
      <c r="FT335" s="471">
        <f>'Per IP Marketing'!$J$14</f>
        <v>-12500</v>
      </c>
      <c r="FU335" s="471">
        <f>'Per IP Marketing'!$K$14</f>
        <v>-10000</v>
      </c>
      <c r="FV335" s="471">
        <f>'Per IP Marketing'!$L$14</f>
        <v>-9250</v>
      </c>
      <c r="FW335" s="471">
        <f>'Per IP Marketing'!$M$14</f>
        <v>-2700</v>
      </c>
      <c r="FX335" s="471">
        <f>'Per IP Marketing'!$N$14</f>
        <v>-1100</v>
      </c>
      <c r="FY335" s="471">
        <f>'Per IP Marketing'!$O$14</f>
        <v>-1100</v>
      </c>
      <c r="FZ335" s="471">
        <f>'Per IP Marketing'!$P$14</f>
        <v>-1100</v>
      </c>
      <c r="GA335" s="471">
        <f>'Per IP Marketing'!$Q$14</f>
        <v>-800</v>
      </c>
      <c r="GB335" s="471">
        <f>'Per IP Marketing'!$R$14</f>
        <v>-1050</v>
      </c>
      <c r="GC335" s="468">
        <f>'Per IP Marketing'!$T$14</f>
        <v>0</v>
      </c>
      <c r="GD335" s="471"/>
      <c r="GE335" s="471"/>
      <c r="GF335" s="471"/>
      <c r="GG335" s="510"/>
    </row>
    <row r="336" spans="7:189" s="508" customFormat="1" ht="22" hidden="1" customHeight="1">
      <c r="G336" s="540">
        <f t="shared" si="308"/>
        <v>130</v>
      </c>
      <c r="H336" s="468"/>
      <c r="I336" s="468"/>
      <c r="J336" s="468"/>
      <c r="K336" s="468"/>
      <c r="L336" s="468"/>
      <c r="M336" s="468"/>
      <c r="N336" s="468"/>
      <c r="O336" s="468"/>
      <c r="P336" s="472"/>
      <c r="Q336" s="471"/>
      <c r="R336" s="471"/>
      <c r="S336" s="472"/>
      <c r="T336" s="471"/>
      <c r="U336" s="471"/>
      <c r="V336" s="471"/>
      <c r="W336" s="471"/>
      <c r="X336" s="471"/>
      <c r="Y336" s="471"/>
      <c r="Z336" s="471"/>
      <c r="AA336" s="471"/>
      <c r="AB336" s="471"/>
      <c r="AC336" s="468"/>
      <c r="AD336" s="468"/>
      <c r="AE336" s="472"/>
      <c r="AF336" s="471"/>
      <c r="AG336" s="471"/>
      <c r="AH336" s="471"/>
      <c r="AI336" s="468"/>
      <c r="AJ336" s="468"/>
      <c r="AK336" s="468"/>
      <c r="AL336" s="468"/>
      <c r="AM336" s="468"/>
      <c r="AN336" s="471"/>
      <c r="AO336" s="471"/>
      <c r="AP336" s="471"/>
      <c r="AQ336" s="472"/>
      <c r="AR336" s="471"/>
      <c r="AS336" s="471"/>
      <c r="AT336" s="471"/>
      <c r="AU336" s="471"/>
      <c r="AV336" s="471"/>
      <c r="AW336" s="471"/>
      <c r="AX336" s="471"/>
      <c r="AY336" s="471"/>
      <c r="AZ336" s="468"/>
      <c r="BA336" s="468"/>
      <c r="BB336" s="468"/>
      <c r="BC336" s="472"/>
      <c r="BD336" s="471"/>
      <c r="BE336" s="471"/>
      <c r="BF336" s="471"/>
      <c r="BG336" s="468"/>
      <c r="BH336" s="468"/>
      <c r="BI336" s="468"/>
      <c r="BJ336" s="468"/>
      <c r="BK336" s="468"/>
      <c r="BL336" s="471"/>
      <c r="BM336" s="471"/>
      <c r="BN336" s="471"/>
      <c r="BO336" s="472"/>
      <c r="BP336" s="471"/>
      <c r="BQ336" s="471"/>
      <c r="BR336" s="471"/>
      <c r="BS336" s="471"/>
      <c r="BT336" s="471"/>
      <c r="BU336" s="471"/>
      <c r="BV336" s="471"/>
      <c r="BW336" s="471"/>
      <c r="BX336" s="471"/>
      <c r="BY336" s="468"/>
      <c r="BZ336" s="468"/>
      <c r="CA336" s="472"/>
      <c r="CB336" s="468"/>
      <c r="CC336" s="468"/>
      <c r="CD336" s="468"/>
      <c r="CE336" s="468"/>
      <c r="CF336" s="468"/>
      <c r="CG336" s="468"/>
      <c r="CH336" s="468"/>
      <c r="CI336" s="468"/>
      <c r="CJ336" s="471"/>
      <c r="CK336" s="471"/>
      <c r="CL336" s="471"/>
      <c r="CM336" s="472"/>
      <c r="CN336" s="471"/>
      <c r="CO336" s="471"/>
      <c r="CP336" s="471"/>
      <c r="CQ336" s="471"/>
      <c r="CR336" s="471"/>
      <c r="CS336" s="471"/>
      <c r="CT336" s="471"/>
      <c r="CU336" s="471"/>
      <c r="CV336" s="471"/>
      <c r="CW336" s="468"/>
      <c r="CX336" s="468"/>
      <c r="CY336" s="472"/>
      <c r="CZ336" s="468"/>
      <c r="DA336" s="468"/>
      <c r="DB336" s="468"/>
      <c r="DC336" s="468"/>
      <c r="DD336" s="468"/>
      <c r="DE336" s="468"/>
      <c r="DF336" s="468"/>
      <c r="DG336" s="468"/>
      <c r="DH336" s="471"/>
      <c r="DI336" s="471"/>
      <c r="DJ336" s="471"/>
      <c r="DK336" s="472"/>
      <c r="DL336" s="471"/>
      <c r="DM336" s="471"/>
      <c r="DN336" s="471"/>
      <c r="DO336" s="471"/>
      <c r="DP336" s="471"/>
      <c r="DQ336" s="471"/>
      <c r="DR336" s="471"/>
      <c r="DS336" s="471"/>
      <c r="DT336" s="471"/>
      <c r="DU336" s="468"/>
      <c r="DV336" s="468"/>
      <c r="DW336" s="472"/>
      <c r="DX336" s="468"/>
      <c r="DY336" s="468"/>
      <c r="DZ336" s="468"/>
      <c r="EA336" s="468"/>
      <c r="EB336" s="468"/>
      <c r="EC336" s="468"/>
      <c r="ED336" s="468"/>
      <c r="EE336" s="468"/>
      <c r="EF336" s="471"/>
      <c r="EG336" s="471"/>
      <c r="EH336" s="471"/>
      <c r="EI336" s="472"/>
      <c r="EJ336" s="471"/>
      <c r="EK336" s="471"/>
      <c r="EL336" s="471"/>
      <c r="EM336" s="471"/>
      <c r="EN336" s="471"/>
      <c r="EO336" s="471"/>
      <c r="EP336" s="471"/>
      <c r="EQ336" s="471"/>
      <c r="ER336" s="471"/>
      <c r="ES336" s="468"/>
      <c r="ET336" s="468"/>
      <c r="EU336" s="472"/>
      <c r="EV336" s="468"/>
      <c r="EW336" s="468"/>
      <c r="EX336" s="468"/>
      <c r="EY336" s="468"/>
      <c r="EZ336" s="468"/>
      <c r="FA336" s="468"/>
      <c r="FB336" s="468"/>
      <c r="FC336" s="468"/>
      <c r="FD336" s="471"/>
      <c r="FE336" s="471"/>
      <c r="FF336" s="471"/>
      <c r="FG336" s="472"/>
      <c r="FH336" s="471"/>
      <c r="FI336" s="471"/>
      <c r="FJ336" s="471"/>
      <c r="FK336" s="471"/>
      <c r="FL336" s="471"/>
      <c r="FM336" s="471">
        <f>'Per IP Marketing'!$B$14</f>
        <v>-24000</v>
      </c>
      <c r="FN336" s="471">
        <f>'Per IP Marketing'!$C$14</f>
        <v>-24000</v>
      </c>
      <c r="FO336" s="471">
        <f>'Per IP Marketing'!$D$14</f>
        <v>-19000</v>
      </c>
      <c r="FP336" s="471">
        <f>'Per IP Marketing'!$E$14</f>
        <v>-29000</v>
      </c>
      <c r="FQ336" s="471">
        <f>'Per IP Marketing'!$F$14</f>
        <v>-26500</v>
      </c>
      <c r="FR336" s="471">
        <f>'Per IP Marketing'!$G$14</f>
        <v>-27700</v>
      </c>
      <c r="FS336" s="471">
        <f>'Per IP Marketing'!$H$14</f>
        <v>-32700</v>
      </c>
      <c r="FT336" s="471">
        <f>'Per IP Marketing'!$I$14</f>
        <v>-27000</v>
      </c>
      <c r="FU336" s="471">
        <f>'Per IP Marketing'!$J$14</f>
        <v>-12500</v>
      </c>
      <c r="FV336" s="471">
        <f>'Per IP Marketing'!$K$14</f>
        <v>-10000</v>
      </c>
      <c r="FW336" s="471">
        <f>'Per IP Marketing'!$L$14</f>
        <v>-9250</v>
      </c>
      <c r="FX336" s="471">
        <f>'Per IP Marketing'!$M$14</f>
        <v>-2700</v>
      </c>
      <c r="FY336" s="471">
        <f>'Per IP Marketing'!$N$14</f>
        <v>-1100</v>
      </c>
      <c r="FZ336" s="471">
        <f>'Per IP Marketing'!$O$14</f>
        <v>-1100</v>
      </c>
      <c r="GA336" s="471">
        <f>'Per IP Marketing'!$P$14</f>
        <v>-1100</v>
      </c>
      <c r="GB336" s="471">
        <f>'Per IP Marketing'!$Q$14</f>
        <v>-800</v>
      </c>
      <c r="GC336" s="471">
        <f>'Per IP Marketing'!$R$14</f>
        <v>-1050</v>
      </c>
      <c r="GD336" s="468">
        <f>'Per IP Marketing'!$T$14</f>
        <v>0</v>
      </c>
      <c r="GE336" s="471"/>
      <c r="GF336" s="471"/>
      <c r="GG336" s="510"/>
    </row>
    <row r="337" spans="7:198" s="508" customFormat="1" ht="22" hidden="1" customHeight="1">
      <c r="G337" s="540">
        <f t="shared" si="308"/>
        <v>131</v>
      </c>
      <c r="H337" s="468"/>
      <c r="I337" s="468"/>
      <c r="J337" s="468"/>
      <c r="K337" s="468"/>
      <c r="L337" s="468"/>
      <c r="M337" s="468"/>
      <c r="N337" s="468"/>
      <c r="O337" s="468"/>
      <c r="P337" s="472"/>
      <c r="Q337" s="471"/>
      <c r="R337" s="471"/>
      <c r="S337" s="472"/>
      <c r="T337" s="471"/>
      <c r="U337" s="471"/>
      <c r="V337" s="471"/>
      <c r="W337" s="471"/>
      <c r="X337" s="471"/>
      <c r="Y337" s="471"/>
      <c r="Z337" s="471"/>
      <c r="AA337" s="471"/>
      <c r="AB337" s="471"/>
      <c r="AC337" s="468"/>
      <c r="AD337" s="468"/>
      <c r="AE337" s="472"/>
      <c r="AF337" s="471"/>
      <c r="AG337" s="471"/>
      <c r="AH337" s="471"/>
      <c r="AI337" s="468"/>
      <c r="AJ337" s="468"/>
      <c r="AK337" s="468"/>
      <c r="AL337" s="468"/>
      <c r="AM337" s="468"/>
      <c r="AN337" s="471"/>
      <c r="AO337" s="471"/>
      <c r="AP337" s="471"/>
      <c r="AQ337" s="472"/>
      <c r="AR337" s="471"/>
      <c r="AS337" s="471"/>
      <c r="AT337" s="471"/>
      <c r="AU337" s="471"/>
      <c r="AV337" s="471"/>
      <c r="AW337" s="471"/>
      <c r="AX337" s="471"/>
      <c r="AY337" s="471"/>
      <c r="AZ337" s="468"/>
      <c r="BA337" s="468"/>
      <c r="BB337" s="468"/>
      <c r="BC337" s="472"/>
      <c r="BD337" s="471"/>
      <c r="BE337" s="471"/>
      <c r="BF337" s="471"/>
      <c r="BG337" s="468"/>
      <c r="BH337" s="468"/>
      <c r="BI337" s="468"/>
      <c r="BJ337" s="468"/>
      <c r="BK337" s="468"/>
      <c r="BL337" s="471"/>
      <c r="BM337" s="471"/>
      <c r="BN337" s="471"/>
      <c r="BO337" s="472"/>
      <c r="BP337" s="471"/>
      <c r="BQ337" s="471"/>
      <c r="BR337" s="471"/>
      <c r="BS337" s="471"/>
      <c r="BT337" s="471"/>
      <c r="BU337" s="471"/>
      <c r="BV337" s="471"/>
      <c r="BW337" s="471"/>
      <c r="BX337" s="471"/>
      <c r="BY337" s="468"/>
      <c r="BZ337" s="468"/>
      <c r="CA337" s="472"/>
      <c r="CB337" s="468"/>
      <c r="CC337" s="468"/>
      <c r="CD337" s="468"/>
      <c r="CE337" s="468"/>
      <c r="CF337" s="468"/>
      <c r="CG337" s="468"/>
      <c r="CH337" s="468"/>
      <c r="CI337" s="468"/>
      <c r="CJ337" s="471"/>
      <c r="CK337" s="471"/>
      <c r="CL337" s="471"/>
      <c r="CM337" s="472"/>
      <c r="CN337" s="471"/>
      <c r="CO337" s="471"/>
      <c r="CP337" s="471"/>
      <c r="CQ337" s="471"/>
      <c r="CR337" s="471"/>
      <c r="CS337" s="471"/>
      <c r="CT337" s="471"/>
      <c r="CU337" s="471"/>
      <c r="CV337" s="471"/>
      <c r="CW337" s="468"/>
      <c r="CX337" s="468"/>
      <c r="CY337" s="472"/>
      <c r="CZ337" s="468"/>
      <c r="DA337" s="468"/>
      <c r="DB337" s="468"/>
      <c r="DC337" s="468"/>
      <c r="DD337" s="468"/>
      <c r="DE337" s="468"/>
      <c r="DF337" s="468"/>
      <c r="DG337" s="468"/>
      <c r="DH337" s="471"/>
      <c r="DI337" s="471"/>
      <c r="DJ337" s="471"/>
      <c r="DK337" s="472"/>
      <c r="DL337" s="471"/>
      <c r="DM337" s="471"/>
      <c r="DN337" s="471"/>
      <c r="DO337" s="471"/>
      <c r="DP337" s="471"/>
      <c r="DQ337" s="471"/>
      <c r="DR337" s="471"/>
      <c r="DS337" s="471"/>
      <c r="DT337" s="471"/>
      <c r="DU337" s="468"/>
      <c r="DV337" s="468"/>
      <c r="DW337" s="472"/>
      <c r="DX337" s="468"/>
      <c r="DY337" s="468"/>
      <c r="DZ337" s="468"/>
      <c r="EA337" s="468"/>
      <c r="EB337" s="468"/>
      <c r="EC337" s="468"/>
      <c r="ED337" s="468"/>
      <c r="EE337" s="468"/>
      <c r="EF337" s="471"/>
      <c r="EG337" s="471"/>
      <c r="EH337" s="471"/>
      <c r="EI337" s="472"/>
      <c r="EJ337" s="471"/>
      <c r="EK337" s="471"/>
      <c r="EL337" s="471"/>
      <c r="EM337" s="471"/>
      <c r="EN337" s="471"/>
      <c r="EO337" s="471"/>
      <c r="EP337" s="471"/>
      <c r="EQ337" s="471"/>
      <c r="ER337" s="471"/>
      <c r="ES337" s="468"/>
      <c r="ET337" s="468"/>
      <c r="EU337" s="472"/>
      <c r="EV337" s="468"/>
      <c r="EW337" s="468"/>
      <c r="EX337" s="468"/>
      <c r="EY337" s="468"/>
      <c r="EZ337" s="468"/>
      <c r="FA337" s="468"/>
      <c r="FB337" s="468"/>
      <c r="FC337" s="468"/>
      <c r="FD337" s="471"/>
      <c r="FE337" s="471"/>
      <c r="FF337" s="471"/>
      <c r="FG337" s="472"/>
      <c r="FH337" s="471"/>
      <c r="FI337" s="471"/>
      <c r="FJ337" s="471"/>
      <c r="FK337" s="471"/>
      <c r="FL337" s="471"/>
      <c r="FM337" s="471"/>
      <c r="FN337" s="471">
        <f>'Per IP Marketing'!$B$14</f>
        <v>-24000</v>
      </c>
      <c r="FO337" s="471">
        <f>'Per IP Marketing'!$C$14</f>
        <v>-24000</v>
      </c>
      <c r="FP337" s="471">
        <f>'Per IP Marketing'!$D$14</f>
        <v>-19000</v>
      </c>
      <c r="FQ337" s="471">
        <f>'Per IP Marketing'!$E$14</f>
        <v>-29000</v>
      </c>
      <c r="FR337" s="471">
        <f>'Per IP Marketing'!$F$14</f>
        <v>-26500</v>
      </c>
      <c r="FS337" s="471">
        <f>'Per IP Marketing'!$G$14</f>
        <v>-27700</v>
      </c>
      <c r="FT337" s="471">
        <f>'Per IP Marketing'!$H$14</f>
        <v>-32700</v>
      </c>
      <c r="FU337" s="471">
        <f>'Per IP Marketing'!$I$14</f>
        <v>-27000</v>
      </c>
      <c r="FV337" s="471">
        <f>'Per IP Marketing'!$J$14</f>
        <v>-12500</v>
      </c>
      <c r="FW337" s="471">
        <f>'Per IP Marketing'!$K$14</f>
        <v>-10000</v>
      </c>
      <c r="FX337" s="471">
        <f>'Per IP Marketing'!$L$14</f>
        <v>-9250</v>
      </c>
      <c r="FY337" s="471">
        <f>'Per IP Marketing'!$M$14</f>
        <v>-2700</v>
      </c>
      <c r="FZ337" s="471">
        <f>'Per IP Marketing'!$N$14</f>
        <v>-1100</v>
      </c>
      <c r="GA337" s="471">
        <f>'Per IP Marketing'!$O$14</f>
        <v>-1100</v>
      </c>
      <c r="GB337" s="471">
        <f>'Per IP Marketing'!$P$14</f>
        <v>-1100</v>
      </c>
      <c r="GC337" s="471">
        <f>'Per IP Marketing'!$Q$14</f>
        <v>-800</v>
      </c>
      <c r="GD337" s="471">
        <f>'Per IP Marketing'!$R$14</f>
        <v>-1050</v>
      </c>
      <c r="GE337" s="471">
        <f>'Per IP Marketing'!$T$14</f>
        <v>0</v>
      </c>
      <c r="GF337" s="471"/>
      <c r="GG337" s="510"/>
    </row>
    <row r="338" spans="7:198" s="508" customFormat="1" ht="22" hidden="1" customHeight="1">
      <c r="G338" s="540">
        <f t="shared" si="308"/>
        <v>132</v>
      </c>
      <c r="H338" s="468"/>
      <c r="I338" s="468"/>
      <c r="J338" s="468"/>
      <c r="K338" s="468"/>
      <c r="L338" s="468"/>
      <c r="M338" s="468"/>
      <c r="N338" s="468"/>
      <c r="O338" s="468"/>
      <c r="P338" s="472"/>
      <c r="Q338" s="471"/>
      <c r="R338" s="471"/>
      <c r="S338" s="472"/>
      <c r="T338" s="471"/>
      <c r="U338" s="471"/>
      <c r="V338" s="471"/>
      <c r="W338" s="471"/>
      <c r="X338" s="471"/>
      <c r="Y338" s="471"/>
      <c r="Z338" s="471"/>
      <c r="AA338" s="471"/>
      <c r="AB338" s="471"/>
      <c r="AC338" s="468"/>
      <c r="AD338" s="468"/>
      <c r="AE338" s="472"/>
      <c r="AF338" s="471"/>
      <c r="AG338" s="471"/>
      <c r="AH338" s="471"/>
      <c r="AI338" s="468"/>
      <c r="AJ338" s="468"/>
      <c r="AK338" s="468"/>
      <c r="AL338" s="468"/>
      <c r="AM338" s="468"/>
      <c r="AN338" s="471"/>
      <c r="AO338" s="471"/>
      <c r="AP338" s="471"/>
      <c r="AQ338" s="472"/>
      <c r="AR338" s="471"/>
      <c r="AS338" s="471"/>
      <c r="AT338" s="471"/>
      <c r="AU338" s="471"/>
      <c r="AV338" s="471"/>
      <c r="AW338" s="471"/>
      <c r="AX338" s="471"/>
      <c r="AY338" s="471"/>
      <c r="AZ338" s="468"/>
      <c r="BA338" s="468"/>
      <c r="BB338" s="468"/>
      <c r="BC338" s="472"/>
      <c r="BD338" s="471"/>
      <c r="BE338" s="471"/>
      <c r="BF338" s="471"/>
      <c r="BG338" s="468"/>
      <c r="BH338" s="468"/>
      <c r="BI338" s="468"/>
      <c r="BJ338" s="468"/>
      <c r="BK338" s="468"/>
      <c r="BL338" s="471"/>
      <c r="BM338" s="471"/>
      <c r="BN338" s="471"/>
      <c r="BO338" s="472"/>
      <c r="BP338" s="471"/>
      <c r="BQ338" s="471"/>
      <c r="BR338" s="471"/>
      <c r="BS338" s="471"/>
      <c r="BT338" s="471"/>
      <c r="BU338" s="471"/>
      <c r="BV338" s="471"/>
      <c r="BW338" s="471"/>
      <c r="BX338" s="471"/>
      <c r="BY338" s="468"/>
      <c r="BZ338" s="468"/>
      <c r="CA338" s="472"/>
      <c r="CB338" s="468"/>
      <c r="CC338" s="468"/>
      <c r="CD338" s="468"/>
      <c r="CE338" s="468"/>
      <c r="CF338" s="468"/>
      <c r="CG338" s="468"/>
      <c r="CH338" s="468"/>
      <c r="CI338" s="468"/>
      <c r="CJ338" s="471"/>
      <c r="CK338" s="471"/>
      <c r="CL338" s="471"/>
      <c r="CM338" s="472"/>
      <c r="CN338" s="471"/>
      <c r="CO338" s="471"/>
      <c r="CP338" s="471"/>
      <c r="CQ338" s="471"/>
      <c r="CR338" s="471"/>
      <c r="CS338" s="471"/>
      <c r="CT338" s="471"/>
      <c r="CU338" s="471"/>
      <c r="CV338" s="471"/>
      <c r="CW338" s="468"/>
      <c r="CX338" s="468"/>
      <c r="CY338" s="472"/>
      <c r="CZ338" s="468"/>
      <c r="DA338" s="468"/>
      <c r="DB338" s="468"/>
      <c r="DC338" s="468"/>
      <c r="DD338" s="468"/>
      <c r="DE338" s="468"/>
      <c r="DF338" s="468"/>
      <c r="DG338" s="468"/>
      <c r="DH338" s="471"/>
      <c r="DI338" s="471"/>
      <c r="DJ338" s="471"/>
      <c r="DK338" s="472"/>
      <c r="DL338" s="471"/>
      <c r="DM338" s="471"/>
      <c r="DN338" s="471"/>
      <c r="DO338" s="471"/>
      <c r="DP338" s="471"/>
      <c r="DQ338" s="471"/>
      <c r="DR338" s="471"/>
      <c r="DS338" s="471"/>
      <c r="DT338" s="471"/>
      <c r="DU338" s="468"/>
      <c r="DV338" s="468"/>
      <c r="DW338" s="472"/>
      <c r="DX338" s="468"/>
      <c r="DY338" s="468"/>
      <c r="DZ338" s="468"/>
      <c r="EA338" s="468"/>
      <c r="EB338" s="468"/>
      <c r="EC338" s="468"/>
      <c r="ED338" s="468"/>
      <c r="EE338" s="468"/>
      <c r="EF338" s="471"/>
      <c r="EG338" s="471"/>
      <c r="EH338" s="471"/>
      <c r="EI338" s="472"/>
      <c r="EJ338" s="471"/>
      <c r="EK338" s="471"/>
      <c r="EL338" s="471"/>
      <c r="EM338" s="471"/>
      <c r="EN338" s="471"/>
      <c r="EO338" s="471"/>
      <c r="EP338" s="471"/>
      <c r="EQ338" s="471"/>
      <c r="ER338" s="471"/>
      <c r="ES338" s="468"/>
      <c r="ET338" s="468"/>
      <c r="EU338" s="472"/>
      <c r="EV338" s="468"/>
      <c r="EW338" s="468"/>
      <c r="EX338" s="468"/>
      <c r="EY338" s="468"/>
      <c r="EZ338" s="468"/>
      <c r="FA338" s="468"/>
      <c r="FB338" s="468"/>
      <c r="FC338" s="468"/>
      <c r="FD338" s="471"/>
      <c r="FE338" s="471"/>
      <c r="FF338" s="471"/>
      <c r="FG338" s="472"/>
      <c r="FH338" s="471"/>
      <c r="FI338" s="471"/>
      <c r="FJ338" s="471"/>
      <c r="FK338" s="471"/>
      <c r="FL338" s="471"/>
      <c r="FM338" s="471"/>
      <c r="FN338" s="471">
        <f>'Per IP Marketing'!$B$14</f>
        <v>-24000</v>
      </c>
      <c r="FO338" s="471">
        <f>'Per IP Marketing'!$C$14</f>
        <v>-24000</v>
      </c>
      <c r="FP338" s="471">
        <f>'Per IP Marketing'!$D$14</f>
        <v>-19000</v>
      </c>
      <c r="FQ338" s="471">
        <f>'Per IP Marketing'!$E$14</f>
        <v>-29000</v>
      </c>
      <c r="FR338" s="471">
        <f>'Per IP Marketing'!$F$14</f>
        <v>-26500</v>
      </c>
      <c r="FS338" s="471">
        <f>'Per IP Marketing'!$G$14</f>
        <v>-27700</v>
      </c>
      <c r="FT338" s="471">
        <f>'Per IP Marketing'!$H$14</f>
        <v>-32700</v>
      </c>
      <c r="FU338" s="471">
        <f>'Per IP Marketing'!$I$14</f>
        <v>-27000</v>
      </c>
      <c r="FV338" s="471">
        <f>'Per IP Marketing'!$J$14</f>
        <v>-12500</v>
      </c>
      <c r="FW338" s="471">
        <f>'Per IP Marketing'!$K$14</f>
        <v>-10000</v>
      </c>
      <c r="FX338" s="471">
        <f>'Per IP Marketing'!$L$14</f>
        <v>-9250</v>
      </c>
      <c r="FY338" s="471">
        <f>'Per IP Marketing'!$M$14</f>
        <v>-2700</v>
      </c>
      <c r="FZ338" s="471">
        <f>'Per IP Marketing'!$N$14</f>
        <v>-1100</v>
      </c>
      <c r="GA338" s="471">
        <f>'Per IP Marketing'!$O$14</f>
        <v>-1100</v>
      </c>
      <c r="GB338" s="471">
        <f>'Per IP Marketing'!$P$14</f>
        <v>-1100</v>
      </c>
      <c r="GC338" s="471">
        <f>'Per IP Marketing'!$Q$14</f>
        <v>-800</v>
      </c>
      <c r="GD338" s="471">
        <f>'Per IP Marketing'!$R$14</f>
        <v>-1050</v>
      </c>
      <c r="GE338" s="471">
        <f>'Per IP Marketing'!$T$14</f>
        <v>0</v>
      </c>
      <c r="GF338" s="471"/>
      <c r="GG338" s="510"/>
    </row>
    <row r="339" spans="7:198" s="508" customFormat="1" ht="22" hidden="1" customHeight="1">
      <c r="G339" s="540">
        <f t="shared" si="308"/>
        <v>133</v>
      </c>
      <c r="H339" s="468"/>
      <c r="I339" s="468"/>
      <c r="J339" s="468"/>
      <c r="K339" s="468"/>
      <c r="L339" s="468"/>
      <c r="M339" s="468"/>
      <c r="N339" s="468"/>
      <c r="O339" s="468"/>
      <c r="P339" s="472"/>
      <c r="Q339" s="471"/>
      <c r="R339" s="471"/>
      <c r="S339" s="472"/>
      <c r="T339" s="471"/>
      <c r="U339" s="471"/>
      <c r="V339" s="471"/>
      <c r="W339" s="471"/>
      <c r="X339" s="471"/>
      <c r="Y339" s="471"/>
      <c r="Z339" s="471"/>
      <c r="AA339" s="471"/>
      <c r="AB339" s="471"/>
      <c r="AC339" s="468"/>
      <c r="AD339" s="468"/>
      <c r="AE339" s="472"/>
      <c r="AF339" s="471"/>
      <c r="AG339" s="471"/>
      <c r="AH339" s="471"/>
      <c r="AI339" s="468"/>
      <c r="AJ339" s="468"/>
      <c r="AK339" s="468"/>
      <c r="AL339" s="468"/>
      <c r="AM339" s="468"/>
      <c r="AN339" s="471"/>
      <c r="AO339" s="471"/>
      <c r="AP339" s="471"/>
      <c r="AQ339" s="472"/>
      <c r="AR339" s="471"/>
      <c r="AS339" s="471"/>
      <c r="AT339" s="471"/>
      <c r="AU339" s="471"/>
      <c r="AV339" s="471"/>
      <c r="AW339" s="471"/>
      <c r="AX339" s="471"/>
      <c r="AY339" s="471"/>
      <c r="AZ339" s="468"/>
      <c r="BA339" s="468"/>
      <c r="BB339" s="468"/>
      <c r="BC339" s="472"/>
      <c r="BD339" s="471"/>
      <c r="BE339" s="471"/>
      <c r="BF339" s="471"/>
      <c r="BG339" s="468"/>
      <c r="BH339" s="468"/>
      <c r="BI339" s="468"/>
      <c r="BJ339" s="468"/>
      <c r="BK339" s="468"/>
      <c r="BL339" s="471"/>
      <c r="BM339" s="471"/>
      <c r="BN339" s="471"/>
      <c r="BO339" s="472"/>
      <c r="BP339" s="471"/>
      <c r="BQ339" s="471"/>
      <c r="BR339" s="471"/>
      <c r="BS339" s="471"/>
      <c r="BT339" s="471"/>
      <c r="BU339" s="471"/>
      <c r="BV339" s="471"/>
      <c r="BW339" s="471"/>
      <c r="BX339" s="471"/>
      <c r="BY339" s="468"/>
      <c r="BZ339" s="468"/>
      <c r="CA339" s="472"/>
      <c r="CB339" s="468"/>
      <c r="CC339" s="468"/>
      <c r="CD339" s="468"/>
      <c r="CE339" s="468"/>
      <c r="CF339" s="468"/>
      <c r="CG339" s="468"/>
      <c r="CH339" s="468"/>
      <c r="CI339" s="468"/>
      <c r="CJ339" s="471"/>
      <c r="CK339" s="471"/>
      <c r="CL339" s="471"/>
      <c r="CM339" s="472"/>
      <c r="CN339" s="471"/>
      <c r="CO339" s="471"/>
      <c r="CP339" s="471"/>
      <c r="CQ339" s="471"/>
      <c r="CR339" s="471"/>
      <c r="CS339" s="471"/>
      <c r="CT339" s="471"/>
      <c r="CU339" s="471"/>
      <c r="CV339" s="471"/>
      <c r="CW339" s="468"/>
      <c r="CX339" s="468"/>
      <c r="CY339" s="472"/>
      <c r="CZ339" s="468"/>
      <c r="DA339" s="468"/>
      <c r="DB339" s="468"/>
      <c r="DC339" s="468"/>
      <c r="DD339" s="468"/>
      <c r="DE339" s="468"/>
      <c r="DF339" s="468"/>
      <c r="DG339" s="468"/>
      <c r="DH339" s="471"/>
      <c r="DI339" s="471"/>
      <c r="DJ339" s="471"/>
      <c r="DK339" s="472"/>
      <c r="DL339" s="471"/>
      <c r="DM339" s="471"/>
      <c r="DN339" s="471"/>
      <c r="DO339" s="471"/>
      <c r="DP339" s="471"/>
      <c r="DQ339" s="471"/>
      <c r="DR339" s="471"/>
      <c r="DS339" s="471"/>
      <c r="DT339" s="471"/>
      <c r="DU339" s="468"/>
      <c r="DV339" s="468"/>
      <c r="DW339" s="472"/>
      <c r="DX339" s="468"/>
      <c r="DY339" s="468"/>
      <c r="DZ339" s="468"/>
      <c r="EA339" s="468"/>
      <c r="EB339" s="468"/>
      <c r="EC339" s="468"/>
      <c r="ED339" s="468"/>
      <c r="EE339" s="468"/>
      <c r="EF339" s="471"/>
      <c r="EG339" s="471"/>
      <c r="EH339" s="471"/>
      <c r="EI339" s="472"/>
      <c r="EJ339" s="471"/>
      <c r="EK339" s="471"/>
      <c r="EL339" s="471"/>
      <c r="EM339" s="471"/>
      <c r="EN339" s="471"/>
      <c r="EO339" s="471"/>
      <c r="EP339" s="471"/>
      <c r="EQ339" s="471"/>
      <c r="ER339" s="471"/>
      <c r="ES339" s="468"/>
      <c r="ET339" s="468"/>
      <c r="EU339" s="472"/>
      <c r="EV339" s="468"/>
      <c r="EW339" s="468"/>
      <c r="EX339" s="468"/>
      <c r="EY339" s="468"/>
      <c r="EZ339" s="468"/>
      <c r="FA339" s="468"/>
      <c r="FB339" s="468"/>
      <c r="FC339" s="468"/>
      <c r="FD339" s="471"/>
      <c r="FE339" s="471"/>
      <c r="FF339" s="471"/>
      <c r="FG339" s="472"/>
      <c r="FH339" s="471"/>
      <c r="FI339" s="471"/>
      <c r="FJ339" s="471"/>
      <c r="FK339" s="471"/>
      <c r="FL339" s="471"/>
      <c r="FM339" s="471"/>
      <c r="FN339" s="471"/>
      <c r="FO339" s="471">
        <f>'Per IP Marketing'!$B$14</f>
        <v>-24000</v>
      </c>
      <c r="FP339" s="471">
        <f>'Per IP Marketing'!$C$14</f>
        <v>-24000</v>
      </c>
      <c r="FQ339" s="471">
        <f>'Per IP Marketing'!$D$14</f>
        <v>-19000</v>
      </c>
      <c r="FR339" s="471">
        <f>'Per IP Marketing'!$E$14</f>
        <v>-29000</v>
      </c>
      <c r="FS339" s="471">
        <f>'Per IP Marketing'!$F$14</f>
        <v>-26500</v>
      </c>
      <c r="FT339" s="471">
        <f>'Per IP Marketing'!$G$14</f>
        <v>-27700</v>
      </c>
      <c r="FU339" s="471">
        <f>'Per IP Marketing'!$H$14</f>
        <v>-32700</v>
      </c>
      <c r="FV339" s="471">
        <f>'Per IP Marketing'!$I$14</f>
        <v>-27000</v>
      </c>
      <c r="FW339" s="471">
        <f>'Per IP Marketing'!$J$14</f>
        <v>-12500</v>
      </c>
      <c r="FX339" s="471">
        <f>'Per IP Marketing'!$K$14</f>
        <v>-10000</v>
      </c>
      <c r="FY339" s="471">
        <f>'Per IP Marketing'!$L$14</f>
        <v>-9250</v>
      </c>
      <c r="FZ339" s="471">
        <f>'Per IP Marketing'!$M$14</f>
        <v>-2700</v>
      </c>
      <c r="GA339" s="471">
        <f>'Per IP Marketing'!$N$14</f>
        <v>-1100</v>
      </c>
      <c r="GB339" s="471">
        <f>'Per IP Marketing'!$O$14</f>
        <v>-1100</v>
      </c>
      <c r="GC339" s="471">
        <f>'Per IP Marketing'!$P$14</f>
        <v>-1100</v>
      </c>
      <c r="GD339" s="471">
        <f>'Per IP Marketing'!$Q$14</f>
        <v>-800</v>
      </c>
      <c r="GE339" s="471">
        <f>'Per IP Marketing'!$R$14</f>
        <v>-1050</v>
      </c>
      <c r="GF339" s="471"/>
      <c r="GG339" s="510"/>
    </row>
    <row r="340" spans="7:198" s="508" customFormat="1" ht="22" hidden="1" customHeight="1">
      <c r="G340" s="540">
        <f t="shared" si="308"/>
        <v>134</v>
      </c>
      <c r="H340" s="468"/>
      <c r="I340" s="468"/>
      <c r="J340" s="468"/>
      <c r="K340" s="468"/>
      <c r="L340" s="468"/>
      <c r="M340" s="468"/>
      <c r="N340" s="468"/>
      <c r="O340" s="468"/>
      <c r="P340" s="472"/>
      <c r="Q340" s="471"/>
      <c r="R340" s="471"/>
      <c r="S340" s="472"/>
      <c r="T340" s="471"/>
      <c r="U340" s="471"/>
      <c r="V340" s="471"/>
      <c r="W340" s="471"/>
      <c r="X340" s="471"/>
      <c r="Y340" s="471"/>
      <c r="Z340" s="471"/>
      <c r="AA340" s="471"/>
      <c r="AB340" s="471"/>
      <c r="AC340" s="468"/>
      <c r="AD340" s="468"/>
      <c r="AE340" s="472"/>
      <c r="AF340" s="471"/>
      <c r="AG340" s="471"/>
      <c r="AH340" s="471"/>
      <c r="AI340" s="468"/>
      <c r="AJ340" s="468"/>
      <c r="AK340" s="468"/>
      <c r="AL340" s="468"/>
      <c r="AM340" s="468"/>
      <c r="AN340" s="471"/>
      <c r="AO340" s="471"/>
      <c r="AP340" s="471"/>
      <c r="AQ340" s="472"/>
      <c r="AR340" s="471"/>
      <c r="AS340" s="471"/>
      <c r="AT340" s="471"/>
      <c r="AU340" s="471"/>
      <c r="AV340" s="471"/>
      <c r="AW340" s="471"/>
      <c r="AX340" s="471"/>
      <c r="AY340" s="471"/>
      <c r="AZ340" s="468"/>
      <c r="BA340" s="468"/>
      <c r="BB340" s="468"/>
      <c r="BC340" s="472"/>
      <c r="BD340" s="471"/>
      <c r="BE340" s="471"/>
      <c r="BF340" s="471"/>
      <c r="BG340" s="468"/>
      <c r="BH340" s="468"/>
      <c r="BI340" s="468"/>
      <c r="BJ340" s="468"/>
      <c r="BK340" s="468"/>
      <c r="BL340" s="471"/>
      <c r="BM340" s="471"/>
      <c r="BN340" s="471"/>
      <c r="BO340" s="472"/>
      <c r="BP340" s="471"/>
      <c r="BQ340" s="471"/>
      <c r="BR340" s="471"/>
      <c r="BS340" s="471"/>
      <c r="BT340" s="471"/>
      <c r="BU340" s="471"/>
      <c r="BV340" s="471"/>
      <c r="BW340" s="471"/>
      <c r="BX340" s="471"/>
      <c r="BY340" s="468"/>
      <c r="BZ340" s="468"/>
      <c r="CA340" s="472"/>
      <c r="CB340" s="468"/>
      <c r="CC340" s="468"/>
      <c r="CD340" s="468"/>
      <c r="CE340" s="468"/>
      <c r="CF340" s="468"/>
      <c r="CG340" s="468"/>
      <c r="CH340" s="468"/>
      <c r="CI340" s="468"/>
      <c r="CJ340" s="471"/>
      <c r="CK340" s="471"/>
      <c r="CL340" s="471"/>
      <c r="CM340" s="472"/>
      <c r="CN340" s="471"/>
      <c r="CO340" s="471"/>
      <c r="CP340" s="471"/>
      <c r="CQ340" s="471"/>
      <c r="CR340" s="471"/>
      <c r="CS340" s="471"/>
      <c r="CT340" s="471"/>
      <c r="CU340" s="471"/>
      <c r="CV340" s="471"/>
      <c r="CW340" s="468"/>
      <c r="CX340" s="468"/>
      <c r="CY340" s="472"/>
      <c r="CZ340" s="468"/>
      <c r="DA340" s="468"/>
      <c r="DB340" s="468"/>
      <c r="DC340" s="468"/>
      <c r="DD340" s="468"/>
      <c r="DE340" s="468"/>
      <c r="DF340" s="468"/>
      <c r="DG340" s="468"/>
      <c r="DH340" s="471"/>
      <c r="DI340" s="471"/>
      <c r="DJ340" s="471"/>
      <c r="DK340" s="472"/>
      <c r="DL340" s="471"/>
      <c r="DM340" s="471"/>
      <c r="DN340" s="471"/>
      <c r="DO340" s="471"/>
      <c r="DP340" s="471"/>
      <c r="DQ340" s="471"/>
      <c r="DR340" s="471"/>
      <c r="DS340" s="471"/>
      <c r="DT340" s="471"/>
      <c r="DU340" s="468"/>
      <c r="DV340" s="468"/>
      <c r="DW340" s="472"/>
      <c r="DX340" s="468"/>
      <c r="DY340" s="468"/>
      <c r="DZ340" s="468"/>
      <c r="EA340" s="468"/>
      <c r="EB340" s="468"/>
      <c r="EC340" s="468"/>
      <c r="ED340" s="468"/>
      <c r="EE340" s="468"/>
      <c r="EF340" s="471"/>
      <c r="EG340" s="471"/>
      <c r="EH340" s="471"/>
      <c r="EI340" s="472"/>
      <c r="EJ340" s="471"/>
      <c r="EK340" s="471"/>
      <c r="EL340" s="471"/>
      <c r="EM340" s="471"/>
      <c r="EN340" s="471"/>
      <c r="EO340" s="471"/>
      <c r="EP340" s="471"/>
      <c r="EQ340" s="471"/>
      <c r="ER340" s="471"/>
      <c r="ES340" s="468"/>
      <c r="ET340" s="468"/>
      <c r="EU340" s="472"/>
      <c r="EV340" s="468"/>
      <c r="EW340" s="468"/>
      <c r="EX340" s="468"/>
      <c r="EY340" s="468"/>
      <c r="EZ340" s="468"/>
      <c r="FA340" s="468"/>
      <c r="FB340" s="468"/>
      <c r="FC340" s="468"/>
      <c r="FD340" s="471"/>
      <c r="FE340" s="471"/>
      <c r="FF340" s="471"/>
      <c r="FG340" s="472"/>
      <c r="FH340" s="471"/>
      <c r="FI340" s="471"/>
      <c r="FJ340" s="471"/>
      <c r="FK340" s="471"/>
      <c r="FL340" s="471"/>
      <c r="FM340" s="471"/>
      <c r="FN340" s="471"/>
      <c r="FO340" s="471">
        <f>'Per IP Marketing'!$B$14</f>
        <v>-24000</v>
      </c>
      <c r="FP340" s="471">
        <f>'Per IP Marketing'!$C$14</f>
        <v>-24000</v>
      </c>
      <c r="FQ340" s="471">
        <f>'Per IP Marketing'!$D$14</f>
        <v>-19000</v>
      </c>
      <c r="FR340" s="471">
        <f>'Per IP Marketing'!$E$14</f>
        <v>-29000</v>
      </c>
      <c r="FS340" s="471">
        <f>'Per IP Marketing'!$F$14</f>
        <v>-26500</v>
      </c>
      <c r="FT340" s="471">
        <f>'Per IP Marketing'!$G$14</f>
        <v>-27700</v>
      </c>
      <c r="FU340" s="471">
        <f>'Per IP Marketing'!$H$14</f>
        <v>-32700</v>
      </c>
      <c r="FV340" s="471">
        <f>'Per IP Marketing'!$I$14</f>
        <v>-27000</v>
      </c>
      <c r="FW340" s="471">
        <f>'Per IP Marketing'!$J$14</f>
        <v>-12500</v>
      </c>
      <c r="FX340" s="471">
        <f>'Per IP Marketing'!$K$14</f>
        <v>-10000</v>
      </c>
      <c r="FY340" s="471">
        <f>'Per IP Marketing'!$L$14</f>
        <v>-9250</v>
      </c>
      <c r="FZ340" s="471">
        <f>'Per IP Marketing'!$M$14</f>
        <v>-2700</v>
      </c>
      <c r="GA340" s="471">
        <f>'Per IP Marketing'!$N$14</f>
        <v>-1100</v>
      </c>
      <c r="GB340" s="471">
        <f>'Per IP Marketing'!$O$14</f>
        <v>-1100</v>
      </c>
      <c r="GC340" s="471">
        <f>'Per IP Marketing'!$P$14</f>
        <v>-1100</v>
      </c>
      <c r="GD340" s="471">
        <f>'Per IP Marketing'!$Q$14</f>
        <v>-800</v>
      </c>
      <c r="GE340" s="471">
        <f>'Per IP Marketing'!$R$14</f>
        <v>-1050</v>
      </c>
      <c r="GF340" s="471"/>
      <c r="GG340" s="510"/>
    </row>
    <row r="341" spans="7:198" s="508" customFormat="1" ht="22" hidden="1" customHeight="1">
      <c r="G341" s="540">
        <f t="shared" si="308"/>
        <v>135</v>
      </c>
      <c r="H341" s="468"/>
      <c r="I341" s="468"/>
      <c r="J341" s="468"/>
      <c r="K341" s="468"/>
      <c r="L341" s="468"/>
      <c r="M341" s="468"/>
      <c r="N341" s="468"/>
      <c r="O341" s="468"/>
      <c r="P341" s="472"/>
      <c r="Q341" s="471"/>
      <c r="R341" s="471"/>
      <c r="S341" s="472"/>
      <c r="T341" s="471"/>
      <c r="U341" s="471"/>
      <c r="V341" s="471"/>
      <c r="W341" s="471"/>
      <c r="X341" s="471"/>
      <c r="Y341" s="471"/>
      <c r="Z341" s="471"/>
      <c r="AA341" s="471"/>
      <c r="AB341" s="471"/>
      <c r="AC341" s="468"/>
      <c r="AD341" s="468"/>
      <c r="AE341" s="472"/>
      <c r="AF341" s="471"/>
      <c r="AG341" s="471"/>
      <c r="AH341" s="471"/>
      <c r="AI341" s="468"/>
      <c r="AJ341" s="468"/>
      <c r="AK341" s="468"/>
      <c r="AL341" s="468"/>
      <c r="AM341" s="468"/>
      <c r="AN341" s="471"/>
      <c r="AO341" s="471"/>
      <c r="AP341" s="471"/>
      <c r="AQ341" s="472"/>
      <c r="AR341" s="471"/>
      <c r="AS341" s="471"/>
      <c r="AT341" s="471"/>
      <c r="AU341" s="471"/>
      <c r="AV341" s="471"/>
      <c r="AW341" s="471"/>
      <c r="AX341" s="471"/>
      <c r="AY341" s="471"/>
      <c r="AZ341" s="468"/>
      <c r="BA341" s="468"/>
      <c r="BB341" s="468"/>
      <c r="BC341" s="472"/>
      <c r="BD341" s="471"/>
      <c r="BE341" s="471"/>
      <c r="BF341" s="471"/>
      <c r="BG341" s="468"/>
      <c r="BH341" s="468"/>
      <c r="BI341" s="468"/>
      <c r="BJ341" s="468"/>
      <c r="BK341" s="468"/>
      <c r="BL341" s="471"/>
      <c r="BM341" s="471"/>
      <c r="BN341" s="471"/>
      <c r="BO341" s="472"/>
      <c r="BP341" s="471"/>
      <c r="BQ341" s="471"/>
      <c r="BR341" s="471"/>
      <c r="BS341" s="471"/>
      <c r="BT341" s="471"/>
      <c r="BU341" s="471"/>
      <c r="BV341" s="471"/>
      <c r="BW341" s="471"/>
      <c r="BX341" s="471"/>
      <c r="BY341" s="468"/>
      <c r="BZ341" s="468"/>
      <c r="CA341" s="472"/>
      <c r="CB341" s="468"/>
      <c r="CC341" s="468"/>
      <c r="CD341" s="468"/>
      <c r="CE341" s="468"/>
      <c r="CF341" s="468"/>
      <c r="CG341" s="468"/>
      <c r="CH341" s="468"/>
      <c r="CI341" s="468"/>
      <c r="CJ341" s="471"/>
      <c r="CK341" s="471"/>
      <c r="CL341" s="471"/>
      <c r="CM341" s="472"/>
      <c r="CN341" s="471"/>
      <c r="CO341" s="471"/>
      <c r="CP341" s="471"/>
      <c r="CQ341" s="471"/>
      <c r="CR341" s="471"/>
      <c r="CS341" s="471"/>
      <c r="CT341" s="471"/>
      <c r="CU341" s="471"/>
      <c r="CV341" s="471"/>
      <c r="CW341" s="468"/>
      <c r="CX341" s="468"/>
      <c r="CY341" s="472"/>
      <c r="CZ341" s="468"/>
      <c r="DA341" s="468"/>
      <c r="DB341" s="468"/>
      <c r="DC341" s="468"/>
      <c r="DD341" s="468"/>
      <c r="DE341" s="468"/>
      <c r="DF341" s="468"/>
      <c r="DG341" s="468"/>
      <c r="DH341" s="471"/>
      <c r="DI341" s="471"/>
      <c r="DJ341" s="471"/>
      <c r="DK341" s="472"/>
      <c r="DL341" s="471"/>
      <c r="DM341" s="471"/>
      <c r="DN341" s="471"/>
      <c r="DO341" s="471"/>
      <c r="DP341" s="471"/>
      <c r="DQ341" s="471"/>
      <c r="DR341" s="471"/>
      <c r="DS341" s="471"/>
      <c r="DT341" s="471"/>
      <c r="DU341" s="468"/>
      <c r="DV341" s="468"/>
      <c r="DW341" s="472"/>
      <c r="DX341" s="468"/>
      <c r="DY341" s="468"/>
      <c r="DZ341" s="468"/>
      <c r="EA341" s="468"/>
      <c r="EB341" s="468"/>
      <c r="EC341" s="468"/>
      <c r="ED341" s="468"/>
      <c r="EE341" s="468"/>
      <c r="EF341" s="471"/>
      <c r="EG341" s="471"/>
      <c r="EH341" s="471"/>
      <c r="EI341" s="472"/>
      <c r="EJ341" s="471"/>
      <c r="EK341" s="471"/>
      <c r="EL341" s="471"/>
      <c r="EM341" s="471"/>
      <c r="EN341" s="471"/>
      <c r="EO341" s="471"/>
      <c r="EP341" s="471"/>
      <c r="EQ341" s="471"/>
      <c r="ER341" s="471"/>
      <c r="ES341" s="468"/>
      <c r="ET341" s="468"/>
      <c r="EU341" s="472"/>
      <c r="EV341" s="468"/>
      <c r="EW341" s="468"/>
      <c r="EX341" s="468"/>
      <c r="EY341" s="468"/>
      <c r="EZ341" s="468"/>
      <c r="FA341" s="468"/>
      <c r="FB341" s="468"/>
      <c r="FC341" s="468"/>
      <c r="FD341" s="471"/>
      <c r="FE341" s="471"/>
      <c r="FF341" s="471"/>
      <c r="FG341" s="472"/>
      <c r="FH341" s="471"/>
      <c r="FI341" s="471"/>
      <c r="FJ341" s="471"/>
      <c r="FK341" s="471"/>
      <c r="FL341" s="471"/>
      <c r="FM341" s="471"/>
      <c r="FN341" s="471"/>
      <c r="FO341" s="471">
        <f>'Per IP Marketing'!$B$14</f>
        <v>-24000</v>
      </c>
      <c r="FP341" s="471">
        <f>'Per IP Marketing'!$C$14</f>
        <v>-24000</v>
      </c>
      <c r="FQ341" s="471">
        <f>'Per IP Marketing'!$D$14</f>
        <v>-19000</v>
      </c>
      <c r="FR341" s="471">
        <f>'Per IP Marketing'!$E$14</f>
        <v>-29000</v>
      </c>
      <c r="FS341" s="471">
        <f>'Per IP Marketing'!$F$14</f>
        <v>-26500</v>
      </c>
      <c r="FT341" s="471">
        <f>'Per IP Marketing'!$G$14</f>
        <v>-27700</v>
      </c>
      <c r="FU341" s="471">
        <f>'Per IP Marketing'!$H$14</f>
        <v>-32700</v>
      </c>
      <c r="FV341" s="471">
        <f>'Per IP Marketing'!$I$14</f>
        <v>-27000</v>
      </c>
      <c r="FW341" s="471">
        <f>'Per IP Marketing'!$J$14</f>
        <v>-12500</v>
      </c>
      <c r="FX341" s="471">
        <f>'Per IP Marketing'!$K$14</f>
        <v>-10000</v>
      </c>
      <c r="FY341" s="471">
        <f>'Per IP Marketing'!$L$14</f>
        <v>-9250</v>
      </c>
      <c r="FZ341" s="471">
        <f>'Per IP Marketing'!$M$14</f>
        <v>-2700</v>
      </c>
      <c r="GA341" s="471">
        <f>'Per IP Marketing'!$N$14</f>
        <v>-1100</v>
      </c>
      <c r="GB341" s="471">
        <f>'Per IP Marketing'!$O$14</f>
        <v>-1100</v>
      </c>
      <c r="GC341" s="471">
        <f>'Per IP Marketing'!$P$14</f>
        <v>-1100</v>
      </c>
      <c r="GD341" s="471">
        <f>'Per IP Marketing'!$Q$14</f>
        <v>-800</v>
      </c>
      <c r="GE341" s="471">
        <f>'Per IP Marketing'!$R$14</f>
        <v>-1050</v>
      </c>
      <c r="GF341" s="471"/>
      <c r="GG341" s="510"/>
    </row>
    <row r="342" spans="7:198" s="508" customFormat="1" ht="22" hidden="1" customHeight="1">
      <c r="G342" s="540">
        <f t="shared" si="308"/>
        <v>136</v>
      </c>
      <c r="H342" s="468"/>
      <c r="I342" s="468"/>
      <c r="J342" s="468"/>
      <c r="K342" s="468"/>
      <c r="L342" s="468"/>
      <c r="M342" s="468"/>
      <c r="N342" s="468"/>
      <c r="O342" s="468"/>
      <c r="P342" s="472"/>
      <c r="Q342" s="471"/>
      <c r="R342" s="471"/>
      <c r="S342" s="472"/>
      <c r="T342" s="471"/>
      <c r="U342" s="471"/>
      <c r="V342" s="471"/>
      <c r="W342" s="471"/>
      <c r="X342" s="471"/>
      <c r="Y342" s="471"/>
      <c r="Z342" s="471"/>
      <c r="AA342" s="471"/>
      <c r="AB342" s="471"/>
      <c r="AC342" s="468"/>
      <c r="AD342" s="468"/>
      <c r="AE342" s="472"/>
      <c r="AF342" s="471"/>
      <c r="AG342" s="471"/>
      <c r="AH342" s="471"/>
      <c r="AI342" s="468"/>
      <c r="AJ342" s="468"/>
      <c r="AK342" s="468"/>
      <c r="AL342" s="468"/>
      <c r="AM342" s="468"/>
      <c r="AN342" s="471"/>
      <c r="AO342" s="471"/>
      <c r="AP342" s="471"/>
      <c r="AQ342" s="472"/>
      <c r="AR342" s="471"/>
      <c r="AS342" s="471"/>
      <c r="AT342" s="471"/>
      <c r="AU342" s="471"/>
      <c r="AV342" s="471"/>
      <c r="AW342" s="471"/>
      <c r="AX342" s="471"/>
      <c r="AY342" s="471"/>
      <c r="AZ342" s="468"/>
      <c r="BA342" s="468"/>
      <c r="BB342" s="468"/>
      <c r="BC342" s="472"/>
      <c r="BD342" s="471"/>
      <c r="BE342" s="471"/>
      <c r="BF342" s="471"/>
      <c r="BG342" s="468"/>
      <c r="BH342" s="468"/>
      <c r="BI342" s="468"/>
      <c r="BJ342" s="468"/>
      <c r="BK342" s="468"/>
      <c r="BL342" s="471"/>
      <c r="BM342" s="471"/>
      <c r="BN342" s="471"/>
      <c r="BO342" s="472"/>
      <c r="BP342" s="471"/>
      <c r="BQ342" s="471"/>
      <c r="BR342" s="471"/>
      <c r="BS342" s="471"/>
      <c r="BT342" s="471"/>
      <c r="BU342" s="471"/>
      <c r="BV342" s="471"/>
      <c r="BW342" s="471"/>
      <c r="BX342" s="471"/>
      <c r="BY342" s="468"/>
      <c r="BZ342" s="468"/>
      <c r="CA342" s="472"/>
      <c r="CB342" s="468"/>
      <c r="CC342" s="468"/>
      <c r="CD342" s="468"/>
      <c r="CE342" s="468"/>
      <c r="CF342" s="468"/>
      <c r="CG342" s="468"/>
      <c r="CH342" s="468"/>
      <c r="CI342" s="468"/>
      <c r="CJ342" s="471"/>
      <c r="CK342" s="471"/>
      <c r="CL342" s="471"/>
      <c r="CM342" s="472"/>
      <c r="CN342" s="471"/>
      <c r="CO342" s="471"/>
      <c r="CP342" s="471"/>
      <c r="CQ342" s="471"/>
      <c r="CR342" s="471"/>
      <c r="CS342" s="471"/>
      <c r="CT342" s="471"/>
      <c r="CU342" s="471"/>
      <c r="CV342" s="471"/>
      <c r="CW342" s="468"/>
      <c r="CX342" s="468"/>
      <c r="CY342" s="472"/>
      <c r="CZ342" s="468"/>
      <c r="DA342" s="468"/>
      <c r="DB342" s="468"/>
      <c r="DC342" s="468"/>
      <c r="DD342" s="468"/>
      <c r="DE342" s="468"/>
      <c r="DF342" s="468"/>
      <c r="DG342" s="468"/>
      <c r="DH342" s="471"/>
      <c r="DI342" s="471"/>
      <c r="DJ342" s="471"/>
      <c r="DK342" s="472"/>
      <c r="DL342" s="471"/>
      <c r="DM342" s="471"/>
      <c r="DN342" s="471"/>
      <c r="DO342" s="471"/>
      <c r="DP342" s="471"/>
      <c r="DQ342" s="471"/>
      <c r="DR342" s="471"/>
      <c r="DS342" s="471"/>
      <c r="DT342" s="471"/>
      <c r="DU342" s="468"/>
      <c r="DV342" s="468"/>
      <c r="DW342" s="472"/>
      <c r="DX342" s="468"/>
      <c r="DY342" s="468"/>
      <c r="DZ342" s="468"/>
      <c r="EA342" s="468"/>
      <c r="EB342" s="468"/>
      <c r="EC342" s="468"/>
      <c r="ED342" s="468"/>
      <c r="EE342" s="468"/>
      <c r="EF342" s="471"/>
      <c r="EG342" s="471"/>
      <c r="EH342" s="471"/>
      <c r="EI342" s="472"/>
      <c r="EJ342" s="471"/>
      <c r="EK342" s="471"/>
      <c r="EL342" s="471"/>
      <c r="EM342" s="471"/>
      <c r="EN342" s="471"/>
      <c r="EO342" s="471"/>
      <c r="EP342" s="471"/>
      <c r="EQ342" s="471"/>
      <c r="ER342" s="471"/>
      <c r="ES342" s="468"/>
      <c r="ET342" s="468"/>
      <c r="EU342" s="472"/>
      <c r="EV342" s="468"/>
      <c r="EW342" s="468"/>
      <c r="EX342" s="468"/>
      <c r="EY342" s="468"/>
      <c r="EZ342" s="468"/>
      <c r="FA342" s="468"/>
      <c r="FB342" s="468"/>
      <c r="FC342" s="468"/>
      <c r="FD342" s="471"/>
      <c r="FE342" s="471"/>
      <c r="FF342" s="471"/>
      <c r="FG342" s="472"/>
      <c r="FH342" s="471"/>
      <c r="FI342" s="471"/>
      <c r="FJ342" s="471"/>
      <c r="FK342" s="471"/>
      <c r="FL342" s="471"/>
      <c r="FM342" s="471"/>
      <c r="FN342" s="471"/>
      <c r="FO342" s="471"/>
      <c r="FP342" s="471"/>
      <c r="FQ342" s="471">
        <f>'Per IP Marketing'!$B$14</f>
        <v>-24000</v>
      </c>
      <c r="FR342" s="471">
        <f>'Per IP Marketing'!$C$14</f>
        <v>-24000</v>
      </c>
      <c r="FS342" s="471">
        <f>'Per IP Marketing'!$D$14</f>
        <v>-19000</v>
      </c>
      <c r="FT342" s="471">
        <f>'Per IP Marketing'!$E$14</f>
        <v>-29000</v>
      </c>
      <c r="FU342" s="471">
        <f>'Per IP Marketing'!$F$14</f>
        <v>-26500</v>
      </c>
      <c r="FV342" s="471">
        <f>'Per IP Marketing'!$G$14</f>
        <v>-27700</v>
      </c>
      <c r="FW342" s="471">
        <f>'Per IP Marketing'!$H$14</f>
        <v>-32700</v>
      </c>
      <c r="FX342" s="471">
        <f>'Per IP Marketing'!$I$14</f>
        <v>-27000</v>
      </c>
      <c r="FY342" s="471">
        <f>'Per IP Marketing'!$J$14</f>
        <v>-12500</v>
      </c>
      <c r="FZ342" s="471">
        <f>'Per IP Marketing'!$K$14</f>
        <v>-10000</v>
      </c>
      <c r="GA342" s="471">
        <f>'Per IP Marketing'!$L$14</f>
        <v>-9250</v>
      </c>
      <c r="GB342" s="471">
        <f>'Per IP Marketing'!$M$14</f>
        <v>-2700</v>
      </c>
      <c r="GC342" s="471">
        <f>'Per IP Marketing'!$N$14</f>
        <v>-1100</v>
      </c>
      <c r="GD342" s="471">
        <f>'Per IP Marketing'!$O$14</f>
        <v>-1100</v>
      </c>
      <c r="GE342" s="471">
        <f>'Per IP Marketing'!$P$14</f>
        <v>-1100</v>
      </c>
      <c r="GF342" s="471"/>
      <c r="GG342" s="510"/>
    </row>
    <row r="343" spans="7:198" s="508" customFormat="1" ht="22" hidden="1" customHeight="1">
      <c r="G343" s="540">
        <f t="shared" si="308"/>
        <v>137</v>
      </c>
      <c r="H343" s="468"/>
      <c r="I343" s="468"/>
      <c r="J343" s="468"/>
      <c r="K343" s="468"/>
      <c r="L343" s="468"/>
      <c r="M343" s="468"/>
      <c r="N343" s="468"/>
      <c r="O343" s="468"/>
      <c r="P343" s="472"/>
      <c r="Q343" s="471"/>
      <c r="R343" s="471"/>
      <c r="S343" s="472"/>
      <c r="T343" s="471"/>
      <c r="U343" s="471"/>
      <c r="V343" s="471"/>
      <c r="W343" s="471"/>
      <c r="X343" s="471"/>
      <c r="Y343" s="471"/>
      <c r="Z343" s="471"/>
      <c r="AA343" s="471"/>
      <c r="AB343" s="471"/>
      <c r="AC343" s="468"/>
      <c r="AD343" s="468"/>
      <c r="AE343" s="472"/>
      <c r="AF343" s="471"/>
      <c r="AG343" s="471"/>
      <c r="AH343" s="471"/>
      <c r="AI343" s="468"/>
      <c r="AJ343" s="468"/>
      <c r="AK343" s="468"/>
      <c r="AL343" s="468"/>
      <c r="AM343" s="468"/>
      <c r="AN343" s="471"/>
      <c r="AO343" s="471"/>
      <c r="AP343" s="471"/>
      <c r="AQ343" s="472"/>
      <c r="AR343" s="471"/>
      <c r="AS343" s="471"/>
      <c r="AT343" s="471"/>
      <c r="AU343" s="471"/>
      <c r="AV343" s="471"/>
      <c r="AW343" s="471"/>
      <c r="AX343" s="471"/>
      <c r="AY343" s="471"/>
      <c r="AZ343" s="468"/>
      <c r="BA343" s="468"/>
      <c r="BB343" s="468"/>
      <c r="BC343" s="472"/>
      <c r="BD343" s="471"/>
      <c r="BE343" s="471"/>
      <c r="BF343" s="471"/>
      <c r="BG343" s="468"/>
      <c r="BH343" s="468"/>
      <c r="BI343" s="468"/>
      <c r="BJ343" s="468"/>
      <c r="BK343" s="468"/>
      <c r="BL343" s="471"/>
      <c r="BM343" s="471"/>
      <c r="BN343" s="471"/>
      <c r="BO343" s="472"/>
      <c r="BP343" s="471"/>
      <c r="BQ343" s="471"/>
      <c r="BR343" s="471"/>
      <c r="BS343" s="471"/>
      <c r="BT343" s="471"/>
      <c r="BU343" s="471"/>
      <c r="BV343" s="471"/>
      <c r="BW343" s="471"/>
      <c r="BX343" s="471"/>
      <c r="BY343" s="468"/>
      <c r="BZ343" s="468"/>
      <c r="CA343" s="472"/>
      <c r="CB343" s="468"/>
      <c r="CC343" s="468"/>
      <c r="CD343" s="468"/>
      <c r="CE343" s="468"/>
      <c r="CF343" s="468"/>
      <c r="CG343" s="468"/>
      <c r="CH343" s="468"/>
      <c r="CI343" s="468"/>
      <c r="CJ343" s="471"/>
      <c r="CK343" s="471"/>
      <c r="CL343" s="471"/>
      <c r="CM343" s="472"/>
      <c r="CN343" s="471"/>
      <c r="CO343" s="471"/>
      <c r="CP343" s="471"/>
      <c r="CQ343" s="471"/>
      <c r="CR343" s="471"/>
      <c r="CS343" s="471"/>
      <c r="CT343" s="471"/>
      <c r="CU343" s="471"/>
      <c r="CV343" s="471"/>
      <c r="CW343" s="468"/>
      <c r="CX343" s="468"/>
      <c r="CY343" s="472"/>
      <c r="CZ343" s="468"/>
      <c r="DA343" s="468"/>
      <c r="DB343" s="468"/>
      <c r="DC343" s="468"/>
      <c r="DD343" s="468"/>
      <c r="DE343" s="468"/>
      <c r="DF343" s="468"/>
      <c r="DG343" s="468"/>
      <c r="DH343" s="471"/>
      <c r="DI343" s="471"/>
      <c r="DJ343" s="471"/>
      <c r="DK343" s="472"/>
      <c r="DL343" s="471"/>
      <c r="DM343" s="471"/>
      <c r="DN343" s="471"/>
      <c r="DO343" s="471"/>
      <c r="DP343" s="471"/>
      <c r="DQ343" s="471"/>
      <c r="DR343" s="471"/>
      <c r="DS343" s="471"/>
      <c r="DT343" s="471"/>
      <c r="DU343" s="468"/>
      <c r="DV343" s="468"/>
      <c r="DW343" s="472"/>
      <c r="DX343" s="468"/>
      <c r="DY343" s="468"/>
      <c r="DZ343" s="468"/>
      <c r="EA343" s="468"/>
      <c r="EB343" s="468"/>
      <c r="EC343" s="468"/>
      <c r="ED343" s="468"/>
      <c r="EE343" s="468"/>
      <c r="EF343" s="471"/>
      <c r="EG343" s="471"/>
      <c r="EH343" s="471"/>
      <c r="EI343" s="472"/>
      <c r="EJ343" s="471"/>
      <c r="EK343" s="471"/>
      <c r="EL343" s="471"/>
      <c r="EM343" s="471"/>
      <c r="EN343" s="471"/>
      <c r="EO343" s="471"/>
      <c r="EP343" s="471"/>
      <c r="EQ343" s="471"/>
      <c r="ER343" s="471"/>
      <c r="ES343" s="468"/>
      <c r="ET343" s="468"/>
      <c r="EU343" s="472"/>
      <c r="EV343" s="468"/>
      <c r="EW343" s="468"/>
      <c r="EX343" s="468"/>
      <c r="EY343" s="468"/>
      <c r="EZ343" s="468"/>
      <c r="FA343" s="468"/>
      <c r="FB343" s="468"/>
      <c r="FC343" s="468"/>
      <c r="FD343" s="471"/>
      <c r="FE343" s="471"/>
      <c r="FF343" s="471"/>
      <c r="FG343" s="472"/>
      <c r="FH343" s="471"/>
      <c r="FI343" s="471"/>
      <c r="FJ343" s="471"/>
      <c r="FK343" s="471"/>
      <c r="FL343" s="471"/>
      <c r="FM343" s="471"/>
      <c r="FN343" s="471"/>
      <c r="FO343" s="471"/>
      <c r="FP343" s="471"/>
      <c r="FQ343" s="471"/>
      <c r="FR343" s="471">
        <f>'Per IP Marketing'!$B$14</f>
        <v>-24000</v>
      </c>
      <c r="FS343" s="471">
        <f>'Per IP Marketing'!$C$14</f>
        <v>-24000</v>
      </c>
      <c r="FT343" s="471">
        <f>'Per IP Marketing'!$D$14</f>
        <v>-19000</v>
      </c>
      <c r="FU343" s="471">
        <f>'Per IP Marketing'!$E$14</f>
        <v>-29000</v>
      </c>
      <c r="FV343" s="471">
        <f>'Per IP Marketing'!$F$14</f>
        <v>-26500</v>
      </c>
      <c r="FW343" s="471">
        <f>'Per IP Marketing'!$G$14</f>
        <v>-27700</v>
      </c>
      <c r="FX343" s="471">
        <f>'Per IP Marketing'!$H$14</f>
        <v>-32700</v>
      </c>
      <c r="FY343" s="471">
        <f>'Per IP Marketing'!$I$14</f>
        <v>-27000</v>
      </c>
      <c r="FZ343" s="471">
        <f>'Per IP Marketing'!$J$14</f>
        <v>-12500</v>
      </c>
      <c r="GA343" s="471">
        <f>'Per IP Marketing'!$K$14</f>
        <v>-10000</v>
      </c>
      <c r="GB343" s="471">
        <f>'Per IP Marketing'!$L$14</f>
        <v>-9250</v>
      </c>
      <c r="GC343" s="471">
        <f>'Per IP Marketing'!$M$14</f>
        <v>-2700</v>
      </c>
      <c r="GD343" s="471">
        <f>'Per IP Marketing'!$N$14</f>
        <v>-1100</v>
      </c>
      <c r="GE343" s="471">
        <f>'Per IP Marketing'!$O$14</f>
        <v>-1100</v>
      </c>
      <c r="GF343" s="471"/>
      <c r="GG343" s="510"/>
      <c r="GH343" s="510"/>
    </row>
    <row r="344" spans="7:198" s="508" customFormat="1" ht="22" hidden="1" customHeight="1">
      <c r="G344" s="540">
        <f t="shared" si="308"/>
        <v>138</v>
      </c>
      <c r="H344" s="468"/>
      <c r="I344" s="468"/>
      <c r="J344" s="468"/>
      <c r="K344" s="468"/>
      <c r="L344" s="468"/>
      <c r="M344" s="468"/>
      <c r="N344" s="468"/>
      <c r="O344" s="468"/>
      <c r="P344" s="472"/>
      <c r="Q344" s="471"/>
      <c r="R344" s="471"/>
      <c r="S344" s="472"/>
      <c r="T344" s="471"/>
      <c r="U344" s="471"/>
      <c r="V344" s="471"/>
      <c r="W344" s="471"/>
      <c r="X344" s="471"/>
      <c r="Y344" s="471"/>
      <c r="Z344" s="471"/>
      <c r="AA344" s="471"/>
      <c r="AB344" s="471"/>
      <c r="AC344" s="468"/>
      <c r="AD344" s="468"/>
      <c r="AE344" s="472"/>
      <c r="AF344" s="471"/>
      <c r="AG344" s="471"/>
      <c r="AH344" s="471"/>
      <c r="AI344" s="468"/>
      <c r="AJ344" s="468"/>
      <c r="AK344" s="468"/>
      <c r="AL344" s="468"/>
      <c r="AM344" s="468"/>
      <c r="AN344" s="471"/>
      <c r="AO344" s="471"/>
      <c r="AP344" s="471"/>
      <c r="AQ344" s="472"/>
      <c r="AR344" s="471"/>
      <c r="AS344" s="471"/>
      <c r="AT344" s="471"/>
      <c r="AU344" s="471"/>
      <c r="AV344" s="471"/>
      <c r="AW344" s="471"/>
      <c r="AX344" s="471"/>
      <c r="AY344" s="471"/>
      <c r="AZ344" s="468"/>
      <c r="BA344" s="468"/>
      <c r="BB344" s="468"/>
      <c r="BC344" s="472"/>
      <c r="BD344" s="471"/>
      <c r="BE344" s="471"/>
      <c r="BF344" s="471"/>
      <c r="BG344" s="468"/>
      <c r="BH344" s="468"/>
      <c r="BI344" s="468"/>
      <c r="BJ344" s="468"/>
      <c r="BK344" s="468"/>
      <c r="BL344" s="471"/>
      <c r="BM344" s="471"/>
      <c r="BN344" s="471"/>
      <c r="BO344" s="472"/>
      <c r="BP344" s="471"/>
      <c r="BQ344" s="471"/>
      <c r="BR344" s="471"/>
      <c r="BS344" s="471"/>
      <c r="BT344" s="471"/>
      <c r="BU344" s="471"/>
      <c r="BV344" s="471"/>
      <c r="BW344" s="471"/>
      <c r="BX344" s="471"/>
      <c r="BY344" s="468"/>
      <c r="BZ344" s="468"/>
      <c r="CA344" s="472"/>
      <c r="CB344" s="468"/>
      <c r="CC344" s="468"/>
      <c r="CD344" s="468"/>
      <c r="CE344" s="468"/>
      <c r="CF344" s="468"/>
      <c r="CG344" s="468"/>
      <c r="CH344" s="468"/>
      <c r="CI344" s="468"/>
      <c r="CJ344" s="471"/>
      <c r="CK344" s="471"/>
      <c r="CL344" s="471"/>
      <c r="CM344" s="472"/>
      <c r="CN344" s="471"/>
      <c r="CO344" s="471"/>
      <c r="CP344" s="471"/>
      <c r="CQ344" s="471"/>
      <c r="CR344" s="471"/>
      <c r="CS344" s="471"/>
      <c r="CT344" s="471"/>
      <c r="CU344" s="471"/>
      <c r="CV344" s="471"/>
      <c r="CW344" s="468"/>
      <c r="CX344" s="468"/>
      <c r="CY344" s="472"/>
      <c r="CZ344" s="468"/>
      <c r="DA344" s="468"/>
      <c r="DB344" s="468"/>
      <c r="DC344" s="468"/>
      <c r="DD344" s="468"/>
      <c r="DE344" s="468"/>
      <c r="DF344" s="468"/>
      <c r="DG344" s="468"/>
      <c r="DH344" s="471"/>
      <c r="DI344" s="471"/>
      <c r="DJ344" s="471"/>
      <c r="DK344" s="472"/>
      <c r="DL344" s="471"/>
      <c r="DM344" s="471"/>
      <c r="DN344" s="471"/>
      <c r="DO344" s="471"/>
      <c r="DP344" s="471"/>
      <c r="DQ344" s="471"/>
      <c r="DR344" s="471"/>
      <c r="DS344" s="471"/>
      <c r="DT344" s="471"/>
      <c r="DU344" s="468"/>
      <c r="DV344" s="468"/>
      <c r="DW344" s="472"/>
      <c r="DX344" s="468"/>
      <c r="DY344" s="468"/>
      <c r="DZ344" s="468"/>
      <c r="EA344" s="468"/>
      <c r="EB344" s="468"/>
      <c r="EC344" s="468"/>
      <c r="ED344" s="468"/>
      <c r="EE344" s="468"/>
      <c r="EF344" s="471"/>
      <c r="EG344" s="471"/>
      <c r="EH344" s="471"/>
      <c r="EI344" s="472"/>
      <c r="EJ344" s="471"/>
      <c r="EK344" s="471"/>
      <c r="EL344" s="471"/>
      <c r="EM344" s="471"/>
      <c r="EN344" s="471"/>
      <c r="EO344" s="471"/>
      <c r="EP344" s="471"/>
      <c r="EQ344" s="471"/>
      <c r="ER344" s="471"/>
      <c r="ES344" s="468"/>
      <c r="ET344" s="468"/>
      <c r="EU344" s="472"/>
      <c r="EV344" s="468"/>
      <c r="EW344" s="468"/>
      <c r="EX344" s="468"/>
      <c r="EY344" s="468"/>
      <c r="EZ344" s="468"/>
      <c r="FA344" s="468"/>
      <c r="FB344" s="468"/>
      <c r="FC344" s="468"/>
      <c r="FD344" s="471"/>
      <c r="FE344" s="471"/>
      <c r="FF344" s="471"/>
      <c r="FG344" s="472"/>
      <c r="FH344" s="471"/>
      <c r="FI344" s="471"/>
      <c r="FJ344" s="471"/>
      <c r="FK344" s="471"/>
      <c r="FL344" s="471"/>
      <c r="FM344" s="471"/>
      <c r="FN344" s="471"/>
      <c r="FO344" s="471"/>
      <c r="FP344" s="471"/>
      <c r="FQ344" s="468"/>
      <c r="FR344" s="468"/>
      <c r="FS344" s="471"/>
      <c r="FT344" s="471">
        <f>'Per IP Marketing'!$B$14</f>
        <v>-24000</v>
      </c>
      <c r="FU344" s="471">
        <f>'Per IP Marketing'!$C$14</f>
        <v>-24000</v>
      </c>
      <c r="FV344" s="471">
        <f>'Per IP Marketing'!$D$14</f>
        <v>-19000</v>
      </c>
      <c r="FW344" s="471">
        <f>'Per IP Marketing'!$E$14</f>
        <v>-29000</v>
      </c>
      <c r="FX344" s="471">
        <f>'Per IP Marketing'!$F$14</f>
        <v>-26500</v>
      </c>
      <c r="FY344" s="471">
        <f>'Per IP Marketing'!$G$14</f>
        <v>-27700</v>
      </c>
      <c r="FZ344" s="471">
        <f>'Per IP Marketing'!$H$14</f>
        <v>-32700</v>
      </c>
      <c r="GA344" s="471">
        <f>'Per IP Marketing'!$I$14</f>
        <v>-27000</v>
      </c>
      <c r="GB344" s="471">
        <f>'Per IP Marketing'!$J$14</f>
        <v>-12500</v>
      </c>
      <c r="GC344" s="471">
        <f>'Per IP Marketing'!$K$14</f>
        <v>-10000</v>
      </c>
      <c r="GD344" s="471">
        <f>'Per IP Marketing'!$L$14</f>
        <v>-9250</v>
      </c>
      <c r="GE344" s="471">
        <f>'Per IP Marketing'!$M$14</f>
        <v>-2700</v>
      </c>
      <c r="GF344" s="471"/>
      <c r="GG344" s="510"/>
      <c r="GH344" s="510"/>
      <c r="GI344" s="510"/>
      <c r="GJ344" s="510"/>
    </row>
    <row r="345" spans="7:198" s="508" customFormat="1" ht="22" hidden="1" customHeight="1">
      <c r="G345" s="540">
        <f>G344+1</f>
        <v>139</v>
      </c>
      <c r="H345" s="468"/>
      <c r="I345" s="468"/>
      <c r="J345" s="468"/>
      <c r="K345" s="468"/>
      <c r="L345" s="468"/>
      <c r="M345" s="468"/>
      <c r="N345" s="468"/>
      <c r="O345" s="468"/>
      <c r="P345" s="472"/>
      <c r="Q345" s="471"/>
      <c r="R345" s="471"/>
      <c r="S345" s="472"/>
      <c r="T345" s="471"/>
      <c r="U345" s="471"/>
      <c r="V345" s="471"/>
      <c r="W345" s="471"/>
      <c r="X345" s="471"/>
      <c r="Y345" s="471"/>
      <c r="Z345" s="471"/>
      <c r="AA345" s="471"/>
      <c r="AB345" s="471"/>
      <c r="AC345" s="468"/>
      <c r="AD345" s="468"/>
      <c r="AE345" s="472"/>
      <c r="AF345" s="471"/>
      <c r="AG345" s="471"/>
      <c r="AH345" s="471"/>
      <c r="AI345" s="468"/>
      <c r="AJ345" s="468"/>
      <c r="AK345" s="468"/>
      <c r="AL345" s="468"/>
      <c r="AM345" s="468"/>
      <c r="AN345" s="471"/>
      <c r="AO345" s="471"/>
      <c r="AP345" s="471"/>
      <c r="AQ345" s="472"/>
      <c r="AR345" s="471"/>
      <c r="AS345" s="471"/>
      <c r="AT345" s="471"/>
      <c r="AU345" s="471"/>
      <c r="AV345" s="471"/>
      <c r="AW345" s="471"/>
      <c r="AX345" s="471"/>
      <c r="AY345" s="471"/>
      <c r="AZ345" s="468"/>
      <c r="BA345" s="468"/>
      <c r="BB345" s="468"/>
      <c r="BC345" s="472"/>
      <c r="BD345" s="471"/>
      <c r="BE345" s="471"/>
      <c r="BF345" s="471"/>
      <c r="BG345" s="468"/>
      <c r="BH345" s="468"/>
      <c r="BI345" s="468"/>
      <c r="BJ345" s="468"/>
      <c r="BK345" s="468"/>
      <c r="BL345" s="471"/>
      <c r="BM345" s="471"/>
      <c r="BN345" s="471"/>
      <c r="BO345" s="472"/>
      <c r="BP345" s="471"/>
      <c r="BQ345" s="471"/>
      <c r="BR345" s="471"/>
      <c r="BS345" s="471"/>
      <c r="BT345" s="471"/>
      <c r="BU345" s="471"/>
      <c r="BV345" s="471"/>
      <c r="BW345" s="471"/>
      <c r="BX345" s="471"/>
      <c r="BY345" s="468"/>
      <c r="BZ345" s="468"/>
      <c r="CA345" s="472"/>
      <c r="CB345" s="468"/>
      <c r="CC345" s="468"/>
      <c r="CD345" s="468"/>
      <c r="CE345" s="468"/>
      <c r="CF345" s="468"/>
      <c r="CG345" s="468"/>
      <c r="CH345" s="468"/>
      <c r="CI345" s="468"/>
      <c r="CJ345" s="471"/>
      <c r="CK345" s="471"/>
      <c r="CL345" s="471"/>
      <c r="CM345" s="472"/>
      <c r="CN345" s="471"/>
      <c r="CO345" s="471"/>
      <c r="CP345" s="471"/>
      <c r="CQ345" s="471"/>
      <c r="CR345" s="471"/>
      <c r="CS345" s="471"/>
      <c r="CT345" s="471"/>
      <c r="CU345" s="471"/>
      <c r="CV345" s="471"/>
      <c r="CW345" s="468"/>
      <c r="CX345" s="468"/>
      <c r="CY345" s="472"/>
      <c r="CZ345" s="468"/>
      <c r="DA345" s="468"/>
      <c r="DB345" s="468"/>
      <c r="DC345" s="468"/>
      <c r="DD345" s="468"/>
      <c r="DE345" s="468"/>
      <c r="DF345" s="468"/>
      <c r="DG345" s="468"/>
      <c r="DH345" s="471"/>
      <c r="DI345" s="471"/>
      <c r="DJ345" s="471"/>
      <c r="DK345" s="472"/>
      <c r="DL345" s="471"/>
      <c r="DM345" s="471"/>
      <c r="DN345" s="471"/>
      <c r="DO345" s="471"/>
      <c r="DP345" s="471"/>
      <c r="DQ345" s="471"/>
      <c r="DR345" s="471"/>
      <c r="DS345" s="471"/>
      <c r="DT345" s="471"/>
      <c r="DU345" s="468"/>
      <c r="DV345" s="468"/>
      <c r="DW345" s="472"/>
      <c r="DX345" s="468"/>
      <c r="DY345" s="468"/>
      <c r="DZ345" s="468"/>
      <c r="EA345" s="468"/>
      <c r="EB345" s="468"/>
      <c r="EC345" s="468"/>
      <c r="ED345" s="468"/>
      <c r="EE345" s="468"/>
      <c r="EF345" s="471"/>
      <c r="EG345" s="471"/>
      <c r="EH345" s="471"/>
      <c r="EI345" s="472"/>
      <c r="EJ345" s="471"/>
      <c r="EK345" s="471"/>
      <c r="EL345" s="471"/>
      <c r="EM345" s="471"/>
      <c r="EN345" s="471"/>
      <c r="EO345" s="471"/>
      <c r="EP345" s="471"/>
      <c r="EQ345" s="471"/>
      <c r="ER345" s="471"/>
      <c r="ES345" s="468"/>
      <c r="ET345" s="468"/>
      <c r="EU345" s="472"/>
      <c r="EV345" s="468"/>
      <c r="EW345" s="468"/>
      <c r="EX345" s="468"/>
      <c r="EY345" s="468"/>
      <c r="EZ345" s="468"/>
      <c r="FA345" s="468"/>
      <c r="FB345" s="468"/>
      <c r="FC345" s="468"/>
      <c r="FD345" s="471"/>
      <c r="FE345" s="471"/>
      <c r="FF345" s="471"/>
      <c r="FG345" s="472"/>
      <c r="FH345" s="471"/>
      <c r="FI345" s="471"/>
      <c r="FJ345" s="471"/>
      <c r="FK345" s="471"/>
      <c r="FL345" s="471"/>
      <c r="FM345" s="471"/>
      <c r="FN345" s="471"/>
      <c r="FO345" s="471"/>
      <c r="FP345" s="471"/>
      <c r="FQ345" s="468"/>
      <c r="FR345" s="468"/>
      <c r="FS345" s="472"/>
      <c r="FT345" s="468"/>
      <c r="FU345" s="471">
        <f>'Per IP Marketing'!$B$14</f>
        <v>-24000</v>
      </c>
      <c r="FV345" s="471">
        <f>'Per IP Marketing'!$C$14</f>
        <v>-24000</v>
      </c>
      <c r="FW345" s="471">
        <f>'Per IP Marketing'!$D$14</f>
        <v>-19000</v>
      </c>
      <c r="FX345" s="471">
        <f>'Per IP Marketing'!$E$14</f>
        <v>-29000</v>
      </c>
      <c r="FY345" s="471">
        <f>'Per IP Marketing'!$F$14</f>
        <v>-26500</v>
      </c>
      <c r="FZ345" s="471">
        <f>'Per IP Marketing'!$G$14</f>
        <v>-27700</v>
      </c>
      <c r="GA345" s="471">
        <f>'Per IP Marketing'!$H$14</f>
        <v>-32700</v>
      </c>
      <c r="GB345" s="471">
        <f>'Per IP Marketing'!$I$14</f>
        <v>-27000</v>
      </c>
      <c r="GC345" s="471">
        <f>'Per IP Marketing'!$J$14</f>
        <v>-12500</v>
      </c>
      <c r="GD345" s="471">
        <f>'Per IP Marketing'!$K$14</f>
        <v>-10000</v>
      </c>
      <c r="GE345" s="471">
        <f>'Per IP Marketing'!$L$14</f>
        <v>-9250</v>
      </c>
      <c r="GF345" s="471"/>
      <c r="GG345" s="510"/>
      <c r="GH345" s="510"/>
      <c r="GI345" s="510"/>
      <c r="GJ345" s="510"/>
      <c r="GK345" s="510"/>
    </row>
    <row r="346" spans="7:198" s="508" customFormat="1" ht="22" hidden="1" customHeight="1">
      <c r="G346" s="540">
        <f t="shared" ref="G346:G348" si="309">G345+1</f>
        <v>140</v>
      </c>
      <c r="H346" s="468"/>
      <c r="I346" s="468"/>
      <c r="J346" s="468"/>
      <c r="K346" s="468"/>
      <c r="L346" s="468"/>
      <c r="M346" s="468"/>
      <c r="N346" s="468"/>
      <c r="O346" s="468"/>
      <c r="P346" s="472"/>
      <c r="Q346" s="471"/>
      <c r="R346" s="471"/>
      <c r="S346" s="472"/>
      <c r="T346" s="471"/>
      <c r="U346" s="471"/>
      <c r="V346" s="471"/>
      <c r="W346" s="471"/>
      <c r="X346" s="471"/>
      <c r="Y346" s="471"/>
      <c r="Z346" s="471"/>
      <c r="AA346" s="471"/>
      <c r="AB346" s="471"/>
      <c r="AC346" s="468"/>
      <c r="AD346" s="468"/>
      <c r="AE346" s="472"/>
      <c r="AF346" s="471"/>
      <c r="AG346" s="471"/>
      <c r="AH346" s="471"/>
      <c r="AI346" s="468"/>
      <c r="AJ346" s="468"/>
      <c r="AK346" s="468"/>
      <c r="AL346" s="468"/>
      <c r="AM346" s="468"/>
      <c r="AN346" s="471"/>
      <c r="AO346" s="471"/>
      <c r="AP346" s="471"/>
      <c r="AQ346" s="472"/>
      <c r="AR346" s="471"/>
      <c r="AS346" s="471"/>
      <c r="AT346" s="471"/>
      <c r="AU346" s="471"/>
      <c r="AV346" s="471"/>
      <c r="AW346" s="471"/>
      <c r="AX346" s="471"/>
      <c r="AY346" s="471"/>
      <c r="AZ346" s="468"/>
      <c r="BA346" s="468"/>
      <c r="BB346" s="468"/>
      <c r="BC346" s="472"/>
      <c r="BD346" s="471"/>
      <c r="BE346" s="471"/>
      <c r="BF346" s="471"/>
      <c r="BG346" s="468"/>
      <c r="BH346" s="468"/>
      <c r="BI346" s="468"/>
      <c r="BJ346" s="468"/>
      <c r="BK346" s="468"/>
      <c r="BL346" s="471"/>
      <c r="BM346" s="471"/>
      <c r="BN346" s="471"/>
      <c r="BO346" s="472"/>
      <c r="BP346" s="471"/>
      <c r="BQ346" s="471"/>
      <c r="BR346" s="471"/>
      <c r="BS346" s="471"/>
      <c r="BT346" s="471"/>
      <c r="BU346" s="471"/>
      <c r="BV346" s="471"/>
      <c r="BW346" s="471"/>
      <c r="BX346" s="471"/>
      <c r="BY346" s="468"/>
      <c r="BZ346" s="468"/>
      <c r="CA346" s="472"/>
      <c r="CB346" s="468"/>
      <c r="CC346" s="468"/>
      <c r="CD346" s="468"/>
      <c r="CE346" s="468"/>
      <c r="CF346" s="468"/>
      <c r="CG346" s="468"/>
      <c r="CH346" s="468"/>
      <c r="CI346" s="468"/>
      <c r="CJ346" s="471"/>
      <c r="CK346" s="471"/>
      <c r="CL346" s="471"/>
      <c r="CM346" s="472"/>
      <c r="CN346" s="471"/>
      <c r="CO346" s="471"/>
      <c r="CP346" s="471"/>
      <c r="CQ346" s="471"/>
      <c r="CR346" s="471"/>
      <c r="CS346" s="471"/>
      <c r="CT346" s="471"/>
      <c r="CU346" s="471"/>
      <c r="CV346" s="471"/>
      <c r="CW346" s="468"/>
      <c r="CX346" s="468"/>
      <c r="CY346" s="472"/>
      <c r="CZ346" s="468"/>
      <c r="DA346" s="468"/>
      <c r="DB346" s="468"/>
      <c r="DC346" s="468"/>
      <c r="DD346" s="468"/>
      <c r="DE346" s="468"/>
      <c r="DF346" s="468"/>
      <c r="DG346" s="468"/>
      <c r="DH346" s="471"/>
      <c r="DI346" s="471"/>
      <c r="DJ346" s="471"/>
      <c r="DK346" s="472"/>
      <c r="DL346" s="471"/>
      <c r="DM346" s="471"/>
      <c r="DN346" s="471"/>
      <c r="DO346" s="471"/>
      <c r="DP346" s="471"/>
      <c r="DQ346" s="471"/>
      <c r="DR346" s="471"/>
      <c r="DS346" s="471"/>
      <c r="DT346" s="471"/>
      <c r="DU346" s="468"/>
      <c r="DV346" s="468"/>
      <c r="DW346" s="472"/>
      <c r="DX346" s="468"/>
      <c r="DY346" s="468"/>
      <c r="DZ346" s="468"/>
      <c r="EA346" s="468"/>
      <c r="EB346" s="468"/>
      <c r="EC346" s="468"/>
      <c r="ED346" s="468"/>
      <c r="EE346" s="468"/>
      <c r="EF346" s="471"/>
      <c r="EG346" s="471"/>
      <c r="EH346" s="471"/>
      <c r="EI346" s="472"/>
      <c r="EJ346" s="471"/>
      <c r="EK346" s="471"/>
      <c r="EL346" s="471"/>
      <c r="EM346" s="471"/>
      <c r="EN346" s="471"/>
      <c r="EO346" s="471"/>
      <c r="EP346" s="471"/>
      <c r="EQ346" s="471"/>
      <c r="ER346" s="471"/>
      <c r="ES346" s="468"/>
      <c r="ET346" s="468"/>
      <c r="EU346" s="472"/>
      <c r="EV346" s="468"/>
      <c r="EW346" s="468"/>
      <c r="EX346" s="468"/>
      <c r="EY346" s="468"/>
      <c r="EZ346" s="468"/>
      <c r="FA346" s="468"/>
      <c r="FB346" s="468"/>
      <c r="FC346" s="468"/>
      <c r="FD346" s="471"/>
      <c r="FE346" s="471"/>
      <c r="FF346" s="471"/>
      <c r="FG346" s="472"/>
      <c r="FH346" s="471"/>
      <c r="FI346" s="471"/>
      <c r="FJ346" s="471"/>
      <c r="FK346" s="471"/>
      <c r="FL346" s="471"/>
      <c r="FM346" s="471"/>
      <c r="FN346" s="471"/>
      <c r="FO346" s="471"/>
      <c r="FP346" s="471"/>
      <c r="FQ346" s="468"/>
      <c r="FR346" s="468"/>
      <c r="FS346" s="472"/>
      <c r="FT346" s="468"/>
      <c r="FU346" s="468"/>
      <c r="FV346" s="471"/>
      <c r="FW346" s="471">
        <f>'Per IP Marketing'!$B$14</f>
        <v>-24000</v>
      </c>
      <c r="FX346" s="471">
        <f>'Per IP Marketing'!$C$14</f>
        <v>-24000</v>
      </c>
      <c r="FY346" s="471">
        <f>'Per IP Marketing'!$D$14</f>
        <v>-19000</v>
      </c>
      <c r="FZ346" s="471">
        <f>'Per IP Marketing'!$E$14</f>
        <v>-29000</v>
      </c>
      <c r="GA346" s="471">
        <f>'Per IP Marketing'!$F$14</f>
        <v>-26500</v>
      </c>
      <c r="GB346" s="471">
        <f>'Per IP Marketing'!$G$14</f>
        <v>-27700</v>
      </c>
      <c r="GC346" s="471">
        <f>'Per IP Marketing'!$H$14</f>
        <v>-32700</v>
      </c>
      <c r="GD346" s="471">
        <f>'Per IP Marketing'!$I$14</f>
        <v>-27000</v>
      </c>
      <c r="GE346" s="471">
        <f>'Per IP Marketing'!$J$14</f>
        <v>-12500</v>
      </c>
      <c r="GF346" s="471"/>
      <c r="GG346" s="510"/>
      <c r="GH346" s="510"/>
      <c r="GI346" s="510"/>
      <c r="GJ346" s="510"/>
      <c r="GK346" s="510"/>
      <c r="GL346" s="510"/>
      <c r="GM346" s="510"/>
    </row>
    <row r="347" spans="7:198" s="508" customFormat="1" ht="22" hidden="1" customHeight="1">
      <c r="G347" s="540">
        <f t="shared" si="309"/>
        <v>141</v>
      </c>
      <c r="H347" s="468"/>
      <c r="I347" s="468"/>
      <c r="J347" s="468"/>
      <c r="K347" s="468"/>
      <c r="L347" s="468"/>
      <c r="M347" s="468"/>
      <c r="N347" s="468"/>
      <c r="O347" s="468"/>
      <c r="P347" s="472"/>
      <c r="Q347" s="471"/>
      <c r="R347" s="471"/>
      <c r="S347" s="472"/>
      <c r="T347" s="471"/>
      <c r="U347" s="471"/>
      <c r="V347" s="471"/>
      <c r="W347" s="471"/>
      <c r="X347" s="471"/>
      <c r="Y347" s="471"/>
      <c r="Z347" s="471"/>
      <c r="AA347" s="471"/>
      <c r="AB347" s="471"/>
      <c r="AC347" s="468"/>
      <c r="AD347" s="468"/>
      <c r="AE347" s="472"/>
      <c r="AF347" s="471"/>
      <c r="AG347" s="471"/>
      <c r="AH347" s="471"/>
      <c r="AI347" s="468"/>
      <c r="AJ347" s="468"/>
      <c r="AK347" s="468"/>
      <c r="AL347" s="468"/>
      <c r="AM347" s="468"/>
      <c r="AN347" s="471"/>
      <c r="AO347" s="471"/>
      <c r="AP347" s="471"/>
      <c r="AQ347" s="472"/>
      <c r="AR347" s="471"/>
      <c r="AS347" s="471"/>
      <c r="AT347" s="471"/>
      <c r="AU347" s="471"/>
      <c r="AV347" s="471"/>
      <c r="AW347" s="471"/>
      <c r="AX347" s="471"/>
      <c r="AY347" s="471"/>
      <c r="AZ347" s="468"/>
      <c r="BA347" s="468"/>
      <c r="BB347" s="468"/>
      <c r="BC347" s="472"/>
      <c r="BD347" s="471"/>
      <c r="BE347" s="471"/>
      <c r="BF347" s="471"/>
      <c r="BG347" s="468"/>
      <c r="BH347" s="468"/>
      <c r="BI347" s="468"/>
      <c r="BJ347" s="468"/>
      <c r="BK347" s="468"/>
      <c r="BL347" s="471"/>
      <c r="BM347" s="471"/>
      <c r="BN347" s="471"/>
      <c r="BO347" s="472"/>
      <c r="BP347" s="471"/>
      <c r="BQ347" s="471"/>
      <c r="BR347" s="471"/>
      <c r="BS347" s="471"/>
      <c r="BT347" s="471"/>
      <c r="BU347" s="471"/>
      <c r="BV347" s="471"/>
      <c r="BW347" s="471"/>
      <c r="BX347" s="471"/>
      <c r="BY347" s="468"/>
      <c r="BZ347" s="468"/>
      <c r="CA347" s="472"/>
      <c r="CB347" s="468"/>
      <c r="CC347" s="468"/>
      <c r="CD347" s="468"/>
      <c r="CE347" s="468"/>
      <c r="CF347" s="468"/>
      <c r="CG347" s="468"/>
      <c r="CH347" s="468"/>
      <c r="CI347" s="468"/>
      <c r="CJ347" s="471"/>
      <c r="CK347" s="471"/>
      <c r="CL347" s="471"/>
      <c r="CM347" s="472"/>
      <c r="CN347" s="471"/>
      <c r="CO347" s="471"/>
      <c r="CP347" s="471"/>
      <c r="CQ347" s="471"/>
      <c r="CR347" s="471"/>
      <c r="CS347" s="471"/>
      <c r="CT347" s="471"/>
      <c r="CU347" s="471"/>
      <c r="CV347" s="471"/>
      <c r="CW347" s="468"/>
      <c r="CX347" s="468"/>
      <c r="CY347" s="472"/>
      <c r="CZ347" s="468"/>
      <c r="DA347" s="468"/>
      <c r="DB347" s="468"/>
      <c r="DC347" s="468"/>
      <c r="DD347" s="468"/>
      <c r="DE347" s="468"/>
      <c r="DF347" s="468"/>
      <c r="DG347" s="468"/>
      <c r="DH347" s="471"/>
      <c r="DI347" s="471"/>
      <c r="DJ347" s="471"/>
      <c r="DK347" s="472"/>
      <c r="DL347" s="471"/>
      <c r="DM347" s="471"/>
      <c r="DN347" s="471"/>
      <c r="DO347" s="471"/>
      <c r="DP347" s="471"/>
      <c r="DQ347" s="471"/>
      <c r="DR347" s="471"/>
      <c r="DS347" s="471"/>
      <c r="DT347" s="471"/>
      <c r="DU347" s="468"/>
      <c r="DV347" s="468"/>
      <c r="DW347" s="472"/>
      <c r="DX347" s="468"/>
      <c r="DY347" s="468"/>
      <c r="DZ347" s="468"/>
      <c r="EA347" s="468"/>
      <c r="EB347" s="468"/>
      <c r="EC347" s="468"/>
      <c r="ED347" s="468"/>
      <c r="EE347" s="468"/>
      <c r="EF347" s="471"/>
      <c r="EG347" s="471"/>
      <c r="EH347" s="471"/>
      <c r="EI347" s="472"/>
      <c r="EJ347" s="471"/>
      <c r="EK347" s="471"/>
      <c r="EL347" s="471"/>
      <c r="EM347" s="471"/>
      <c r="EN347" s="471"/>
      <c r="EO347" s="471"/>
      <c r="EP347" s="471"/>
      <c r="EQ347" s="471"/>
      <c r="ER347" s="471"/>
      <c r="ES347" s="468"/>
      <c r="ET347" s="468"/>
      <c r="EU347" s="472"/>
      <c r="EV347" s="468"/>
      <c r="EW347" s="468"/>
      <c r="EX347" s="468"/>
      <c r="EY347" s="468"/>
      <c r="EZ347" s="468"/>
      <c r="FA347" s="468"/>
      <c r="FB347" s="468"/>
      <c r="FC347" s="468"/>
      <c r="FD347" s="471"/>
      <c r="FE347" s="471"/>
      <c r="FF347" s="471"/>
      <c r="FG347" s="472"/>
      <c r="FH347" s="471"/>
      <c r="FI347" s="471"/>
      <c r="FJ347" s="471"/>
      <c r="FK347" s="471"/>
      <c r="FL347" s="471"/>
      <c r="FM347" s="471"/>
      <c r="FN347" s="471"/>
      <c r="FO347" s="471"/>
      <c r="FP347" s="471"/>
      <c r="FQ347" s="468"/>
      <c r="FR347" s="468"/>
      <c r="FS347" s="472"/>
      <c r="FT347" s="468"/>
      <c r="FU347" s="468"/>
      <c r="FV347" s="468"/>
      <c r="FW347" s="471"/>
      <c r="FX347" s="471">
        <f>'Per IP Marketing'!$B$14</f>
        <v>-24000</v>
      </c>
      <c r="FY347" s="471">
        <f>'Per IP Marketing'!$C$14</f>
        <v>-24000</v>
      </c>
      <c r="FZ347" s="471">
        <f>'Per IP Marketing'!$D$14</f>
        <v>-19000</v>
      </c>
      <c r="GA347" s="471">
        <f>'Per IP Marketing'!$E$14</f>
        <v>-29000</v>
      </c>
      <c r="GB347" s="471">
        <f>'Per IP Marketing'!$F$14</f>
        <v>-26500</v>
      </c>
      <c r="GC347" s="471">
        <f>'Per IP Marketing'!$G$14</f>
        <v>-27700</v>
      </c>
      <c r="GD347" s="471">
        <f>'Per IP Marketing'!$H$14</f>
        <v>-32700</v>
      </c>
      <c r="GE347" s="471">
        <f>'Per IP Marketing'!$I$14</f>
        <v>-27000</v>
      </c>
      <c r="GF347" s="471"/>
      <c r="GG347" s="510"/>
      <c r="GH347" s="510"/>
      <c r="GI347" s="510"/>
      <c r="GJ347" s="510"/>
      <c r="GK347" s="510"/>
      <c r="GL347" s="510"/>
      <c r="GM347" s="510"/>
      <c r="GN347" s="510"/>
      <c r="GO347" s="510"/>
      <c r="GP347" s="510"/>
    </row>
    <row r="348" spans="7:198" s="508" customFormat="1" ht="22" hidden="1" customHeight="1" thickBot="1">
      <c r="G348" s="540">
        <f t="shared" si="309"/>
        <v>142</v>
      </c>
      <c r="H348" s="468"/>
      <c r="I348" s="468"/>
      <c r="J348" s="468"/>
      <c r="K348" s="468"/>
      <c r="L348" s="468"/>
      <c r="M348" s="468"/>
      <c r="N348" s="468"/>
      <c r="O348" s="468"/>
      <c r="P348" s="472"/>
      <c r="Q348" s="471"/>
      <c r="R348" s="471"/>
      <c r="S348" s="472"/>
      <c r="T348" s="471"/>
      <c r="U348" s="471"/>
      <c r="V348" s="471"/>
      <c r="W348" s="471"/>
      <c r="X348" s="471"/>
      <c r="Y348" s="471"/>
      <c r="Z348" s="471"/>
      <c r="AA348" s="471"/>
      <c r="AB348" s="471"/>
      <c r="AC348" s="468"/>
      <c r="AD348" s="468"/>
      <c r="AE348" s="472"/>
      <c r="AF348" s="471"/>
      <c r="AG348" s="471"/>
      <c r="AH348" s="471"/>
      <c r="AI348" s="468"/>
      <c r="AJ348" s="468"/>
      <c r="AK348" s="468"/>
      <c r="AL348" s="468"/>
      <c r="AM348" s="468"/>
      <c r="AN348" s="471"/>
      <c r="AO348" s="471"/>
      <c r="AP348" s="471"/>
      <c r="AQ348" s="472"/>
      <c r="AR348" s="471"/>
      <c r="AS348" s="471"/>
      <c r="AT348" s="471"/>
      <c r="AU348" s="471"/>
      <c r="AV348" s="471"/>
      <c r="AW348" s="471"/>
      <c r="AX348" s="471"/>
      <c r="AY348" s="471"/>
      <c r="AZ348" s="468"/>
      <c r="BA348" s="468"/>
      <c r="BB348" s="468"/>
      <c r="BC348" s="472"/>
      <c r="BD348" s="471"/>
      <c r="BE348" s="471"/>
      <c r="BF348" s="471"/>
      <c r="BG348" s="468"/>
      <c r="BH348" s="468"/>
      <c r="BI348" s="468"/>
      <c r="BJ348" s="468"/>
      <c r="BK348" s="468"/>
      <c r="BL348" s="471"/>
      <c r="BM348" s="471"/>
      <c r="BN348" s="471"/>
      <c r="BO348" s="472"/>
      <c r="BP348" s="471"/>
      <c r="BQ348" s="471"/>
      <c r="BR348" s="471"/>
      <c r="BS348" s="471"/>
      <c r="BT348" s="471"/>
      <c r="BU348" s="471"/>
      <c r="BV348" s="471"/>
      <c r="BW348" s="471"/>
      <c r="BX348" s="471"/>
      <c r="BY348" s="468"/>
      <c r="BZ348" s="468"/>
      <c r="CA348" s="472"/>
      <c r="CB348" s="468"/>
      <c r="CC348" s="468"/>
      <c r="CD348" s="468"/>
      <c r="CE348" s="468"/>
      <c r="CF348" s="468"/>
      <c r="CG348" s="468"/>
      <c r="CH348" s="468"/>
      <c r="CI348" s="468"/>
      <c r="CJ348" s="471"/>
      <c r="CK348" s="471"/>
      <c r="CL348" s="471"/>
      <c r="CM348" s="472"/>
      <c r="CN348" s="471"/>
      <c r="CO348" s="471"/>
      <c r="CP348" s="471"/>
      <c r="CQ348" s="471"/>
      <c r="CR348" s="471"/>
      <c r="CS348" s="471"/>
      <c r="CT348" s="471"/>
      <c r="CU348" s="471"/>
      <c r="CV348" s="471"/>
      <c r="CW348" s="468"/>
      <c r="CX348" s="468"/>
      <c r="CY348" s="472"/>
      <c r="CZ348" s="468"/>
      <c r="DA348" s="468"/>
      <c r="DB348" s="468"/>
      <c r="DC348" s="468"/>
      <c r="DD348" s="468"/>
      <c r="DE348" s="468"/>
      <c r="DF348" s="468"/>
      <c r="DG348" s="468"/>
      <c r="DH348" s="471"/>
      <c r="DI348" s="471"/>
      <c r="DJ348" s="471"/>
      <c r="DK348" s="472"/>
      <c r="DL348" s="471"/>
      <c r="DM348" s="471"/>
      <c r="DN348" s="471"/>
      <c r="DO348" s="471"/>
      <c r="DP348" s="471"/>
      <c r="DQ348" s="471"/>
      <c r="DR348" s="471"/>
      <c r="DS348" s="471"/>
      <c r="DT348" s="471"/>
      <c r="DU348" s="468"/>
      <c r="DV348" s="468"/>
      <c r="DW348" s="472"/>
      <c r="DX348" s="468"/>
      <c r="DY348" s="468"/>
      <c r="DZ348" s="468"/>
      <c r="EA348" s="468"/>
      <c r="EB348" s="468"/>
      <c r="EC348" s="468"/>
      <c r="ED348" s="468"/>
      <c r="EE348" s="468"/>
      <c r="EF348" s="471"/>
      <c r="EG348" s="471"/>
      <c r="EH348" s="471"/>
      <c r="EI348" s="472"/>
      <c r="EJ348" s="471"/>
      <c r="EK348" s="471"/>
      <c r="EL348" s="471"/>
      <c r="EM348" s="471"/>
      <c r="EN348" s="471"/>
      <c r="EO348" s="471"/>
      <c r="EP348" s="471"/>
      <c r="EQ348" s="471"/>
      <c r="ER348" s="471"/>
      <c r="ES348" s="468"/>
      <c r="ET348" s="468"/>
      <c r="EU348" s="472"/>
      <c r="EV348" s="468"/>
      <c r="EW348" s="468"/>
      <c r="EX348" s="468"/>
      <c r="EY348" s="468"/>
      <c r="EZ348" s="468"/>
      <c r="FA348" s="468"/>
      <c r="FB348" s="468"/>
      <c r="FC348" s="468"/>
      <c r="FD348" s="471"/>
      <c r="FE348" s="471"/>
      <c r="FF348" s="471"/>
      <c r="FG348" s="472"/>
      <c r="FH348" s="471"/>
      <c r="FI348" s="471"/>
      <c r="FJ348" s="471"/>
      <c r="FK348" s="471"/>
      <c r="FL348" s="471"/>
      <c r="FM348" s="471"/>
      <c r="FN348" s="471"/>
      <c r="FO348" s="471"/>
      <c r="FP348" s="471"/>
      <c r="FQ348" s="468"/>
      <c r="FR348" s="468"/>
      <c r="FS348" s="472"/>
      <c r="FT348" s="468"/>
      <c r="FU348" s="468"/>
      <c r="FV348" s="468"/>
      <c r="FW348" s="468"/>
      <c r="FX348" s="468"/>
      <c r="FY348" s="471">
        <f>'Per IP Marketing'!$B$14</f>
        <v>-24000</v>
      </c>
      <c r="FZ348" s="471">
        <f>'Per IP Marketing'!$C$14</f>
        <v>-24000</v>
      </c>
      <c r="GA348" s="471">
        <f>'Per IP Marketing'!$D$14</f>
        <v>-19000</v>
      </c>
      <c r="GB348" s="471">
        <f>'Per IP Marketing'!$E$14</f>
        <v>-29000</v>
      </c>
      <c r="GC348" s="471">
        <f>'Per IP Marketing'!$F$14</f>
        <v>-26500</v>
      </c>
      <c r="GD348" s="471">
        <f>'Per IP Marketing'!$G$14</f>
        <v>-27700</v>
      </c>
      <c r="GE348" s="471">
        <f>'Per IP Marketing'!$H$14</f>
        <v>-32700</v>
      </c>
      <c r="GF348" s="471"/>
      <c r="GG348" s="510"/>
      <c r="GH348" s="510"/>
      <c r="GI348" s="510"/>
      <c r="GJ348" s="510"/>
      <c r="GK348" s="510"/>
      <c r="GL348" s="510"/>
      <c r="GM348" s="510"/>
      <c r="GN348" s="510"/>
      <c r="GO348" s="510"/>
      <c r="GP348" s="510"/>
    </row>
    <row r="349" spans="7:198" s="508" customFormat="1" ht="22" hidden="1" customHeight="1" thickTop="1" thickBot="1">
      <c r="G349" s="541" t="s">
        <v>470</v>
      </c>
      <c r="H349" s="469">
        <f t="shared" ref="H349:AM349" si="310">SUM(H207:H348)</f>
        <v>0</v>
      </c>
      <c r="I349" s="469">
        <f t="shared" si="310"/>
        <v>0</v>
      </c>
      <c r="J349" s="469">
        <f t="shared" si="310"/>
        <v>0</v>
      </c>
      <c r="K349" s="469">
        <f t="shared" si="310"/>
        <v>-24000</v>
      </c>
      <c r="L349" s="469">
        <f t="shared" si="310"/>
        <v>-24000</v>
      </c>
      <c r="M349" s="469">
        <f t="shared" si="310"/>
        <v>-43000</v>
      </c>
      <c r="N349" s="469">
        <f t="shared" si="310"/>
        <v>-53000</v>
      </c>
      <c r="O349" s="469">
        <f t="shared" si="310"/>
        <v>-45500</v>
      </c>
      <c r="P349" s="481">
        <f t="shared" si="310"/>
        <v>-80700</v>
      </c>
      <c r="Q349" s="469">
        <f t="shared" si="310"/>
        <v>-83200</v>
      </c>
      <c r="R349" s="469">
        <f t="shared" si="310"/>
        <v>-97700</v>
      </c>
      <c r="S349" s="481">
        <f t="shared" si="310"/>
        <v>-98200</v>
      </c>
      <c r="T349" s="469">
        <f t="shared" si="310"/>
        <v>-82500</v>
      </c>
      <c r="U349" s="469">
        <f t="shared" si="310"/>
        <v>-78450</v>
      </c>
      <c r="V349" s="469">
        <f t="shared" si="310"/>
        <v>-95900</v>
      </c>
      <c r="W349" s="469">
        <f t="shared" si="310"/>
        <v>-89050</v>
      </c>
      <c r="X349" s="469">
        <f t="shared" si="310"/>
        <v>-92000</v>
      </c>
      <c r="Y349" s="469">
        <f t="shared" si="310"/>
        <v>-92200</v>
      </c>
      <c r="Z349" s="469">
        <f t="shared" si="310"/>
        <v>-93150</v>
      </c>
      <c r="AA349" s="469">
        <f t="shared" si="310"/>
        <v>-119550</v>
      </c>
      <c r="AB349" s="469">
        <f t="shared" si="310"/>
        <v>-113650</v>
      </c>
      <c r="AC349" s="469">
        <f t="shared" si="310"/>
        <v>-107550</v>
      </c>
      <c r="AD349" s="469">
        <f t="shared" si="310"/>
        <v>-127200</v>
      </c>
      <c r="AE349" s="481">
        <f t="shared" si="310"/>
        <v>-141100</v>
      </c>
      <c r="AF349" s="469">
        <f t="shared" si="310"/>
        <v>-127300</v>
      </c>
      <c r="AG349" s="469">
        <f t="shared" si="310"/>
        <v>-121500</v>
      </c>
      <c r="AH349" s="469">
        <f t="shared" si="310"/>
        <v>-130400</v>
      </c>
      <c r="AI349" s="469">
        <f t="shared" si="310"/>
        <v>-104800</v>
      </c>
      <c r="AJ349" s="469">
        <f t="shared" si="310"/>
        <v>-100850</v>
      </c>
      <c r="AK349" s="469">
        <f t="shared" si="310"/>
        <v>-126550</v>
      </c>
      <c r="AL349" s="469">
        <f t="shared" si="310"/>
        <v>-119950</v>
      </c>
      <c r="AM349" s="469">
        <f t="shared" si="310"/>
        <v>-120500</v>
      </c>
      <c r="AN349" s="469">
        <f t="shared" ref="AN349:BS349" si="311">SUM(AN207:AN348)</f>
        <v>-127200</v>
      </c>
      <c r="AO349" s="469">
        <f t="shared" si="311"/>
        <v>-139650</v>
      </c>
      <c r="AP349" s="469">
        <f t="shared" si="311"/>
        <v>-149350</v>
      </c>
      <c r="AQ349" s="481">
        <f t="shared" si="311"/>
        <v>-167450</v>
      </c>
      <c r="AR349" s="469">
        <f t="shared" si="311"/>
        <v>-171150</v>
      </c>
      <c r="AS349" s="469">
        <f t="shared" si="311"/>
        <v>-151300</v>
      </c>
      <c r="AT349" s="469">
        <f t="shared" si="311"/>
        <v>-159650</v>
      </c>
      <c r="AU349" s="469">
        <f t="shared" si="311"/>
        <v>-169100</v>
      </c>
      <c r="AV349" s="469">
        <f t="shared" si="311"/>
        <v>-153450</v>
      </c>
      <c r="AW349" s="469">
        <f t="shared" si="311"/>
        <v>-158050</v>
      </c>
      <c r="AX349" s="469">
        <f t="shared" si="311"/>
        <v>-158950</v>
      </c>
      <c r="AY349" s="469">
        <f t="shared" si="311"/>
        <v>-156250</v>
      </c>
      <c r="AZ349" s="469">
        <f t="shared" si="311"/>
        <v>-157350</v>
      </c>
      <c r="BA349" s="469">
        <f t="shared" si="311"/>
        <v>-174200</v>
      </c>
      <c r="BB349" s="469">
        <f t="shared" si="311"/>
        <v>-177450</v>
      </c>
      <c r="BC349" s="481">
        <f t="shared" si="311"/>
        <v>-180750</v>
      </c>
      <c r="BD349" s="469">
        <f t="shared" si="311"/>
        <v>-181650</v>
      </c>
      <c r="BE349" s="469">
        <f t="shared" si="311"/>
        <v>-161600</v>
      </c>
      <c r="BF349" s="469">
        <f t="shared" si="311"/>
        <v>-162350</v>
      </c>
      <c r="BG349" s="469">
        <f t="shared" si="311"/>
        <v>-169900</v>
      </c>
      <c r="BH349" s="469">
        <f t="shared" si="311"/>
        <v>-178550</v>
      </c>
      <c r="BI349" s="469">
        <f t="shared" si="311"/>
        <v>-159150</v>
      </c>
      <c r="BJ349" s="469">
        <f t="shared" si="311"/>
        <v>-154750</v>
      </c>
      <c r="BK349" s="469">
        <f t="shared" si="311"/>
        <v>-167300</v>
      </c>
      <c r="BL349" s="469">
        <f t="shared" si="311"/>
        <v>-154850</v>
      </c>
      <c r="BM349" s="469">
        <f t="shared" si="311"/>
        <v>-175400</v>
      </c>
      <c r="BN349" s="469">
        <f t="shared" si="311"/>
        <v>-182450</v>
      </c>
      <c r="BO349" s="481">
        <f t="shared" si="311"/>
        <v>-175050</v>
      </c>
      <c r="BP349" s="469">
        <f t="shared" si="311"/>
        <v>-191150</v>
      </c>
      <c r="BQ349" s="469">
        <f t="shared" si="311"/>
        <v>-183100</v>
      </c>
      <c r="BR349" s="469">
        <f t="shared" si="311"/>
        <v>-180600</v>
      </c>
      <c r="BS349" s="469">
        <f t="shared" si="311"/>
        <v>-168350</v>
      </c>
      <c r="BT349" s="469">
        <f t="shared" ref="BT349:CY349" si="312">SUM(BT207:BT348)</f>
        <v>-179450</v>
      </c>
      <c r="BU349" s="469">
        <f t="shared" si="312"/>
        <v>-191850</v>
      </c>
      <c r="BV349" s="469">
        <f t="shared" si="312"/>
        <v>-206450</v>
      </c>
      <c r="BW349" s="469">
        <f t="shared" si="312"/>
        <v>-234500</v>
      </c>
      <c r="BX349" s="469">
        <f t="shared" si="312"/>
        <v>-211900</v>
      </c>
      <c r="BY349" s="469">
        <f t="shared" si="312"/>
        <v>-226150</v>
      </c>
      <c r="BZ349" s="469">
        <f t="shared" si="312"/>
        <v>-247900</v>
      </c>
      <c r="CA349" s="481">
        <f t="shared" si="312"/>
        <v>-252150</v>
      </c>
      <c r="CB349" s="469">
        <f t="shared" si="312"/>
        <v>-245650</v>
      </c>
      <c r="CC349" s="469">
        <f t="shared" si="312"/>
        <v>-247150</v>
      </c>
      <c r="CD349" s="469">
        <f t="shared" si="312"/>
        <v>-233500</v>
      </c>
      <c r="CE349" s="469">
        <f t="shared" si="312"/>
        <v>-213800</v>
      </c>
      <c r="CF349" s="469">
        <f t="shared" si="312"/>
        <v>-227850</v>
      </c>
      <c r="CG349" s="469">
        <f t="shared" si="312"/>
        <v>-197600</v>
      </c>
      <c r="CH349" s="469">
        <f t="shared" si="312"/>
        <v>-186550</v>
      </c>
      <c r="CI349" s="469">
        <f t="shared" si="312"/>
        <v>-201950</v>
      </c>
      <c r="CJ349" s="469">
        <f t="shared" si="312"/>
        <v>-185100</v>
      </c>
      <c r="CK349" s="469">
        <f t="shared" si="312"/>
        <v>-189800</v>
      </c>
      <c r="CL349" s="469">
        <f t="shared" si="312"/>
        <v>-170300</v>
      </c>
      <c r="CM349" s="481">
        <f t="shared" si="312"/>
        <v>-161350</v>
      </c>
      <c r="CN349" s="469">
        <f t="shared" si="312"/>
        <v>-174850</v>
      </c>
      <c r="CO349" s="469">
        <f t="shared" si="312"/>
        <v>-179200</v>
      </c>
      <c r="CP349" s="469">
        <f t="shared" si="312"/>
        <v>-155200</v>
      </c>
      <c r="CQ349" s="469">
        <f t="shared" si="312"/>
        <v>-160750</v>
      </c>
      <c r="CR349" s="469">
        <f t="shared" si="312"/>
        <v>-205550</v>
      </c>
      <c r="CS349" s="469">
        <f t="shared" si="312"/>
        <v>-206400</v>
      </c>
      <c r="CT349" s="469">
        <f t="shared" si="312"/>
        <v>-243150</v>
      </c>
      <c r="CU349" s="469">
        <f t="shared" si="312"/>
        <v>-309000</v>
      </c>
      <c r="CV349" s="469">
        <f t="shared" si="312"/>
        <v>-275150</v>
      </c>
      <c r="CW349" s="469">
        <f t="shared" si="312"/>
        <v>-288350</v>
      </c>
      <c r="CX349" s="469">
        <f t="shared" si="312"/>
        <v>-333000</v>
      </c>
      <c r="CY349" s="481">
        <f t="shared" si="312"/>
        <v>-292300</v>
      </c>
      <c r="CZ349" s="469">
        <f t="shared" ref="CZ349:EE349" si="313">SUM(CZ207:CZ348)</f>
        <v>-288200</v>
      </c>
      <c r="DA349" s="469">
        <f t="shared" si="313"/>
        <v>-301700</v>
      </c>
      <c r="DB349" s="469">
        <f t="shared" si="313"/>
        <v>-261400</v>
      </c>
      <c r="DC349" s="469">
        <f t="shared" si="313"/>
        <v>-208600</v>
      </c>
      <c r="DD349" s="469">
        <f t="shared" si="313"/>
        <v>-214550</v>
      </c>
      <c r="DE349" s="469">
        <f t="shared" si="313"/>
        <v>-209300</v>
      </c>
      <c r="DF349" s="469">
        <f t="shared" si="313"/>
        <v>-190800</v>
      </c>
      <c r="DG349" s="469">
        <f t="shared" si="313"/>
        <v>-235900</v>
      </c>
      <c r="DH349" s="469">
        <f t="shared" si="313"/>
        <v>-215050</v>
      </c>
      <c r="DI349" s="469">
        <f t="shared" si="313"/>
        <v>-204450</v>
      </c>
      <c r="DJ349" s="469">
        <f t="shared" si="313"/>
        <v>-207350</v>
      </c>
      <c r="DK349" s="481">
        <f t="shared" si="313"/>
        <v>-210700</v>
      </c>
      <c r="DL349" s="469">
        <f t="shared" si="313"/>
        <v>-219550</v>
      </c>
      <c r="DM349" s="469">
        <f t="shared" si="313"/>
        <v>-215150</v>
      </c>
      <c r="DN349" s="469">
        <f t="shared" si="313"/>
        <v>-213800</v>
      </c>
      <c r="DO349" s="469">
        <f t="shared" si="313"/>
        <v>-205150</v>
      </c>
      <c r="DP349" s="469">
        <f t="shared" si="313"/>
        <v>-237200</v>
      </c>
      <c r="DQ349" s="469">
        <f t="shared" si="313"/>
        <v>-244650</v>
      </c>
      <c r="DR349" s="469">
        <f t="shared" si="313"/>
        <v>-272650</v>
      </c>
      <c r="DS349" s="469">
        <f t="shared" si="313"/>
        <v>-289850</v>
      </c>
      <c r="DT349" s="469">
        <f t="shared" si="313"/>
        <v>-261750</v>
      </c>
      <c r="DU349" s="469">
        <f t="shared" si="313"/>
        <v>-279500</v>
      </c>
      <c r="DV349" s="469">
        <f t="shared" si="313"/>
        <v>-264300</v>
      </c>
      <c r="DW349" s="481">
        <f t="shared" si="313"/>
        <v>-250350</v>
      </c>
      <c r="DX349" s="469">
        <f t="shared" si="313"/>
        <v>-247050</v>
      </c>
      <c r="DY349" s="469">
        <f t="shared" si="313"/>
        <v>-229000</v>
      </c>
      <c r="DZ349" s="469">
        <f t="shared" si="313"/>
        <v>-211000</v>
      </c>
      <c r="EA349" s="469">
        <f t="shared" si="313"/>
        <v>-231500</v>
      </c>
      <c r="EB349" s="469">
        <f t="shared" si="313"/>
        <v>-238650</v>
      </c>
      <c r="EC349" s="469">
        <f t="shared" si="313"/>
        <v>-235300</v>
      </c>
      <c r="ED349" s="469">
        <f t="shared" si="313"/>
        <v>-282950</v>
      </c>
      <c r="EE349" s="469">
        <f t="shared" si="313"/>
        <v>-337200</v>
      </c>
      <c r="EF349" s="469">
        <f t="shared" ref="EF349:FK349" si="314">SUM(EF207:EF348)</f>
        <v>-312000</v>
      </c>
      <c r="EG349" s="469">
        <f t="shared" si="314"/>
        <v>-322200</v>
      </c>
      <c r="EH349" s="469">
        <f t="shared" si="314"/>
        <v>-340850</v>
      </c>
      <c r="EI349" s="481">
        <f t="shared" si="314"/>
        <v>-287800</v>
      </c>
      <c r="EJ349" s="469">
        <f t="shared" si="314"/>
        <v>-294950</v>
      </c>
      <c r="EK349" s="469">
        <f t="shared" si="314"/>
        <v>-303650</v>
      </c>
      <c r="EL349" s="469">
        <f t="shared" si="314"/>
        <v>-231950</v>
      </c>
      <c r="EM349" s="469">
        <f t="shared" si="314"/>
        <v>-208100</v>
      </c>
      <c r="EN349" s="469">
        <f t="shared" si="314"/>
        <v>-220650</v>
      </c>
      <c r="EO349" s="469">
        <f t="shared" si="314"/>
        <v>-200100</v>
      </c>
      <c r="EP349" s="469">
        <f t="shared" si="314"/>
        <v>-218050</v>
      </c>
      <c r="EQ349" s="469">
        <f t="shared" si="314"/>
        <v>-282950</v>
      </c>
      <c r="ER349" s="469">
        <f t="shared" si="314"/>
        <v>-252000</v>
      </c>
      <c r="ES349" s="469">
        <f t="shared" si="314"/>
        <v>-258150</v>
      </c>
      <c r="ET349" s="469">
        <f t="shared" si="314"/>
        <v>-301350</v>
      </c>
      <c r="EU349" s="481">
        <f t="shared" si="314"/>
        <v>-267400</v>
      </c>
      <c r="EV349" s="469">
        <f t="shared" si="314"/>
        <v>-275700</v>
      </c>
      <c r="EW349" s="469">
        <f t="shared" si="314"/>
        <v>-291400</v>
      </c>
      <c r="EX349" s="469">
        <f t="shared" si="314"/>
        <v>-228400</v>
      </c>
      <c r="EY349" s="469">
        <f t="shared" si="314"/>
        <v>-204850</v>
      </c>
      <c r="EZ349" s="469">
        <f t="shared" si="314"/>
        <v>-218450</v>
      </c>
      <c r="FA349" s="469">
        <f t="shared" si="314"/>
        <v>-198200</v>
      </c>
      <c r="FB349" s="469">
        <f t="shared" si="314"/>
        <v>-216200</v>
      </c>
      <c r="FC349" s="469">
        <f t="shared" si="314"/>
        <v>-281900</v>
      </c>
      <c r="FD349" s="469">
        <f t="shared" si="314"/>
        <v>-252000</v>
      </c>
      <c r="FE349" s="469">
        <f t="shared" si="314"/>
        <v>-258150</v>
      </c>
      <c r="FF349" s="469">
        <f t="shared" si="314"/>
        <v>-301350</v>
      </c>
      <c r="FG349" s="481">
        <f t="shared" si="314"/>
        <v>-267400</v>
      </c>
      <c r="FH349" s="469">
        <f t="shared" si="314"/>
        <v>-275700</v>
      </c>
      <c r="FI349" s="469">
        <f t="shared" si="314"/>
        <v>-291400</v>
      </c>
      <c r="FJ349" s="469">
        <f t="shared" si="314"/>
        <v>-228400</v>
      </c>
      <c r="FK349" s="469">
        <f t="shared" si="314"/>
        <v>-204850</v>
      </c>
      <c r="FL349" s="469">
        <f t="shared" ref="FL349:GE349" si="315">SUM(FL207:FL348)</f>
        <v>-218450</v>
      </c>
      <c r="FM349" s="469">
        <f t="shared" si="315"/>
        <v>-198200</v>
      </c>
      <c r="FN349" s="469">
        <f t="shared" si="315"/>
        <v>-216200</v>
      </c>
      <c r="FO349" s="469">
        <f t="shared" si="315"/>
        <v>-281900</v>
      </c>
      <c r="FP349" s="469">
        <f t="shared" si="315"/>
        <v>-252000</v>
      </c>
      <c r="FQ349" s="469">
        <f t="shared" si="315"/>
        <v>-258150</v>
      </c>
      <c r="FR349" s="469">
        <f t="shared" si="315"/>
        <v>-301350</v>
      </c>
      <c r="FS349" s="481">
        <f t="shared" si="315"/>
        <v>-267400</v>
      </c>
      <c r="FT349" s="469">
        <f t="shared" si="315"/>
        <v>-275700</v>
      </c>
      <c r="FU349" s="469">
        <f t="shared" si="315"/>
        <v>-291400</v>
      </c>
      <c r="FV349" s="469">
        <f t="shared" si="315"/>
        <v>-228400</v>
      </c>
      <c r="FW349" s="469">
        <f t="shared" si="315"/>
        <v>-204850</v>
      </c>
      <c r="FX349" s="469">
        <f t="shared" si="315"/>
        <v>-218450</v>
      </c>
      <c r="FY349" s="469">
        <f t="shared" si="315"/>
        <v>-198200</v>
      </c>
      <c r="FZ349" s="469">
        <f t="shared" si="315"/>
        <v>-168200</v>
      </c>
      <c r="GA349" s="469">
        <f t="shared" si="315"/>
        <v>-161900</v>
      </c>
      <c r="GB349" s="469">
        <f t="shared" si="315"/>
        <v>-142000</v>
      </c>
      <c r="GC349" s="469">
        <f t="shared" si="315"/>
        <v>-119150</v>
      </c>
      <c r="GD349" s="469">
        <f t="shared" si="315"/>
        <v>-113350</v>
      </c>
      <c r="GE349" s="469">
        <f t="shared" si="315"/>
        <v>-89500</v>
      </c>
      <c r="GF349" s="469">
        <f>SUM(H349:GE349)</f>
        <v>-35280600</v>
      </c>
      <c r="GG349" s="510"/>
      <c r="GH349" s="510"/>
      <c r="GI349" s="510"/>
      <c r="GJ349" s="510"/>
      <c r="GK349" s="510"/>
      <c r="GL349" s="510"/>
      <c r="GM349" s="510"/>
      <c r="GN349" s="510"/>
      <c r="GO349" s="510"/>
      <c r="GP349" s="510"/>
    </row>
    <row r="350" spans="7:198" s="508" customFormat="1" ht="22" hidden="1" customHeight="1" thickTop="1" thickBot="1">
      <c r="G350" s="541" t="s">
        <v>471</v>
      </c>
      <c r="H350" s="475">
        <f>H349</f>
        <v>0</v>
      </c>
      <c r="I350" s="475">
        <f>H350+I349</f>
        <v>0</v>
      </c>
      <c r="J350" s="475">
        <f t="shared" ref="J350:BU350" si="316">I350+J349</f>
        <v>0</v>
      </c>
      <c r="K350" s="475">
        <f t="shared" si="316"/>
        <v>-24000</v>
      </c>
      <c r="L350" s="475">
        <f t="shared" si="316"/>
        <v>-48000</v>
      </c>
      <c r="M350" s="475">
        <f t="shared" si="316"/>
        <v>-91000</v>
      </c>
      <c r="N350" s="475">
        <f t="shared" si="316"/>
        <v>-144000</v>
      </c>
      <c r="O350" s="475">
        <f t="shared" si="316"/>
        <v>-189500</v>
      </c>
      <c r="P350" s="477">
        <f t="shared" si="316"/>
        <v>-270200</v>
      </c>
      <c r="Q350" s="475">
        <f t="shared" si="316"/>
        <v>-353400</v>
      </c>
      <c r="R350" s="475">
        <f t="shared" si="316"/>
        <v>-451100</v>
      </c>
      <c r="S350" s="477">
        <f t="shared" si="316"/>
        <v>-549300</v>
      </c>
      <c r="T350" s="475">
        <f t="shared" si="316"/>
        <v>-631800</v>
      </c>
      <c r="U350" s="475">
        <f t="shared" si="316"/>
        <v>-710250</v>
      </c>
      <c r="V350" s="475">
        <f t="shared" si="316"/>
        <v>-806150</v>
      </c>
      <c r="W350" s="475">
        <f t="shared" si="316"/>
        <v>-895200</v>
      </c>
      <c r="X350" s="475">
        <f t="shared" si="316"/>
        <v>-987200</v>
      </c>
      <c r="Y350" s="475">
        <f t="shared" si="316"/>
        <v>-1079400</v>
      </c>
      <c r="Z350" s="475">
        <f t="shared" si="316"/>
        <v>-1172550</v>
      </c>
      <c r="AA350" s="475">
        <f t="shared" si="316"/>
        <v>-1292100</v>
      </c>
      <c r="AB350" s="475">
        <f t="shared" si="316"/>
        <v>-1405750</v>
      </c>
      <c r="AC350" s="475">
        <f t="shared" si="316"/>
        <v>-1513300</v>
      </c>
      <c r="AD350" s="475">
        <f t="shared" si="316"/>
        <v>-1640500</v>
      </c>
      <c r="AE350" s="477">
        <f t="shared" si="316"/>
        <v>-1781600</v>
      </c>
      <c r="AF350" s="475">
        <f t="shared" si="316"/>
        <v>-1908900</v>
      </c>
      <c r="AG350" s="475">
        <f t="shared" si="316"/>
        <v>-2030400</v>
      </c>
      <c r="AH350" s="475">
        <f t="shared" si="316"/>
        <v>-2160800</v>
      </c>
      <c r="AI350" s="475">
        <f t="shared" si="316"/>
        <v>-2265600</v>
      </c>
      <c r="AJ350" s="475">
        <f t="shared" si="316"/>
        <v>-2366450</v>
      </c>
      <c r="AK350" s="475">
        <f t="shared" si="316"/>
        <v>-2493000</v>
      </c>
      <c r="AL350" s="475">
        <f t="shared" si="316"/>
        <v>-2612950</v>
      </c>
      <c r="AM350" s="475">
        <f t="shared" si="316"/>
        <v>-2733450</v>
      </c>
      <c r="AN350" s="475">
        <f t="shared" si="316"/>
        <v>-2860650</v>
      </c>
      <c r="AO350" s="475">
        <f t="shared" si="316"/>
        <v>-3000300</v>
      </c>
      <c r="AP350" s="475">
        <f t="shared" si="316"/>
        <v>-3149650</v>
      </c>
      <c r="AQ350" s="477">
        <f t="shared" si="316"/>
        <v>-3317100</v>
      </c>
      <c r="AR350" s="475">
        <f t="shared" si="316"/>
        <v>-3488250</v>
      </c>
      <c r="AS350" s="475">
        <f t="shared" si="316"/>
        <v>-3639550</v>
      </c>
      <c r="AT350" s="475">
        <f t="shared" si="316"/>
        <v>-3799200</v>
      </c>
      <c r="AU350" s="475">
        <f t="shared" si="316"/>
        <v>-3968300</v>
      </c>
      <c r="AV350" s="475">
        <f t="shared" si="316"/>
        <v>-4121750</v>
      </c>
      <c r="AW350" s="475">
        <f t="shared" si="316"/>
        <v>-4279800</v>
      </c>
      <c r="AX350" s="475">
        <f t="shared" si="316"/>
        <v>-4438750</v>
      </c>
      <c r="AY350" s="475">
        <f t="shared" si="316"/>
        <v>-4595000</v>
      </c>
      <c r="AZ350" s="475">
        <f t="shared" si="316"/>
        <v>-4752350</v>
      </c>
      <c r="BA350" s="475">
        <f t="shared" si="316"/>
        <v>-4926550</v>
      </c>
      <c r="BB350" s="475">
        <f t="shared" si="316"/>
        <v>-5104000</v>
      </c>
      <c r="BC350" s="477">
        <f t="shared" si="316"/>
        <v>-5284750</v>
      </c>
      <c r="BD350" s="475">
        <f t="shared" si="316"/>
        <v>-5466400</v>
      </c>
      <c r="BE350" s="475">
        <f t="shared" si="316"/>
        <v>-5628000</v>
      </c>
      <c r="BF350" s="475">
        <f t="shared" si="316"/>
        <v>-5790350</v>
      </c>
      <c r="BG350" s="475">
        <f t="shared" si="316"/>
        <v>-5960250</v>
      </c>
      <c r="BH350" s="475">
        <f t="shared" si="316"/>
        <v>-6138800</v>
      </c>
      <c r="BI350" s="475">
        <f t="shared" si="316"/>
        <v>-6297950</v>
      </c>
      <c r="BJ350" s="475">
        <f t="shared" si="316"/>
        <v>-6452700</v>
      </c>
      <c r="BK350" s="475">
        <f t="shared" si="316"/>
        <v>-6620000</v>
      </c>
      <c r="BL350" s="475">
        <f t="shared" si="316"/>
        <v>-6774850</v>
      </c>
      <c r="BM350" s="475">
        <f t="shared" si="316"/>
        <v>-6950250</v>
      </c>
      <c r="BN350" s="475">
        <f t="shared" si="316"/>
        <v>-7132700</v>
      </c>
      <c r="BO350" s="477">
        <f t="shared" si="316"/>
        <v>-7307750</v>
      </c>
      <c r="BP350" s="475">
        <f t="shared" si="316"/>
        <v>-7498900</v>
      </c>
      <c r="BQ350" s="475">
        <f t="shared" si="316"/>
        <v>-7682000</v>
      </c>
      <c r="BR350" s="475">
        <f t="shared" si="316"/>
        <v>-7862600</v>
      </c>
      <c r="BS350" s="475">
        <f t="shared" si="316"/>
        <v>-8030950</v>
      </c>
      <c r="BT350" s="475">
        <f t="shared" si="316"/>
        <v>-8210400</v>
      </c>
      <c r="BU350" s="475">
        <f t="shared" si="316"/>
        <v>-8402250</v>
      </c>
      <c r="BV350" s="475">
        <f t="shared" ref="BV350:EG350" si="317">BU350+BV349</f>
        <v>-8608700</v>
      </c>
      <c r="BW350" s="475">
        <f t="shared" si="317"/>
        <v>-8843200</v>
      </c>
      <c r="BX350" s="475">
        <f t="shared" si="317"/>
        <v>-9055100</v>
      </c>
      <c r="BY350" s="475">
        <f t="shared" si="317"/>
        <v>-9281250</v>
      </c>
      <c r="BZ350" s="475">
        <f t="shared" si="317"/>
        <v>-9529150</v>
      </c>
      <c r="CA350" s="477">
        <f t="shared" si="317"/>
        <v>-9781300</v>
      </c>
      <c r="CB350" s="475">
        <f t="shared" si="317"/>
        <v>-10026950</v>
      </c>
      <c r="CC350" s="475">
        <f t="shared" si="317"/>
        <v>-10274100</v>
      </c>
      <c r="CD350" s="475">
        <f t="shared" si="317"/>
        <v>-10507600</v>
      </c>
      <c r="CE350" s="475">
        <f t="shared" si="317"/>
        <v>-10721400</v>
      </c>
      <c r="CF350" s="475">
        <f t="shared" si="317"/>
        <v>-10949250</v>
      </c>
      <c r="CG350" s="475">
        <f t="shared" si="317"/>
        <v>-11146850</v>
      </c>
      <c r="CH350" s="475">
        <f t="shared" si="317"/>
        <v>-11333400</v>
      </c>
      <c r="CI350" s="475">
        <f t="shared" si="317"/>
        <v>-11535350</v>
      </c>
      <c r="CJ350" s="475">
        <f t="shared" si="317"/>
        <v>-11720450</v>
      </c>
      <c r="CK350" s="475">
        <f t="shared" si="317"/>
        <v>-11910250</v>
      </c>
      <c r="CL350" s="475">
        <f t="shared" si="317"/>
        <v>-12080550</v>
      </c>
      <c r="CM350" s="477">
        <f t="shared" si="317"/>
        <v>-12241900</v>
      </c>
      <c r="CN350" s="475">
        <f t="shared" si="317"/>
        <v>-12416750</v>
      </c>
      <c r="CO350" s="475">
        <f t="shared" si="317"/>
        <v>-12595950</v>
      </c>
      <c r="CP350" s="475">
        <f t="shared" si="317"/>
        <v>-12751150</v>
      </c>
      <c r="CQ350" s="475">
        <f t="shared" si="317"/>
        <v>-12911900</v>
      </c>
      <c r="CR350" s="475">
        <f t="shared" si="317"/>
        <v>-13117450</v>
      </c>
      <c r="CS350" s="475">
        <f t="shared" si="317"/>
        <v>-13323850</v>
      </c>
      <c r="CT350" s="475">
        <f t="shared" si="317"/>
        <v>-13567000</v>
      </c>
      <c r="CU350" s="475">
        <f t="shared" si="317"/>
        <v>-13876000</v>
      </c>
      <c r="CV350" s="475">
        <f t="shared" si="317"/>
        <v>-14151150</v>
      </c>
      <c r="CW350" s="475">
        <f t="shared" si="317"/>
        <v>-14439500</v>
      </c>
      <c r="CX350" s="475">
        <f t="shared" si="317"/>
        <v>-14772500</v>
      </c>
      <c r="CY350" s="477">
        <f t="shared" si="317"/>
        <v>-15064800</v>
      </c>
      <c r="CZ350" s="475">
        <f t="shared" si="317"/>
        <v>-15353000</v>
      </c>
      <c r="DA350" s="475">
        <f t="shared" si="317"/>
        <v>-15654700</v>
      </c>
      <c r="DB350" s="475">
        <f t="shared" si="317"/>
        <v>-15916100</v>
      </c>
      <c r="DC350" s="475">
        <f t="shared" si="317"/>
        <v>-16124700</v>
      </c>
      <c r="DD350" s="475">
        <f t="shared" si="317"/>
        <v>-16339250</v>
      </c>
      <c r="DE350" s="475">
        <f t="shared" si="317"/>
        <v>-16548550</v>
      </c>
      <c r="DF350" s="475">
        <f t="shared" si="317"/>
        <v>-16739350</v>
      </c>
      <c r="DG350" s="475">
        <f t="shared" si="317"/>
        <v>-16975250</v>
      </c>
      <c r="DH350" s="475">
        <f t="shared" si="317"/>
        <v>-17190300</v>
      </c>
      <c r="DI350" s="475">
        <f t="shared" si="317"/>
        <v>-17394750</v>
      </c>
      <c r="DJ350" s="475">
        <f t="shared" si="317"/>
        <v>-17602100</v>
      </c>
      <c r="DK350" s="477">
        <f t="shared" si="317"/>
        <v>-17812800</v>
      </c>
      <c r="DL350" s="475">
        <f t="shared" si="317"/>
        <v>-18032350</v>
      </c>
      <c r="DM350" s="475">
        <f t="shared" si="317"/>
        <v>-18247500</v>
      </c>
      <c r="DN350" s="475">
        <f t="shared" si="317"/>
        <v>-18461300</v>
      </c>
      <c r="DO350" s="475">
        <f t="shared" si="317"/>
        <v>-18666450</v>
      </c>
      <c r="DP350" s="475">
        <f t="shared" si="317"/>
        <v>-18903650</v>
      </c>
      <c r="DQ350" s="475">
        <f t="shared" si="317"/>
        <v>-19148300</v>
      </c>
      <c r="DR350" s="475">
        <f t="shared" si="317"/>
        <v>-19420950</v>
      </c>
      <c r="DS350" s="475">
        <f t="shared" si="317"/>
        <v>-19710800</v>
      </c>
      <c r="DT350" s="475">
        <f t="shared" si="317"/>
        <v>-19972550</v>
      </c>
      <c r="DU350" s="475">
        <f t="shared" si="317"/>
        <v>-20252050</v>
      </c>
      <c r="DV350" s="475">
        <f t="shared" si="317"/>
        <v>-20516350</v>
      </c>
      <c r="DW350" s="477">
        <f t="shared" si="317"/>
        <v>-20766700</v>
      </c>
      <c r="DX350" s="475">
        <f t="shared" si="317"/>
        <v>-21013750</v>
      </c>
      <c r="DY350" s="475">
        <f t="shared" si="317"/>
        <v>-21242750</v>
      </c>
      <c r="DZ350" s="475">
        <f t="shared" si="317"/>
        <v>-21453750</v>
      </c>
      <c r="EA350" s="475">
        <f t="shared" si="317"/>
        <v>-21685250</v>
      </c>
      <c r="EB350" s="475">
        <f t="shared" si="317"/>
        <v>-21923900</v>
      </c>
      <c r="EC350" s="475">
        <f t="shared" si="317"/>
        <v>-22159200</v>
      </c>
      <c r="ED350" s="475">
        <f t="shared" si="317"/>
        <v>-22442150</v>
      </c>
      <c r="EE350" s="475">
        <f t="shared" si="317"/>
        <v>-22779350</v>
      </c>
      <c r="EF350" s="475">
        <f t="shared" si="317"/>
        <v>-23091350</v>
      </c>
      <c r="EG350" s="475">
        <f t="shared" si="317"/>
        <v>-23413550</v>
      </c>
      <c r="EH350" s="475">
        <f t="shared" ref="EH350:GE350" si="318">EG350+EH349</f>
        <v>-23754400</v>
      </c>
      <c r="EI350" s="477">
        <f t="shared" si="318"/>
        <v>-24042200</v>
      </c>
      <c r="EJ350" s="475">
        <f t="shared" si="318"/>
        <v>-24337150</v>
      </c>
      <c r="EK350" s="475">
        <f t="shared" si="318"/>
        <v>-24640800</v>
      </c>
      <c r="EL350" s="475">
        <f t="shared" si="318"/>
        <v>-24872750</v>
      </c>
      <c r="EM350" s="475">
        <f t="shared" si="318"/>
        <v>-25080850</v>
      </c>
      <c r="EN350" s="475">
        <f t="shared" si="318"/>
        <v>-25301500</v>
      </c>
      <c r="EO350" s="475">
        <f t="shared" si="318"/>
        <v>-25501600</v>
      </c>
      <c r="EP350" s="475">
        <f t="shared" si="318"/>
        <v>-25719650</v>
      </c>
      <c r="EQ350" s="475">
        <f t="shared" si="318"/>
        <v>-26002600</v>
      </c>
      <c r="ER350" s="475">
        <f t="shared" si="318"/>
        <v>-26254600</v>
      </c>
      <c r="ES350" s="475">
        <f t="shared" si="318"/>
        <v>-26512750</v>
      </c>
      <c r="ET350" s="475">
        <f t="shared" si="318"/>
        <v>-26814100</v>
      </c>
      <c r="EU350" s="477">
        <f t="shared" si="318"/>
        <v>-27081500</v>
      </c>
      <c r="EV350" s="475">
        <f t="shared" si="318"/>
        <v>-27357200</v>
      </c>
      <c r="EW350" s="475">
        <f t="shared" si="318"/>
        <v>-27648600</v>
      </c>
      <c r="EX350" s="475">
        <f t="shared" si="318"/>
        <v>-27877000</v>
      </c>
      <c r="EY350" s="475">
        <f t="shared" si="318"/>
        <v>-28081850</v>
      </c>
      <c r="EZ350" s="475">
        <f t="shared" si="318"/>
        <v>-28300300</v>
      </c>
      <c r="FA350" s="475">
        <f t="shared" si="318"/>
        <v>-28498500</v>
      </c>
      <c r="FB350" s="475">
        <f t="shared" si="318"/>
        <v>-28714700</v>
      </c>
      <c r="FC350" s="475">
        <f t="shared" si="318"/>
        <v>-28996600</v>
      </c>
      <c r="FD350" s="475">
        <f t="shared" si="318"/>
        <v>-29248600</v>
      </c>
      <c r="FE350" s="475">
        <f t="shared" si="318"/>
        <v>-29506750</v>
      </c>
      <c r="FF350" s="475">
        <f t="shared" si="318"/>
        <v>-29808100</v>
      </c>
      <c r="FG350" s="477">
        <f t="shared" si="318"/>
        <v>-30075500</v>
      </c>
      <c r="FH350" s="475">
        <f t="shared" si="318"/>
        <v>-30351200</v>
      </c>
      <c r="FI350" s="475">
        <f t="shared" si="318"/>
        <v>-30642600</v>
      </c>
      <c r="FJ350" s="475">
        <f t="shared" si="318"/>
        <v>-30871000</v>
      </c>
      <c r="FK350" s="475">
        <f t="shared" si="318"/>
        <v>-31075850</v>
      </c>
      <c r="FL350" s="475">
        <f t="shared" si="318"/>
        <v>-31294300</v>
      </c>
      <c r="FM350" s="475">
        <f t="shared" si="318"/>
        <v>-31492500</v>
      </c>
      <c r="FN350" s="475">
        <f t="shared" si="318"/>
        <v>-31708700</v>
      </c>
      <c r="FO350" s="475">
        <f t="shared" si="318"/>
        <v>-31990600</v>
      </c>
      <c r="FP350" s="475">
        <f t="shared" si="318"/>
        <v>-32242600</v>
      </c>
      <c r="FQ350" s="475">
        <f t="shared" si="318"/>
        <v>-32500750</v>
      </c>
      <c r="FR350" s="475">
        <f t="shared" si="318"/>
        <v>-32802100</v>
      </c>
      <c r="FS350" s="477">
        <f t="shared" si="318"/>
        <v>-33069500</v>
      </c>
      <c r="FT350" s="475">
        <f t="shared" si="318"/>
        <v>-33345200</v>
      </c>
      <c r="FU350" s="475">
        <f t="shared" si="318"/>
        <v>-33636600</v>
      </c>
      <c r="FV350" s="475">
        <f t="shared" si="318"/>
        <v>-33865000</v>
      </c>
      <c r="FW350" s="475">
        <f t="shared" si="318"/>
        <v>-34069850</v>
      </c>
      <c r="FX350" s="475">
        <f t="shared" si="318"/>
        <v>-34288300</v>
      </c>
      <c r="FY350" s="475">
        <f t="shared" si="318"/>
        <v>-34486500</v>
      </c>
      <c r="FZ350" s="475">
        <f t="shared" si="318"/>
        <v>-34654700</v>
      </c>
      <c r="GA350" s="475">
        <f t="shared" si="318"/>
        <v>-34816600</v>
      </c>
      <c r="GB350" s="475">
        <f t="shared" si="318"/>
        <v>-34958600</v>
      </c>
      <c r="GC350" s="475">
        <f t="shared" si="318"/>
        <v>-35077750</v>
      </c>
      <c r="GD350" s="475">
        <f t="shared" si="318"/>
        <v>-35191100</v>
      </c>
      <c r="GE350" s="475">
        <f t="shared" si="318"/>
        <v>-35280600</v>
      </c>
      <c r="GF350" s="475">
        <f>GE350</f>
        <v>-35280600</v>
      </c>
      <c r="GG350" s="510"/>
      <c r="GH350" s="510"/>
      <c r="GI350" s="510"/>
      <c r="GJ350" s="510"/>
      <c r="GK350" s="510"/>
      <c r="GL350" s="510"/>
      <c r="GM350" s="510"/>
      <c r="GN350" s="510"/>
      <c r="GO350" s="510"/>
      <c r="GP350" s="510"/>
    </row>
    <row r="351" spans="7:198" ht="22" hidden="1" customHeight="1" thickTop="1" thickBot="1">
      <c r="G351" s="238" t="s">
        <v>469</v>
      </c>
      <c r="H351" s="530"/>
      <c r="I351" s="530"/>
      <c r="J351" s="530"/>
      <c r="K351" s="530"/>
      <c r="L351" s="530"/>
      <c r="M351" s="530"/>
      <c r="N351" s="530"/>
      <c r="O351" s="530"/>
      <c r="P351" s="462">
        <f>SUM(H349:P349)</f>
        <v>-270200</v>
      </c>
      <c r="Q351" s="530"/>
      <c r="R351" s="530"/>
      <c r="S351" s="462">
        <f>SUM(H349:S349)</f>
        <v>-549300</v>
      </c>
      <c r="T351" s="530"/>
      <c r="U351" s="530"/>
      <c r="V351" s="530"/>
      <c r="W351" s="530"/>
      <c r="X351" s="530"/>
      <c r="Y351" s="530"/>
      <c r="Z351" s="530"/>
      <c r="AA351" s="530"/>
      <c r="AB351" s="530"/>
      <c r="AC351" s="530"/>
      <c r="AD351" s="530"/>
      <c r="AE351" s="462">
        <f>SUM(T349:AE349)</f>
        <v>-1232300</v>
      </c>
      <c r="AF351" s="530"/>
      <c r="AG351" s="530"/>
      <c r="AH351" s="530"/>
      <c r="AI351" s="530"/>
      <c r="AJ351" s="530"/>
      <c r="AK351" s="530"/>
      <c r="AL351" s="530"/>
      <c r="AM351" s="530"/>
      <c r="AN351" s="530"/>
      <c r="AO351" s="530"/>
      <c r="AP351" s="530"/>
      <c r="AQ351" s="462">
        <f>SUM(AF349:AQ349)</f>
        <v>-1535500</v>
      </c>
      <c r="AR351" s="530"/>
      <c r="AS351" s="530"/>
      <c r="AT351" s="530"/>
      <c r="AU351" s="530"/>
      <c r="AV351" s="530"/>
      <c r="AW351" s="530"/>
      <c r="AX351" s="530"/>
      <c r="AY351" s="530"/>
      <c r="AZ351" s="471"/>
      <c r="BA351" s="530"/>
      <c r="BB351" s="530"/>
      <c r="BC351" s="462">
        <f>SUM(AR349:BC349)</f>
        <v>-1967650</v>
      </c>
      <c r="BD351" s="530"/>
      <c r="BE351" s="530"/>
      <c r="BF351" s="530"/>
      <c r="BG351" s="530"/>
      <c r="BH351" s="530"/>
      <c r="BI351" s="530"/>
      <c r="BJ351" s="530"/>
      <c r="BK351" s="530"/>
      <c r="BL351" s="471"/>
      <c r="BM351" s="530"/>
      <c r="BN351" s="530"/>
      <c r="BO351" s="462">
        <f>SUM(BD349:BO349)</f>
        <v>-2023000</v>
      </c>
      <c r="BP351" s="530"/>
      <c r="BQ351" s="530"/>
      <c r="BR351" s="530"/>
      <c r="BS351" s="530"/>
      <c r="BT351" s="530"/>
      <c r="BU351" s="530"/>
      <c r="BV351" s="530"/>
      <c r="BW351" s="530"/>
      <c r="BX351" s="471"/>
      <c r="BY351" s="530"/>
      <c r="BZ351" s="530"/>
      <c r="CA351" s="462">
        <f>SUM(BP349:CA349)</f>
        <v>-2473550</v>
      </c>
      <c r="CB351" s="530"/>
      <c r="CC351" s="530"/>
      <c r="CD351" s="530"/>
      <c r="CE351" s="530"/>
      <c r="CF351" s="530"/>
      <c r="CG351" s="530"/>
      <c r="CH351" s="530"/>
      <c r="CI351" s="530"/>
      <c r="CJ351" s="530"/>
      <c r="CK351" s="530"/>
      <c r="CL351" s="530"/>
      <c r="CM351" s="462">
        <f>SUM(CB349:CM349)</f>
        <v>-2460600</v>
      </c>
      <c r="CN351" s="530"/>
      <c r="CO351" s="530"/>
      <c r="CP351" s="530"/>
      <c r="CQ351" s="530"/>
      <c r="CR351" s="530"/>
      <c r="CS351" s="530"/>
      <c r="CT351" s="530"/>
      <c r="CU351" s="530"/>
      <c r="CV351" s="530"/>
      <c r="CW351" s="530"/>
      <c r="CX351" s="530"/>
      <c r="CY351" s="462">
        <f>SUM(CN349:CY349)</f>
        <v>-2822900</v>
      </c>
      <c r="CZ351" s="530"/>
      <c r="DA351" s="530"/>
      <c r="DB351" s="530"/>
      <c r="DC351" s="530"/>
      <c r="DD351" s="530"/>
      <c r="DE351" s="530"/>
      <c r="DF351" s="530"/>
      <c r="DG351" s="530"/>
      <c r="DH351" s="530"/>
      <c r="DI351" s="530"/>
      <c r="DJ351" s="530"/>
      <c r="DK351" s="462">
        <f>SUM(CZ349:DK349)</f>
        <v>-2748000</v>
      </c>
      <c r="DL351" s="530"/>
      <c r="DM351" s="530"/>
      <c r="DN351" s="530"/>
      <c r="DO351" s="530"/>
      <c r="DP351" s="530"/>
      <c r="DQ351" s="530"/>
      <c r="DR351" s="530"/>
      <c r="DS351" s="530"/>
      <c r="DT351" s="530"/>
      <c r="DU351" s="530"/>
      <c r="DV351" s="530"/>
      <c r="DW351" s="462">
        <f>SUM(DL349:DW349)</f>
        <v>-2953900</v>
      </c>
      <c r="DX351" s="530"/>
      <c r="DY351" s="530"/>
      <c r="DZ351" s="530"/>
      <c r="EA351" s="530"/>
      <c r="EB351" s="530"/>
      <c r="EC351" s="530"/>
      <c r="ED351" s="530"/>
      <c r="EE351" s="530"/>
      <c r="EF351" s="530"/>
      <c r="EG351" s="530"/>
      <c r="EH351" s="530"/>
      <c r="EI351" s="462">
        <f>SUM(DX349:EI349)</f>
        <v>-3275500</v>
      </c>
      <c r="EJ351" s="530"/>
      <c r="EK351" s="530"/>
      <c r="EL351" s="530"/>
      <c r="EM351" s="530"/>
      <c r="EN351" s="530"/>
      <c r="EO351" s="530"/>
      <c r="EP351" s="530"/>
      <c r="EQ351" s="530"/>
      <c r="ER351" s="530"/>
      <c r="ES351" s="530"/>
      <c r="ET351" s="530"/>
      <c r="EU351" s="462">
        <f>SUM(EJ349:EU349)</f>
        <v>-3039300</v>
      </c>
      <c r="EV351" s="530"/>
      <c r="EW351" s="530"/>
      <c r="EX351" s="530"/>
      <c r="EY351" s="530"/>
      <c r="EZ351" s="530"/>
      <c r="FA351" s="530"/>
      <c r="FB351" s="530"/>
      <c r="FC351" s="530"/>
      <c r="FD351" s="530"/>
      <c r="FE351" s="530"/>
      <c r="FF351" s="530"/>
      <c r="FG351" s="462">
        <f>SUM(EV349:FG349)</f>
        <v>-2994000</v>
      </c>
      <c r="FH351" s="530"/>
      <c r="FI351" s="530"/>
      <c r="FJ351" s="530"/>
      <c r="FK351" s="530"/>
      <c r="FL351" s="530"/>
      <c r="FM351" s="530"/>
      <c r="FN351" s="530"/>
      <c r="FO351" s="530"/>
      <c r="FP351" s="530"/>
      <c r="FQ351" s="530"/>
      <c r="FR351" s="530"/>
      <c r="FS351" s="462">
        <f>SUM(FH349:FS349)</f>
        <v>-2994000</v>
      </c>
      <c r="FT351" s="530"/>
      <c r="FU351" s="530"/>
      <c r="FV351" s="530"/>
      <c r="FW351" s="530"/>
      <c r="FX351" s="530"/>
      <c r="FY351" s="530"/>
      <c r="FZ351" s="530"/>
      <c r="GA351" s="530"/>
      <c r="GB351" s="530"/>
      <c r="GC351" s="530"/>
      <c r="GD351" s="530"/>
      <c r="GE351" s="475">
        <f>SUM(FT349:GE349)</f>
        <v>-2211100</v>
      </c>
      <c r="GF351" s="778">
        <f>SUM(H351:GE351)</f>
        <v>-35550800</v>
      </c>
      <c r="GG351" s="423"/>
    </row>
    <row r="352" spans="7:198" ht="22" hidden="1" customHeight="1" thickTop="1">
      <c r="G352" s="238"/>
      <c r="H352" s="530"/>
      <c r="I352" s="530"/>
      <c r="J352" s="530"/>
      <c r="K352" s="530"/>
      <c r="L352" s="530"/>
      <c r="M352" s="530"/>
      <c r="N352" s="530"/>
      <c r="O352" s="530"/>
      <c r="P352" s="530"/>
      <c r="Q352" s="530"/>
      <c r="R352" s="530"/>
      <c r="S352" s="530"/>
      <c r="T352" s="530"/>
      <c r="U352" s="530"/>
      <c r="V352" s="530"/>
      <c r="W352" s="530"/>
      <c r="X352" s="530"/>
      <c r="Y352" s="530"/>
      <c r="Z352" s="530"/>
      <c r="AA352" s="530"/>
      <c r="AB352" s="530"/>
      <c r="AC352" s="530"/>
      <c r="AD352" s="530"/>
      <c r="AE352" s="530"/>
      <c r="AF352" s="530"/>
      <c r="AG352" s="530"/>
      <c r="AH352" s="530"/>
      <c r="AI352" s="530"/>
      <c r="AJ352" s="530"/>
      <c r="AK352" s="530"/>
      <c r="AL352" s="530"/>
      <c r="AM352" s="530"/>
      <c r="AN352" s="530"/>
      <c r="AO352" s="530"/>
      <c r="AP352" s="530"/>
      <c r="AQ352" s="530"/>
      <c r="AR352" s="530"/>
      <c r="AS352" s="530"/>
      <c r="AT352" s="530"/>
      <c r="AU352" s="530"/>
      <c r="AV352" s="530"/>
      <c r="AW352" s="530"/>
      <c r="AX352" s="530"/>
      <c r="AY352" s="530"/>
      <c r="AZ352" s="530"/>
      <c r="BA352" s="530"/>
      <c r="BB352" s="530"/>
      <c r="BC352" s="530"/>
      <c r="BD352" s="530"/>
      <c r="BE352" s="530"/>
      <c r="BF352" s="530"/>
      <c r="BG352" s="530"/>
      <c r="BH352" s="530"/>
      <c r="BI352" s="530"/>
      <c r="BJ352" s="530"/>
      <c r="BK352" s="530"/>
      <c r="BL352" s="530"/>
      <c r="BM352" s="530"/>
      <c r="BN352" s="530"/>
      <c r="BO352" s="530"/>
      <c r="BP352" s="530"/>
      <c r="BQ352" s="530"/>
      <c r="BR352" s="530"/>
      <c r="BS352" s="530"/>
      <c r="BT352" s="530"/>
      <c r="BU352" s="530"/>
      <c r="BV352" s="530"/>
      <c r="BW352" s="530"/>
      <c r="BX352" s="530"/>
      <c r="BY352" s="530"/>
      <c r="BZ352" s="530"/>
      <c r="CA352" s="530"/>
      <c r="CB352" s="530"/>
      <c r="CC352" s="530"/>
      <c r="CD352" s="530"/>
      <c r="CE352" s="530"/>
      <c r="CF352" s="530"/>
      <c r="CG352" s="530"/>
      <c r="CH352" s="530"/>
      <c r="CI352" s="530"/>
      <c r="CJ352" s="530"/>
      <c r="CK352" s="530"/>
      <c r="CL352" s="530"/>
      <c r="CM352" s="530"/>
      <c r="CN352" s="530"/>
      <c r="CO352" s="530"/>
      <c r="CP352" s="530"/>
      <c r="CQ352" s="530"/>
      <c r="CR352" s="530"/>
      <c r="CS352" s="530"/>
      <c r="CT352" s="530"/>
      <c r="CU352" s="530"/>
      <c r="CV352" s="530"/>
      <c r="CW352" s="530"/>
      <c r="CX352" s="530"/>
      <c r="CY352" s="530"/>
      <c r="CZ352" s="530"/>
      <c r="DA352" s="530"/>
      <c r="DB352" s="530"/>
      <c r="DC352" s="530"/>
      <c r="DD352" s="530"/>
      <c r="DE352" s="530"/>
      <c r="DF352" s="530"/>
      <c r="DG352" s="530"/>
      <c r="DH352" s="530"/>
      <c r="DI352" s="530"/>
      <c r="DJ352" s="530"/>
      <c r="DK352" s="530"/>
      <c r="DL352" s="530"/>
      <c r="DM352" s="530"/>
      <c r="DN352" s="530"/>
      <c r="DO352" s="530"/>
      <c r="DP352" s="530"/>
      <c r="DQ352" s="530"/>
      <c r="DR352" s="530"/>
      <c r="DS352" s="530"/>
      <c r="DT352" s="530"/>
      <c r="DU352" s="530"/>
      <c r="DV352" s="530"/>
      <c r="DW352" s="530"/>
      <c r="DX352" s="530"/>
      <c r="DY352" s="530"/>
      <c r="DZ352" s="530"/>
      <c r="EA352" s="530"/>
      <c r="EB352" s="530"/>
      <c r="EC352" s="530"/>
      <c r="ED352" s="530"/>
      <c r="EE352" s="530"/>
      <c r="EF352" s="530"/>
      <c r="EG352" s="530"/>
      <c r="EH352" s="530"/>
      <c r="EI352" s="530"/>
      <c r="EJ352" s="530"/>
      <c r="EK352" s="530"/>
      <c r="EL352" s="530"/>
      <c r="EM352" s="530"/>
      <c r="EN352" s="530"/>
      <c r="EO352" s="530"/>
      <c r="EP352" s="530"/>
      <c r="EQ352" s="530"/>
      <c r="ER352" s="530"/>
      <c r="ES352" s="530"/>
      <c r="ET352" s="530"/>
      <c r="EU352" s="530"/>
      <c r="EV352" s="530"/>
      <c r="EW352" s="530"/>
      <c r="EX352" s="530"/>
      <c r="EY352" s="530"/>
      <c r="EZ352" s="530"/>
      <c r="FA352" s="530"/>
      <c r="FB352" s="530"/>
      <c r="FC352" s="530"/>
      <c r="FD352" s="530"/>
      <c r="FE352" s="530"/>
      <c r="FF352" s="530"/>
      <c r="FG352" s="530"/>
      <c r="FH352" s="530"/>
      <c r="FI352" s="530"/>
      <c r="FJ352" s="530"/>
      <c r="FK352" s="530"/>
      <c r="FL352" s="530"/>
      <c r="FM352" s="530"/>
      <c r="FN352" s="530"/>
      <c r="FO352" s="530"/>
      <c r="FP352" s="530"/>
      <c r="FQ352" s="530"/>
      <c r="FR352" s="530"/>
      <c r="FS352" s="530"/>
      <c r="FT352" s="530"/>
      <c r="FU352" s="530"/>
      <c r="FV352" s="530"/>
      <c r="FW352" s="530"/>
      <c r="FX352" s="530"/>
      <c r="FY352" s="530"/>
      <c r="FZ352" s="530"/>
      <c r="GA352" s="530"/>
      <c r="GB352" s="530"/>
      <c r="GC352" s="530"/>
      <c r="GD352" s="530"/>
      <c r="GE352" s="530"/>
      <c r="GF352" s="542"/>
      <c r="GG352" s="423"/>
    </row>
    <row r="353" spans="1:189" ht="22" customHeight="1">
      <c r="G353" s="238"/>
      <c r="H353" s="530"/>
      <c r="I353" s="530"/>
      <c r="J353" s="530"/>
      <c r="K353" s="530"/>
      <c r="L353" s="530"/>
      <c r="M353" s="530"/>
      <c r="N353" s="530"/>
      <c r="O353" s="530"/>
      <c r="P353" s="530"/>
      <c r="Q353" s="530"/>
      <c r="R353" s="530"/>
      <c r="S353" s="530"/>
      <c r="T353" s="530"/>
      <c r="U353" s="530"/>
      <c r="V353" s="530"/>
      <c r="W353" s="530"/>
      <c r="X353" s="530"/>
      <c r="Y353" s="530"/>
      <c r="Z353" s="530"/>
      <c r="AA353" s="530"/>
      <c r="AB353" s="530"/>
      <c r="AC353" s="530"/>
      <c r="AD353" s="530"/>
      <c r="AE353" s="530"/>
      <c r="AF353" s="530"/>
      <c r="AG353" s="530"/>
      <c r="AH353" s="530"/>
      <c r="AI353" s="530"/>
      <c r="AJ353" s="530"/>
      <c r="AK353" s="530"/>
      <c r="AL353" s="530"/>
      <c r="AM353" s="530"/>
      <c r="AN353" s="530"/>
      <c r="AO353" s="530"/>
      <c r="AP353" s="530"/>
      <c r="AQ353" s="530"/>
      <c r="AR353" s="530"/>
      <c r="AS353" s="530"/>
      <c r="AT353" s="530"/>
      <c r="AU353" s="530"/>
      <c r="AV353" s="530"/>
      <c r="AW353" s="530"/>
      <c r="AX353" s="530"/>
      <c r="AY353" s="530"/>
      <c r="AZ353" s="530"/>
      <c r="BA353" s="530"/>
      <c r="BB353" s="530"/>
      <c r="BC353" s="530"/>
      <c r="BD353" s="530"/>
      <c r="BE353" s="530"/>
      <c r="BF353" s="530"/>
      <c r="BG353" s="530"/>
      <c r="BH353" s="530"/>
      <c r="BI353" s="530"/>
      <c r="BJ353" s="530"/>
      <c r="BK353" s="530"/>
      <c r="BL353" s="530"/>
      <c r="BM353" s="530"/>
      <c r="BN353" s="530"/>
      <c r="BO353" s="530"/>
      <c r="BP353" s="530"/>
      <c r="BQ353" s="530"/>
      <c r="BR353" s="530"/>
      <c r="BS353" s="530"/>
      <c r="BT353" s="530"/>
      <c r="BU353" s="530"/>
      <c r="BV353" s="530"/>
      <c r="BW353" s="530"/>
      <c r="BX353" s="530"/>
      <c r="BY353" s="530"/>
      <c r="BZ353" s="530"/>
      <c r="CA353" s="530"/>
      <c r="CB353" s="530"/>
      <c r="CC353" s="530"/>
      <c r="CD353" s="530"/>
      <c r="CE353" s="530"/>
      <c r="CF353" s="530"/>
      <c r="CG353" s="530"/>
      <c r="CH353" s="530"/>
      <c r="CI353" s="530"/>
      <c r="CJ353" s="530"/>
      <c r="CK353" s="530"/>
      <c r="CL353" s="530"/>
      <c r="CM353" s="530"/>
      <c r="CN353" s="530"/>
      <c r="CO353" s="530"/>
      <c r="CP353" s="530"/>
      <c r="CQ353" s="530"/>
      <c r="CR353" s="530"/>
      <c r="CS353" s="530"/>
      <c r="CT353" s="530"/>
      <c r="CU353" s="530"/>
      <c r="CV353" s="530"/>
      <c r="CW353" s="530"/>
      <c r="CX353" s="530"/>
      <c r="CY353" s="530"/>
      <c r="CZ353" s="530"/>
      <c r="DA353" s="530"/>
      <c r="DB353" s="530"/>
      <c r="DC353" s="530"/>
      <c r="DD353" s="530"/>
      <c r="DE353" s="530"/>
      <c r="DF353" s="530"/>
      <c r="DG353" s="530"/>
      <c r="DH353" s="530"/>
      <c r="DI353" s="530"/>
      <c r="DJ353" s="530"/>
      <c r="DK353" s="530"/>
      <c r="DL353" s="530"/>
      <c r="DM353" s="530"/>
      <c r="DN353" s="530"/>
      <c r="DO353" s="530"/>
      <c r="DP353" s="530"/>
      <c r="DQ353" s="530"/>
      <c r="DR353" s="530"/>
      <c r="DS353" s="530"/>
      <c r="DT353" s="530"/>
      <c r="DU353" s="530"/>
      <c r="DV353" s="530"/>
      <c r="DW353" s="530"/>
      <c r="DX353" s="530"/>
      <c r="DY353" s="530"/>
      <c r="DZ353" s="530"/>
      <c r="EA353" s="530"/>
      <c r="EB353" s="530"/>
      <c r="EC353" s="530"/>
      <c r="ED353" s="530"/>
      <c r="EE353" s="530"/>
      <c r="EF353" s="530"/>
      <c r="EG353" s="530"/>
      <c r="EH353" s="530"/>
      <c r="EI353" s="530"/>
      <c r="EJ353" s="530"/>
      <c r="EK353" s="530"/>
      <c r="EL353" s="530"/>
      <c r="EM353" s="530"/>
      <c r="EN353" s="530"/>
      <c r="EO353" s="530"/>
      <c r="EP353" s="530"/>
      <c r="EQ353" s="530"/>
      <c r="ER353" s="530"/>
      <c r="ES353" s="530"/>
      <c r="ET353" s="530"/>
      <c r="EU353" s="530"/>
      <c r="EV353" s="530"/>
      <c r="EW353" s="530"/>
      <c r="EX353" s="530"/>
      <c r="EY353" s="530"/>
      <c r="EZ353" s="530"/>
      <c r="FA353" s="530"/>
      <c r="FB353" s="530"/>
      <c r="FC353" s="530"/>
      <c r="FD353" s="530"/>
      <c r="FE353" s="530"/>
      <c r="FF353" s="530"/>
      <c r="FG353" s="530"/>
      <c r="FH353" s="530"/>
      <c r="FI353" s="530"/>
      <c r="FJ353" s="530"/>
      <c r="FK353" s="530"/>
      <c r="FL353" s="530"/>
      <c r="FM353" s="530"/>
      <c r="FN353" s="530"/>
      <c r="FO353" s="530"/>
      <c r="FP353" s="530"/>
      <c r="FQ353" s="530"/>
      <c r="FR353" s="530"/>
      <c r="FS353" s="530"/>
      <c r="FT353" s="530"/>
      <c r="FU353" s="530"/>
      <c r="FV353" s="530"/>
      <c r="FW353" s="530"/>
      <c r="FX353" s="530"/>
      <c r="FY353" s="530"/>
      <c r="FZ353" s="530"/>
      <c r="GA353" s="530"/>
      <c r="GB353" s="530"/>
      <c r="GC353" s="530"/>
      <c r="GD353" s="530"/>
      <c r="GE353" s="530"/>
      <c r="GF353" s="542"/>
      <c r="GG353" s="423"/>
    </row>
    <row r="354" spans="1:189" ht="22" hidden="1" customHeight="1" thickBot="1">
      <c r="A354" s="543" t="s">
        <v>364</v>
      </c>
      <c r="B354" s="544">
        <f>B159</f>
        <v>142</v>
      </c>
      <c r="C354" s="362"/>
      <c r="D354" s="362"/>
      <c r="E354" s="362"/>
      <c r="F354" s="362"/>
      <c r="G354" s="545" t="s">
        <v>326</v>
      </c>
      <c r="Q354" s="546">
        <f t="shared" ref="Q354:AN354" si="319">H16</f>
        <v>1</v>
      </c>
      <c r="R354" s="546">
        <f t="shared" si="319"/>
        <v>2</v>
      </c>
      <c r="S354" s="546">
        <f t="shared" si="319"/>
        <v>3</v>
      </c>
      <c r="T354" s="546">
        <f t="shared" si="319"/>
        <v>4</v>
      </c>
      <c r="U354" s="546">
        <f t="shared" si="319"/>
        <v>5</v>
      </c>
      <c r="V354" s="546">
        <f t="shared" si="319"/>
        <v>6</v>
      </c>
      <c r="W354" s="546">
        <f t="shared" si="319"/>
        <v>7</v>
      </c>
      <c r="X354" s="546">
        <f t="shared" si="319"/>
        <v>8</v>
      </c>
      <c r="Y354" s="546">
        <f t="shared" si="319"/>
        <v>9</v>
      </c>
      <c r="Z354" s="546">
        <f t="shared" si="319"/>
        <v>10</v>
      </c>
      <c r="AA354" s="546">
        <f t="shared" si="319"/>
        <v>11</v>
      </c>
      <c r="AB354" s="546">
        <f t="shared" si="319"/>
        <v>12</v>
      </c>
      <c r="AC354" s="546">
        <f t="shared" si="319"/>
        <v>13</v>
      </c>
      <c r="AD354" s="546">
        <f t="shared" si="319"/>
        <v>14</v>
      </c>
      <c r="AE354" s="546">
        <f t="shared" si="319"/>
        <v>15</v>
      </c>
      <c r="AF354" s="546">
        <f t="shared" si="319"/>
        <v>16</v>
      </c>
      <c r="AG354" s="546">
        <f t="shared" si="319"/>
        <v>17</v>
      </c>
      <c r="AH354" s="546">
        <f t="shared" si="319"/>
        <v>18</v>
      </c>
      <c r="AI354" s="546">
        <f t="shared" si="319"/>
        <v>19</v>
      </c>
      <c r="AJ354" s="546">
        <f t="shared" si="319"/>
        <v>20</v>
      </c>
      <c r="AK354" s="546">
        <f t="shared" si="319"/>
        <v>21</v>
      </c>
      <c r="AL354" s="546">
        <f t="shared" si="319"/>
        <v>22</v>
      </c>
      <c r="AM354" s="546">
        <f t="shared" si="319"/>
        <v>23</v>
      </c>
      <c r="AN354" s="546">
        <f t="shared" si="319"/>
        <v>24</v>
      </c>
      <c r="AO354" s="295" t="s">
        <v>325</v>
      </c>
      <c r="AP354" s="240" t="s">
        <v>363</v>
      </c>
      <c r="AT354" s="547"/>
      <c r="AW354" s="547"/>
      <c r="BV354" s="548"/>
      <c r="EJ354" s="240"/>
      <c r="EV354" s="240"/>
      <c r="FH354" s="240"/>
      <c r="FT354" s="240"/>
    </row>
    <row r="355" spans="1:189" ht="22" hidden="1" customHeight="1" thickTop="1" thickBot="1">
      <c r="A355" s="549">
        <v>0.1</v>
      </c>
      <c r="B355" s="550">
        <f>$B$354*A355</f>
        <v>14.200000000000001</v>
      </c>
      <c r="C355" s="551">
        <f>C159</f>
        <v>14</v>
      </c>
      <c r="D355" s="552"/>
      <c r="E355" s="552"/>
      <c r="F355" s="552"/>
      <c r="G355" s="553" t="s">
        <v>568</v>
      </c>
      <c r="Q355" s="554">
        <f>12901*G361</f>
        <v>14513.625</v>
      </c>
      <c r="R355" s="555">
        <f>43075*G361</f>
        <v>48459.375</v>
      </c>
      <c r="S355" s="555">
        <f>81823*G361</f>
        <v>92050.875</v>
      </c>
      <c r="T355" s="555">
        <f>138533*G361</f>
        <v>155849.625</v>
      </c>
      <c r="U355" s="555">
        <f>172085*G361</f>
        <v>193595.625</v>
      </c>
      <c r="V355" s="555">
        <f>201785*G361</f>
        <v>227008.125</v>
      </c>
      <c r="W355" s="555">
        <f>166244*G361</f>
        <v>187024.5</v>
      </c>
      <c r="X355" s="555">
        <f>142102*G361</f>
        <v>159864.75</v>
      </c>
      <c r="Y355" s="555">
        <f>182816*G361</f>
        <v>205668</v>
      </c>
      <c r="Z355" s="555">
        <f>150784*G361</f>
        <v>169632</v>
      </c>
      <c r="AA355" s="555">
        <f>130762*G361</f>
        <v>147107.25</v>
      </c>
      <c r="AB355" s="555">
        <f>164696*G361</f>
        <v>185283</v>
      </c>
      <c r="AC355" s="555">
        <f>144777*G361</f>
        <v>162874.125</v>
      </c>
      <c r="AD355" s="555">
        <f>135536*G361</f>
        <v>152478</v>
      </c>
      <c r="AE355" s="555">
        <f>86768*G361</f>
        <v>97614</v>
      </c>
      <c r="AF355" s="555">
        <f>97781*G361</f>
        <v>110003.625</v>
      </c>
      <c r="AG355" s="555">
        <f>81375*G361</f>
        <v>91546.875</v>
      </c>
      <c r="AH355" s="555">
        <f>85323*G361</f>
        <v>95988.375</v>
      </c>
      <c r="AI355" s="555">
        <f>47036*G361</f>
        <v>52915.5</v>
      </c>
      <c r="AJ355" s="555">
        <f>41928*G361</f>
        <v>47169</v>
      </c>
      <c r="AK355" s="555">
        <f>32725*G361</f>
        <v>36815.625</v>
      </c>
      <c r="AL355" s="555">
        <f>35876*G361</f>
        <v>40360.5</v>
      </c>
      <c r="AM355" s="555">
        <f>22713*G361</f>
        <v>25552.125</v>
      </c>
      <c r="AN355" s="555">
        <f>12703*G361</f>
        <v>14290.875</v>
      </c>
      <c r="AO355" s="556">
        <f>SUM(Q355:AN355)</f>
        <v>2713665.375</v>
      </c>
      <c r="AP355" s="367">
        <f>AO355*14.95</f>
        <v>40569297.356249996</v>
      </c>
      <c r="EJ355" s="240"/>
      <c r="EV355" s="240"/>
      <c r="FH355" s="240"/>
      <c r="FT355" s="240"/>
    </row>
    <row r="356" spans="1:189" ht="22" hidden="1" customHeight="1" thickTop="1" thickBot="1">
      <c r="A356" s="549">
        <v>0.4</v>
      </c>
      <c r="B356" s="550">
        <f>$B$354*A356</f>
        <v>56.800000000000004</v>
      </c>
      <c r="C356" s="552"/>
      <c r="D356" s="551">
        <f>D159</f>
        <v>57</v>
      </c>
      <c r="E356" s="552"/>
      <c r="F356" s="552"/>
      <c r="G356" s="557" t="s">
        <v>569</v>
      </c>
      <c r="Q356" s="554">
        <f>2082*G362</f>
        <v>1561.5</v>
      </c>
      <c r="R356" s="555">
        <f>6705*G362</f>
        <v>5028.75</v>
      </c>
      <c r="S356" s="555">
        <f>19038*G362</f>
        <v>14278.5</v>
      </c>
      <c r="T356" s="555">
        <f>37255*G362</f>
        <v>27941.25</v>
      </c>
      <c r="U356" s="555">
        <f>45503*G362</f>
        <v>34127.25</v>
      </c>
      <c r="V356" s="555">
        <f>44276*G362</f>
        <v>33207</v>
      </c>
      <c r="W356" s="555">
        <f>45059*G362</f>
        <v>33794.25</v>
      </c>
      <c r="X356" s="555">
        <f>44231*G362</f>
        <v>33173.25</v>
      </c>
      <c r="Y356" s="555">
        <f>29918*G362</f>
        <v>22438.5</v>
      </c>
      <c r="Z356" s="555">
        <f>32470*G362</f>
        <v>24352.5</v>
      </c>
      <c r="AA356" s="555">
        <f>24958*G362</f>
        <v>18718.5</v>
      </c>
      <c r="AB356" s="555">
        <f>21279*G362</f>
        <v>15959.25</v>
      </c>
      <c r="AC356" s="555">
        <f>27542*G362</f>
        <v>20656.5</v>
      </c>
      <c r="AD356" s="555">
        <f>G362*24400</f>
        <v>18300</v>
      </c>
      <c r="AE356" s="555">
        <f>G362*21161</f>
        <v>15870.75</v>
      </c>
      <c r="AF356" s="555">
        <f>G362*15930</f>
        <v>11947.5</v>
      </c>
      <c r="AG356" s="555">
        <f>G362*14791</f>
        <v>11093.25</v>
      </c>
      <c r="AH356" s="555">
        <f>G362*16530</f>
        <v>12397.5</v>
      </c>
      <c r="AI356" s="555">
        <f>G362*14794</f>
        <v>11095.5</v>
      </c>
      <c r="AJ356" s="555">
        <f>G362*11498</f>
        <v>8623.5</v>
      </c>
      <c r="AK356" s="555">
        <f>G362*8544</f>
        <v>6408</v>
      </c>
      <c r="AL356" s="555">
        <f>G362*4994</f>
        <v>3745.5</v>
      </c>
      <c r="AM356" s="555">
        <f>G362*4371</f>
        <v>3278.25</v>
      </c>
      <c r="AN356" s="555">
        <f>G362*2413</f>
        <v>1809.75</v>
      </c>
      <c r="AO356" s="556">
        <f>SUM(Q356:AN356)</f>
        <v>389806.5</v>
      </c>
      <c r="AP356" s="367">
        <f>AO356*14.95</f>
        <v>5827607.1749999998</v>
      </c>
      <c r="AR356" s="240" t="s">
        <v>84</v>
      </c>
      <c r="EJ356" s="240"/>
      <c r="EV356" s="240"/>
      <c r="FH356" s="240"/>
      <c r="FT356" s="240"/>
    </row>
    <row r="357" spans="1:189" ht="22" hidden="1" customHeight="1" thickTop="1" thickBot="1">
      <c r="A357" s="549">
        <v>0.3</v>
      </c>
      <c r="B357" s="550">
        <f>$B$354*A357</f>
        <v>42.6</v>
      </c>
      <c r="C357" s="552"/>
      <c r="D357" s="552"/>
      <c r="E357" s="551">
        <f>E159</f>
        <v>43</v>
      </c>
      <c r="F357" s="552"/>
      <c r="G357" s="558" t="s">
        <v>570</v>
      </c>
      <c r="Q357" s="554">
        <f>G363*978</f>
        <v>733.5</v>
      </c>
      <c r="R357" s="555">
        <f>G363*3605</f>
        <v>2703.75</v>
      </c>
      <c r="S357" s="555">
        <f>G363*6618</f>
        <v>4963.5</v>
      </c>
      <c r="T357" s="555">
        <f>G363*12200</f>
        <v>9150</v>
      </c>
      <c r="U357" s="555">
        <f>G363*20049</f>
        <v>15036.75</v>
      </c>
      <c r="V357" s="555">
        <f>G363*13690</f>
        <v>10267.5</v>
      </c>
      <c r="W357" s="555">
        <f>G363*11728</f>
        <v>8796</v>
      </c>
      <c r="X357" s="555">
        <f>G363*12990</f>
        <v>9742.5</v>
      </c>
      <c r="Y357" s="555">
        <f>G363*10486</f>
        <v>7864.5</v>
      </c>
      <c r="Z357" s="555">
        <f>G363*10413</f>
        <v>7809.75</v>
      </c>
      <c r="AA357" s="555">
        <f>G363*9918</f>
        <v>7438.5</v>
      </c>
      <c r="AB357" s="555">
        <f>G363*9168</f>
        <v>6876</v>
      </c>
      <c r="AC357" s="555">
        <f>G363*8086</f>
        <v>6064.5</v>
      </c>
      <c r="AD357" s="555">
        <f>G363*9492</f>
        <v>7119</v>
      </c>
      <c r="AE357" s="555">
        <f>G363*7459</f>
        <v>5594.25</v>
      </c>
      <c r="AF357" s="555">
        <f>G363*6382</f>
        <v>4786.5</v>
      </c>
      <c r="AG357" s="555">
        <f>G363*6311</f>
        <v>4733.25</v>
      </c>
      <c r="AH357" s="555">
        <f>G363*6791</f>
        <v>5093.25</v>
      </c>
      <c r="AI357" s="555">
        <f>G363*4923</f>
        <v>3692.25</v>
      </c>
      <c r="AJ357" s="555">
        <f>G363*4946</f>
        <v>3709.5</v>
      </c>
      <c r="AK357" s="555">
        <f>G363*3539</f>
        <v>2654.25</v>
      </c>
      <c r="AL357" s="555">
        <f>G363*2428</f>
        <v>1821</v>
      </c>
      <c r="AM357" s="555">
        <f>G363*1579</f>
        <v>1184.25</v>
      </c>
      <c r="AN357" s="555">
        <f>G363*694</f>
        <v>520.5</v>
      </c>
      <c r="AO357" s="556">
        <f>SUM(Q357:AN357)</f>
        <v>138354.75</v>
      </c>
      <c r="AP357" s="367">
        <f>AO357*14.95</f>
        <v>2068403.5125</v>
      </c>
      <c r="EJ357" s="240"/>
      <c r="EV357" s="240"/>
      <c r="FH357" s="240"/>
      <c r="FT357" s="240"/>
    </row>
    <row r="358" spans="1:189" ht="22" hidden="1" customHeight="1" thickTop="1" thickBot="1">
      <c r="A358" s="549">
        <v>0.2</v>
      </c>
      <c r="B358" s="550">
        <f>$B$354*A358</f>
        <v>28.400000000000002</v>
      </c>
      <c r="C358" s="552"/>
      <c r="D358" s="552"/>
      <c r="E358" s="552"/>
      <c r="F358" s="551">
        <f>F159</f>
        <v>28</v>
      </c>
      <c r="G358" s="559" t="s">
        <v>571</v>
      </c>
      <c r="Q358" s="555">
        <f>G364*Q425</f>
        <v>156.25000000000003</v>
      </c>
      <c r="R358" s="555">
        <f>G364*R425</f>
        <v>625.00000000000011</v>
      </c>
      <c r="S358" s="555">
        <f>G364*S425</f>
        <v>1562.5</v>
      </c>
      <c r="T358" s="555">
        <f>G364*T425</f>
        <v>2343.75</v>
      </c>
      <c r="U358" s="555">
        <f>G364*U425</f>
        <v>3125</v>
      </c>
      <c r="V358" s="555">
        <f>G364*V425</f>
        <v>2968.75</v>
      </c>
      <c r="W358" s="555">
        <f>G364*W425</f>
        <v>2812.5</v>
      </c>
      <c r="X358" s="555">
        <f>G364*X425</f>
        <v>2656.25</v>
      </c>
      <c r="Y358" s="555">
        <f>G364*Y425</f>
        <v>2500.0000000000005</v>
      </c>
      <c r="Z358" s="555">
        <f>G364*Z425</f>
        <v>2343.75</v>
      </c>
      <c r="AA358" s="555">
        <f>G364*AA425</f>
        <v>2187.5</v>
      </c>
      <c r="AB358" s="555">
        <f>G364*AB425</f>
        <v>2031.25</v>
      </c>
      <c r="AC358" s="555">
        <f>G364*AC425</f>
        <v>1875</v>
      </c>
      <c r="AD358" s="555">
        <f>G364*AD425</f>
        <v>1718.7500000000002</v>
      </c>
      <c r="AE358" s="555">
        <f>G364*AE425</f>
        <v>1562.4999999999984</v>
      </c>
      <c r="AF358" s="555">
        <f>G364*AF425</f>
        <v>1406.2499999999984</v>
      </c>
      <c r="AG358" s="555">
        <f>G364*AG425</f>
        <v>1250.0000000000002</v>
      </c>
      <c r="AH358" s="555">
        <f>G364*AH425</f>
        <v>1093.75</v>
      </c>
      <c r="AI358" s="555">
        <f>G364*AI425</f>
        <v>937.5</v>
      </c>
      <c r="AJ358" s="555">
        <f>G364*AJ425</f>
        <v>781.25</v>
      </c>
      <c r="AK358" s="555">
        <f>G364*AK425</f>
        <v>625.00000000000011</v>
      </c>
      <c r="AL358" s="555">
        <f>G364*AL425</f>
        <v>468.75</v>
      </c>
      <c r="AM358" s="555">
        <f>G364*AM425</f>
        <v>312.50000000000006</v>
      </c>
      <c r="AN358" s="560">
        <f>G364*AN425</f>
        <v>156.25000000000003</v>
      </c>
      <c r="AO358" s="561">
        <f>SUM(Q358:AN358)</f>
        <v>37500</v>
      </c>
      <c r="AP358" s="367">
        <f>AO358*14.95</f>
        <v>560625</v>
      </c>
      <c r="AQ358" s="300"/>
      <c r="AR358" s="300"/>
      <c r="AS358" s="300"/>
      <c r="AT358" s="300"/>
      <c r="AU358" s="300"/>
      <c r="AV358" s="300"/>
      <c r="AW358" s="300"/>
      <c r="AX358" s="300"/>
      <c r="AY358" s="300"/>
      <c r="AZ358" s="300"/>
      <c r="BA358" s="300"/>
      <c r="BB358" s="300"/>
      <c r="BC358" s="300"/>
      <c r="BD358" s="300"/>
      <c r="BE358" s="300"/>
      <c r="BF358" s="300"/>
      <c r="BG358" s="300"/>
      <c r="BH358" s="300"/>
      <c r="BI358" s="300"/>
      <c r="BJ358" s="300"/>
      <c r="BK358" s="300"/>
      <c r="BL358" s="300"/>
      <c r="BM358" s="300"/>
      <c r="BN358" s="300"/>
      <c r="BO358" s="300"/>
      <c r="BP358" s="300"/>
      <c r="BQ358" s="300"/>
      <c r="BR358" s="300"/>
      <c r="BS358" s="300"/>
      <c r="BT358" s="300"/>
      <c r="EJ358" s="240"/>
      <c r="EV358" s="240"/>
      <c r="FH358" s="240"/>
      <c r="FT358" s="240"/>
    </row>
    <row r="359" spans="1:189" ht="22" hidden="1" customHeight="1" thickTop="1">
      <c r="G359" s="294"/>
      <c r="T359" s="300"/>
      <c r="U359" s="300"/>
      <c r="V359" s="300"/>
      <c r="W359" s="300"/>
      <c r="X359" s="300"/>
      <c r="Y359" s="300"/>
      <c r="Z359" s="300"/>
      <c r="AA359" s="300"/>
      <c r="AB359" s="300"/>
      <c r="AC359" s="300"/>
      <c r="AD359" s="300"/>
      <c r="AE359" s="300"/>
      <c r="AF359" s="300"/>
      <c r="AG359" s="300"/>
      <c r="AH359" s="300"/>
      <c r="AI359" s="300"/>
      <c r="AJ359" s="300"/>
      <c r="AK359" s="300"/>
      <c r="AL359" s="300"/>
      <c r="AM359" s="300"/>
      <c r="AN359" s="300"/>
      <c r="AO359" s="300"/>
      <c r="AP359" s="300"/>
      <c r="AQ359" s="300"/>
      <c r="AR359" s="300"/>
      <c r="AS359" s="300"/>
      <c r="AT359" s="300"/>
      <c r="AU359" s="300"/>
      <c r="AV359" s="300"/>
      <c r="AW359" s="300"/>
      <c r="AX359" s="300"/>
      <c r="AY359" s="300"/>
      <c r="AZ359" s="300"/>
      <c r="BA359" s="300"/>
      <c r="BB359" s="300"/>
      <c r="BC359" s="300"/>
      <c r="BD359" s="300"/>
      <c r="BE359" s="300"/>
      <c r="BF359" s="300"/>
      <c r="BG359" s="300"/>
      <c r="BH359" s="300"/>
      <c r="BI359" s="300"/>
      <c r="BJ359" s="300"/>
      <c r="BK359" s="300"/>
      <c r="BL359" s="300"/>
      <c r="BM359" s="300"/>
      <c r="BN359" s="300"/>
      <c r="BO359" s="300"/>
      <c r="BP359" s="300"/>
      <c r="BQ359" s="300"/>
      <c r="BR359" s="300"/>
      <c r="BS359" s="300"/>
      <c r="BT359" s="300"/>
      <c r="EJ359" s="240"/>
      <c r="EV359" s="240"/>
      <c r="FH359" s="240"/>
      <c r="FT359" s="240"/>
    </row>
    <row r="360" spans="1:189" ht="22" hidden="1" customHeight="1">
      <c r="A360" s="562" t="s">
        <v>466</v>
      </c>
      <c r="B360" s="562"/>
      <c r="C360" s="562"/>
      <c r="D360" s="562"/>
      <c r="E360" s="562"/>
      <c r="F360" s="562"/>
      <c r="G360" s="563">
        <v>0.75</v>
      </c>
      <c r="T360" s="300"/>
      <c r="U360" s="300"/>
      <c r="V360" s="300"/>
      <c r="W360" s="300"/>
      <c r="X360" s="300"/>
      <c r="Y360" s="300"/>
      <c r="Z360" s="300"/>
      <c r="AA360" s="300"/>
      <c r="AB360" s="300"/>
      <c r="AC360" s="300"/>
      <c r="AD360" s="300"/>
      <c r="AE360" s="300"/>
      <c r="AF360" s="300"/>
      <c r="AG360" s="300"/>
      <c r="AH360" s="300"/>
      <c r="AI360" s="300"/>
      <c r="AJ360" s="300"/>
      <c r="AK360" s="300"/>
      <c r="AL360" s="300"/>
      <c r="AM360" s="300"/>
      <c r="AN360" s="300"/>
      <c r="AO360" s="300"/>
      <c r="AP360" s="300"/>
      <c r="AQ360" s="300"/>
      <c r="AR360" s="300"/>
      <c r="AS360" s="300"/>
      <c r="AT360" s="300"/>
      <c r="AU360" s="300"/>
      <c r="AV360" s="300"/>
      <c r="AW360" s="300"/>
      <c r="AX360" s="300"/>
      <c r="AY360" s="300"/>
      <c r="AZ360" s="300"/>
      <c r="BA360" s="300"/>
      <c r="BB360" s="300"/>
      <c r="BC360" s="300"/>
      <c r="BD360" s="300"/>
      <c r="BE360" s="300"/>
      <c r="BF360" s="300"/>
      <c r="BG360" s="300"/>
      <c r="BH360" s="300"/>
      <c r="BI360" s="300"/>
      <c r="BJ360" s="300"/>
      <c r="BK360" s="300"/>
      <c r="BL360" s="300"/>
      <c r="BM360" s="300"/>
      <c r="BN360" s="300"/>
      <c r="BO360" s="300"/>
      <c r="BP360" s="300"/>
      <c r="BQ360" s="300"/>
      <c r="BR360" s="300"/>
      <c r="BS360" s="300"/>
      <c r="BT360" s="300"/>
      <c r="EJ360" s="240"/>
      <c r="EV360" s="240"/>
      <c r="FH360" s="240"/>
      <c r="FT360" s="240"/>
    </row>
    <row r="361" spans="1:189" s="300" customFormat="1" ht="22" hidden="1" customHeight="1">
      <c r="A361" s="300" t="s">
        <v>310</v>
      </c>
      <c r="G361" s="363">
        <f>1.5*G360</f>
        <v>1.125</v>
      </c>
      <c r="DX361" s="210"/>
    </row>
    <row r="362" spans="1:189" s="300" customFormat="1" ht="22" hidden="1" customHeight="1">
      <c r="A362" s="300" t="s">
        <v>410</v>
      </c>
      <c r="G362" s="363">
        <f>1*G360</f>
        <v>0.75</v>
      </c>
      <c r="DX362" s="210"/>
    </row>
    <row r="363" spans="1:189" s="300" customFormat="1" ht="22" hidden="1" customHeight="1">
      <c r="A363" s="300" t="s">
        <v>309</v>
      </c>
      <c r="G363" s="363">
        <f>1*G360</f>
        <v>0.75</v>
      </c>
      <c r="T363" s="564"/>
      <c r="U363" s="564"/>
      <c r="V363" s="564"/>
      <c r="W363" s="564"/>
      <c r="X363" s="1303"/>
      <c r="Y363" s="1303"/>
      <c r="Z363" s="1303"/>
      <c r="AA363" s="564"/>
      <c r="AB363" s="564"/>
      <c r="AC363" s="564"/>
      <c r="AD363" s="564"/>
      <c r="AE363" s="564"/>
      <c r="AF363" s="564"/>
      <c r="AG363" s="564"/>
      <c r="AH363" s="564"/>
      <c r="AI363" s="564"/>
      <c r="AJ363" s="564"/>
      <c r="AK363" s="1303"/>
      <c r="AL363" s="1303"/>
      <c r="AM363" s="1303"/>
      <c r="AN363" s="564"/>
      <c r="AO363" s="564"/>
      <c r="AP363" s="564"/>
      <c r="AQ363" s="564"/>
      <c r="AR363" s="564"/>
      <c r="AS363" s="564"/>
      <c r="AT363" s="564"/>
      <c r="AU363" s="564"/>
      <c r="AV363" s="564"/>
      <c r="AW363" s="564"/>
      <c r="AX363" s="1303"/>
      <c r="AY363" s="1303"/>
      <c r="AZ363" s="1303"/>
      <c r="BA363" s="564"/>
      <c r="BB363" s="564"/>
      <c r="BC363" s="564"/>
      <c r="BD363" s="564"/>
      <c r="BE363" s="564"/>
      <c r="BF363" s="564"/>
      <c r="BG363" s="564"/>
      <c r="BH363" s="564"/>
      <c r="BI363" s="564"/>
      <c r="BJ363" s="564"/>
      <c r="BK363" s="1303"/>
      <c r="BL363" s="1303"/>
      <c r="BM363" s="1303"/>
      <c r="BN363" s="564"/>
      <c r="BO363" s="564"/>
      <c r="BP363" s="564"/>
      <c r="BQ363" s="564"/>
      <c r="BR363" s="564"/>
      <c r="BS363" s="564"/>
      <c r="BT363" s="564"/>
      <c r="DX363" s="210"/>
    </row>
    <row r="364" spans="1:189" s="300" customFormat="1" ht="22" hidden="1" customHeight="1">
      <c r="A364" s="300" t="s">
        <v>411</v>
      </c>
      <c r="G364" s="300">
        <f>1*G360</f>
        <v>0.75</v>
      </c>
      <c r="T364" s="564"/>
      <c r="U364" s="564"/>
      <c r="V364" s="564"/>
      <c r="W364" s="564"/>
      <c r="X364" s="564"/>
      <c r="Y364" s="564"/>
      <c r="Z364" s="564"/>
      <c r="AA364" s="564"/>
      <c r="AB364" s="564"/>
      <c r="AC364" s="564"/>
      <c r="AD364" s="564"/>
      <c r="AE364" s="564"/>
      <c r="AF364" s="564"/>
      <c r="AG364" s="564"/>
      <c r="AH364" s="564"/>
      <c r="AI364" s="564"/>
      <c r="AJ364" s="564"/>
      <c r="AK364" s="564"/>
      <c r="AL364" s="564"/>
      <c r="AM364" s="564"/>
      <c r="AN364" s="564"/>
      <c r="AO364" s="564"/>
      <c r="AP364" s="564"/>
      <c r="AQ364" s="564"/>
      <c r="AR364" s="564"/>
      <c r="AS364" s="564"/>
      <c r="AT364" s="564"/>
      <c r="AU364" s="564"/>
      <c r="AV364" s="564"/>
      <c r="AW364" s="564"/>
      <c r="AX364" s="564"/>
      <c r="AY364" s="564"/>
      <c r="AZ364" s="564"/>
      <c r="BA364" s="564"/>
      <c r="BB364" s="564"/>
      <c r="BC364" s="564"/>
      <c r="BD364" s="564"/>
      <c r="BE364" s="564"/>
      <c r="BF364" s="564"/>
      <c r="BG364" s="564"/>
      <c r="BH364" s="564"/>
      <c r="BI364" s="564"/>
      <c r="BJ364" s="564"/>
      <c r="BK364" s="564"/>
      <c r="BL364" s="564"/>
      <c r="BM364" s="564"/>
      <c r="BN364" s="564"/>
      <c r="BO364" s="564"/>
      <c r="BP364" s="564"/>
      <c r="BQ364" s="564"/>
      <c r="BR364" s="564"/>
      <c r="BS364" s="564"/>
      <c r="BT364" s="564"/>
      <c r="DX364" s="210"/>
    </row>
    <row r="365" spans="1:189" s="300" customFormat="1" ht="22" hidden="1" customHeight="1">
      <c r="T365" s="564"/>
      <c r="U365" s="564"/>
      <c r="V365" s="564"/>
      <c r="W365" s="564"/>
      <c r="X365" s="564"/>
      <c r="Y365" s="564"/>
      <c r="Z365" s="564"/>
      <c r="AA365" s="564"/>
      <c r="AB365" s="564"/>
      <c r="AC365" s="564"/>
      <c r="AD365" s="564"/>
      <c r="AE365" s="564"/>
      <c r="AF365" s="564"/>
      <c r="AG365" s="564"/>
      <c r="AH365" s="564"/>
      <c r="AI365" s="564"/>
      <c r="AJ365" s="564"/>
      <c r="AK365" s="564"/>
      <c r="AL365" s="564"/>
      <c r="AM365" s="564"/>
      <c r="AN365" s="564"/>
      <c r="AO365" s="564"/>
      <c r="AP365" s="564"/>
      <c r="AQ365" s="564"/>
      <c r="AR365" s="564"/>
      <c r="AS365" s="564"/>
      <c r="AT365" s="564"/>
      <c r="AU365" s="564"/>
      <c r="AV365" s="564"/>
      <c r="AW365" s="564"/>
      <c r="AX365" s="564"/>
      <c r="AY365" s="564"/>
      <c r="AZ365" s="564"/>
      <c r="BA365" s="564"/>
      <c r="BB365" s="564"/>
      <c r="BC365" s="564"/>
      <c r="BD365" s="564"/>
      <c r="BE365" s="564"/>
      <c r="BF365" s="564"/>
      <c r="BG365" s="564"/>
      <c r="BH365" s="564"/>
      <c r="BI365" s="564"/>
      <c r="BJ365" s="564"/>
      <c r="BK365" s="564"/>
      <c r="BL365" s="564"/>
      <c r="BM365" s="564"/>
      <c r="BN365" s="564"/>
      <c r="BO365" s="564"/>
      <c r="BP365" s="564"/>
      <c r="BQ365" s="564"/>
      <c r="BR365" s="564"/>
      <c r="BS365" s="564"/>
      <c r="BT365" s="564"/>
      <c r="DX365" s="210"/>
    </row>
    <row r="366" spans="1:189" s="300" customFormat="1" ht="22" hidden="1" customHeight="1">
      <c r="G366" s="565"/>
      <c r="H366" s="566"/>
      <c r="I366" s="566"/>
      <c r="J366" s="567"/>
      <c r="K366" s="568"/>
      <c r="L366" s="568"/>
      <c r="M366" s="568"/>
      <c r="N366" s="568"/>
      <c r="O366" s="568"/>
      <c r="P366" s="568"/>
      <c r="Q366" s="568"/>
      <c r="BU366" s="569"/>
      <c r="DX366" s="210"/>
    </row>
    <row r="367" spans="1:189" ht="22" hidden="1" customHeight="1">
      <c r="G367" s="570" t="s">
        <v>208</v>
      </c>
      <c r="EJ367" s="240"/>
      <c r="EV367" s="240"/>
      <c r="FH367" s="240"/>
      <c r="FT367" s="240"/>
    </row>
    <row r="368" spans="1:189" ht="22" hidden="1" customHeight="1">
      <c r="G368" s="294"/>
      <c r="EJ368" s="240"/>
      <c r="EV368" s="240"/>
      <c r="FH368" s="240"/>
      <c r="FT368" s="240"/>
    </row>
    <row r="369" spans="7:176" ht="22" hidden="1" customHeight="1">
      <c r="G369" s="363" t="s">
        <v>585</v>
      </c>
      <c r="EJ369" s="240"/>
      <c r="EV369" s="240"/>
      <c r="FH369" s="240"/>
      <c r="FT369" s="240"/>
    </row>
    <row r="370" spans="7:176" ht="22" hidden="1" customHeight="1">
      <c r="EJ370" s="240"/>
      <c r="EV370" s="240"/>
      <c r="FH370" s="240"/>
      <c r="FT370" s="240"/>
    </row>
    <row r="371" spans="7:176" ht="22" hidden="1" customHeight="1">
      <c r="G371" s="571" t="s">
        <v>290</v>
      </c>
      <c r="EJ371" s="240"/>
      <c r="EV371" s="240"/>
      <c r="FH371" s="240"/>
      <c r="FT371" s="240"/>
    </row>
    <row r="372" spans="7:176" ht="22" hidden="1" customHeight="1">
      <c r="G372" s="240" t="s">
        <v>291</v>
      </c>
      <c r="EJ372" s="240"/>
      <c r="EV372" s="240"/>
      <c r="FH372" s="240"/>
      <c r="FT372" s="240"/>
    </row>
    <row r="373" spans="7:176" ht="22" hidden="1" customHeight="1">
      <c r="EJ373" s="240"/>
      <c r="EV373" s="240"/>
      <c r="FH373" s="240"/>
      <c r="FT373" s="240"/>
    </row>
    <row r="374" spans="7:176" ht="22" hidden="1" customHeight="1">
      <c r="G374" s="240" t="s">
        <v>241</v>
      </c>
      <c r="EJ374" s="240"/>
      <c r="EV374" s="240"/>
      <c r="FH374" s="240"/>
      <c r="FT374" s="240"/>
    </row>
    <row r="375" spans="7:176" ht="22" hidden="1" customHeight="1">
      <c r="H375" s="572"/>
      <c r="I375" s="572"/>
      <c r="J375" s="572"/>
      <c r="K375" s="572"/>
      <c r="L375" s="572"/>
      <c r="EJ375" s="240"/>
      <c r="EV375" s="240"/>
      <c r="FH375" s="240"/>
      <c r="FT375" s="240"/>
    </row>
    <row r="376" spans="7:176" ht="22" hidden="1" customHeight="1">
      <c r="H376" s="572"/>
      <c r="I376" s="572"/>
      <c r="J376" s="572"/>
      <c r="K376" s="572"/>
      <c r="L376" s="572"/>
      <c r="EJ376" s="240"/>
      <c r="EV376" s="240"/>
      <c r="FH376" s="240"/>
      <c r="FT376" s="240"/>
    </row>
    <row r="377" spans="7:176" ht="22" hidden="1" customHeight="1">
      <c r="H377" s="572"/>
      <c r="I377" s="572"/>
      <c r="J377" s="572"/>
      <c r="K377" s="572"/>
      <c r="L377" s="572"/>
      <c r="EJ377" s="240"/>
      <c r="EV377" s="240"/>
      <c r="FH377" s="240"/>
      <c r="FT377" s="240"/>
    </row>
    <row r="378" spans="7:176" ht="22" hidden="1" customHeight="1">
      <c r="G378" s="240" t="s">
        <v>172</v>
      </c>
      <c r="EJ378" s="240"/>
      <c r="EV378" s="240"/>
      <c r="FH378" s="240"/>
      <c r="FT378" s="240"/>
    </row>
    <row r="379" spans="7:176" ht="22" hidden="1" customHeight="1">
      <c r="G379" s="240" t="s">
        <v>173</v>
      </c>
      <c r="EJ379" s="240"/>
      <c r="EV379" s="240"/>
      <c r="FH379" s="240"/>
      <c r="FT379" s="240"/>
    </row>
    <row r="380" spans="7:176" ht="22" hidden="1" customHeight="1">
      <c r="EJ380" s="240"/>
      <c r="EV380" s="240"/>
      <c r="FH380" s="240"/>
      <c r="FT380" s="240"/>
    </row>
    <row r="381" spans="7:176" ht="22" hidden="1" customHeight="1">
      <c r="G381" s="240" t="s">
        <v>243</v>
      </c>
      <c r="EJ381" s="240"/>
      <c r="EV381" s="240"/>
      <c r="FH381" s="240"/>
      <c r="FT381" s="240"/>
    </row>
    <row r="382" spans="7:176" ht="22" hidden="1" customHeight="1">
      <c r="G382" s="240" t="s">
        <v>242</v>
      </c>
      <c r="EJ382" s="240"/>
      <c r="EV382" s="240"/>
      <c r="FH382" s="240"/>
      <c r="FT382" s="240"/>
    </row>
    <row r="383" spans="7:176" ht="22" hidden="1" customHeight="1">
      <c r="G383" s="240" t="s">
        <v>171</v>
      </c>
      <c r="EJ383" s="240"/>
      <c r="EV383" s="240"/>
      <c r="FH383" s="240"/>
      <c r="FT383" s="240"/>
    </row>
    <row r="384" spans="7:176" ht="22" hidden="1" customHeight="1">
      <c r="G384" s="240" t="s">
        <v>174</v>
      </c>
      <c r="EJ384" s="240"/>
      <c r="EV384" s="240"/>
      <c r="FH384" s="240"/>
      <c r="FT384" s="240"/>
    </row>
    <row r="385" spans="7:176" ht="22" hidden="1" customHeight="1">
      <c r="G385" s="571" t="s">
        <v>203</v>
      </c>
      <c r="EJ385" s="240"/>
      <c r="EV385" s="240"/>
      <c r="FH385" s="240"/>
      <c r="FT385" s="240"/>
    </row>
    <row r="386" spans="7:176" ht="22" hidden="1" customHeight="1">
      <c r="G386" s="571"/>
      <c r="EJ386" s="240"/>
      <c r="EV386" s="240"/>
      <c r="FH386" s="240"/>
      <c r="FT386" s="240"/>
    </row>
    <row r="387" spans="7:176" ht="22" hidden="1" customHeight="1">
      <c r="G387" s="240" t="s">
        <v>175</v>
      </c>
      <c r="EJ387" s="240"/>
      <c r="EV387" s="240"/>
      <c r="FH387" s="240"/>
      <c r="FT387" s="240"/>
    </row>
    <row r="388" spans="7:176" ht="22" hidden="1" customHeight="1">
      <c r="G388" s="300" t="s">
        <v>193</v>
      </c>
      <c r="EJ388" s="240"/>
      <c r="EV388" s="240"/>
      <c r="FH388" s="240"/>
      <c r="FT388" s="240"/>
    </row>
    <row r="389" spans="7:176" ht="22" hidden="1" customHeight="1">
      <c r="G389" s="300"/>
      <c r="EJ389" s="240"/>
      <c r="EV389" s="240"/>
      <c r="FH389" s="240"/>
      <c r="FT389" s="240"/>
    </row>
    <row r="390" spans="7:176" ht="22" hidden="1" customHeight="1">
      <c r="G390" s="240" t="s">
        <v>302</v>
      </c>
      <c r="EJ390" s="240"/>
      <c r="EV390" s="240"/>
      <c r="FH390" s="240"/>
      <c r="FT390" s="240"/>
    </row>
    <row r="391" spans="7:176" ht="22" hidden="1" customHeight="1">
      <c r="G391" s="240" t="s">
        <v>0</v>
      </c>
      <c r="EJ391" s="240"/>
      <c r="EV391" s="240"/>
      <c r="FH391" s="240"/>
      <c r="FT391" s="240"/>
    </row>
    <row r="392" spans="7:176" ht="22" hidden="1" customHeight="1">
      <c r="G392" s="240" t="s">
        <v>4</v>
      </c>
      <c r="EJ392" s="240"/>
      <c r="EV392" s="240"/>
      <c r="FH392" s="240"/>
      <c r="FT392" s="240"/>
    </row>
    <row r="393" spans="7:176" ht="22" hidden="1" customHeight="1">
      <c r="EJ393" s="240"/>
      <c r="EV393" s="240"/>
      <c r="FH393" s="240"/>
      <c r="FT393" s="240"/>
    </row>
    <row r="394" spans="7:176" ht="22" hidden="1" customHeight="1">
      <c r="G394" s="295" t="s">
        <v>240</v>
      </c>
      <c r="I394" s="1304" t="s">
        <v>249</v>
      </c>
      <c r="J394" s="1304"/>
      <c r="K394" s="1304"/>
      <c r="L394" s="1304"/>
      <c r="M394" s="1304"/>
      <c r="EJ394" s="240"/>
      <c r="EV394" s="240"/>
      <c r="FH394" s="240"/>
      <c r="FT394" s="240"/>
    </row>
    <row r="395" spans="7:176" ht="22" hidden="1" customHeight="1">
      <c r="G395" s="573" t="s">
        <v>236</v>
      </c>
      <c r="H395" s="574">
        <v>19.95</v>
      </c>
      <c r="I395" s="1305" t="s">
        <v>248</v>
      </c>
      <c r="J395" s="1305"/>
      <c r="K395" s="1305"/>
      <c r="L395" s="1305"/>
      <c r="M395" s="1305"/>
      <c r="EJ395" s="240"/>
      <c r="EV395" s="240"/>
      <c r="FH395" s="240"/>
      <c r="FT395" s="240"/>
    </row>
    <row r="396" spans="7:176" ht="22" hidden="1" customHeight="1">
      <c r="G396" s="573" t="s">
        <v>237</v>
      </c>
      <c r="H396" s="574">
        <v>14.95</v>
      </c>
      <c r="I396" s="1305" t="s">
        <v>247</v>
      </c>
      <c r="J396" s="1305"/>
      <c r="K396" s="1305"/>
      <c r="L396" s="1305"/>
      <c r="M396" s="1305"/>
      <c r="EJ396" s="240"/>
      <c r="EV396" s="240"/>
      <c r="FH396" s="240"/>
      <c r="FT396" s="240"/>
    </row>
    <row r="397" spans="7:176" ht="22" hidden="1" customHeight="1">
      <c r="G397" s="573" t="s">
        <v>238</v>
      </c>
      <c r="H397" s="574">
        <v>9.9499999999999993</v>
      </c>
      <c r="I397" s="1305" t="s">
        <v>246</v>
      </c>
      <c r="J397" s="1305"/>
      <c r="K397" s="1305"/>
      <c r="L397" s="1305"/>
      <c r="M397" s="1305"/>
      <c r="EJ397" s="240"/>
      <c r="EV397" s="240"/>
      <c r="FH397" s="240"/>
      <c r="FT397" s="240"/>
    </row>
    <row r="398" spans="7:176" ht="22" hidden="1" customHeight="1">
      <c r="G398" s="573"/>
      <c r="H398" s="574"/>
      <c r="EJ398" s="240"/>
      <c r="EV398" s="240"/>
      <c r="FH398" s="240"/>
      <c r="FT398" s="240"/>
    </row>
    <row r="399" spans="7:176" ht="22" hidden="1" customHeight="1">
      <c r="G399" s="575" t="s">
        <v>245</v>
      </c>
      <c r="EJ399" s="240"/>
      <c r="EV399" s="240"/>
      <c r="FH399" s="240"/>
      <c r="FT399" s="240"/>
    </row>
    <row r="400" spans="7:176" ht="22" hidden="1" customHeight="1">
      <c r="G400" s="240" t="s">
        <v>297</v>
      </c>
      <c r="EJ400" s="240"/>
      <c r="EV400" s="240"/>
      <c r="FH400" s="240"/>
      <c r="FT400" s="240"/>
    </row>
    <row r="401" spans="2:176" ht="22" hidden="1" customHeight="1">
      <c r="G401" s="576" t="s">
        <v>303</v>
      </c>
      <c r="EJ401" s="240"/>
      <c r="EV401" s="240"/>
      <c r="FH401" s="240"/>
      <c r="FT401" s="240"/>
    </row>
    <row r="402" spans="2:176" ht="22" hidden="1" customHeight="1">
      <c r="EJ402" s="240"/>
      <c r="EV402" s="240"/>
      <c r="FH402" s="240"/>
      <c r="FT402" s="240"/>
    </row>
    <row r="403" spans="2:176" ht="22" hidden="1" customHeight="1">
      <c r="G403" s="300" t="s">
        <v>239</v>
      </c>
      <c r="H403" s="300"/>
      <c r="I403" s="300"/>
      <c r="J403" s="300"/>
      <c r="K403" s="300"/>
      <c r="L403" s="300"/>
      <c r="M403" s="300"/>
      <c r="N403" s="300"/>
      <c r="O403" s="300"/>
      <c r="P403" s="300"/>
      <c r="EJ403" s="240"/>
      <c r="EV403" s="240"/>
      <c r="FH403" s="240"/>
      <c r="FT403" s="240"/>
    </row>
    <row r="404" spans="2:176" ht="22" hidden="1" customHeight="1">
      <c r="EJ404" s="240"/>
      <c r="EV404" s="240"/>
      <c r="FH404" s="240"/>
      <c r="FT404" s="240"/>
    </row>
    <row r="405" spans="2:176" ht="22" hidden="1" customHeight="1">
      <c r="EJ405" s="240"/>
      <c r="EV405" s="240"/>
      <c r="FH405" s="240"/>
      <c r="FT405" s="240"/>
    </row>
    <row r="406" spans="2:176" ht="22" hidden="1" customHeight="1">
      <c r="EJ406" s="240"/>
      <c r="EV406" s="240"/>
      <c r="FH406" s="240"/>
      <c r="FT406" s="240"/>
    </row>
    <row r="407" spans="2:176" ht="22" hidden="1" customHeight="1" thickBot="1">
      <c r="G407" s="577" t="s">
        <v>331</v>
      </c>
      <c r="Q407" s="578">
        <v>1</v>
      </c>
      <c r="R407" s="578">
        <v>2</v>
      </c>
      <c r="S407" s="578">
        <v>3</v>
      </c>
      <c r="T407" s="578">
        <v>4</v>
      </c>
      <c r="U407" s="578">
        <v>5</v>
      </c>
      <c r="V407" s="578">
        <v>6</v>
      </c>
      <c r="W407" s="578">
        <v>7</v>
      </c>
      <c r="X407" s="578">
        <v>8</v>
      </c>
      <c r="Y407" s="578">
        <v>9</v>
      </c>
      <c r="Z407" s="578">
        <v>10</v>
      </c>
      <c r="AA407" s="578">
        <v>11</v>
      </c>
      <c r="AB407" s="578">
        <v>12</v>
      </c>
      <c r="AC407" s="578">
        <v>13</v>
      </c>
      <c r="AD407" s="578">
        <v>14</v>
      </c>
      <c r="AE407" s="578">
        <v>15</v>
      </c>
      <c r="AF407" s="578">
        <v>16</v>
      </c>
      <c r="AG407" s="578">
        <v>17</v>
      </c>
      <c r="AH407" s="578">
        <v>18</v>
      </c>
      <c r="AI407" s="578">
        <v>19</v>
      </c>
      <c r="AJ407" s="578">
        <v>20</v>
      </c>
      <c r="AK407" s="578">
        <v>21</v>
      </c>
      <c r="AL407" s="578">
        <v>22</v>
      </c>
      <c r="AM407" s="578">
        <v>23</v>
      </c>
      <c r="AN407" s="578">
        <v>24</v>
      </c>
      <c r="EJ407" s="240"/>
      <c r="EV407" s="240"/>
      <c r="FH407" s="240"/>
      <c r="FT407" s="240"/>
    </row>
    <row r="408" spans="2:176" ht="22" hidden="1" customHeight="1" thickTop="1">
      <c r="G408" s="240" t="s">
        <v>322</v>
      </c>
      <c r="Q408" s="572"/>
      <c r="R408" s="572"/>
      <c r="S408" s="572"/>
      <c r="T408" s="572"/>
      <c r="U408" s="572"/>
      <c r="V408" s="572"/>
      <c r="W408" s="572"/>
      <c r="X408" s="572"/>
      <c r="Y408" s="572"/>
      <c r="Z408" s="572"/>
      <c r="AA408" s="572"/>
      <c r="AB408" s="572"/>
      <c r="AC408" s="572"/>
      <c r="AD408" s="572"/>
      <c r="AE408" s="572"/>
      <c r="AF408" s="572"/>
      <c r="AG408" s="572"/>
      <c r="AH408" s="572"/>
      <c r="AI408" s="572"/>
      <c r="AJ408" s="572"/>
      <c r="AK408" s="572"/>
      <c r="AL408" s="572"/>
      <c r="AM408" s="572"/>
      <c r="AN408" s="572"/>
      <c r="EJ408" s="240"/>
      <c r="EV408" s="240"/>
      <c r="FH408" s="240"/>
      <c r="FT408" s="240"/>
    </row>
    <row r="409" spans="2:176" ht="22" hidden="1" customHeight="1">
      <c r="G409" s="579"/>
      <c r="EJ409" s="240"/>
      <c r="EV409" s="240"/>
      <c r="FH409" s="240"/>
      <c r="FT409" s="240"/>
    </row>
    <row r="410" spans="2:176" ht="22" hidden="1" customHeight="1">
      <c r="G410" s="579"/>
      <c r="EJ410" s="240"/>
      <c r="EV410" s="240"/>
      <c r="FH410" s="240"/>
      <c r="FT410" s="240"/>
    </row>
    <row r="411" spans="2:176" ht="22" hidden="1" customHeight="1">
      <c r="G411" s="580" t="s">
        <v>335</v>
      </c>
      <c r="EJ411" s="240"/>
      <c r="EV411" s="240"/>
      <c r="FH411" s="240"/>
      <c r="FT411" s="240"/>
    </row>
    <row r="412" spans="2:176" ht="22" hidden="1" customHeight="1">
      <c r="G412" s="581" t="s">
        <v>332</v>
      </c>
      <c r="Q412" s="582">
        <v>0.1</v>
      </c>
      <c r="R412" s="582">
        <v>0.4</v>
      </c>
      <c r="S412" s="582">
        <v>1</v>
      </c>
      <c r="T412" s="582">
        <v>1.5</v>
      </c>
      <c r="U412" s="582">
        <v>2</v>
      </c>
      <c r="V412" s="582">
        <v>1.9</v>
      </c>
      <c r="W412" s="582">
        <v>1.8</v>
      </c>
      <c r="X412" s="582">
        <v>1.7</v>
      </c>
      <c r="Y412" s="582">
        <v>1.6</v>
      </c>
      <c r="Z412" s="582">
        <v>1.5</v>
      </c>
      <c r="AA412" s="582">
        <v>1.4</v>
      </c>
      <c r="AB412" s="582">
        <v>1.3</v>
      </c>
      <c r="AC412" s="582">
        <v>1.2</v>
      </c>
      <c r="AD412" s="582">
        <v>1.1000000000000001</v>
      </c>
      <c r="AE412" s="582">
        <v>0.999999999999999</v>
      </c>
      <c r="AF412" s="582">
        <v>0.89999999999999902</v>
      </c>
      <c r="AG412" s="582">
        <v>0.8</v>
      </c>
      <c r="AH412" s="582">
        <v>0.7</v>
      </c>
      <c r="AI412" s="582">
        <v>0.6</v>
      </c>
      <c r="AJ412" s="582">
        <v>0.5</v>
      </c>
      <c r="AK412" s="582">
        <v>0.4</v>
      </c>
      <c r="AL412" s="582">
        <v>0.3</v>
      </c>
      <c r="AM412" s="582">
        <v>0.2</v>
      </c>
      <c r="AN412" s="583">
        <v>0.1</v>
      </c>
      <c r="AO412" s="572" t="s">
        <v>12</v>
      </c>
      <c r="EJ412" s="240"/>
      <c r="EV412" s="240"/>
      <c r="FH412" s="240"/>
      <c r="FT412" s="240"/>
    </row>
    <row r="413" spans="2:176" s="295" customFormat="1" ht="22" hidden="1" customHeight="1">
      <c r="B413" s="295" t="s">
        <v>337</v>
      </c>
      <c r="G413" s="584">
        <f>500000/24</f>
        <v>20833.333333333332</v>
      </c>
      <c r="Q413" s="585">
        <f>$G$413*Q412</f>
        <v>2083.3333333333335</v>
      </c>
      <c r="R413" s="585">
        <f t="shared" ref="R413:AN413" si="320">$G$413*R412</f>
        <v>8333.3333333333339</v>
      </c>
      <c r="S413" s="585">
        <f t="shared" si="320"/>
        <v>20833.333333333332</v>
      </c>
      <c r="T413" s="585">
        <f t="shared" si="320"/>
        <v>31250</v>
      </c>
      <c r="U413" s="585">
        <f t="shared" si="320"/>
        <v>41666.666666666664</v>
      </c>
      <c r="V413" s="585">
        <f t="shared" si="320"/>
        <v>39583.333333333328</v>
      </c>
      <c r="W413" s="585">
        <f t="shared" si="320"/>
        <v>37500</v>
      </c>
      <c r="X413" s="585">
        <f t="shared" si="320"/>
        <v>35416.666666666664</v>
      </c>
      <c r="Y413" s="585">
        <f t="shared" si="320"/>
        <v>33333.333333333336</v>
      </c>
      <c r="Z413" s="585">
        <f t="shared" si="320"/>
        <v>31250</v>
      </c>
      <c r="AA413" s="585">
        <f t="shared" si="320"/>
        <v>29166.666666666664</v>
      </c>
      <c r="AB413" s="585">
        <f t="shared" si="320"/>
        <v>27083.333333333332</v>
      </c>
      <c r="AC413" s="585">
        <f t="shared" si="320"/>
        <v>24999.999999999996</v>
      </c>
      <c r="AD413" s="585">
        <f t="shared" si="320"/>
        <v>22916.666666666668</v>
      </c>
      <c r="AE413" s="585">
        <f t="shared" si="320"/>
        <v>20833.33333333331</v>
      </c>
      <c r="AF413" s="585">
        <f t="shared" si="320"/>
        <v>18749.999999999978</v>
      </c>
      <c r="AG413" s="585">
        <f t="shared" si="320"/>
        <v>16666.666666666668</v>
      </c>
      <c r="AH413" s="585">
        <f t="shared" si="320"/>
        <v>14583.333333333332</v>
      </c>
      <c r="AI413" s="585">
        <f t="shared" si="320"/>
        <v>12499.999999999998</v>
      </c>
      <c r="AJ413" s="585">
        <f t="shared" si="320"/>
        <v>10416.666666666666</v>
      </c>
      <c r="AK413" s="585">
        <f t="shared" si="320"/>
        <v>8333.3333333333339</v>
      </c>
      <c r="AL413" s="585">
        <f t="shared" si="320"/>
        <v>6249.9999999999991</v>
      </c>
      <c r="AM413" s="585">
        <f t="shared" si="320"/>
        <v>4166.666666666667</v>
      </c>
      <c r="AN413" s="586">
        <f t="shared" si="320"/>
        <v>2083.3333333333335</v>
      </c>
      <c r="AO413" s="587">
        <f>SUM(Q413:AN413)</f>
        <v>500000</v>
      </c>
    </row>
    <row r="414" spans="2:176" s="295" customFormat="1" ht="22" hidden="1" customHeight="1">
      <c r="G414" s="588"/>
      <c r="Q414" s="587"/>
      <c r="R414" s="587"/>
      <c r="S414" s="587"/>
      <c r="T414" s="587"/>
      <c r="U414" s="587"/>
      <c r="V414" s="587"/>
      <c r="W414" s="587"/>
      <c r="X414" s="587"/>
      <c r="Y414" s="587"/>
      <c r="Z414" s="587"/>
      <c r="AA414" s="587"/>
      <c r="AB414" s="587"/>
      <c r="AC414" s="587"/>
      <c r="AD414" s="587"/>
      <c r="AE414" s="587"/>
      <c r="AF414" s="587"/>
      <c r="AG414" s="587"/>
      <c r="AH414" s="587"/>
      <c r="AI414" s="587"/>
      <c r="AJ414" s="587"/>
      <c r="AK414" s="587"/>
      <c r="AL414" s="587"/>
      <c r="AM414" s="587"/>
      <c r="AN414" s="587"/>
      <c r="AO414" s="587"/>
    </row>
    <row r="415" spans="2:176" s="295" customFormat="1" ht="22" hidden="1" customHeight="1">
      <c r="G415" s="588"/>
      <c r="Q415" s="587"/>
      <c r="R415" s="587"/>
      <c r="S415" s="587"/>
      <c r="T415" s="587"/>
      <c r="U415" s="587"/>
      <c r="V415" s="587"/>
      <c r="W415" s="587"/>
      <c r="X415" s="587"/>
      <c r="Y415" s="587"/>
      <c r="Z415" s="587"/>
      <c r="AA415" s="587"/>
      <c r="AB415" s="587"/>
      <c r="AC415" s="587"/>
      <c r="AD415" s="587"/>
      <c r="AE415" s="587"/>
      <c r="AF415" s="587"/>
      <c r="AG415" s="587"/>
      <c r="AH415" s="587"/>
      <c r="AI415" s="587"/>
      <c r="AJ415" s="587"/>
      <c r="AK415" s="587"/>
      <c r="AL415" s="587"/>
      <c r="AM415" s="587"/>
      <c r="AN415" s="587"/>
      <c r="AO415" s="587"/>
    </row>
    <row r="416" spans="2:176" s="295" customFormat="1" ht="22" hidden="1" customHeight="1">
      <c r="B416" s="589" t="s">
        <v>311</v>
      </c>
      <c r="C416" s="589"/>
      <c r="D416" s="589"/>
      <c r="E416" s="589"/>
      <c r="F416" s="589"/>
      <c r="G416" s="590" t="s">
        <v>317</v>
      </c>
      <c r="Q416" s="591">
        <f t="shared" ref="Q416:AN416" si="321">Q413*$Q$431</f>
        <v>10416.666666666668</v>
      </c>
      <c r="R416" s="591">
        <f t="shared" si="321"/>
        <v>41666.666666666672</v>
      </c>
      <c r="S416" s="591">
        <f t="shared" si="321"/>
        <v>104166.66666666666</v>
      </c>
      <c r="T416" s="591">
        <f t="shared" si="321"/>
        <v>156250</v>
      </c>
      <c r="U416" s="591">
        <f t="shared" si="321"/>
        <v>208333.33333333331</v>
      </c>
      <c r="V416" s="591">
        <f t="shared" si="321"/>
        <v>197916.66666666663</v>
      </c>
      <c r="W416" s="591">
        <f t="shared" si="321"/>
        <v>187500</v>
      </c>
      <c r="X416" s="591">
        <f t="shared" si="321"/>
        <v>177083.33333333331</v>
      </c>
      <c r="Y416" s="591">
        <f t="shared" si="321"/>
        <v>166666.66666666669</v>
      </c>
      <c r="Z416" s="591">
        <f t="shared" si="321"/>
        <v>156250</v>
      </c>
      <c r="AA416" s="591">
        <f t="shared" si="321"/>
        <v>145833.33333333331</v>
      </c>
      <c r="AB416" s="591">
        <f t="shared" si="321"/>
        <v>135416.66666666666</v>
      </c>
      <c r="AC416" s="591">
        <f t="shared" si="321"/>
        <v>124999.99999999999</v>
      </c>
      <c r="AD416" s="591">
        <f t="shared" si="321"/>
        <v>114583.33333333334</v>
      </c>
      <c r="AE416" s="591">
        <f t="shared" si="321"/>
        <v>104166.66666666656</v>
      </c>
      <c r="AF416" s="591">
        <f t="shared" si="321"/>
        <v>93749.999999999884</v>
      </c>
      <c r="AG416" s="591">
        <f t="shared" si="321"/>
        <v>83333.333333333343</v>
      </c>
      <c r="AH416" s="591">
        <f t="shared" si="321"/>
        <v>72916.666666666657</v>
      </c>
      <c r="AI416" s="591">
        <f t="shared" si="321"/>
        <v>62499.999999999993</v>
      </c>
      <c r="AJ416" s="591">
        <f t="shared" si="321"/>
        <v>52083.333333333328</v>
      </c>
      <c r="AK416" s="591">
        <f t="shared" si="321"/>
        <v>41666.666666666672</v>
      </c>
      <c r="AL416" s="591">
        <f t="shared" si="321"/>
        <v>31249.999999999996</v>
      </c>
      <c r="AM416" s="591">
        <f t="shared" si="321"/>
        <v>20833.333333333336</v>
      </c>
      <c r="AN416" s="591">
        <f t="shared" si="321"/>
        <v>10416.666666666668</v>
      </c>
      <c r="AO416" s="591">
        <f t="shared" ref="AO416:AO427" si="322">SUM(Q416:AN416)</f>
        <v>2499999.9999999995</v>
      </c>
    </row>
    <row r="417" spans="2:176" ht="22" hidden="1" customHeight="1">
      <c r="G417" s="240" t="s">
        <v>310</v>
      </c>
      <c r="Q417" s="393">
        <f t="shared" ref="Q417:AN417" si="323">Q416*$Q$436</f>
        <v>13020.833333333336</v>
      </c>
      <c r="R417" s="393">
        <f t="shared" si="323"/>
        <v>52083.333333333343</v>
      </c>
      <c r="S417" s="393">
        <f t="shared" si="323"/>
        <v>130208.33333333331</v>
      </c>
      <c r="T417" s="393">
        <f t="shared" si="323"/>
        <v>195312.5</v>
      </c>
      <c r="U417" s="393">
        <f t="shared" si="323"/>
        <v>260416.66666666663</v>
      </c>
      <c r="V417" s="393">
        <f t="shared" si="323"/>
        <v>247395.83333333328</v>
      </c>
      <c r="W417" s="393">
        <f t="shared" si="323"/>
        <v>234375</v>
      </c>
      <c r="X417" s="393">
        <f t="shared" si="323"/>
        <v>221354.16666666663</v>
      </c>
      <c r="Y417" s="393">
        <f t="shared" si="323"/>
        <v>208333.33333333337</v>
      </c>
      <c r="Z417" s="393">
        <f t="shared" si="323"/>
        <v>195312.5</v>
      </c>
      <c r="AA417" s="393">
        <f t="shared" si="323"/>
        <v>182291.66666666663</v>
      </c>
      <c r="AB417" s="393">
        <f t="shared" si="323"/>
        <v>169270.83333333331</v>
      </c>
      <c r="AC417" s="393">
        <f t="shared" si="323"/>
        <v>156249.99999999997</v>
      </c>
      <c r="AD417" s="393">
        <f t="shared" si="323"/>
        <v>143229.16666666669</v>
      </c>
      <c r="AE417" s="393">
        <f t="shared" si="323"/>
        <v>130208.3333333332</v>
      </c>
      <c r="AF417" s="393">
        <f t="shared" si="323"/>
        <v>117187.49999999985</v>
      </c>
      <c r="AG417" s="393">
        <f t="shared" si="323"/>
        <v>104166.66666666669</v>
      </c>
      <c r="AH417" s="393">
        <f t="shared" si="323"/>
        <v>91145.833333333314</v>
      </c>
      <c r="AI417" s="393">
        <f t="shared" si="323"/>
        <v>78124.999999999985</v>
      </c>
      <c r="AJ417" s="393">
        <f t="shared" si="323"/>
        <v>65104.166666666657</v>
      </c>
      <c r="AK417" s="393">
        <f t="shared" si="323"/>
        <v>52083.333333333343</v>
      </c>
      <c r="AL417" s="393">
        <f t="shared" si="323"/>
        <v>39062.499999999993</v>
      </c>
      <c r="AM417" s="393">
        <f t="shared" si="323"/>
        <v>26041.666666666672</v>
      </c>
      <c r="AN417" s="393">
        <f t="shared" si="323"/>
        <v>13020.833333333336</v>
      </c>
      <c r="AO417" s="393">
        <f t="shared" si="322"/>
        <v>3124999.9999999995</v>
      </c>
      <c r="EJ417" s="240"/>
      <c r="EV417" s="240"/>
      <c r="FH417" s="240"/>
      <c r="FT417" s="240"/>
    </row>
    <row r="418" spans="2:176" ht="22" hidden="1" customHeight="1">
      <c r="B418" s="592"/>
      <c r="C418" s="592"/>
      <c r="D418" s="592"/>
      <c r="E418" s="592"/>
      <c r="F418" s="592"/>
      <c r="G418" s="362" t="s">
        <v>309</v>
      </c>
      <c r="Q418" s="593">
        <f t="shared" ref="Q418:AN418" si="324">Q416*$Q$437</f>
        <v>7812.5000000000009</v>
      </c>
      <c r="R418" s="593">
        <f t="shared" si="324"/>
        <v>31250.000000000004</v>
      </c>
      <c r="S418" s="593">
        <f t="shared" si="324"/>
        <v>78125</v>
      </c>
      <c r="T418" s="593">
        <f t="shared" si="324"/>
        <v>117187.5</v>
      </c>
      <c r="U418" s="593">
        <f t="shared" si="324"/>
        <v>156250</v>
      </c>
      <c r="V418" s="593">
        <f t="shared" si="324"/>
        <v>148437.49999999997</v>
      </c>
      <c r="W418" s="593">
        <f t="shared" si="324"/>
        <v>140625</v>
      </c>
      <c r="X418" s="593">
        <f t="shared" si="324"/>
        <v>132812.5</v>
      </c>
      <c r="Y418" s="593">
        <f t="shared" si="324"/>
        <v>125000.00000000001</v>
      </c>
      <c r="Z418" s="593">
        <f t="shared" si="324"/>
        <v>117187.5</v>
      </c>
      <c r="AA418" s="593">
        <f t="shared" si="324"/>
        <v>109374.99999999999</v>
      </c>
      <c r="AB418" s="593">
        <f t="shared" si="324"/>
        <v>101562.5</v>
      </c>
      <c r="AC418" s="593">
        <f t="shared" si="324"/>
        <v>93749.999999999985</v>
      </c>
      <c r="AD418" s="593">
        <f t="shared" si="324"/>
        <v>85937.5</v>
      </c>
      <c r="AE418" s="593">
        <f t="shared" si="324"/>
        <v>78124.999999999913</v>
      </c>
      <c r="AF418" s="593">
        <f t="shared" si="324"/>
        <v>70312.499999999913</v>
      </c>
      <c r="AG418" s="593">
        <f t="shared" si="324"/>
        <v>62500.000000000007</v>
      </c>
      <c r="AH418" s="593">
        <f t="shared" si="324"/>
        <v>54687.499999999993</v>
      </c>
      <c r="AI418" s="593">
        <f t="shared" si="324"/>
        <v>46874.999999999993</v>
      </c>
      <c r="AJ418" s="593">
        <f t="shared" si="324"/>
        <v>39062.5</v>
      </c>
      <c r="AK418" s="593">
        <f t="shared" si="324"/>
        <v>31250.000000000004</v>
      </c>
      <c r="AL418" s="593">
        <f t="shared" si="324"/>
        <v>23437.499999999996</v>
      </c>
      <c r="AM418" s="593">
        <f t="shared" si="324"/>
        <v>15625.000000000002</v>
      </c>
      <c r="AN418" s="593">
        <f t="shared" si="324"/>
        <v>7812.5000000000009</v>
      </c>
      <c r="AO418" s="593">
        <f t="shared" si="322"/>
        <v>1875000</v>
      </c>
      <c r="EJ418" s="240"/>
      <c r="EV418" s="240"/>
      <c r="FH418" s="240"/>
      <c r="FT418" s="240"/>
    </row>
    <row r="419" spans="2:176" ht="22" hidden="1" customHeight="1">
      <c r="B419" s="240" t="s">
        <v>312</v>
      </c>
      <c r="G419" s="594" t="s">
        <v>317</v>
      </c>
      <c r="Q419" s="595">
        <f t="shared" ref="Q419:AN419" si="325">Q413</f>
        <v>2083.3333333333335</v>
      </c>
      <c r="R419" s="595">
        <f t="shared" si="325"/>
        <v>8333.3333333333339</v>
      </c>
      <c r="S419" s="595">
        <f t="shared" si="325"/>
        <v>20833.333333333332</v>
      </c>
      <c r="T419" s="595">
        <f t="shared" si="325"/>
        <v>31250</v>
      </c>
      <c r="U419" s="595">
        <f t="shared" si="325"/>
        <v>41666.666666666664</v>
      </c>
      <c r="V419" s="595">
        <f t="shared" si="325"/>
        <v>39583.333333333328</v>
      </c>
      <c r="W419" s="595">
        <f t="shared" si="325"/>
        <v>37500</v>
      </c>
      <c r="X419" s="595">
        <f t="shared" si="325"/>
        <v>35416.666666666664</v>
      </c>
      <c r="Y419" s="595">
        <f t="shared" si="325"/>
        <v>33333.333333333336</v>
      </c>
      <c r="Z419" s="595">
        <f t="shared" si="325"/>
        <v>31250</v>
      </c>
      <c r="AA419" s="595">
        <f t="shared" si="325"/>
        <v>29166.666666666664</v>
      </c>
      <c r="AB419" s="595">
        <f t="shared" si="325"/>
        <v>27083.333333333332</v>
      </c>
      <c r="AC419" s="595">
        <f t="shared" si="325"/>
        <v>24999.999999999996</v>
      </c>
      <c r="AD419" s="595">
        <f t="shared" si="325"/>
        <v>22916.666666666668</v>
      </c>
      <c r="AE419" s="595">
        <f t="shared" si="325"/>
        <v>20833.33333333331</v>
      </c>
      <c r="AF419" s="595">
        <f t="shared" si="325"/>
        <v>18749.999999999978</v>
      </c>
      <c r="AG419" s="595">
        <f t="shared" si="325"/>
        <v>16666.666666666668</v>
      </c>
      <c r="AH419" s="595">
        <f t="shared" si="325"/>
        <v>14583.333333333332</v>
      </c>
      <c r="AI419" s="595">
        <f t="shared" si="325"/>
        <v>12499.999999999998</v>
      </c>
      <c r="AJ419" s="595">
        <f t="shared" si="325"/>
        <v>10416.666666666666</v>
      </c>
      <c r="AK419" s="595">
        <f t="shared" si="325"/>
        <v>8333.3333333333339</v>
      </c>
      <c r="AL419" s="595">
        <f t="shared" si="325"/>
        <v>6249.9999999999991</v>
      </c>
      <c r="AM419" s="595">
        <f t="shared" si="325"/>
        <v>4166.666666666667</v>
      </c>
      <c r="AN419" s="595">
        <f t="shared" si="325"/>
        <v>2083.3333333333335</v>
      </c>
      <c r="AO419" s="595">
        <f t="shared" si="322"/>
        <v>500000</v>
      </c>
      <c r="EJ419" s="240"/>
      <c r="EV419" s="240"/>
      <c r="FH419" s="240"/>
      <c r="FT419" s="240"/>
    </row>
    <row r="420" spans="2:176" ht="22" hidden="1" customHeight="1">
      <c r="G420" s="240" t="s">
        <v>310</v>
      </c>
      <c r="Q420" s="393">
        <f t="shared" ref="Q420:AN420" si="326">Q419*$Q$436</f>
        <v>2604.166666666667</v>
      </c>
      <c r="R420" s="393">
        <f t="shared" si="326"/>
        <v>10416.666666666668</v>
      </c>
      <c r="S420" s="393">
        <f t="shared" si="326"/>
        <v>26041.666666666664</v>
      </c>
      <c r="T420" s="393">
        <f t="shared" si="326"/>
        <v>39062.5</v>
      </c>
      <c r="U420" s="393">
        <f t="shared" si="326"/>
        <v>52083.333333333328</v>
      </c>
      <c r="V420" s="393">
        <f t="shared" si="326"/>
        <v>49479.166666666657</v>
      </c>
      <c r="W420" s="393">
        <f t="shared" si="326"/>
        <v>46875</v>
      </c>
      <c r="X420" s="393">
        <f t="shared" si="326"/>
        <v>44270.833333333328</v>
      </c>
      <c r="Y420" s="393">
        <f t="shared" si="326"/>
        <v>41666.666666666672</v>
      </c>
      <c r="Z420" s="393">
        <f t="shared" si="326"/>
        <v>39062.5</v>
      </c>
      <c r="AA420" s="393">
        <f t="shared" si="326"/>
        <v>36458.333333333328</v>
      </c>
      <c r="AB420" s="393">
        <f t="shared" si="326"/>
        <v>33854.166666666664</v>
      </c>
      <c r="AC420" s="393">
        <f t="shared" si="326"/>
        <v>31249.999999999996</v>
      </c>
      <c r="AD420" s="393">
        <f t="shared" si="326"/>
        <v>28645.833333333336</v>
      </c>
      <c r="AE420" s="393">
        <f t="shared" si="326"/>
        <v>26041.666666666639</v>
      </c>
      <c r="AF420" s="393">
        <f t="shared" si="326"/>
        <v>23437.499999999971</v>
      </c>
      <c r="AG420" s="393">
        <f t="shared" si="326"/>
        <v>20833.333333333336</v>
      </c>
      <c r="AH420" s="393">
        <f t="shared" si="326"/>
        <v>18229.166666666664</v>
      </c>
      <c r="AI420" s="393">
        <f t="shared" si="326"/>
        <v>15624.999999999998</v>
      </c>
      <c r="AJ420" s="393">
        <f t="shared" si="326"/>
        <v>13020.833333333332</v>
      </c>
      <c r="AK420" s="393">
        <f t="shared" si="326"/>
        <v>10416.666666666668</v>
      </c>
      <c r="AL420" s="393">
        <f t="shared" si="326"/>
        <v>7812.4999999999991</v>
      </c>
      <c r="AM420" s="393">
        <f t="shared" si="326"/>
        <v>5208.3333333333339</v>
      </c>
      <c r="AN420" s="393">
        <f t="shared" si="326"/>
        <v>2604.166666666667</v>
      </c>
      <c r="AO420" s="393">
        <f t="shared" si="322"/>
        <v>624999.99999999988</v>
      </c>
      <c r="EJ420" s="240"/>
      <c r="EV420" s="240"/>
      <c r="FH420" s="240"/>
      <c r="FT420" s="240"/>
    </row>
    <row r="421" spans="2:176" ht="22" hidden="1" customHeight="1">
      <c r="B421" s="592"/>
      <c r="C421" s="592"/>
      <c r="D421" s="592"/>
      <c r="E421" s="592"/>
      <c r="F421" s="592"/>
      <c r="G421" s="362" t="s">
        <v>313</v>
      </c>
      <c r="Q421" s="593">
        <f t="shared" ref="Q421:AN421" si="327">Q419*$Q$437</f>
        <v>1562.5</v>
      </c>
      <c r="R421" s="593">
        <f t="shared" si="327"/>
        <v>6250</v>
      </c>
      <c r="S421" s="593">
        <f t="shared" si="327"/>
        <v>15625</v>
      </c>
      <c r="T421" s="593">
        <f t="shared" si="327"/>
        <v>23437.5</v>
      </c>
      <c r="U421" s="593">
        <f t="shared" si="327"/>
        <v>31250</v>
      </c>
      <c r="V421" s="593">
        <f t="shared" si="327"/>
        <v>29687.499999999996</v>
      </c>
      <c r="W421" s="593">
        <f t="shared" si="327"/>
        <v>28125</v>
      </c>
      <c r="X421" s="593">
        <f t="shared" si="327"/>
        <v>26562.5</v>
      </c>
      <c r="Y421" s="593">
        <f t="shared" si="327"/>
        <v>25000</v>
      </c>
      <c r="Z421" s="593">
        <f t="shared" si="327"/>
        <v>23437.5</v>
      </c>
      <c r="AA421" s="593">
        <f t="shared" si="327"/>
        <v>21875</v>
      </c>
      <c r="AB421" s="593">
        <f t="shared" si="327"/>
        <v>20312.5</v>
      </c>
      <c r="AC421" s="593">
        <f t="shared" si="327"/>
        <v>18749.999999999996</v>
      </c>
      <c r="AD421" s="593">
        <f t="shared" si="327"/>
        <v>17187.5</v>
      </c>
      <c r="AE421" s="593">
        <f t="shared" si="327"/>
        <v>15624.999999999982</v>
      </c>
      <c r="AF421" s="593">
        <f t="shared" si="327"/>
        <v>14062.499999999984</v>
      </c>
      <c r="AG421" s="593">
        <f t="shared" si="327"/>
        <v>12500</v>
      </c>
      <c r="AH421" s="593">
        <f t="shared" si="327"/>
        <v>10937.5</v>
      </c>
      <c r="AI421" s="593">
        <f t="shared" si="327"/>
        <v>9374.9999999999982</v>
      </c>
      <c r="AJ421" s="593">
        <f t="shared" si="327"/>
        <v>7812.5</v>
      </c>
      <c r="AK421" s="593">
        <f t="shared" si="327"/>
        <v>6250</v>
      </c>
      <c r="AL421" s="593">
        <f t="shared" si="327"/>
        <v>4687.4999999999991</v>
      </c>
      <c r="AM421" s="593">
        <f t="shared" si="327"/>
        <v>3125</v>
      </c>
      <c r="AN421" s="593">
        <f t="shared" si="327"/>
        <v>1562.5</v>
      </c>
      <c r="AO421" s="593">
        <f t="shared" si="322"/>
        <v>375000</v>
      </c>
      <c r="EJ421" s="240"/>
      <c r="EV421" s="240"/>
      <c r="FH421" s="240"/>
      <c r="FT421" s="240"/>
    </row>
    <row r="422" spans="2:176" ht="22" hidden="1" customHeight="1">
      <c r="B422" s="240" t="s">
        <v>314</v>
      </c>
      <c r="G422" s="594" t="s">
        <v>317</v>
      </c>
      <c r="Q422" s="595">
        <f t="shared" ref="Q422:AN422" si="328">Q413*$Q$433</f>
        <v>833.33333333333348</v>
      </c>
      <c r="R422" s="595">
        <f t="shared" si="328"/>
        <v>3333.3333333333339</v>
      </c>
      <c r="S422" s="595">
        <f t="shared" si="328"/>
        <v>8333.3333333333339</v>
      </c>
      <c r="T422" s="595">
        <f t="shared" si="328"/>
        <v>12500</v>
      </c>
      <c r="U422" s="595">
        <f t="shared" si="328"/>
        <v>16666.666666666668</v>
      </c>
      <c r="V422" s="595">
        <f t="shared" si="328"/>
        <v>15833.333333333332</v>
      </c>
      <c r="W422" s="595">
        <f t="shared" si="328"/>
        <v>15000</v>
      </c>
      <c r="X422" s="595">
        <f t="shared" si="328"/>
        <v>14166.666666666666</v>
      </c>
      <c r="Y422" s="595">
        <f t="shared" si="328"/>
        <v>13333.333333333336</v>
      </c>
      <c r="Z422" s="595">
        <f t="shared" si="328"/>
        <v>12500</v>
      </c>
      <c r="AA422" s="595">
        <f t="shared" si="328"/>
        <v>11666.666666666666</v>
      </c>
      <c r="AB422" s="595">
        <f t="shared" si="328"/>
        <v>10833.333333333334</v>
      </c>
      <c r="AC422" s="595">
        <f t="shared" si="328"/>
        <v>10000</v>
      </c>
      <c r="AD422" s="595">
        <f t="shared" si="328"/>
        <v>9166.6666666666679</v>
      </c>
      <c r="AE422" s="595">
        <f t="shared" si="328"/>
        <v>8333.3333333333248</v>
      </c>
      <c r="AF422" s="595">
        <f t="shared" si="328"/>
        <v>7499.9999999999918</v>
      </c>
      <c r="AG422" s="595">
        <f t="shared" si="328"/>
        <v>6666.6666666666679</v>
      </c>
      <c r="AH422" s="595">
        <f t="shared" si="328"/>
        <v>5833.333333333333</v>
      </c>
      <c r="AI422" s="595">
        <f t="shared" si="328"/>
        <v>5000</v>
      </c>
      <c r="AJ422" s="595">
        <f t="shared" si="328"/>
        <v>4166.666666666667</v>
      </c>
      <c r="AK422" s="595">
        <f t="shared" si="328"/>
        <v>3333.3333333333339</v>
      </c>
      <c r="AL422" s="595">
        <f t="shared" si="328"/>
        <v>2500</v>
      </c>
      <c r="AM422" s="595">
        <f t="shared" si="328"/>
        <v>1666.666666666667</v>
      </c>
      <c r="AN422" s="595">
        <f t="shared" si="328"/>
        <v>833.33333333333348</v>
      </c>
      <c r="AO422" s="595">
        <f t="shared" si="322"/>
        <v>199999.99999999997</v>
      </c>
      <c r="EJ422" s="240"/>
      <c r="EV422" s="240"/>
      <c r="FH422" s="240"/>
      <c r="FT422" s="240"/>
    </row>
    <row r="423" spans="2:176" ht="22" hidden="1" customHeight="1">
      <c r="G423" s="240" t="s">
        <v>310</v>
      </c>
      <c r="Q423" s="393">
        <f t="shared" ref="Q423:AN423" si="329">Q422*$Q$436</f>
        <v>1041.666666666667</v>
      </c>
      <c r="R423" s="393">
        <f t="shared" si="329"/>
        <v>4166.6666666666679</v>
      </c>
      <c r="S423" s="393">
        <f t="shared" si="329"/>
        <v>10416.666666666668</v>
      </c>
      <c r="T423" s="393">
        <f t="shared" si="329"/>
        <v>15625</v>
      </c>
      <c r="U423" s="393">
        <f t="shared" si="329"/>
        <v>20833.333333333336</v>
      </c>
      <c r="V423" s="393">
        <f t="shared" si="329"/>
        <v>19791.666666666664</v>
      </c>
      <c r="W423" s="393">
        <f t="shared" si="329"/>
        <v>18750</v>
      </c>
      <c r="X423" s="393">
        <f t="shared" si="329"/>
        <v>17708.333333333332</v>
      </c>
      <c r="Y423" s="393">
        <f t="shared" si="329"/>
        <v>16666.666666666672</v>
      </c>
      <c r="Z423" s="393">
        <f t="shared" si="329"/>
        <v>15625</v>
      </c>
      <c r="AA423" s="393">
        <f t="shared" si="329"/>
        <v>14583.333333333332</v>
      </c>
      <c r="AB423" s="393">
        <f t="shared" si="329"/>
        <v>13541.666666666668</v>
      </c>
      <c r="AC423" s="393">
        <f t="shared" si="329"/>
        <v>12500</v>
      </c>
      <c r="AD423" s="393">
        <f t="shared" si="329"/>
        <v>11458.333333333336</v>
      </c>
      <c r="AE423" s="393">
        <f t="shared" si="329"/>
        <v>10416.666666666657</v>
      </c>
      <c r="AF423" s="393">
        <f t="shared" si="329"/>
        <v>9374.9999999999891</v>
      </c>
      <c r="AG423" s="393">
        <f t="shared" si="329"/>
        <v>8333.3333333333358</v>
      </c>
      <c r="AH423" s="393">
        <f t="shared" si="329"/>
        <v>7291.6666666666661</v>
      </c>
      <c r="AI423" s="393">
        <f t="shared" si="329"/>
        <v>6250</v>
      </c>
      <c r="AJ423" s="393">
        <f t="shared" si="329"/>
        <v>5208.3333333333339</v>
      </c>
      <c r="AK423" s="393">
        <f t="shared" si="329"/>
        <v>4166.6666666666679</v>
      </c>
      <c r="AL423" s="393">
        <f t="shared" si="329"/>
        <v>3125</v>
      </c>
      <c r="AM423" s="393">
        <f t="shared" si="329"/>
        <v>2083.3333333333339</v>
      </c>
      <c r="AN423" s="393">
        <f t="shared" si="329"/>
        <v>1041.666666666667</v>
      </c>
      <c r="AO423" s="393">
        <f t="shared" si="322"/>
        <v>250000</v>
      </c>
      <c r="EJ423" s="240"/>
      <c r="EV423" s="240"/>
      <c r="FH423" s="240"/>
      <c r="FT423" s="240"/>
    </row>
    <row r="424" spans="2:176" ht="22" hidden="1" customHeight="1">
      <c r="B424" s="596"/>
      <c r="C424" s="596"/>
      <c r="D424" s="596"/>
      <c r="E424" s="596"/>
      <c r="F424" s="596"/>
      <c r="G424" s="362" t="s">
        <v>309</v>
      </c>
      <c r="Q424" s="593">
        <f t="shared" ref="Q424:AN424" si="330">Q422*$Q$437</f>
        <v>625.00000000000011</v>
      </c>
      <c r="R424" s="593">
        <f t="shared" si="330"/>
        <v>2500.0000000000005</v>
      </c>
      <c r="S424" s="593">
        <f t="shared" si="330"/>
        <v>6250</v>
      </c>
      <c r="T424" s="593">
        <f t="shared" si="330"/>
        <v>9375</v>
      </c>
      <c r="U424" s="593">
        <f t="shared" si="330"/>
        <v>12500</v>
      </c>
      <c r="V424" s="593">
        <f t="shared" si="330"/>
        <v>11875</v>
      </c>
      <c r="W424" s="593">
        <f t="shared" si="330"/>
        <v>11250</v>
      </c>
      <c r="X424" s="593">
        <f t="shared" si="330"/>
        <v>10625</v>
      </c>
      <c r="Y424" s="593">
        <f t="shared" si="330"/>
        <v>10000.000000000002</v>
      </c>
      <c r="Z424" s="593">
        <f t="shared" si="330"/>
        <v>9375</v>
      </c>
      <c r="AA424" s="593">
        <f t="shared" si="330"/>
        <v>8750</v>
      </c>
      <c r="AB424" s="593">
        <f t="shared" si="330"/>
        <v>8125</v>
      </c>
      <c r="AC424" s="593">
        <f t="shared" si="330"/>
        <v>7500</v>
      </c>
      <c r="AD424" s="593">
        <f t="shared" si="330"/>
        <v>6875.0000000000009</v>
      </c>
      <c r="AE424" s="593">
        <f t="shared" si="330"/>
        <v>6249.9999999999936</v>
      </c>
      <c r="AF424" s="593">
        <f t="shared" si="330"/>
        <v>5624.9999999999936</v>
      </c>
      <c r="AG424" s="593">
        <f t="shared" si="330"/>
        <v>5000.0000000000009</v>
      </c>
      <c r="AH424" s="593">
        <f t="shared" si="330"/>
        <v>4375</v>
      </c>
      <c r="AI424" s="593">
        <f t="shared" si="330"/>
        <v>3750</v>
      </c>
      <c r="AJ424" s="593">
        <f t="shared" si="330"/>
        <v>3125</v>
      </c>
      <c r="AK424" s="593">
        <f t="shared" si="330"/>
        <v>2500.0000000000005</v>
      </c>
      <c r="AL424" s="593">
        <f t="shared" si="330"/>
        <v>1875</v>
      </c>
      <c r="AM424" s="593">
        <f t="shared" si="330"/>
        <v>1250.0000000000002</v>
      </c>
      <c r="AN424" s="593">
        <f t="shared" si="330"/>
        <v>625.00000000000011</v>
      </c>
      <c r="AO424" s="593">
        <f t="shared" si="322"/>
        <v>150000</v>
      </c>
      <c r="EJ424" s="240"/>
      <c r="EV424" s="240"/>
      <c r="FH424" s="240"/>
      <c r="FT424" s="240"/>
    </row>
    <row r="425" spans="2:176" ht="22" hidden="1" customHeight="1">
      <c r="B425" s="240" t="s">
        <v>380</v>
      </c>
      <c r="G425" s="594" t="s">
        <v>317</v>
      </c>
      <c r="Q425" s="597">
        <f t="shared" ref="Q425:AN425" si="331">Q413*$Q$434</f>
        <v>208.33333333333337</v>
      </c>
      <c r="R425" s="597">
        <f t="shared" si="331"/>
        <v>833.33333333333348</v>
      </c>
      <c r="S425" s="597">
        <f t="shared" si="331"/>
        <v>2083.3333333333335</v>
      </c>
      <c r="T425" s="597">
        <f t="shared" si="331"/>
        <v>3125</v>
      </c>
      <c r="U425" s="597">
        <f t="shared" si="331"/>
        <v>4166.666666666667</v>
      </c>
      <c r="V425" s="597">
        <f t="shared" si="331"/>
        <v>3958.333333333333</v>
      </c>
      <c r="W425" s="597">
        <f t="shared" si="331"/>
        <v>3750</v>
      </c>
      <c r="X425" s="597">
        <f t="shared" si="331"/>
        <v>3541.6666666666665</v>
      </c>
      <c r="Y425" s="597">
        <f t="shared" si="331"/>
        <v>3333.3333333333339</v>
      </c>
      <c r="Z425" s="597">
        <f t="shared" si="331"/>
        <v>3125</v>
      </c>
      <c r="AA425" s="597">
        <f t="shared" si="331"/>
        <v>2916.6666666666665</v>
      </c>
      <c r="AB425" s="597">
        <f t="shared" si="331"/>
        <v>2708.3333333333335</v>
      </c>
      <c r="AC425" s="597">
        <f t="shared" si="331"/>
        <v>2500</v>
      </c>
      <c r="AD425" s="597">
        <f t="shared" si="331"/>
        <v>2291.666666666667</v>
      </c>
      <c r="AE425" s="597">
        <f t="shared" si="331"/>
        <v>2083.3333333333312</v>
      </c>
      <c r="AF425" s="597">
        <f t="shared" si="331"/>
        <v>1874.999999999998</v>
      </c>
      <c r="AG425" s="597">
        <f t="shared" si="331"/>
        <v>1666.666666666667</v>
      </c>
      <c r="AH425" s="597">
        <f t="shared" si="331"/>
        <v>1458.3333333333333</v>
      </c>
      <c r="AI425" s="597">
        <f t="shared" si="331"/>
        <v>1250</v>
      </c>
      <c r="AJ425" s="597">
        <f t="shared" si="331"/>
        <v>1041.6666666666667</v>
      </c>
      <c r="AK425" s="597">
        <f t="shared" si="331"/>
        <v>833.33333333333348</v>
      </c>
      <c r="AL425" s="597">
        <f t="shared" si="331"/>
        <v>625</v>
      </c>
      <c r="AM425" s="597">
        <f t="shared" si="331"/>
        <v>416.66666666666674</v>
      </c>
      <c r="AN425" s="597">
        <f t="shared" si="331"/>
        <v>208.33333333333337</v>
      </c>
      <c r="AO425" s="597">
        <f t="shared" si="322"/>
        <v>49999.999999999993</v>
      </c>
      <c r="EJ425" s="240"/>
      <c r="EV425" s="240"/>
      <c r="FH425" s="240"/>
      <c r="FT425" s="240"/>
    </row>
    <row r="426" spans="2:176" ht="22" hidden="1" customHeight="1">
      <c r="G426" s="240" t="s">
        <v>310</v>
      </c>
      <c r="Q426" s="598">
        <f t="shared" ref="Q426:AN426" si="332">Q425*$Q$436</f>
        <v>260.41666666666674</v>
      </c>
      <c r="R426" s="598">
        <f t="shared" si="332"/>
        <v>1041.666666666667</v>
      </c>
      <c r="S426" s="598">
        <f t="shared" si="332"/>
        <v>2604.166666666667</v>
      </c>
      <c r="T426" s="598">
        <f t="shared" si="332"/>
        <v>3906.25</v>
      </c>
      <c r="U426" s="598">
        <f t="shared" si="332"/>
        <v>5208.3333333333339</v>
      </c>
      <c r="V426" s="598">
        <f t="shared" si="332"/>
        <v>4947.9166666666661</v>
      </c>
      <c r="W426" s="598">
        <f t="shared" si="332"/>
        <v>4687.5</v>
      </c>
      <c r="X426" s="598">
        <f t="shared" si="332"/>
        <v>4427.083333333333</v>
      </c>
      <c r="Y426" s="598">
        <f t="shared" si="332"/>
        <v>4166.6666666666679</v>
      </c>
      <c r="Z426" s="598">
        <f t="shared" si="332"/>
        <v>3906.25</v>
      </c>
      <c r="AA426" s="598">
        <f t="shared" si="332"/>
        <v>3645.833333333333</v>
      </c>
      <c r="AB426" s="598">
        <f t="shared" si="332"/>
        <v>3385.416666666667</v>
      </c>
      <c r="AC426" s="598">
        <f t="shared" si="332"/>
        <v>3125</v>
      </c>
      <c r="AD426" s="598">
        <f t="shared" si="332"/>
        <v>2864.5833333333339</v>
      </c>
      <c r="AE426" s="598">
        <f t="shared" si="332"/>
        <v>2604.1666666666642</v>
      </c>
      <c r="AF426" s="598">
        <f t="shared" si="332"/>
        <v>2343.7499999999973</v>
      </c>
      <c r="AG426" s="598">
        <f t="shared" si="332"/>
        <v>2083.3333333333339</v>
      </c>
      <c r="AH426" s="598">
        <f t="shared" si="332"/>
        <v>1822.9166666666665</v>
      </c>
      <c r="AI426" s="598">
        <f t="shared" si="332"/>
        <v>1562.5</v>
      </c>
      <c r="AJ426" s="598">
        <f t="shared" si="332"/>
        <v>1302.0833333333335</v>
      </c>
      <c r="AK426" s="598">
        <f t="shared" si="332"/>
        <v>1041.666666666667</v>
      </c>
      <c r="AL426" s="598">
        <f t="shared" si="332"/>
        <v>781.25</v>
      </c>
      <c r="AM426" s="598">
        <f t="shared" si="332"/>
        <v>520.83333333333348</v>
      </c>
      <c r="AN426" s="598">
        <f t="shared" si="332"/>
        <v>260.41666666666674</v>
      </c>
      <c r="AO426" s="598">
        <f t="shared" si="322"/>
        <v>62500</v>
      </c>
      <c r="EJ426" s="240"/>
      <c r="EV426" s="240"/>
      <c r="FH426" s="240"/>
      <c r="FT426" s="240"/>
    </row>
    <row r="427" spans="2:176" ht="22" hidden="1" customHeight="1">
      <c r="B427" s="596"/>
      <c r="C427" s="596"/>
      <c r="D427" s="596"/>
      <c r="E427" s="596"/>
      <c r="F427" s="596"/>
      <c r="G427" s="362" t="s">
        <v>309</v>
      </c>
      <c r="Q427" s="599">
        <f t="shared" ref="Q427:AN427" si="333">Q425*$Q$437</f>
        <v>156.25000000000003</v>
      </c>
      <c r="R427" s="599">
        <f t="shared" si="333"/>
        <v>625.00000000000011</v>
      </c>
      <c r="S427" s="599">
        <f t="shared" si="333"/>
        <v>1562.5</v>
      </c>
      <c r="T427" s="599">
        <f t="shared" si="333"/>
        <v>2343.75</v>
      </c>
      <c r="U427" s="599">
        <f t="shared" si="333"/>
        <v>3125</v>
      </c>
      <c r="V427" s="599">
        <f t="shared" si="333"/>
        <v>2968.75</v>
      </c>
      <c r="W427" s="599">
        <f t="shared" si="333"/>
        <v>2812.5</v>
      </c>
      <c r="X427" s="599">
        <f t="shared" si="333"/>
        <v>2656.25</v>
      </c>
      <c r="Y427" s="599">
        <f t="shared" si="333"/>
        <v>2500.0000000000005</v>
      </c>
      <c r="Z427" s="599">
        <f t="shared" si="333"/>
        <v>2343.75</v>
      </c>
      <c r="AA427" s="599">
        <f t="shared" si="333"/>
        <v>2187.5</v>
      </c>
      <c r="AB427" s="599">
        <f t="shared" si="333"/>
        <v>2031.25</v>
      </c>
      <c r="AC427" s="599">
        <f t="shared" si="333"/>
        <v>1875</v>
      </c>
      <c r="AD427" s="599">
        <f t="shared" si="333"/>
        <v>1718.7500000000002</v>
      </c>
      <c r="AE427" s="599">
        <f t="shared" si="333"/>
        <v>1562.4999999999984</v>
      </c>
      <c r="AF427" s="599">
        <f t="shared" si="333"/>
        <v>1406.2499999999984</v>
      </c>
      <c r="AG427" s="599">
        <f t="shared" si="333"/>
        <v>1250.0000000000002</v>
      </c>
      <c r="AH427" s="599">
        <f t="shared" si="333"/>
        <v>1093.75</v>
      </c>
      <c r="AI427" s="599">
        <f t="shared" si="333"/>
        <v>937.5</v>
      </c>
      <c r="AJ427" s="599">
        <f t="shared" si="333"/>
        <v>781.25</v>
      </c>
      <c r="AK427" s="599">
        <f t="shared" si="333"/>
        <v>625.00000000000011</v>
      </c>
      <c r="AL427" s="599">
        <f t="shared" si="333"/>
        <v>468.75</v>
      </c>
      <c r="AM427" s="599">
        <f t="shared" si="333"/>
        <v>312.50000000000006</v>
      </c>
      <c r="AN427" s="599">
        <f t="shared" si="333"/>
        <v>156.25000000000003</v>
      </c>
      <c r="AO427" s="599">
        <f t="shared" si="322"/>
        <v>37500</v>
      </c>
      <c r="EJ427" s="240"/>
      <c r="EV427" s="240"/>
      <c r="FH427" s="240"/>
      <c r="FT427" s="240"/>
    </row>
    <row r="428" spans="2:176" ht="22" hidden="1" customHeight="1">
      <c r="Q428" s="238"/>
      <c r="R428" s="238"/>
      <c r="S428" s="238"/>
      <c r="T428" s="238"/>
      <c r="U428" s="238"/>
      <c r="V428" s="238"/>
      <c r="W428" s="238"/>
      <c r="X428" s="238"/>
      <c r="Y428" s="238"/>
      <c r="Z428" s="238"/>
      <c r="AA428" s="238"/>
      <c r="AB428" s="238"/>
      <c r="AC428" s="238"/>
      <c r="AD428" s="238"/>
      <c r="AE428" s="238"/>
      <c r="AF428" s="238"/>
      <c r="AG428" s="238"/>
      <c r="AH428" s="238"/>
      <c r="AI428" s="238"/>
      <c r="AJ428" s="238"/>
      <c r="AK428" s="238"/>
      <c r="AL428" s="238"/>
      <c r="AM428" s="238"/>
      <c r="AN428" s="238"/>
      <c r="AO428" s="238"/>
      <c r="EJ428" s="240"/>
      <c r="EV428" s="240"/>
      <c r="FH428" s="240"/>
      <c r="FT428" s="240"/>
    </row>
    <row r="429" spans="2:176" ht="22" hidden="1" customHeight="1" thickBot="1">
      <c r="G429" s="515" t="s">
        <v>333</v>
      </c>
      <c r="Q429" s="478"/>
      <c r="R429" s="478"/>
      <c r="S429" s="238"/>
      <c r="T429" s="238"/>
      <c r="U429" s="238"/>
      <c r="V429" s="238"/>
      <c r="W429" s="238"/>
      <c r="X429" s="238"/>
      <c r="Y429" s="238"/>
      <c r="Z429" s="238"/>
      <c r="AA429" s="238"/>
      <c r="AB429" s="238"/>
      <c r="AC429" s="238"/>
      <c r="AD429" s="238"/>
      <c r="AE429" s="238"/>
      <c r="AF429" s="238"/>
      <c r="AG429" s="238"/>
      <c r="AH429" s="238"/>
      <c r="AI429" s="238"/>
      <c r="AJ429" s="238"/>
      <c r="AK429" s="238"/>
      <c r="AL429" s="238"/>
      <c r="AM429" s="238"/>
      <c r="AN429" s="238"/>
      <c r="AO429" s="238"/>
      <c r="EJ429" s="240"/>
      <c r="EV429" s="240"/>
      <c r="FH429" s="240"/>
      <c r="FT429" s="240"/>
    </row>
    <row r="430" spans="2:176" ht="22" hidden="1" customHeight="1" thickTop="1">
      <c r="G430" s="240" t="s">
        <v>334</v>
      </c>
      <c r="Q430" s="238"/>
      <c r="R430" s="238"/>
      <c r="S430" s="238"/>
      <c r="T430" s="238"/>
      <c r="U430" s="238"/>
      <c r="V430" s="238"/>
      <c r="W430" s="238"/>
      <c r="X430" s="238"/>
      <c r="Y430" s="238"/>
      <c r="Z430" s="238"/>
      <c r="AA430" s="238"/>
      <c r="AB430" s="238"/>
      <c r="AC430" s="238"/>
      <c r="AD430" s="238"/>
      <c r="AE430" s="238"/>
      <c r="AF430" s="238"/>
      <c r="AG430" s="238"/>
      <c r="AH430" s="238"/>
      <c r="AI430" s="238"/>
      <c r="AJ430" s="238"/>
      <c r="AK430" s="238"/>
      <c r="AL430" s="238"/>
      <c r="AM430" s="238"/>
      <c r="AN430" s="238"/>
      <c r="AO430" s="238"/>
      <c r="EJ430" s="240"/>
      <c r="EV430" s="240"/>
      <c r="FH430" s="240"/>
      <c r="FT430" s="240"/>
    </row>
    <row r="431" spans="2:176" ht="22" hidden="1" customHeight="1">
      <c r="G431" s="579" t="s">
        <v>315</v>
      </c>
      <c r="Q431" s="240">
        <v>5</v>
      </c>
      <c r="R431" s="238"/>
      <c r="S431" s="238"/>
      <c r="T431" s="238"/>
      <c r="U431" s="238"/>
      <c r="V431" s="238"/>
      <c r="W431" s="238"/>
      <c r="X431" s="238"/>
      <c r="Y431" s="238"/>
      <c r="Z431" s="238"/>
      <c r="AA431" s="238"/>
      <c r="AB431" s="238"/>
      <c r="AC431" s="238"/>
      <c r="AD431" s="238"/>
      <c r="AE431" s="238"/>
      <c r="AF431" s="238"/>
      <c r="AG431" s="238"/>
      <c r="AH431" s="238"/>
      <c r="AI431" s="238"/>
      <c r="AJ431" s="238"/>
      <c r="AK431" s="238"/>
      <c r="AL431" s="238"/>
      <c r="AM431" s="238"/>
      <c r="AN431" s="238"/>
      <c r="AO431" s="238"/>
      <c r="EJ431" s="240"/>
      <c r="EV431" s="240"/>
      <c r="FH431" s="240"/>
      <c r="FT431" s="240"/>
    </row>
    <row r="432" spans="2:176" ht="22" hidden="1" customHeight="1">
      <c r="G432" s="579" t="s">
        <v>323</v>
      </c>
      <c r="Q432" s="240">
        <v>0</v>
      </c>
      <c r="EJ432" s="240"/>
      <c r="EV432" s="240"/>
      <c r="FH432" s="240"/>
      <c r="FT432" s="240"/>
    </row>
    <row r="433" spans="7:176" ht="22" hidden="1" customHeight="1">
      <c r="G433" s="579" t="s">
        <v>316</v>
      </c>
      <c r="Q433" s="240">
        <v>0.4</v>
      </c>
      <c r="EJ433" s="240"/>
      <c r="EV433" s="240"/>
      <c r="FH433" s="240"/>
      <c r="FT433" s="240"/>
    </row>
    <row r="434" spans="7:176" ht="22" hidden="1" customHeight="1">
      <c r="G434" s="579" t="s">
        <v>365</v>
      </c>
      <c r="Q434" s="240">
        <v>0.1</v>
      </c>
      <c r="EJ434" s="240"/>
      <c r="EV434" s="240"/>
      <c r="FH434" s="240"/>
      <c r="FT434" s="240"/>
    </row>
    <row r="435" spans="7:176" ht="22" hidden="1" customHeight="1">
      <c r="EJ435" s="240"/>
      <c r="EV435" s="240"/>
      <c r="FH435" s="240"/>
      <c r="FT435" s="240"/>
    </row>
    <row r="436" spans="7:176" ht="22" hidden="1" customHeight="1">
      <c r="G436" s="579" t="s">
        <v>318</v>
      </c>
      <c r="Q436" s="240">
        <v>1.25</v>
      </c>
      <c r="EJ436" s="240"/>
      <c r="EV436" s="240"/>
      <c r="FH436" s="240"/>
      <c r="FT436" s="240"/>
    </row>
    <row r="437" spans="7:176" ht="22" hidden="1" customHeight="1">
      <c r="G437" s="579" t="s">
        <v>319</v>
      </c>
      <c r="Q437" s="240">
        <v>0.75</v>
      </c>
      <c r="EJ437" s="240"/>
      <c r="EV437" s="240"/>
      <c r="FH437" s="240"/>
      <c r="FT437" s="240"/>
    </row>
    <row r="438" spans="7:176" ht="22" hidden="1" customHeight="1">
      <c r="EJ438" s="240"/>
      <c r="EV438" s="240"/>
      <c r="FH438" s="240"/>
      <c r="FT438" s="240"/>
    </row>
    <row r="439" spans="7:176" ht="22" hidden="1" customHeight="1">
      <c r="EJ439" s="240"/>
      <c r="EV439" s="240"/>
      <c r="FH439" s="240"/>
      <c r="FT439" s="240"/>
    </row>
    <row r="440" spans="7:176" ht="22" customHeight="1">
      <c r="EJ440" s="240"/>
      <c r="EV440" s="240"/>
      <c r="FH440" s="240"/>
      <c r="FT440" s="240"/>
    </row>
    <row r="441" spans="7:176" ht="22" customHeight="1">
      <c r="EJ441" s="240"/>
      <c r="EV441" s="240"/>
      <c r="FH441" s="240"/>
      <c r="FT441" s="240"/>
    </row>
    <row r="442" spans="7:176" ht="22" customHeight="1">
      <c r="EJ442" s="240"/>
      <c r="EV442" s="240"/>
      <c r="FH442" s="240"/>
      <c r="FT442" s="240"/>
    </row>
    <row r="443" spans="7:176" ht="22" customHeight="1">
      <c r="CS443" s="437"/>
      <c r="CT443" s="437"/>
      <c r="CU443" s="437"/>
      <c r="CV443" s="437"/>
      <c r="CW443" s="437"/>
      <c r="CX443" s="437"/>
      <c r="CY443" s="437"/>
      <c r="CZ443" s="437"/>
      <c r="DA443" s="437"/>
      <c r="DB443" s="437"/>
      <c r="DC443" s="437"/>
      <c r="DD443" s="437"/>
      <c r="DE443" s="437"/>
      <c r="DF443" s="437"/>
      <c r="DG443" s="437"/>
      <c r="DH443" s="437"/>
      <c r="DI443" s="437"/>
      <c r="DJ443" s="437"/>
      <c r="DK443" s="437"/>
      <c r="DL443" s="437"/>
      <c r="DM443" s="437"/>
      <c r="DN443" s="437"/>
      <c r="EJ443" s="240"/>
      <c r="EV443" s="240"/>
      <c r="FH443" s="240"/>
      <c r="FT443" s="240"/>
    </row>
    <row r="444" spans="7:176" ht="22" customHeight="1">
      <c r="CS444" s="423"/>
      <c r="CT444" s="423"/>
      <c r="CU444" s="423"/>
      <c r="CV444" s="423"/>
      <c r="CW444" s="437"/>
      <c r="CX444" s="437"/>
      <c r="CY444" s="437"/>
      <c r="CZ444" s="437"/>
      <c r="DA444" s="437"/>
      <c r="DB444" s="437"/>
      <c r="DC444" s="437"/>
      <c r="DD444" s="437"/>
      <c r="DE444" s="437"/>
      <c r="DF444" s="437"/>
      <c r="DG444" s="437"/>
      <c r="DN444" s="483"/>
      <c r="EJ444" s="240"/>
      <c r="EV444" s="240"/>
      <c r="FH444" s="240"/>
      <c r="FT444" s="240"/>
    </row>
    <row r="445" spans="7:176" ht="22" customHeight="1">
      <c r="CS445" s="423"/>
      <c r="CT445" s="423"/>
      <c r="CU445" s="423"/>
      <c r="CV445" s="423"/>
      <c r="CW445" s="423"/>
      <c r="CX445" s="423"/>
      <c r="CY445" s="423"/>
      <c r="CZ445" s="423"/>
      <c r="DA445" s="423"/>
      <c r="DB445" s="423"/>
      <c r="DC445" s="423"/>
      <c r="DD445" s="423"/>
      <c r="DE445" s="423"/>
      <c r="DF445" s="423"/>
      <c r="DG445" s="423"/>
      <c r="DH445" s="437"/>
      <c r="EJ445" s="240"/>
      <c r="EV445" s="240"/>
      <c r="FH445" s="240"/>
      <c r="FT445" s="240"/>
    </row>
    <row r="446" spans="7:176" ht="22" customHeight="1">
      <c r="CS446" s="423"/>
      <c r="CT446" s="423"/>
      <c r="CU446" s="423"/>
      <c r="CV446" s="423"/>
      <c r="CW446" s="423"/>
      <c r="CX446" s="423"/>
      <c r="CY446" s="423"/>
      <c r="CZ446" s="423"/>
      <c r="DA446" s="423"/>
      <c r="DB446" s="423"/>
      <c r="DC446" s="423"/>
      <c r="DD446" s="423"/>
      <c r="DE446" s="423"/>
      <c r="DF446" s="423"/>
      <c r="DG446" s="423"/>
      <c r="DH446" s="437"/>
      <c r="EJ446" s="240"/>
      <c r="EV446" s="240"/>
      <c r="FH446" s="240"/>
      <c r="FT446" s="240"/>
    </row>
    <row r="447" spans="7:176" ht="22" customHeight="1">
      <c r="EJ447" s="240"/>
      <c r="EV447" s="240"/>
      <c r="FH447" s="240"/>
      <c r="FT447" s="240"/>
    </row>
    <row r="448" spans="7:176" ht="22" customHeight="1">
      <c r="EJ448" s="240"/>
      <c r="EV448" s="240"/>
      <c r="FH448" s="240"/>
      <c r="FT448" s="240"/>
    </row>
    <row r="449" spans="140:176" ht="22" customHeight="1">
      <c r="EJ449" s="240"/>
      <c r="EV449" s="240"/>
      <c r="FH449" s="240"/>
      <c r="FT449" s="240"/>
    </row>
    <row r="450" spans="140:176" ht="22" customHeight="1">
      <c r="EJ450" s="240"/>
      <c r="EV450" s="240"/>
      <c r="FH450" s="240"/>
      <c r="FT450" s="240"/>
    </row>
    <row r="451" spans="140:176" ht="22" customHeight="1">
      <c r="EJ451" s="240"/>
      <c r="EV451" s="240"/>
      <c r="FH451" s="240"/>
      <c r="FT451" s="240"/>
    </row>
    <row r="452" spans="140:176" ht="22" customHeight="1">
      <c r="EJ452" s="240"/>
      <c r="EV452" s="240"/>
      <c r="FH452" s="240"/>
      <c r="FT452" s="240"/>
    </row>
    <row r="453" spans="140:176" ht="22" customHeight="1">
      <c r="EJ453" s="240"/>
      <c r="EV453" s="240"/>
      <c r="FH453" s="240"/>
      <c r="FT453" s="240"/>
    </row>
    <row r="454" spans="140:176" ht="22" customHeight="1">
      <c r="EJ454" s="240"/>
      <c r="EV454" s="240"/>
      <c r="FH454" s="240"/>
      <c r="FT454" s="240"/>
    </row>
    <row r="455" spans="140:176" ht="22" customHeight="1">
      <c r="EJ455" s="240"/>
      <c r="EV455" s="240"/>
      <c r="FH455" s="240"/>
      <c r="FT455" s="240"/>
    </row>
    <row r="456" spans="140:176" ht="22" customHeight="1">
      <c r="EJ456" s="240"/>
      <c r="EV456" s="240"/>
      <c r="FH456" s="240"/>
      <c r="FT456" s="240"/>
    </row>
    <row r="457" spans="140:176" ht="22" customHeight="1">
      <c r="EJ457" s="240"/>
      <c r="EV457" s="240"/>
      <c r="FH457" s="240"/>
      <c r="FT457" s="240"/>
    </row>
    <row r="458" spans="140:176" ht="22" customHeight="1">
      <c r="EJ458" s="240"/>
      <c r="EV458" s="240"/>
      <c r="FH458" s="240"/>
      <c r="FT458" s="240"/>
    </row>
    <row r="459" spans="140:176" ht="22" customHeight="1">
      <c r="EJ459" s="240"/>
      <c r="EV459" s="240"/>
      <c r="FH459" s="240"/>
      <c r="FT459" s="240"/>
    </row>
    <row r="460" spans="140:176" ht="22" customHeight="1">
      <c r="EJ460" s="240"/>
      <c r="EV460" s="240"/>
      <c r="FH460" s="240"/>
      <c r="FT460" s="240"/>
    </row>
    <row r="461" spans="140:176" ht="22" customHeight="1">
      <c r="EJ461" s="240"/>
      <c r="EV461" s="240"/>
      <c r="FH461" s="240"/>
      <c r="FT461" s="240"/>
    </row>
    <row r="462" spans="140:176" ht="22" customHeight="1">
      <c r="EJ462" s="240"/>
      <c r="EV462" s="240"/>
      <c r="FH462" s="240"/>
      <c r="FT462" s="240"/>
    </row>
    <row r="463" spans="140:176" ht="22" customHeight="1">
      <c r="EJ463" s="240"/>
      <c r="EV463" s="240"/>
      <c r="FH463" s="240"/>
      <c r="FT463" s="240"/>
    </row>
    <row r="464" spans="140:176" ht="22" customHeight="1">
      <c r="EJ464" s="240"/>
      <c r="EV464" s="240"/>
      <c r="FH464" s="240"/>
      <c r="FT464" s="240"/>
    </row>
    <row r="465" spans="140:176" ht="22" customHeight="1">
      <c r="EJ465" s="240"/>
      <c r="EV465" s="240"/>
      <c r="FH465" s="240"/>
      <c r="FT465" s="240"/>
    </row>
    <row r="466" spans="140:176" ht="22" customHeight="1">
      <c r="EJ466" s="240"/>
      <c r="EV466" s="240"/>
      <c r="FH466" s="240"/>
      <c r="FT466" s="240"/>
    </row>
    <row r="467" spans="140:176" ht="22" customHeight="1">
      <c r="EJ467" s="240"/>
      <c r="EV467" s="240"/>
      <c r="FH467" s="240"/>
      <c r="FT467" s="240"/>
    </row>
  </sheetData>
  <sheetProtection formatColumns="0" formatRows="0" selectLockedCells="1" selectUnlockedCells="1"/>
  <mergeCells count="9">
    <mergeCell ref="I397:M397"/>
    <mergeCell ref="X363:Z363"/>
    <mergeCell ref="AK363:AM363"/>
    <mergeCell ref="AX363:AZ363"/>
    <mergeCell ref="A2:F2"/>
    <mergeCell ref="BK363:BM363"/>
    <mergeCell ref="I394:M394"/>
    <mergeCell ref="I395:M395"/>
    <mergeCell ref="I396:M396"/>
  </mergeCells>
  <pageMargins left="0.75" right="0.75" top="1" bottom="1" header="0.5" footer="0.5"/>
  <pageSetup scale="40" orientation="landscape"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D0383-0C3D-D943-A3BD-8EACE705F3F2}">
  <sheetPr>
    <tabColor theme="9"/>
  </sheetPr>
  <dimension ref="A1:FU35"/>
  <sheetViews>
    <sheetView zoomScaleNormal="100" workbookViewId="0">
      <pane xSplit="2" ySplit="4" topLeftCell="C5" activePane="bottomRight" state="frozen"/>
      <selection pane="topRight" activeCell="C1" sqref="C1"/>
      <selection pane="bottomLeft" activeCell="A5" sqref="A5"/>
      <selection pane="bottomRight" activeCell="D27" sqref="D27"/>
    </sheetView>
  </sheetViews>
  <sheetFormatPr baseColWidth="10" defaultColWidth="10.83203125" defaultRowHeight="16"/>
  <cols>
    <col min="1" max="1" width="25.83203125" style="202" customWidth="1"/>
    <col min="2" max="2" width="10.83203125" style="202"/>
    <col min="3" max="14" width="14.83203125" style="202" customWidth="1"/>
    <col min="15" max="16384" width="10.83203125" style="202"/>
  </cols>
  <sheetData>
    <row r="1" spans="1:177" s="240" customFormat="1" ht="120" customHeight="1">
      <c r="DY1" s="202"/>
      <c r="EK1" s="202"/>
      <c r="EW1" s="202"/>
      <c r="FI1" s="202"/>
      <c r="FU1" s="202"/>
    </row>
    <row r="2" spans="1:177" ht="30">
      <c r="A2" s="632" t="s">
        <v>605</v>
      </c>
      <c r="J2" s="626"/>
      <c r="K2" s="626"/>
      <c r="L2" s="626"/>
    </row>
    <row r="3" spans="1:177" ht="15.75" customHeight="1"/>
    <row r="4" spans="1:177" ht="20" customHeight="1">
      <c r="A4" s="624" t="s">
        <v>479</v>
      </c>
      <c r="B4" s="627"/>
      <c r="C4" s="1008" t="s">
        <v>480</v>
      </c>
      <c r="D4" s="1009" t="s">
        <v>481</v>
      </c>
      <c r="E4" s="1009" t="s">
        <v>482</v>
      </c>
      <c r="F4" s="1009" t="s">
        <v>483</v>
      </c>
      <c r="G4" s="1009" t="s">
        <v>484</v>
      </c>
      <c r="H4" s="1009" t="s">
        <v>485</v>
      </c>
      <c r="I4" s="1009" t="s">
        <v>486</v>
      </c>
      <c r="J4" s="1009" t="s">
        <v>487</v>
      </c>
      <c r="K4" s="1009" t="s">
        <v>488</v>
      </c>
      <c r="L4" s="1009" t="s">
        <v>724</v>
      </c>
      <c r="M4" s="1010" t="s">
        <v>489</v>
      </c>
    </row>
    <row r="5" spans="1:177" ht="20" customHeight="1">
      <c r="A5" s="628" t="s">
        <v>572</v>
      </c>
      <c r="C5" s="629"/>
      <c r="D5" s="629"/>
      <c r="E5" s="629">
        <v>9828000</v>
      </c>
      <c r="F5" s="629">
        <v>10319400</v>
      </c>
      <c r="G5" s="629">
        <v>10835370</v>
      </c>
      <c r="H5" s="629">
        <v>11377138.5</v>
      </c>
      <c r="I5" s="629">
        <v>11945995.425000001</v>
      </c>
      <c r="J5" s="629">
        <v>12543295.196250001</v>
      </c>
      <c r="K5" s="629">
        <v>13170459.956062501</v>
      </c>
      <c r="L5" s="629">
        <v>13828982.953865627</v>
      </c>
      <c r="M5" s="629">
        <f>SUM(D5:K5)</f>
        <v>80019659.077312499</v>
      </c>
    </row>
    <row r="6" spans="1:177" ht="20" customHeight="1">
      <c r="A6" s="628" t="s">
        <v>712</v>
      </c>
      <c r="C6" s="629"/>
      <c r="D6" s="629"/>
      <c r="E6" s="629">
        <v>32760000</v>
      </c>
      <c r="F6" s="629">
        <v>65520000</v>
      </c>
      <c r="G6" s="629">
        <v>131040000</v>
      </c>
      <c r="H6" s="629">
        <v>137592000</v>
      </c>
      <c r="I6" s="629">
        <v>144471600</v>
      </c>
      <c r="J6" s="629">
        <v>151695180</v>
      </c>
      <c r="K6" s="629">
        <v>159279939</v>
      </c>
      <c r="L6" s="629">
        <v>167243935.95000002</v>
      </c>
      <c r="M6" s="629">
        <f>SUM(D6:K6)</f>
        <v>822358719</v>
      </c>
    </row>
    <row r="7" spans="1:177" ht="20" customHeight="1">
      <c r="A7" s="628" t="s">
        <v>573</v>
      </c>
      <c r="C7" s="629"/>
      <c r="D7" s="629"/>
      <c r="E7" s="629">
        <v>5343281.91</v>
      </c>
      <c r="F7" s="629">
        <v>5619152.9249999998</v>
      </c>
      <c r="G7" s="629">
        <v>5895025.875</v>
      </c>
      <c r="H7" s="629">
        <v>6170896.8900000006</v>
      </c>
      <c r="I7" s="629">
        <v>6446767.9050000003</v>
      </c>
      <c r="J7" s="629">
        <v>6722640.8550000004</v>
      </c>
      <c r="K7" s="629">
        <v>6883984.2355200006</v>
      </c>
      <c r="L7" s="629">
        <v>7042315.8729369594</v>
      </c>
      <c r="M7" s="629">
        <f>SUM(D7:K7)</f>
        <v>43081750.595519997</v>
      </c>
    </row>
    <row r="8" spans="1:177" ht="20" customHeight="1">
      <c r="A8" s="628" t="s">
        <v>716</v>
      </c>
      <c r="C8" s="629"/>
      <c r="D8" s="629"/>
      <c r="E8" s="629">
        <v>1935000</v>
      </c>
      <c r="F8" s="629">
        <v>1935000</v>
      </c>
      <c r="G8" s="629">
        <v>1973700</v>
      </c>
      <c r="H8" s="629">
        <v>2013174</v>
      </c>
      <c r="I8" s="629">
        <v>2053437.48</v>
      </c>
      <c r="J8" s="629">
        <v>2094506.2296</v>
      </c>
      <c r="K8" s="629">
        <v>2136396.3541919999</v>
      </c>
      <c r="L8" s="629">
        <v>2179124.28127584</v>
      </c>
      <c r="M8" s="629">
        <f>K8*1.02</f>
        <v>2179124.28127584</v>
      </c>
    </row>
    <row r="9" spans="1:177" ht="20" customHeight="1">
      <c r="A9" s="628" t="s">
        <v>717</v>
      </c>
      <c r="C9" s="629"/>
      <c r="D9" s="629"/>
      <c r="E9" s="629">
        <v>1935000</v>
      </c>
      <c r="F9" s="629">
        <v>1935000</v>
      </c>
      <c r="G9" s="629">
        <v>1973700</v>
      </c>
      <c r="H9" s="629">
        <v>2013174</v>
      </c>
      <c r="I9" s="629">
        <v>2053437.48</v>
      </c>
      <c r="J9" s="629">
        <v>2094506.2296</v>
      </c>
      <c r="K9" s="629">
        <v>2136396.3541919999</v>
      </c>
      <c r="L9" s="629">
        <v>2179124.28127584</v>
      </c>
      <c r="M9" s="629">
        <f>K9*1.02</f>
        <v>2179124.28127584</v>
      </c>
    </row>
    <row r="10" spans="1:177" ht="20" customHeight="1">
      <c r="A10" s="628" t="s">
        <v>574</v>
      </c>
      <c r="C10" s="629"/>
      <c r="D10" s="629"/>
      <c r="E10" s="629">
        <v>244500</v>
      </c>
      <c r="F10" s="629">
        <v>256500</v>
      </c>
      <c r="G10" s="629">
        <v>270000</v>
      </c>
      <c r="H10" s="629">
        <v>282000</v>
      </c>
      <c r="I10" s="629">
        <v>291000</v>
      </c>
      <c r="J10" s="629">
        <v>234000</v>
      </c>
      <c r="K10" s="629">
        <v>234444.6</v>
      </c>
      <c r="L10" s="629">
        <v>234913.48920000001</v>
      </c>
      <c r="M10" s="629">
        <v>1578000</v>
      </c>
    </row>
    <row r="11" spans="1:177" ht="20" customHeight="1">
      <c r="A11" s="628" t="s">
        <v>575</v>
      </c>
      <c r="C11" s="629"/>
      <c r="D11" s="629"/>
      <c r="E11" s="629">
        <v>79800</v>
      </c>
      <c r="F11" s="629">
        <v>84000</v>
      </c>
      <c r="G11" s="629">
        <v>88200</v>
      </c>
      <c r="H11" s="629">
        <v>92400</v>
      </c>
      <c r="I11" s="629">
        <v>92400</v>
      </c>
      <c r="J11" s="629">
        <v>96600</v>
      </c>
      <c r="K11" s="629">
        <v>96657.959999999992</v>
      </c>
      <c r="L11" s="629">
        <v>96715.954775999984</v>
      </c>
      <c r="M11" s="629">
        <v>533400</v>
      </c>
    </row>
    <row r="12" spans="1:177" ht="20" customHeight="1">
      <c r="A12" s="628" t="s">
        <v>576</v>
      </c>
      <c r="C12" s="629"/>
      <c r="D12" s="629"/>
      <c r="E12" s="629">
        <v>17100</v>
      </c>
      <c r="F12" s="629">
        <v>18000</v>
      </c>
      <c r="G12" s="629">
        <v>18900</v>
      </c>
      <c r="H12" s="629">
        <v>19800</v>
      </c>
      <c r="I12" s="629">
        <v>19800</v>
      </c>
      <c r="J12" s="629">
        <v>20700</v>
      </c>
      <c r="K12" s="629">
        <v>20702.07</v>
      </c>
      <c r="L12" s="629">
        <v>20704.140207</v>
      </c>
      <c r="M12" s="629">
        <v>114300</v>
      </c>
    </row>
    <row r="13" spans="1:177" ht="20" customHeight="1">
      <c r="A13" s="628" t="s">
        <v>577</v>
      </c>
      <c r="C13" s="629"/>
      <c r="D13" s="629"/>
      <c r="E13" s="629">
        <v>812700</v>
      </c>
      <c r="F13" s="629">
        <v>833017.5</v>
      </c>
      <c r="G13" s="629">
        <v>853843.26</v>
      </c>
      <c r="H13" s="629">
        <v>875188.89</v>
      </c>
      <c r="I13" s="629">
        <v>897068.58000000007</v>
      </c>
      <c r="J13" s="629">
        <v>919495.23</v>
      </c>
      <c r="K13" s="629">
        <v>921885.91759799991</v>
      </c>
      <c r="L13" s="629">
        <v>924282.82098375459</v>
      </c>
      <c r="M13" s="629">
        <v>4024274</v>
      </c>
    </row>
    <row r="14" spans="1:177" ht="20" customHeight="1">
      <c r="A14" s="628" t="s">
        <v>578</v>
      </c>
      <c r="C14" s="629"/>
      <c r="D14" s="629"/>
      <c r="E14" s="629">
        <v>258000</v>
      </c>
      <c r="F14" s="629">
        <v>264450</v>
      </c>
      <c r="G14" s="629">
        <v>271061</v>
      </c>
      <c r="H14" s="629">
        <v>277838</v>
      </c>
      <c r="I14" s="629">
        <v>284784</v>
      </c>
      <c r="J14" s="629">
        <v>291903</v>
      </c>
      <c r="K14" s="629">
        <v>292224.09330000001</v>
      </c>
      <c r="L14" s="629">
        <v>292545.53980263002</v>
      </c>
      <c r="M14" s="629">
        <v>1648036</v>
      </c>
    </row>
    <row r="15" spans="1:177" ht="20" customHeight="1">
      <c r="A15" s="628" t="s">
        <v>579</v>
      </c>
      <c r="C15" s="630"/>
      <c r="D15" s="630"/>
      <c r="E15" s="630">
        <v>225000</v>
      </c>
      <c r="F15" s="630">
        <v>236250</v>
      </c>
      <c r="G15" s="630">
        <v>248063</v>
      </c>
      <c r="H15" s="630">
        <v>260466</v>
      </c>
      <c r="I15" s="630">
        <v>273489</v>
      </c>
      <c r="J15" s="630">
        <v>287163</v>
      </c>
      <c r="K15" s="630">
        <v>287737.326</v>
      </c>
      <c r="L15" s="630">
        <v>288312.80065200001</v>
      </c>
      <c r="M15" s="630">
        <v>1530431</v>
      </c>
    </row>
    <row r="16" spans="1:177" ht="20" customHeight="1">
      <c r="A16" s="236" t="s">
        <v>580</v>
      </c>
      <c r="C16" s="629"/>
      <c r="D16" s="629"/>
      <c r="E16" s="629">
        <v>53438381.909999996</v>
      </c>
      <c r="F16" s="629">
        <v>87020770.424999997</v>
      </c>
      <c r="G16" s="629">
        <v>153467863.13499999</v>
      </c>
      <c r="H16" s="629">
        <v>160974076.27999997</v>
      </c>
      <c r="I16" s="629">
        <v>168829779.87</v>
      </c>
      <c r="J16" s="629">
        <v>176999989.74044999</v>
      </c>
      <c r="K16" s="629">
        <v>185460827.8668645</v>
      </c>
      <c r="L16" s="629">
        <v>194330958.08497566</v>
      </c>
      <c r="M16" s="629">
        <f t="shared" ref="E16:M16" si="0">SUM(M5:M15)</f>
        <v>959246818.23538423</v>
      </c>
      <c r="N16" s="629">
        <f>M16</f>
        <v>959246818.23538423</v>
      </c>
    </row>
    <row r="17" spans="1:14" ht="20" customHeight="1">
      <c r="C17" s="629"/>
      <c r="D17" s="629"/>
      <c r="E17" s="629"/>
      <c r="F17" s="629"/>
      <c r="G17" s="629"/>
      <c r="H17" s="629"/>
      <c r="I17" s="629"/>
      <c r="J17" s="629"/>
      <c r="K17" s="629"/>
      <c r="L17" s="629"/>
      <c r="M17" s="629"/>
    </row>
    <row r="18" spans="1:14" ht="20" customHeight="1">
      <c r="A18" s="624" t="s">
        <v>581</v>
      </c>
      <c r="B18" s="627"/>
      <c r="C18" s="629"/>
      <c r="D18" s="629"/>
      <c r="E18" s="629"/>
      <c r="F18" s="629"/>
      <c r="G18" s="629"/>
      <c r="H18" s="629"/>
      <c r="I18" s="629"/>
      <c r="J18" s="629"/>
      <c r="K18" s="629"/>
      <c r="L18" s="629"/>
      <c r="M18" s="629"/>
    </row>
    <row r="19" spans="1:14" ht="20" customHeight="1">
      <c r="A19" s="628" t="s">
        <v>572</v>
      </c>
      <c r="C19" s="629"/>
      <c r="D19" s="629"/>
      <c r="E19" s="629">
        <v>82353.600000000006</v>
      </c>
      <c r="F19" s="629">
        <v>86688</v>
      </c>
      <c r="G19" s="629">
        <v>91022.400000000009</v>
      </c>
      <c r="H19" s="629">
        <v>95356.800000000003</v>
      </c>
      <c r="I19" s="629">
        <v>95356.800000000003</v>
      </c>
      <c r="J19" s="629">
        <v>99691.199999999997</v>
      </c>
      <c r="K19" s="629">
        <v>100668.17376000001</v>
      </c>
      <c r="L19" s="629">
        <v>101674.85549759999</v>
      </c>
      <c r="M19" s="629">
        <v>426720</v>
      </c>
    </row>
    <row r="20" spans="1:14" ht="20" customHeight="1">
      <c r="A20" s="628" t="s">
        <v>582</v>
      </c>
      <c r="C20" s="629"/>
      <c r="D20" s="629"/>
      <c r="E20" s="629">
        <v>100000</v>
      </c>
      <c r="F20" s="629">
        <v>107500</v>
      </c>
      <c r="G20" s="629">
        <v>115563</v>
      </c>
      <c r="H20" s="629">
        <v>124230</v>
      </c>
      <c r="I20" s="629">
        <v>133547</v>
      </c>
      <c r="J20" s="629">
        <v>143563</v>
      </c>
      <c r="K20" s="629">
        <v>147740.68329999998</v>
      </c>
      <c r="L20" s="629">
        <v>152025.16311569995</v>
      </c>
      <c r="M20" s="629">
        <v>724403</v>
      </c>
    </row>
    <row r="21" spans="1:14" ht="20" customHeight="1">
      <c r="A21" s="628" t="s">
        <v>719</v>
      </c>
      <c r="C21" s="629"/>
      <c r="D21" s="629"/>
      <c r="E21" s="629">
        <v>491250</v>
      </c>
      <c r="F21" s="629">
        <v>505987.5</v>
      </c>
      <c r="G21" s="629">
        <v>521167.125</v>
      </c>
      <c r="H21" s="629">
        <v>536802.13875000004</v>
      </c>
      <c r="I21" s="629">
        <v>552906.20291250001</v>
      </c>
      <c r="J21" s="629">
        <v>569493.38899987505</v>
      </c>
      <c r="K21" s="629">
        <v>586578.19066987128</v>
      </c>
      <c r="L21" s="629">
        <v>604175.53638996743</v>
      </c>
      <c r="M21" s="629">
        <v>4368360.0827222141</v>
      </c>
    </row>
    <row r="22" spans="1:14" ht="20" customHeight="1">
      <c r="A22" s="628" t="s">
        <v>720</v>
      </c>
      <c r="C22" s="629"/>
      <c r="D22" s="629"/>
      <c r="E22" s="629">
        <v>750000</v>
      </c>
      <c r="F22" s="629">
        <v>772500</v>
      </c>
      <c r="G22" s="629">
        <v>795675</v>
      </c>
      <c r="H22" s="629">
        <v>819545.25</v>
      </c>
      <c r="I22" s="629">
        <v>844131.60750000004</v>
      </c>
      <c r="J22" s="629">
        <v>869455.5557250001</v>
      </c>
      <c r="K22" s="629">
        <v>895539.22239675012</v>
      </c>
      <c r="L22" s="629">
        <v>922405.39906865265</v>
      </c>
      <c r="M22" s="629">
        <v>6669252.0346904024</v>
      </c>
    </row>
    <row r="23" spans="1:14" ht="20" customHeight="1">
      <c r="A23" s="628" t="s">
        <v>721</v>
      </c>
      <c r="C23" s="629"/>
      <c r="D23" s="629"/>
      <c r="E23" s="629">
        <v>500000</v>
      </c>
      <c r="F23" s="629">
        <v>515000</v>
      </c>
      <c r="G23" s="629">
        <v>530450</v>
      </c>
      <c r="H23" s="629">
        <v>546363.5</v>
      </c>
      <c r="I23" s="629">
        <v>562754.40500000003</v>
      </c>
      <c r="J23" s="629">
        <v>579637.03714999999</v>
      </c>
      <c r="K23" s="629">
        <v>597026.14826449996</v>
      </c>
      <c r="L23" s="629">
        <v>614936.93271243502</v>
      </c>
      <c r="M23" s="629">
        <v>4446168.0231269356</v>
      </c>
    </row>
    <row r="24" spans="1:14" ht="20" customHeight="1">
      <c r="A24" s="628" t="s">
        <v>579</v>
      </c>
      <c r="C24" s="631"/>
      <c r="D24" s="631"/>
      <c r="E24" s="631">
        <v>112500</v>
      </c>
      <c r="F24" s="631">
        <v>118125</v>
      </c>
      <c r="G24" s="631">
        <v>124031</v>
      </c>
      <c r="H24" s="631">
        <v>130233</v>
      </c>
      <c r="I24" s="631">
        <v>136744</v>
      </c>
      <c r="J24" s="630">
        <v>143582</v>
      </c>
      <c r="K24" s="630">
        <v>146439.2818</v>
      </c>
      <c r="L24" s="1308">
        <v>149368.06743600001</v>
      </c>
      <c r="M24" s="631">
        <v>1151123</v>
      </c>
    </row>
    <row r="25" spans="1:14" ht="20" customHeight="1">
      <c r="A25" s="236" t="s">
        <v>583</v>
      </c>
      <c r="C25" s="629"/>
      <c r="D25" s="629"/>
      <c r="E25" s="629">
        <v>2036103.6</v>
      </c>
      <c r="F25" s="629">
        <v>2105800.5</v>
      </c>
      <c r="G25" s="629">
        <v>2177908.5249999999</v>
      </c>
      <c r="H25" s="629">
        <v>2252530.6887499997</v>
      </c>
      <c r="I25" s="629">
        <v>2325440.0154125001</v>
      </c>
      <c r="J25" s="629">
        <v>2405422.181874875</v>
      </c>
      <c r="K25" s="629">
        <v>2473991.7001911211</v>
      </c>
      <c r="L25" s="629">
        <v>2544585.954220355</v>
      </c>
      <c r="M25" s="629">
        <f t="shared" ref="E25:M25" si="1">SUM(M19:M24)</f>
        <v>17786026.140539549</v>
      </c>
      <c r="N25" s="629">
        <v>2302246</v>
      </c>
    </row>
    <row r="26" spans="1:14" ht="20" customHeight="1">
      <c r="A26" s="628"/>
      <c r="C26" s="629"/>
      <c r="D26" s="629"/>
      <c r="E26" s="629"/>
      <c r="F26" s="629"/>
      <c r="G26" s="629"/>
      <c r="H26" s="629"/>
      <c r="I26" s="629"/>
      <c r="J26" s="629"/>
      <c r="K26" s="629"/>
      <c r="L26" s="629"/>
      <c r="M26" s="629"/>
    </row>
    <row r="27" spans="1:14" ht="20" customHeight="1">
      <c r="A27" s="624" t="s">
        <v>504</v>
      </c>
      <c r="B27" s="627"/>
      <c r="C27" s="629"/>
      <c r="D27" s="629"/>
      <c r="E27" s="949">
        <v>51402278.309999995</v>
      </c>
      <c r="F27" s="949">
        <v>84914969.924999997</v>
      </c>
      <c r="G27" s="949">
        <v>151289954.60999998</v>
      </c>
      <c r="H27" s="949">
        <v>158721545.59124997</v>
      </c>
      <c r="I27" s="949">
        <v>166504339.8545875</v>
      </c>
      <c r="J27" s="949">
        <v>174594567.55857512</v>
      </c>
      <c r="K27" s="949">
        <v>182986836.16667339</v>
      </c>
      <c r="L27" s="949">
        <v>191786372.13075531</v>
      </c>
      <c r="M27" s="949">
        <f t="shared" ref="D27:M27" si="2">M16-M25</f>
        <v>941460792.0948447</v>
      </c>
    </row>
    <row r="28" spans="1:14" ht="20" customHeight="1">
      <c r="A28" s="625"/>
      <c r="B28" s="628"/>
      <c r="C28" s="629"/>
      <c r="D28" s="629"/>
      <c r="E28" s="629"/>
      <c r="F28" s="629"/>
      <c r="G28" s="629"/>
      <c r="H28" s="629"/>
      <c r="I28" s="629"/>
      <c r="J28" s="629"/>
      <c r="K28" s="629"/>
      <c r="L28" s="629"/>
      <c r="M28" s="629"/>
    </row>
    <row r="29" spans="1:14" ht="20" customHeight="1">
      <c r="A29" s="624" t="s">
        <v>584</v>
      </c>
      <c r="B29" s="627"/>
      <c r="C29" s="629"/>
      <c r="D29" s="629"/>
      <c r="E29" s="629">
        <v>2908871</v>
      </c>
      <c r="F29" s="629">
        <v>2999839</v>
      </c>
      <c r="G29" s="629">
        <v>3093746</v>
      </c>
      <c r="H29" s="629">
        <v>3191335</v>
      </c>
      <c r="I29" s="629">
        <v>3291169</v>
      </c>
      <c r="J29" s="629">
        <v>3391657</v>
      </c>
      <c r="K29" s="629">
        <v>3493406.71</v>
      </c>
      <c r="L29" s="629">
        <v>3598208.9113000003</v>
      </c>
      <c r="M29" s="629">
        <v>25968232.621300001</v>
      </c>
    </row>
    <row r="30" spans="1:14" ht="20" customHeight="1">
      <c r="A30" s="1288"/>
      <c r="B30" s="1289"/>
      <c r="C30" s="629"/>
      <c r="D30" s="629"/>
      <c r="E30" s="629"/>
      <c r="F30" s="629"/>
      <c r="G30" s="629"/>
      <c r="H30" s="629"/>
      <c r="I30" s="629"/>
      <c r="J30" s="629"/>
      <c r="K30" s="629"/>
      <c r="L30" s="629"/>
      <c r="M30" s="629"/>
    </row>
    <row r="31" spans="1:14" ht="20" customHeight="1">
      <c r="A31" s="624" t="s">
        <v>718</v>
      </c>
      <c r="B31" s="627"/>
      <c r="C31" s="629"/>
      <c r="D31" s="629"/>
      <c r="E31" s="629">
        <v>777192</v>
      </c>
      <c r="F31" s="629">
        <v>800507.76</v>
      </c>
      <c r="G31" s="629">
        <v>824522.99280000001</v>
      </c>
      <c r="H31" s="629">
        <v>849258.68258400005</v>
      </c>
      <c r="I31" s="629">
        <v>874736.44306152011</v>
      </c>
      <c r="J31" s="629">
        <v>900978.53635336575</v>
      </c>
      <c r="K31" s="629">
        <v>928007.8924439667</v>
      </c>
      <c r="L31" s="629">
        <v>955848.12921728578</v>
      </c>
      <c r="M31" s="629">
        <v>6911052.4364601383</v>
      </c>
    </row>
    <row r="32" spans="1:14" ht="20" customHeight="1">
      <c r="A32" s="625"/>
      <c r="B32" s="628"/>
      <c r="C32" s="629"/>
      <c r="D32" s="629"/>
      <c r="E32" s="629"/>
      <c r="F32" s="629"/>
      <c r="G32" s="629"/>
      <c r="H32" s="629"/>
      <c r="I32" s="629"/>
      <c r="J32" s="629"/>
      <c r="K32" s="629"/>
      <c r="L32" s="629"/>
      <c r="M32" s="629"/>
    </row>
    <row r="33" spans="1:14" ht="20" customHeight="1">
      <c r="A33" s="624" t="s">
        <v>222</v>
      </c>
      <c r="B33" s="627"/>
      <c r="C33" s="629"/>
      <c r="D33" s="629"/>
      <c r="E33" s="629">
        <v>47716215.309999995</v>
      </c>
      <c r="F33" s="629">
        <v>81114623.164999992</v>
      </c>
      <c r="G33" s="629">
        <v>147371685.61719999</v>
      </c>
      <c r="H33" s="629">
        <v>154680951.90866598</v>
      </c>
      <c r="I33" s="629">
        <v>162338434.41152596</v>
      </c>
      <c r="J33" s="629">
        <v>170301932.02222174</v>
      </c>
      <c r="K33" s="629">
        <v>178565421.56422943</v>
      </c>
      <c r="L33" s="629">
        <v>187232315.090238</v>
      </c>
      <c r="M33" s="629">
        <f t="shared" ref="E33:M33" si="3">M27-M29-M31</f>
        <v>908581507.03708458</v>
      </c>
      <c r="N33" s="629">
        <f>M33</f>
        <v>908581507.03708458</v>
      </c>
    </row>
    <row r="34" spans="1:14" ht="20" customHeight="1"/>
    <row r="35" spans="1:14" ht="20" customHeight="1"/>
  </sheetData>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61AB1-59CD-064E-89B0-1FA67BD79CDA}">
  <sheetPr>
    <tabColor theme="8" tint="0.39997558519241921"/>
  </sheetPr>
  <dimension ref="A1:FT48"/>
  <sheetViews>
    <sheetView topLeftCell="B1" zoomScaleNormal="100" workbookViewId="0">
      <pane xSplit="1" ySplit="3" topLeftCell="C4" activePane="bottomRight" state="frozen"/>
      <selection activeCell="B2" sqref="B2"/>
      <selection pane="topRight" activeCell="C2" sqref="C2"/>
      <selection pane="bottomLeft" activeCell="B4" sqref="B4"/>
      <selection pane="bottomRight" activeCell="B33" sqref="B33:H48"/>
    </sheetView>
  </sheetViews>
  <sheetFormatPr baseColWidth="10" defaultColWidth="10.83203125" defaultRowHeight="16"/>
  <cols>
    <col min="1" max="1" width="11" style="4" hidden="1" customWidth="1"/>
    <col min="2" max="2" width="37" style="4" customWidth="1"/>
    <col min="3" max="3" width="19" style="4" customWidth="1"/>
    <col min="4" max="4" width="21.1640625" style="4" customWidth="1"/>
    <col min="5" max="13" width="17.5" style="4" customWidth="1"/>
    <col min="14" max="17" width="15" style="4" bestFit="1" customWidth="1"/>
    <col min="18" max="18" width="18.1640625" style="4" customWidth="1"/>
    <col min="19" max="19" width="15" style="4" bestFit="1" customWidth="1"/>
    <col min="20" max="16384" width="10.83203125" style="4"/>
  </cols>
  <sheetData>
    <row r="1" spans="1:176" s="240" customFormat="1" ht="120" customHeight="1">
      <c r="DX1" s="202"/>
      <c r="EJ1" s="202"/>
      <c r="EV1" s="202"/>
      <c r="FH1" s="202"/>
      <c r="FT1" s="202"/>
    </row>
    <row r="2" spans="1:176" s="620" customFormat="1" ht="33">
      <c r="B2" s="984" t="s">
        <v>606</v>
      </c>
      <c r="C2" s="849"/>
      <c r="D2" s="849"/>
    </row>
    <row r="3" spans="1:176" s="620" customFormat="1" ht="17" thickBot="1">
      <c r="B3" s="1039"/>
      <c r="C3" s="1040" t="s">
        <v>127</v>
      </c>
      <c r="D3" s="1040" t="s">
        <v>128</v>
      </c>
      <c r="E3" s="1040" t="s">
        <v>190</v>
      </c>
      <c r="F3" s="1040" t="s">
        <v>191</v>
      </c>
      <c r="G3" s="1040" t="s">
        <v>192</v>
      </c>
      <c r="H3" s="1040" t="s">
        <v>347</v>
      </c>
      <c r="I3" s="1040" t="s">
        <v>348</v>
      </c>
      <c r="J3" s="1040" t="s">
        <v>349</v>
      </c>
      <c r="K3" s="1040" t="s">
        <v>350</v>
      </c>
      <c r="L3" s="1040" t="s">
        <v>351</v>
      </c>
      <c r="M3" s="1040" t="s">
        <v>352</v>
      </c>
      <c r="N3" s="1040" t="s">
        <v>353</v>
      </c>
      <c r="O3" s="1040" t="s">
        <v>354</v>
      </c>
      <c r="P3" s="1040" t="s">
        <v>355</v>
      </c>
      <c r="Q3" s="1040" t="s">
        <v>356</v>
      </c>
      <c r="R3" s="1039"/>
    </row>
    <row r="4" spans="1:176" s="620" customFormat="1" ht="20" customHeight="1" thickTop="1" thickBot="1">
      <c r="A4" s="620">
        <v>-1</v>
      </c>
      <c r="B4" s="620" t="s">
        <v>539</v>
      </c>
      <c r="C4" s="1047">
        <v>0</v>
      </c>
      <c r="D4" s="1047">
        <v>-13800000</v>
      </c>
      <c r="E4" s="1047">
        <v>-38700000</v>
      </c>
      <c r="F4" s="1047">
        <v>-113800000</v>
      </c>
      <c r="G4" s="1047">
        <v>-115000000</v>
      </c>
      <c r="H4" s="1047">
        <v>-115000000</v>
      </c>
      <c r="I4" s="1047">
        <v>-115000000</v>
      </c>
      <c r="J4" s="1047">
        <v>-115000000</v>
      </c>
      <c r="K4" s="1047">
        <v>-115000000</v>
      </c>
      <c r="L4" s="1047">
        <v>-115000000</v>
      </c>
      <c r="M4" s="1036">
        <v>-115000000</v>
      </c>
      <c r="N4" s="1036">
        <v>-115000000</v>
      </c>
      <c r="O4" s="1036">
        <v>-115000000</v>
      </c>
      <c r="P4" s="1036">
        <v>-115000000</v>
      </c>
      <c r="Q4" s="1036">
        <v>-115000000</v>
      </c>
      <c r="R4" s="1041">
        <f>SUM(C4:Q4)</f>
        <v>-1431300000</v>
      </c>
      <c r="S4" s="1053">
        <f>R4</f>
        <v>-1431300000</v>
      </c>
    </row>
    <row r="5" spans="1:176" s="620" customFormat="1" ht="20" customHeight="1" thickTop="1" thickBot="1">
      <c r="B5" s="1035" t="s">
        <v>540</v>
      </c>
      <c r="C5" s="1047">
        <v>0</v>
      </c>
      <c r="D5" s="1047">
        <v>0</v>
      </c>
      <c r="E5" s="1047">
        <v>15043200</v>
      </c>
      <c r="F5" s="1047">
        <v>25573600</v>
      </c>
      <c r="G5" s="1047">
        <v>233266300.59999999</v>
      </c>
      <c r="H5" s="1047">
        <v>261060000</v>
      </c>
      <c r="I5" s="1047">
        <v>247867301</v>
      </c>
      <c r="J5" s="1047">
        <v>274410000</v>
      </c>
      <c r="K5" s="1047">
        <v>252047301</v>
      </c>
      <c r="L5" s="1047">
        <v>274410000</v>
      </c>
      <c r="M5" s="1036">
        <v>252047301</v>
      </c>
      <c r="N5" s="1036">
        <v>274410000</v>
      </c>
      <c r="O5" s="1036">
        <v>252047301</v>
      </c>
      <c r="P5" s="1036">
        <v>274410000</v>
      </c>
      <c r="Q5" s="1036">
        <v>274410000</v>
      </c>
      <c r="R5" s="1041">
        <f t="shared" ref="R5:R19" si="0">SUM(C5:Q5)</f>
        <v>2911002304.5999999</v>
      </c>
      <c r="S5" s="1053">
        <f>R5</f>
        <v>2911002304.5999999</v>
      </c>
    </row>
    <row r="6" spans="1:176" s="620" customFormat="1" ht="20" customHeight="1" thickTop="1" thickBot="1">
      <c r="B6" s="620" t="s">
        <v>541</v>
      </c>
      <c r="C6" s="1047">
        <v>0</v>
      </c>
      <c r="D6" s="1047">
        <v>0</v>
      </c>
      <c r="E6" s="1047">
        <v>0</v>
      </c>
      <c r="F6" s="1047">
        <v>0</v>
      </c>
      <c r="G6" s="1047">
        <v>-67159312.5</v>
      </c>
      <c r="H6" s="1047">
        <v>-86174925</v>
      </c>
      <c r="I6" s="1047">
        <v>-63726187.5</v>
      </c>
      <c r="J6" s="1047">
        <v>-90766350.5</v>
      </c>
      <c r="K6" s="1047">
        <v>-63816088</v>
      </c>
      <c r="L6" s="1047">
        <v>-90766351</v>
      </c>
      <c r="M6" s="1036">
        <v>-63816088</v>
      </c>
      <c r="N6" s="1036">
        <v>-90766351</v>
      </c>
      <c r="O6" s="1036">
        <v>-63816088</v>
      </c>
      <c r="P6" s="1036">
        <v>-90766351</v>
      </c>
      <c r="Q6" s="1036">
        <v>-90766351</v>
      </c>
      <c r="R6" s="1041">
        <f t="shared" si="0"/>
        <v>-862340443.5</v>
      </c>
      <c r="S6" s="1053">
        <f>R6</f>
        <v>-862340443.5</v>
      </c>
    </row>
    <row r="7" spans="1:176" s="620" customFormat="1" ht="20" customHeight="1" thickTop="1" thickBot="1">
      <c r="B7" s="620" t="s">
        <v>662</v>
      </c>
      <c r="C7" s="1057">
        <v>0</v>
      </c>
      <c r="D7" s="1057">
        <v>0</v>
      </c>
      <c r="E7" s="1057">
        <v>-3008640</v>
      </c>
      <c r="F7" s="1057">
        <v>-5114720</v>
      </c>
      <c r="G7" s="1057">
        <v>-15703760.120000001</v>
      </c>
      <c r="H7" s="1057">
        <v>-16158000</v>
      </c>
      <c r="I7" s="1057">
        <v>-15876560</v>
      </c>
      <c r="J7" s="1057">
        <v>-16806000</v>
      </c>
      <c r="K7" s="1057">
        <v>-16596560</v>
      </c>
      <c r="L7" s="1057">
        <v>-16806000</v>
      </c>
      <c r="M7" s="1058">
        <v>-16596560</v>
      </c>
      <c r="N7" s="1058">
        <v>-16806000</v>
      </c>
      <c r="O7" s="1058">
        <v>-16596560</v>
      </c>
      <c r="P7" s="1058">
        <v>-16806000</v>
      </c>
      <c r="Q7" s="1058">
        <v>-16806000</v>
      </c>
      <c r="R7" s="1041">
        <f t="shared" si="0"/>
        <v>-189681360.12</v>
      </c>
      <c r="S7" s="1055">
        <f>R7</f>
        <v>-189681360.12</v>
      </c>
    </row>
    <row r="8" spans="1:176" s="1035" customFormat="1" ht="20" customHeight="1" thickTop="1" thickBot="1">
      <c r="B8" s="620" t="s">
        <v>542</v>
      </c>
      <c r="C8" s="1047">
        <v>0</v>
      </c>
      <c r="D8" s="1047">
        <v>-13800000</v>
      </c>
      <c r="E8" s="1047">
        <v>-26665440</v>
      </c>
      <c r="F8" s="1047">
        <v>-93341120</v>
      </c>
      <c r="G8" s="1047">
        <v>35403227.979999989</v>
      </c>
      <c r="H8" s="1047">
        <v>43727075</v>
      </c>
      <c r="I8" s="1047">
        <v>53264553.5</v>
      </c>
      <c r="J8" s="1047">
        <v>51837649.5</v>
      </c>
      <c r="K8" s="1047">
        <v>56634653</v>
      </c>
      <c r="L8" s="1047">
        <v>51837649</v>
      </c>
      <c r="M8" s="1036">
        <v>56634653</v>
      </c>
      <c r="N8" s="1036">
        <v>51837649</v>
      </c>
      <c r="O8" s="1036">
        <v>56634653</v>
      </c>
      <c r="P8" s="1036">
        <v>51837649</v>
      </c>
      <c r="Q8" s="1036">
        <v>51837649</v>
      </c>
      <c r="R8" s="1041">
        <f t="shared" si="0"/>
        <v>427680500.98000002</v>
      </c>
      <c r="S8" s="1054">
        <f>SUM(S4:S7)</f>
        <v>427680500.9799999</v>
      </c>
    </row>
    <row r="9" spans="1:176" s="620" customFormat="1" ht="20" customHeight="1" thickTop="1" thickBot="1">
      <c r="B9" s="620" t="s">
        <v>663</v>
      </c>
      <c r="C9" s="1057">
        <v>-6750000</v>
      </c>
      <c r="D9" s="1057">
        <v>-12386000</v>
      </c>
      <c r="E9" s="1057">
        <v>1717480</v>
      </c>
      <c r="F9" s="1057">
        <v>6750040</v>
      </c>
      <c r="G9" s="1057">
        <v>22464195.09</v>
      </c>
      <c r="H9" s="1057">
        <v>24331500</v>
      </c>
      <c r="I9" s="1057">
        <v>23238045</v>
      </c>
      <c r="J9" s="1057">
        <v>25323000</v>
      </c>
      <c r="K9" s="1057">
        <v>23807045</v>
      </c>
      <c r="L9" s="1057">
        <v>17691032</v>
      </c>
      <c r="M9" s="1058">
        <v>16175077</v>
      </c>
      <c r="N9" s="1058">
        <v>17691032</v>
      </c>
      <c r="O9" s="1058">
        <v>16175077</v>
      </c>
      <c r="P9" s="1058">
        <v>17691032</v>
      </c>
      <c r="Q9" s="1058">
        <v>17691032</v>
      </c>
      <c r="R9" s="1041">
        <f t="shared" si="0"/>
        <v>211609587.09</v>
      </c>
      <c r="S9" s="1055">
        <f>R9</f>
        <v>211609587.09</v>
      </c>
    </row>
    <row r="10" spans="1:176" s="620" customFormat="1" ht="20" customHeight="1" thickTop="1" thickBot="1">
      <c r="B10" s="620" t="s">
        <v>543</v>
      </c>
      <c r="C10" s="1047">
        <v>-6750000</v>
      </c>
      <c r="D10" s="1047">
        <v>-26186000</v>
      </c>
      <c r="E10" s="1047">
        <v>-24947960</v>
      </c>
      <c r="F10" s="1047">
        <v>-86591080</v>
      </c>
      <c r="G10" s="1047">
        <v>57867423.069999993</v>
      </c>
      <c r="H10" s="1047">
        <v>68058575</v>
      </c>
      <c r="I10" s="1047">
        <v>76502598.5</v>
      </c>
      <c r="J10" s="1047">
        <v>77160649.5</v>
      </c>
      <c r="K10" s="1047">
        <v>80441698</v>
      </c>
      <c r="L10" s="1047">
        <v>69528681</v>
      </c>
      <c r="M10" s="1036">
        <v>72809730</v>
      </c>
      <c r="N10" s="1036">
        <v>69528681</v>
      </c>
      <c r="O10" s="1036">
        <v>72809730</v>
      </c>
      <c r="P10" s="1036">
        <v>69528681</v>
      </c>
      <c r="Q10" s="1036">
        <v>69528681</v>
      </c>
      <c r="R10" s="1041">
        <f t="shared" si="0"/>
        <v>639290088.06999993</v>
      </c>
      <c r="S10" s="1053">
        <f>SUM(S8:S9)</f>
        <v>639290088.06999993</v>
      </c>
    </row>
    <row r="11" spans="1:176" s="620" customFormat="1" ht="20" customHeight="1" thickTop="1" thickBot="1">
      <c r="B11" s="620" t="s">
        <v>544</v>
      </c>
      <c r="C11" s="1057">
        <v>0</v>
      </c>
      <c r="D11" s="1057">
        <v>0</v>
      </c>
      <c r="E11" s="1057">
        <v>3000000</v>
      </c>
      <c r="F11" s="1057">
        <v>5000000</v>
      </c>
      <c r="G11" s="1057">
        <v>23000000</v>
      </c>
      <c r="H11" s="1057">
        <v>23000000</v>
      </c>
      <c r="I11" s="1057">
        <v>23000000</v>
      </c>
      <c r="J11" s="1057">
        <v>23000000</v>
      </c>
      <c r="K11" s="1057">
        <v>23000000</v>
      </c>
      <c r="L11" s="1057">
        <v>23000000</v>
      </c>
      <c r="M11" s="1058">
        <v>23000000</v>
      </c>
      <c r="N11" s="1058">
        <v>23000000</v>
      </c>
      <c r="O11" s="1058">
        <v>23000000</v>
      </c>
      <c r="P11" s="1058">
        <v>23000000</v>
      </c>
      <c r="Q11" s="1058">
        <v>23000000</v>
      </c>
      <c r="R11" s="1041">
        <f t="shared" si="0"/>
        <v>261000000</v>
      </c>
      <c r="S11" s="1055">
        <f>R11</f>
        <v>261000000</v>
      </c>
    </row>
    <row r="12" spans="1:176" s="620" customFormat="1" ht="20" customHeight="1" thickTop="1" thickBot="1">
      <c r="B12" s="620" t="s">
        <v>545</v>
      </c>
      <c r="C12" s="1047">
        <v>-6750000</v>
      </c>
      <c r="D12" s="1047">
        <v>-26186000</v>
      </c>
      <c r="E12" s="1047">
        <v>-21947960</v>
      </c>
      <c r="F12" s="1047">
        <v>-81591080</v>
      </c>
      <c r="G12" s="1047">
        <v>80867423.069999993</v>
      </c>
      <c r="H12" s="1047">
        <v>91058575</v>
      </c>
      <c r="I12" s="1047">
        <v>99502598.5</v>
      </c>
      <c r="J12" s="1047">
        <v>100160649.5</v>
      </c>
      <c r="K12" s="1047">
        <v>103441698</v>
      </c>
      <c r="L12" s="1047">
        <v>92528681</v>
      </c>
      <c r="M12" s="1036">
        <v>95809730</v>
      </c>
      <c r="N12" s="1036">
        <v>92528681</v>
      </c>
      <c r="O12" s="1036">
        <v>95809730</v>
      </c>
      <c r="P12" s="1036">
        <v>92528681</v>
      </c>
      <c r="Q12" s="1036">
        <v>92528681</v>
      </c>
      <c r="R12" s="1041">
        <f t="shared" si="0"/>
        <v>900290088.06999993</v>
      </c>
      <c r="S12" s="1053">
        <f>S10+S11</f>
        <v>900290088.06999993</v>
      </c>
    </row>
    <row r="13" spans="1:176" s="620" customFormat="1" ht="20" customHeight="1" thickTop="1" thickBot="1">
      <c r="B13" s="620" t="s">
        <v>546</v>
      </c>
      <c r="C13" s="1047">
        <v>0</v>
      </c>
      <c r="D13" s="1047">
        <v>0</v>
      </c>
      <c r="E13" s="1047">
        <v>0</v>
      </c>
      <c r="F13" s="1047">
        <v>0</v>
      </c>
      <c r="G13" s="1047">
        <v>0</v>
      </c>
      <c r="H13" s="1047">
        <v>-8957718.4604999982</v>
      </c>
      <c r="I13" s="1047">
        <v>-23883108.235499997</v>
      </c>
      <c r="J13" s="1047">
        <v>-15024097.424999999</v>
      </c>
      <c r="K13" s="1047">
        <v>-15516254.699999999</v>
      </c>
      <c r="L13" s="1047">
        <v>-13879302.15</v>
      </c>
      <c r="M13" s="1036">
        <v>-14371459.5</v>
      </c>
      <c r="N13" s="1036">
        <v>-13879302.15</v>
      </c>
      <c r="O13" s="1036">
        <v>-14371459.5</v>
      </c>
      <c r="P13" s="1036">
        <v>-13879302.15</v>
      </c>
      <c r="Q13" s="1036">
        <v>-13879302.15</v>
      </c>
      <c r="R13" s="1041">
        <f t="shared" si="0"/>
        <v>-147641306.421</v>
      </c>
      <c r="S13" s="1053">
        <f>R13</f>
        <v>-147641306.421</v>
      </c>
    </row>
    <row r="14" spans="1:176" s="620" customFormat="1" ht="20" customHeight="1" thickTop="1" thickBot="1">
      <c r="B14" s="620" t="s">
        <v>661</v>
      </c>
      <c r="C14" s="1057">
        <v>0</v>
      </c>
      <c r="D14" s="1057">
        <v>0</v>
      </c>
      <c r="E14" s="1057">
        <v>0</v>
      </c>
      <c r="F14" s="1057">
        <v>0</v>
      </c>
      <c r="G14" s="1057">
        <v>0</v>
      </c>
      <c r="H14" s="1057">
        <v>0</v>
      </c>
      <c r="I14" s="1057">
        <v>0</v>
      </c>
      <c r="J14" s="1057">
        <v>0</v>
      </c>
      <c r="K14" s="1057">
        <v>0</v>
      </c>
      <c r="L14" s="1057">
        <v>0</v>
      </c>
      <c r="M14" s="1058">
        <v>0</v>
      </c>
      <c r="N14" s="1058">
        <v>0</v>
      </c>
      <c r="O14" s="1058">
        <v>0</v>
      </c>
      <c r="P14" s="1058">
        <v>0</v>
      </c>
      <c r="Q14" s="1058">
        <v>0</v>
      </c>
      <c r="R14" s="1041">
        <f t="shared" si="0"/>
        <v>0</v>
      </c>
      <c r="S14" s="1056">
        <v>0</v>
      </c>
    </row>
    <row r="15" spans="1:176" s="620" customFormat="1" ht="20" customHeight="1" thickTop="1" thickBot="1">
      <c r="B15" s="620" t="s">
        <v>664</v>
      </c>
      <c r="C15" s="1047">
        <v>-6750000</v>
      </c>
      <c r="D15" s="1047">
        <v>-26186000</v>
      </c>
      <c r="E15" s="1047">
        <v>-21947960</v>
      </c>
      <c r="F15" s="1047">
        <v>-81591080</v>
      </c>
      <c r="G15" s="1047">
        <v>80867423.069999993</v>
      </c>
      <c r="H15" s="1047">
        <v>82100856.539499998</v>
      </c>
      <c r="I15" s="1047">
        <v>75619490.264500007</v>
      </c>
      <c r="J15" s="1047">
        <v>85136552.075000003</v>
      </c>
      <c r="K15" s="1047">
        <v>87925443.299999997</v>
      </c>
      <c r="L15" s="1047">
        <v>78649378.849999994</v>
      </c>
      <c r="M15" s="1036">
        <v>81438270.5</v>
      </c>
      <c r="N15" s="1036">
        <v>78649378.849999994</v>
      </c>
      <c r="O15" s="1036">
        <v>81438270.5</v>
      </c>
      <c r="P15" s="1036">
        <v>78649378.849999994</v>
      </c>
      <c r="Q15" s="1036">
        <v>78649378.849999994</v>
      </c>
      <c r="R15" s="1041">
        <f t="shared" si="0"/>
        <v>752648781.64900005</v>
      </c>
      <c r="S15" s="1053">
        <f>SUM(S12:S14)</f>
        <v>752648781.64899993</v>
      </c>
    </row>
    <row r="16" spans="1:176" s="620" customFormat="1" ht="20" customHeight="1" thickTop="1" thickBot="1">
      <c r="B16" s="620" t="s">
        <v>665</v>
      </c>
      <c r="C16" s="1047">
        <v>0</v>
      </c>
      <c r="D16" s="1047">
        <v>0</v>
      </c>
      <c r="E16" s="1047">
        <v>0</v>
      </c>
      <c r="F16" s="1047">
        <v>0</v>
      </c>
      <c r="G16" s="1047">
        <v>0</v>
      </c>
      <c r="H16" s="1047">
        <v>0</v>
      </c>
      <c r="I16" s="1047">
        <v>0</v>
      </c>
      <c r="J16" s="1047">
        <v>0</v>
      </c>
      <c r="K16" s="1047">
        <v>0</v>
      </c>
      <c r="L16" s="1047">
        <v>0</v>
      </c>
      <c r="M16" s="1036">
        <v>0</v>
      </c>
      <c r="N16" s="1036">
        <v>0</v>
      </c>
      <c r="O16" s="1036">
        <v>0</v>
      </c>
      <c r="P16" s="1036">
        <v>0</v>
      </c>
      <c r="Q16" s="1036">
        <v>0</v>
      </c>
      <c r="R16" s="1041">
        <f t="shared" si="0"/>
        <v>0</v>
      </c>
    </row>
    <row r="17" spans="2:18" s="620" customFormat="1" ht="20" customHeight="1" thickTop="1" thickBot="1">
      <c r="B17" s="620" t="s">
        <v>666</v>
      </c>
      <c r="C17" s="1047">
        <v>0</v>
      </c>
      <c r="D17" s="1047">
        <v>0</v>
      </c>
      <c r="E17" s="1047">
        <v>0</v>
      </c>
      <c r="F17" s="1047">
        <v>0</v>
      </c>
      <c r="G17" s="1047">
        <v>0</v>
      </c>
      <c r="H17" s="1047">
        <v>0</v>
      </c>
      <c r="I17" s="1047">
        <v>0</v>
      </c>
      <c r="J17" s="1047">
        <v>0</v>
      </c>
      <c r="K17" s="1047">
        <v>0</v>
      </c>
      <c r="L17" s="1047">
        <v>0</v>
      </c>
      <c r="M17" s="1036">
        <v>0</v>
      </c>
      <c r="N17" s="1036">
        <v>0</v>
      </c>
      <c r="O17" s="1036">
        <v>0</v>
      </c>
      <c r="P17" s="1036">
        <v>0</v>
      </c>
      <c r="Q17" s="1036">
        <v>0</v>
      </c>
      <c r="R17" s="1041">
        <f t="shared" si="0"/>
        <v>0</v>
      </c>
    </row>
    <row r="18" spans="2:18" ht="20" customHeight="1" thickTop="1" thickBot="1">
      <c r="B18" s="620" t="s">
        <v>667</v>
      </c>
      <c r="C18" s="1047">
        <v>0</v>
      </c>
      <c r="D18" s="1047">
        <v>0</v>
      </c>
      <c r="E18" s="1047">
        <v>0</v>
      </c>
      <c r="F18" s="1047">
        <v>0</v>
      </c>
      <c r="G18" s="1047">
        <v>0</v>
      </c>
      <c r="H18" s="1047">
        <v>0</v>
      </c>
      <c r="I18" s="1047">
        <v>0</v>
      </c>
      <c r="J18" s="1047">
        <v>0</v>
      </c>
      <c r="K18" s="1047">
        <v>0</v>
      </c>
      <c r="L18" s="1047">
        <v>0</v>
      </c>
      <c r="M18" s="1036">
        <v>0</v>
      </c>
      <c r="N18" s="1036">
        <v>0</v>
      </c>
      <c r="O18" s="1036">
        <v>0</v>
      </c>
      <c r="P18" s="1036">
        <v>0</v>
      </c>
      <c r="Q18" s="1036">
        <v>0</v>
      </c>
      <c r="R18" s="1041">
        <f t="shared" si="0"/>
        <v>0</v>
      </c>
    </row>
    <row r="19" spans="2:18" ht="20" customHeight="1" thickTop="1" thickBot="1">
      <c r="B19" s="1037" t="s">
        <v>547</v>
      </c>
      <c r="C19" s="1048">
        <v>-6750000</v>
      </c>
      <c r="D19" s="1048">
        <v>-26186000</v>
      </c>
      <c r="E19" s="1048">
        <v>-21947960</v>
      </c>
      <c r="F19" s="1048">
        <v>-81591080</v>
      </c>
      <c r="G19" s="1048">
        <v>80867423.069999993</v>
      </c>
      <c r="H19" s="1048">
        <v>82100856.539499998</v>
      </c>
      <c r="I19" s="1048">
        <v>75619490.264500007</v>
      </c>
      <c r="J19" s="1048">
        <v>85136552.075000003</v>
      </c>
      <c r="K19" s="1048">
        <v>87925443.299999997</v>
      </c>
      <c r="L19" s="1048">
        <v>78649378.849999994</v>
      </c>
      <c r="M19" s="1038">
        <v>81438270.5</v>
      </c>
      <c r="N19" s="1038">
        <v>78649378.849999994</v>
      </c>
      <c r="O19" s="1038">
        <v>81438270.5</v>
      </c>
      <c r="P19" s="1038">
        <v>78649378.849999994</v>
      </c>
      <c r="Q19" s="1038">
        <v>78649378.849999994</v>
      </c>
      <c r="R19" s="1042">
        <f t="shared" si="0"/>
        <v>752648781.64900005</v>
      </c>
    </row>
    <row r="20" spans="2:18" ht="20" customHeight="1" thickTop="1" thickBot="1">
      <c r="B20" s="620" t="s">
        <v>506</v>
      </c>
      <c r="C20" s="1047">
        <v>-6750000</v>
      </c>
      <c r="D20" s="1047">
        <f>C20+D19</f>
        <v>-32936000</v>
      </c>
      <c r="E20" s="1047">
        <f t="shared" ref="E20:Q20" si="1">D20+E19</f>
        <v>-54883960</v>
      </c>
      <c r="F20" s="1047">
        <f t="shared" si="1"/>
        <v>-136475040</v>
      </c>
      <c r="G20" s="1047">
        <f t="shared" si="1"/>
        <v>-55607616.930000007</v>
      </c>
      <c r="H20" s="1047">
        <f t="shared" si="1"/>
        <v>26493239.609499991</v>
      </c>
      <c r="I20" s="1047">
        <f t="shared" si="1"/>
        <v>102112729.874</v>
      </c>
      <c r="J20" s="1047">
        <f t="shared" si="1"/>
        <v>187249281.949</v>
      </c>
      <c r="K20" s="1047">
        <f t="shared" si="1"/>
        <v>275174725.24900001</v>
      </c>
      <c r="L20" s="1047">
        <f t="shared" si="1"/>
        <v>353824104.09899998</v>
      </c>
      <c r="M20" s="1047">
        <f t="shared" si="1"/>
        <v>435262374.59899998</v>
      </c>
      <c r="N20" s="1047">
        <f t="shared" si="1"/>
        <v>513911753.449</v>
      </c>
      <c r="O20" s="1047">
        <f t="shared" si="1"/>
        <v>595350023.949</v>
      </c>
      <c r="P20" s="1047">
        <f t="shared" si="1"/>
        <v>673999402.79900002</v>
      </c>
      <c r="Q20" s="1047">
        <f t="shared" si="1"/>
        <v>752648781.64900005</v>
      </c>
      <c r="R20" s="1041"/>
    </row>
    <row r="21" spans="2:18" ht="20" customHeight="1" thickTop="1" thickBot="1"/>
    <row r="22" spans="2:18" s="620" customFormat="1" ht="20" customHeight="1" thickTop="1" thickBot="1">
      <c r="B22" s="621" t="s">
        <v>538</v>
      </c>
      <c r="C22" s="621"/>
      <c r="D22" s="621">
        <v>5</v>
      </c>
      <c r="E22" s="1044">
        <v>5</v>
      </c>
      <c r="F22" s="1044">
        <v>10</v>
      </c>
      <c r="G22" s="1044">
        <f>F22</f>
        <v>10</v>
      </c>
      <c r="H22" s="1044">
        <f t="shared" ref="H22:Q22" si="2">G22</f>
        <v>10</v>
      </c>
      <c r="I22" s="1044">
        <f t="shared" si="2"/>
        <v>10</v>
      </c>
      <c r="J22" s="1044">
        <f t="shared" si="2"/>
        <v>10</v>
      </c>
      <c r="K22" s="1044">
        <f t="shared" si="2"/>
        <v>10</v>
      </c>
      <c r="L22" s="1044">
        <f t="shared" si="2"/>
        <v>10</v>
      </c>
      <c r="M22" s="1044">
        <f t="shared" si="2"/>
        <v>10</v>
      </c>
      <c r="N22" s="1044">
        <f t="shared" si="2"/>
        <v>10</v>
      </c>
      <c r="O22" s="1044">
        <f t="shared" si="2"/>
        <v>10</v>
      </c>
      <c r="P22" s="1044">
        <f t="shared" si="2"/>
        <v>10</v>
      </c>
      <c r="Q22" s="1045">
        <f t="shared" si="2"/>
        <v>10</v>
      </c>
      <c r="R22" s="1043">
        <f>SUM(C22:Q22)</f>
        <v>130</v>
      </c>
    </row>
    <row r="23" spans="2:18" ht="20" customHeight="1" thickTop="1"/>
    <row r="24" spans="2:18" ht="20" customHeight="1">
      <c r="C24" s="5">
        <f>SUM(C4:C18)</f>
        <v>-27000000</v>
      </c>
      <c r="D24" s="5">
        <f t="shared" ref="D24:Q24" si="3">SUM(D4:D18)</f>
        <v>-118544000</v>
      </c>
      <c r="E24" s="5">
        <f t="shared" si="3"/>
        <v>-117457280</v>
      </c>
      <c r="F24" s="5">
        <f t="shared" si="3"/>
        <v>-424705440</v>
      </c>
      <c r="G24" s="5">
        <f t="shared" si="3"/>
        <v>335872920.25999999</v>
      </c>
      <c r="H24" s="5">
        <f t="shared" si="3"/>
        <v>367045938.079</v>
      </c>
      <c r="I24" s="5">
        <f t="shared" si="3"/>
        <v>380508731.02900004</v>
      </c>
      <c r="J24" s="5">
        <f t="shared" si="3"/>
        <v>399432052.64999998</v>
      </c>
      <c r="K24" s="5">
        <f t="shared" si="3"/>
        <v>416368935.60000002</v>
      </c>
      <c r="L24" s="5">
        <f t="shared" si="3"/>
        <v>371193768.70000005</v>
      </c>
      <c r="M24" s="5">
        <f t="shared" si="3"/>
        <v>388130654</v>
      </c>
      <c r="N24" s="5">
        <f t="shared" si="3"/>
        <v>371193768.70000005</v>
      </c>
      <c r="O24" s="5">
        <f t="shared" si="3"/>
        <v>388130654</v>
      </c>
      <c r="P24" s="5">
        <f t="shared" si="3"/>
        <v>371193768.70000005</v>
      </c>
      <c r="Q24" s="5">
        <f t="shared" si="3"/>
        <v>371193768.70000005</v>
      </c>
      <c r="R24" s="1">
        <f>SUM(C24:Q24)</f>
        <v>3472558240.4180002</v>
      </c>
    </row>
    <row r="33" spans="2:8">
      <c r="B33" s="1281"/>
      <c r="C33" s="1281"/>
      <c r="D33" s="1281"/>
      <c r="E33" s="1281"/>
      <c r="F33" s="1281"/>
      <c r="G33" s="1281"/>
      <c r="H33" s="1281"/>
    </row>
    <row r="34" spans="2:8">
      <c r="B34" s="1282" t="s">
        <v>697</v>
      </c>
      <c r="C34" s="1282"/>
      <c r="D34" s="1282"/>
      <c r="E34" s="1017"/>
      <c r="F34" s="1017"/>
      <c r="G34" s="1281"/>
      <c r="H34" s="1281"/>
    </row>
    <row r="35" spans="2:8">
      <c r="B35" s="1283" t="s">
        <v>698</v>
      </c>
      <c r="C35" s="1283"/>
      <c r="D35" s="1017"/>
      <c r="E35" s="1017"/>
      <c r="F35" s="1017"/>
      <c r="G35" s="1281"/>
      <c r="H35" s="1281"/>
    </row>
    <row r="36" spans="2:8">
      <c r="B36" s="1017"/>
      <c r="C36" s="1017"/>
      <c r="D36" s="1017"/>
      <c r="E36" s="1017"/>
      <c r="F36" s="1284" t="s">
        <v>700</v>
      </c>
      <c r="G36" s="1281"/>
      <c r="H36" s="1281"/>
    </row>
    <row r="37" spans="2:8">
      <c r="B37" s="1283" t="s">
        <v>699</v>
      </c>
      <c r="C37" s="1017"/>
      <c r="D37" s="1017"/>
      <c r="E37" s="1285"/>
      <c r="F37" s="1285">
        <v>80000000</v>
      </c>
      <c r="G37" s="1281"/>
      <c r="H37" s="1281"/>
    </row>
    <row r="38" spans="2:8" ht="19">
      <c r="B38" s="1017" t="s">
        <v>703</v>
      </c>
      <c r="C38" s="1017"/>
      <c r="D38" s="1017"/>
      <c r="E38" s="1285"/>
      <c r="F38" s="1286">
        <v>56475000</v>
      </c>
      <c r="G38" s="1281"/>
      <c r="H38" s="1281"/>
    </row>
    <row r="39" spans="2:8" ht="19">
      <c r="B39" s="1017"/>
      <c r="C39" s="1017"/>
      <c r="D39" s="1017"/>
      <c r="E39" s="1285"/>
      <c r="F39" s="1287">
        <f>SUM(F37:F38)</f>
        <v>136475000</v>
      </c>
      <c r="G39" s="1281"/>
      <c r="H39" s="1281"/>
    </row>
    <row r="40" spans="2:8">
      <c r="B40" s="1283" t="s">
        <v>701</v>
      </c>
      <c r="C40" s="1017"/>
      <c r="D40" s="1017"/>
      <c r="E40" s="1285"/>
      <c r="F40" s="1285"/>
      <c r="G40" s="1281"/>
      <c r="H40" s="1281"/>
    </row>
    <row r="41" spans="2:8">
      <c r="B41" s="1017" t="s">
        <v>702</v>
      </c>
      <c r="C41" s="1017"/>
      <c r="D41" s="1017"/>
      <c r="E41" s="1285">
        <f>SUM('3 - Film &amp; Distribution'!C35:F35)</f>
        <v>0</v>
      </c>
      <c r="F41" s="1285"/>
      <c r="G41" s="1281"/>
      <c r="H41" s="1281"/>
    </row>
    <row r="42" spans="2:8">
      <c r="B42" s="1017" t="s">
        <v>540</v>
      </c>
      <c r="C42" s="1017"/>
      <c r="D42" s="1017"/>
      <c r="E42" s="1285">
        <f>SUM('3 - Film &amp; Distribution'!C36:F36)</f>
        <v>0</v>
      </c>
      <c r="F42" s="1285"/>
      <c r="G42" s="1281"/>
      <c r="H42" s="1281"/>
    </row>
    <row r="43" spans="2:8">
      <c r="B43" s="1017" t="s">
        <v>541</v>
      </c>
      <c r="C43" s="1017"/>
      <c r="D43" s="1017"/>
      <c r="E43" s="1285">
        <f>SUM('3 - Film &amp; Distribution'!C37:F37)</f>
        <v>80000000</v>
      </c>
      <c r="F43" s="1285"/>
      <c r="G43" s="1281"/>
      <c r="H43" s="1281"/>
    </row>
    <row r="44" spans="2:8">
      <c r="B44" s="1017" t="s">
        <v>662</v>
      </c>
      <c r="C44" s="1017"/>
      <c r="D44" s="1017"/>
      <c r="E44" s="1285">
        <f>SUM('3 - Film &amp; Distribution'!C38:F38)</f>
        <v>56475000</v>
      </c>
      <c r="F44" s="1285"/>
      <c r="G44" s="1281"/>
      <c r="H44" s="1281"/>
    </row>
    <row r="45" spans="2:8">
      <c r="B45" s="1017" t="s">
        <v>663</v>
      </c>
      <c r="C45" s="1017"/>
      <c r="D45" s="1017"/>
      <c r="E45" s="1285">
        <f>SUM('3 - Film &amp; Distribution'!C40:F40)</f>
        <v>0</v>
      </c>
      <c r="F45" s="1285"/>
      <c r="G45" s="1281"/>
      <c r="H45" s="1281"/>
    </row>
    <row r="46" spans="2:8" ht="19">
      <c r="B46" s="1017" t="s">
        <v>544</v>
      </c>
      <c r="C46" s="1017"/>
      <c r="D46" s="1017"/>
      <c r="E46" s="1286">
        <f>SUM('3 - Film &amp; Distribution'!C42:F42)</f>
        <v>0</v>
      </c>
      <c r="F46" s="1285"/>
      <c r="G46" s="1281"/>
      <c r="H46" s="1281"/>
    </row>
    <row r="47" spans="2:8" ht="19">
      <c r="B47" s="1017"/>
      <c r="C47" s="1017"/>
      <c r="D47" s="1017"/>
      <c r="E47" s="1285"/>
      <c r="F47" s="1287">
        <f>SUM(E41:E46)</f>
        <v>136475000</v>
      </c>
      <c r="G47" s="1281"/>
      <c r="H47" s="1281"/>
    </row>
    <row r="48" spans="2:8">
      <c r="B48" s="1281"/>
      <c r="C48" s="1281"/>
      <c r="D48" s="1281"/>
      <c r="E48" s="1281"/>
      <c r="F48" s="1281"/>
      <c r="G48" s="1281"/>
      <c r="H48" s="1281"/>
    </row>
  </sheetData>
  <pageMargins left="0.7" right="0.7" top="0.75" bottom="0.75" header="0.3" footer="0.3"/>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BD419-5200-4443-B589-DBA579D839DE}">
  <sheetPr>
    <tabColor theme="3" tint="0.39997558519241921"/>
  </sheetPr>
  <dimension ref="A1:FT33"/>
  <sheetViews>
    <sheetView zoomScaleNormal="100" workbookViewId="0">
      <pane xSplit="1" ySplit="3" topLeftCell="B4" activePane="bottomRight" state="frozen"/>
      <selection activeCell="A2" sqref="A2"/>
      <selection pane="topRight" activeCell="B2" sqref="B2"/>
      <selection pane="bottomLeft" activeCell="A4" sqref="A4"/>
      <selection pane="bottomRight" activeCell="H26" sqref="H26"/>
    </sheetView>
  </sheetViews>
  <sheetFormatPr baseColWidth="10" defaultColWidth="10.83203125" defaultRowHeight="16"/>
  <cols>
    <col min="1" max="1" width="43.33203125" style="202" customWidth="1"/>
    <col min="2" max="11" width="16.83203125" style="202" customWidth="1"/>
    <col min="12" max="16384" width="10.83203125" style="202"/>
  </cols>
  <sheetData>
    <row r="1" spans="1:176" s="240" customFormat="1" ht="120" customHeight="1">
      <c r="DX1" s="202"/>
      <c r="EJ1" s="202"/>
      <c r="EV1" s="202"/>
      <c r="FH1" s="202"/>
      <c r="FT1" s="202"/>
    </row>
    <row r="2" spans="1:176" s="622" customFormat="1" ht="30">
      <c r="A2" s="623" t="s">
        <v>607</v>
      </c>
      <c r="B2" s="307"/>
      <c r="C2" s="307"/>
      <c r="D2" s="307"/>
      <c r="E2" s="307"/>
      <c r="F2" s="307"/>
    </row>
    <row r="3" spans="1:176" s="622" customFormat="1" ht="30">
      <c r="A3" s="623"/>
      <c r="B3" s="307" t="s">
        <v>127</v>
      </c>
      <c r="C3" s="307" t="s">
        <v>128</v>
      </c>
      <c r="D3" s="307" t="s">
        <v>190</v>
      </c>
      <c r="E3" s="307" t="s">
        <v>191</v>
      </c>
      <c r="F3" s="307" t="s">
        <v>192</v>
      </c>
      <c r="G3" s="622" t="s">
        <v>347</v>
      </c>
      <c r="H3" s="622" t="s">
        <v>348</v>
      </c>
      <c r="I3" s="622" t="s">
        <v>349</v>
      </c>
      <c r="J3" s="622" t="s">
        <v>350</v>
      </c>
      <c r="K3" s="622" t="s">
        <v>325</v>
      </c>
    </row>
    <row r="4" spans="1:176" ht="19" customHeight="1">
      <c r="A4" s="779" t="s">
        <v>520</v>
      </c>
      <c r="B4" s="780">
        <v>542220</v>
      </c>
      <c r="C4" s="780">
        <v>812560</v>
      </c>
      <c r="D4" s="780">
        <v>1221717</v>
      </c>
      <c r="E4" s="780">
        <v>1464750</v>
      </c>
      <c r="F4" s="780">
        <v>1679881.5</v>
      </c>
      <c r="G4" s="780">
        <v>1908088</v>
      </c>
      <c r="H4" s="780">
        <v>2385532.5</v>
      </c>
      <c r="I4" s="780">
        <v>2600915</v>
      </c>
      <c r="J4" s="780">
        <v>2906905</v>
      </c>
      <c r="K4" s="789">
        <f>SUM(B4:J4)</f>
        <v>15522569</v>
      </c>
    </row>
    <row r="5" spans="1:176" ht="19" customHeight="1">
      <c r="A5" s="779" t="s">
        <v>521</v>
      </c>
      <c r="B5" s="780">
        <v>561540</v>
      </c>
      <c r="C5" s="780">
        <v>673061.25</v>
      </c>
      <c r="D5" s="780">
        <v>733086</v>
      </c>
      <c r="E5" s="780">
        <v>851702.5</v>
      </c>
      <c r="F5" s="780">
        <v>975015</v>
      </c>
      <c r="G5" s="780">
        <v>1069015.5</v>
      </c>
      <c r="H5" s="780">
        <v>1384532</v>
      </c>
      <c r="I5" s="780">
        <v>1557598.5</v>
      </c>
      <c r="J5" s="780">
        <v>1557598.5</v>
      </c>
      <c r="K5" s="789">
        <f t="shared" ref="K5:K27" si="0">SUM(B5:J5)</f>
        <v>9363149.25</v>
      </c>
    </row>
    <row r="6" spans="1:176" ht="19" customHeight="1">
      <c r="A6" s="779" t="s">
        <v>522</v>
      </c>
      <c r="B6" s="780">
        <v>880975</v>
      </c>
      <c r="C6" s="780">
        <v>925023.74999999988</v>
      </c>
      <c r="D6" s="780">
        <v>660731.25</v>
      </c>
      <c r="E6" s="780">
        <v>767606.25</v>
      </c>
      <c r="F6" s="780">
        <v>767606.25</v>
      </c>
      <c r="G6" s="780">
        <v>767606.25</v>
      </c>
      <c r="H6" s="780">
        <v>767606.25</v>
      </c>
      <c r="I6" s="780">
        <v>874481.25</v>
      </c>
      <c r="J6" s="780">
        <v>874481.25</v>
      </c>
      <c r="K6" s="789">
        <f t="shared" si="0"/>
        <v>7286117.5</v>
      </c>
    </row>
    <row r="7" spans="1:176" ht="19" customHeight="1">
      <c r="A7" s="779" t="s">
        <v>523</v>
      </c>
      <c r="B7" s="780">
        <v>507858.74999999994</v>
      </c>
      <c r="C7" s="780">
        <v>2031434.9999999998</v>
      </c>
      <c r="D7" s="780">
        <v>2031434.9999999998</v>
      </c>
      <c r="E7" s="780">
        <v>2365335</v>
      </c>
      <c r="F7" s="780">
        <v>2365335</v>
      </c>
      <c r="G7" s="780">
        <v>2365335</v>
      </c>
      <c r="H7" s="780">
        <v>2365335</v>
      </c>
      <c r="I7" s="780">
        <v>2699235</v>
      </c>
      <c r="J7" s="780">
        <v>2699235</v>
      </c>
      <c r="K7" s="789">
        <f t="shared" si="0"/>
        <v>19430538.75</v>
      </c>
    </row>
    <row r="8" spans="1:176" ht="19" customHeight="1">
      <c r="A8" s="779" t="s">
        <v>524</v>
      </c>
      <c r="B8" s="780">
        <v>269325</v>
      </c>
      <c r="C8" s="780">
        <v>703237.5</v>
      </c>
      <c r="D8" s="780">
        <v>778050</v>
      </c>
      <c r="E8" s="780">
        <v>778050</v>
      </c>
      <c r="F8" s="780">
        <v>938362.5</v>
      </c>
      <c r="G8" s="780">
        <v>1020675</v>
      </c>
      <c r="H8" s="780">
        <v>1102987.5</v>
      </c>
      <c r="I8" s="780">
        <v>1185300</v>
      </c>
      <c r="J8" s="780">
        <v>1267612.5</v>
      </c>
      <c r="K8" s="789">
        <f t="shared" si="0"/>
        <v>8043600</v>
      </c>
    </row>
    <row r="9" spans="1:176" ht="19" customHeight="1">
      <c r="A9" s="779" t="s">
        <v>525</v>
      </c>
      <c r="B9" s="780">
        <v>25000</v>
      </c>
      <c r="C9" s="780">
        <v>150000</v>
      </c>
      <c r="D9" s="780">
        <v>250000</v>
      </c>
      <c r="E9" s="780">
        <v>250000</v>
      </c>
      <c r="F9" s="780">
        <v>250000</v>
      </c>
      <c r="G9" s="780">
        <v>300000</v>
      </c>
      <c r="H9" s="780">
        <v>300000</v>
      </c>
      <c r="I9" s="780">
        <v>350000</v>
      </c>
      <c r="J9" s="780">
        <v>350000</v>
      </c>
      <c r="K9" s="789">
        <f t="shared" si="0"/>
        <v>2225000</v>
      </c>
    </row>
    <row r="10" spans="1:176" ht="19" customHeight="1">
      <c r="A10" s="210"/>
      <c r="B10" s="792"/>
      <c r="C10" s="210"/>
      <c r="D10" s="210"/>
      <c r="E10" s="210"/>
      <c r="F10" s="210"/>
      <c r="G10" s="210"/>
      <c r="H10" s="210"/>
      <c r="I10" s="210"/>
      <c r="J10" s="210"/>
      <c r="K10" s="212"/>
      <c r="L10" s="210"/>
    </row>
    <row r="11" spans="1:176" ht="19" customHeight="1" thickBot="1">
      <c r="A11" s="781" t="s">
        <v>490</v>
      </c>
      <c r="B11" s="782">
        <f>SUM(B4:B9)</f>
        <v>2786918.75</v>
      </c>
      <c r="C11" s="782">
        <f t="shared" ref="C11:J11" si="1">SUM(C4:C9)</f>
        <v>5295317.5</v>
      </c>
      <c r="D11" s="782">
        <f t="shared" si="1"/>
        <v>5675019.25</v>
      </c>
      <c r="E11" s="782">
        <f t="shared" si="1"/>
        <v>6477443.75</v>
      </c>
      <c r="F11" s="782">
        <f t="shared" si="1"/>
        <v>6976200.25</v>
      </c>
      <c r="G11" s="782">
        <f t="shared" si="1"/>
        <v>7430719.75</v>
      </c>
      <c r="H11" s="782">
        <f t="shared" si="1"/>
        <v>8305993.25</v>
      </c>
      <c r="I11" s="782">
        <f t="shared" si="1"/>
        <v>9267529.75</v>
      </c>
      <c r="J11" s="782">
        <f t="shared" si="1"/>
        <v>9655832.25</v>
      </c>
      <c r="K11" s="790">
        <f t="shared" si="0"/>
        <v>61870974.5</v>
      </c>
    </row>
    <row r="12" spans="1:176" ht="19" customHeight="1" thickTop="1">
      <c r="A12" s="783" t="s">
        <v>526</v>
      </c>
      <c r="B12" s="784">
        <f>B11</f>
        <v>2786918.75</v>
      </c>
      <c r="C12" s="784">
        <f>B12+C11</f>
        <v>8082236.25</v>
      </c>
      <c r="D12" s="784">
        <f t="shared" ref="D12:J12" si="2">C12+D11</f>
        <v>13757255.5</v>
      </c>
      <c r="E12" s="784">
        <f t="shared" si="2"/>
        <v>20234699.25</v>
      </c>
      <c r="F12" s="784">
        <f t="shared" si="2"/>
        <v>27210899.5</v>
      </c>
      <c r="G12" s="784">
        <f t="shared" si="2"/>
        <v>34641619.25</v>
      </c>
      <c r="H12" s="784">
        <f t="shared" si="2"/>
        <v>42947612.5</v>
      </c>
      <c r="I12" s="784">
        <f t="shared" si="2"/>
        <v>52215142.25</v>
      </c>
      <c r="J12" s="784">
        <f t="shared" si="2"/>
        <v>61870974.5</v>
      </c>
      <c r="K12" s="791">
        <f t="shared" si="0"/>
        <v>263747357.75</v>
      </c>
    </row>
    <row r="13" spans="1:176" ht="19" customHeight="1">
      <c r="A13" s="210"/>
      <c r="B13" s="792"/>
      <c r="C13" s="210"/>
      <c r="D13" s="210"/>
      <c r="E13" s="210"/>
      <c r="F13" s="210"/>
      <c r="G13" s="210"/>
      <c r="H13" s="210"/>
      <c r="I13" s="210"/>
      <c r="J13" s="210"/>
      <c r="K13" s="212"/>
      <c r="L13" s="210"/>
    </row>
    <row r="14" spans="1:176" ht="19" customHeight="1">
      <c r="A14" s="779" t="s">
        <v>527</v>
      </c>
      <c r="B14" s="780">
        <v>146384.56009553399</v>
      </c>
      <c r="C14" s="780">
        <v>234499.36312620423</v>
      </c>
      <c r="D14" s="780">
        <v>382570.7544227842</v>
      </c>
      <c r="E14" s="780">
        <v>462304.11554474715</v>
      </c>
      <c r="F14" s="780">
        <v>518910.36867408687</v>
      </c>
      <c r="G14" s="780">
        <v>584041.63389600255</v>
      </c>
      <c r="H14" s="780">
        <v>753485.04402680148</v>
      </c>
      <c r="I14" s="780">
        <v>819304.23358602112</v>
      </c>
      <c r="J14" s="780">
        <v>820633.71525677585</v>
      </c>
      <c r="K14" s="789">
        <f t="shared" si="0"/>
        <v>4722133.7886289572</v>
      </c>
    </row>
    <row r="15" spans="1:176" ht="19" customHeight="1">
      <c r="A15" s="779" t="s">
        <v>528</v>
      </c>
      <c r="B15" s="780">
        <v>63761.365552273273</v>
      </c>
      <c r="C15" s="780">
        <v>61807.495772076647</v>
      </c>
      <c r="D15" s="780">
        <v>164023.26187781151</v>
      </c>
      <c r="E15" s="780">
        <v>210417.14628801317</v>
      </c>
      <c r="F15" s="780">
        <v>256580.08258780424</v>
      </c>
      <c r="G15" s="780">
        <v>284221.72606606822</v>
      </c>
      <c r="H15" s="780">
        <v>382736.87999274384</v>
      </c>
      <c r="I15" s="780">
        <v>434508.01424025156</v>
      </c>
      <c r="J15" s="780">
        <v>435220.38655931433</v>
      </c>
      <c r="K15" s="789">
        <f t="shared" si="0"/>
        <v>2293276.3589363568</v>
      </c>
    </row>
    <row r="16" spans="1:176" ht="19" customHeight="1">
      <c r="A16" s="779" t="s">
        <v>529</v>
      </c>
      <c r="B16" s="780">
        <v>89866.215720162814</v>
      </c>
      <c r="C16" s="780">
        <v>323817.83017475338</v>
      </c>
      <c r="D16" s="780">
        <v>276294.43251303612</v>
      </c>
      <c r="E16" s="780">
        <v>329181.24299101706</v>
      </c>
      <c r="F16" s="780">
        <v>332608.75300487963</v>
      </c>
      <c r="G16" s="780">
        <v>335036.5147878502</v>
      </c>
      <c r="H16" s="780">
        <v>339449.83015006251</v>
      </c>
      <c r="I16" s="780">
        <v>392068.24815514532</v>
      </c>
      <c r="J16" s="780">
        <v>393602.69613606931</v>
      </c>
      <c r="K16" s="789">
        <f t="shared" si="0"/>
        <v>2811925.7636329765</v>
      </c>
    </row>
    <row r="17" spans="1:12" ht="19" customHeight="1">
      <c r="A17" s="779" t="s">
        <v>530</v>
      </c>
      <c r="B17" s="780">
        <v>58015.020890806722</v>
      </c>
      <c r="C17" s="780">
        <v>853657.96100055997</v>
      </c>
      <c r="D17" s="780">
        <v>861284.23657549499</v>
      </c>
      <c r="E17" s="780">
        <v>1026221.3676713132</v>
      </c>
      <c r="F17" s="780">
        <v>1036783.0448314974</v>
      </c>
      <c r="G17" s="780">
        <v>1044264.0546811732</v>
      </c>
      <c r="H17" s="780">
        <v>1057863.4349523452</v>
      </c>
      <c r="I17" s="780">
        <v>1222097.2704893693</v>
      </c>
      <c r="J17" s="780">
        <v>1226833.6049685702</v>
      </c>
      <c r="K17" s="789">
        <f t="shared" si="0"/>
        <v>8387019.9960611304</v>
      </c>
    </row>
    <row r="18" spans="1:12" ht="19" customHeight="1">
      <c r="A18" s="779" t="s">
        <v>531</v>
      </c>
      <c r="B18" s="780">
        <v>-19623.214285714286</v>
      </c>
      <c r="C18" s="780">
        <v>50728.86363636364</v>
      </c>
      <c r="D18" s="780">
        <v>214130</v>
      </c>
      <c r="E18" s="780">
        <v>330148.24324324325</v>
      </c>
      <c r="F18" s="780">
        <v>424140.11904761905</v>
      </c>
      <c r="G18" s="780">
        <v>474160.85106382979</v>
      </c>
      <c r="H18" s="780">
        <v>524059.80769230769</v>
      </c>
      <c r="I18" s="780">
        <v>573869.03508771933</v>
      </c>
      <c r="J18" s="780">
        <v>623610.24193548388</v>
      </c>
      <c r="K18" s="789">
        <f t="shared" si="0"/>
        <v>3195223.9474208523</v>
      </c>
    </row>
    <row r="19" spans="1:12" ht="19" customHeight="1">
      <c r="A19" s="779" t="s">
        <v>525</v>
      </c>
      <c r="B19" s="780">
        <v>25000</v>
      </c>
      <c r="C19" s="780">
        <v>150000</v>
      </c>
      <c r="D19" s="780">
        <v>250000</v>
      </c>
      <c r="E19" s="780">
        <v>250000</v>
      </c>
      <c r="F19" s="780">
        <v>250000</v>
      </c>
      <c r="G19" s="780">
        <v>300000</v>
      </c>
      <c r="H19" s="780">
        <v>300000</v>
      </c>
      <c r="I19" s="780">
        <v>350000</v>
      </c>
      <c r="J19" s="780">
        <v>350000</v>
      </c>
      <c r="K19" s="789">
        <f t="shared" si="0"/>
        <v>2225000</v>
      </c>
    </row>
    <row r="20" spans="1:12" ht="19" customHeight="1">
      <c r="A20" s="210"/>
      <c r="B20" s="792"/>
      <c r="C20" s="792"/>
      <c r="D20" s="792"/>
      <c r="E20" s="792"/>
      <c r="F20" s="792"/>
      <c r="G20" s="210"/>
      <c r="H20" s="210"/>
      <c r="I20" s="210"/>
      <c r="J20" s="210"/>
      <c r="K20" s="212"/>
      <c r="L20" s="210"/>
    </row>
    <row r="21" spans="1:12" ht="19" customHeight="1" thickBot="1">
      <c r="A21" s="781" t="s">
        <v>532</v>
      </c>
      <c r="B21" s="782">
        <f>SUM(B14:B19)</f>
        <v>363403.94797306252</v>
      </c>
      <c r="C21" s="782">
        <f t="shared" ref="C21:J21" si="3">SUM(C14:C19)</f>
        <v>1674511.5137099579</v>
      </c>
      <c r="D21" s="782">
        <f t="shared" si="3"/>
        <v>2148302.6853891267</v>
      </c>
      <c r="E21" s="782">
        <f t="shared" si="3"/>
        <v>2608272.1157383337</v>
      </c>
      <c r="F21" s="782">
        <f t="shared" si="3"/>
        <v>2819022.3681458873</v>
      </c>
      <c r="G21" s="782">
        <f t="shared" si="3"/>
        <v>3021724.7804949242</v>
      </c>
      <c r="H21" s="782">
        <f t="shared" si="3"/>
        <v>3357594.9968142607</v>
      </c>
      <c r="I21" s="782">
        <f t="shared" si="3"/>
        <v>3791846.8015585067</v>
      </c>
      <c r="J21" s="782">
        <f t="shared" si="3"/>
        <v>3849900.6448562136</v>
      </c>
      <c r="K21" s="790">
        <f t="shared" si="0"/>
        <v>23634579.854680274</v>
      </c>
    </row>
    <row r="22" spans="1:12" ht="19" customHeight="1" thickTop="1">
      <c r="A22" s="783" t="s">
        <v>533</v>
      </c>
      <c r="B22" s="784">
        <f>B21</f>
        <v>363403.94797306252</v>
      </c>
      <c r="C22" s="784">
        <f>B22+C21</f>
        <v>2037915.4616830205</v>
      </c>
      <c r="D22" s="784">
        <f t="shared" ref="D22:J22" si="4">C22+D21</f>
        <v>4186218.1470721471</v>
      </c>
      <c r="E22" s="784">
        <f t="shared" si="4"/>
        <v>6794490.2628104808</v>
      </c>
      <c r="F22" s="784">
        <f t="shared" si="4"/>
        <v>9613512.6309563685</v>
      </c>
      <c r="G22" s="784">
        <f t="shared" si="4"/>
        <v>12635237.411451293</v>
      </c>
      <c r="H22" s="784">
        <f t="shared" si="4"/>
        <v>15992832.408265553</v>
      </c>
      <c r="I22" s="784">
        <f t="shared" si="4"/>
        <v>19784679.209824059</v>
      </c>
      <c r="J22" s="784">
        <f t="shared" si="4"/>
        <v>23634579.854680274</v>
      </c>
      <c r="K22" s="791">
        <f t="shared" si="0"/>
        <v>95042869.33471626</v>
      </c>
    </row>
    <row r="23" spans="1:12" ht="19" customHeight="1">
      <c r="A23" s="210"/>
      <c r="B23" s="792"/>
      <c r="C23" s="792"/>
      <c r="D23" s="792"/>
      <c r="E23" s="792"/>
      <c r="F23" s="792"/>
      <c r="G23" s="210"/>
      <c r="H23" s="210"/>
      <c r="I23" s="210"/>
      <c r="J23" s="210"/>
      <c r="K23" s="212"/>
      <c r="L23" s="210"/>
    </row>
    <row r="24" spans="1:12" ht="19" customHeight="1" thickBot="1">
      <c r="A24" s="935" t="s">
        <v>534</v>
      </c>
      <c r="B24" s="936">
        <f>B21*0.7</f>
        <v>254382.76358114375</v>
      </c>
      <c r="C24" s="936">
        <f>C21*0.7</f>
        <v>1172158.0595969704</v>
      </c>
      <c r="D24" s="936">
        <f>D21*0.7</f>
        <v>1503811.8797723886</v>
      </c>
      <c r="E24" s="936">
        <f>E21*0.5</f>
        <v>1304136.0578691668</v>
      </c>
      <c r="F24" s="937">
        <f>F21*0.5</f>
        <v>1409511.1840729436</v>
      </c>
      <c r="G24" s="937">
        <f t="shared" ref="G24:J24" si="5">G21*0.5</f>
        <v>1510862.3902474621</v>
      </c>
      <c r="H24" s="937">
        <f t="shared" si="5"/>
        <v>1678797.4984071304</v>
      </c>
      <c r="I24" s="937">
        <f t="shared" si="5"/>
        <v>1895923.4007792533</v>
      </c>
      <c r="J24" s="937">
        <f t="shared" si="5"/>
        <v>1924950.3224281068</v>
      </c>
      <c r="K24" s="938">
        <f t="shared" si="0"/>
        <v>12654533.556754567</v>
      </c>
    </row>
    <row r="25" spans="1:12" ht="19" customHeight="1" thickTop="1">
      <c r="A25" s="939" t="s">
        <v>535</v>
      </c>
      <c r="B25" s="940">
        <v>25000</v>
      </c>
      <c r="C25" s="940">
        <v>60000</v>
      </c>
      <c r="D25" s="940">
        <v>100000</v>
      </c>
      <c r="E25" s="940">
        <v>125000</v>
      </c>
      <c r="F25" s="940">
        <v>200000</v>
      </c>
      <c r="G25" s="940">
        <v>225000</v>
      </c>
      <c r="H25" s="940">
        <v>250000</v>
      </c>
      <c r="I25" s="940">
        <v>275000</v>
      </c>
      <c r="J25" s="940">
        <v>300000</v>
      </c>
      <c r="K25" s="941">
        <f t="shared" si="0"/>
        <v>1560000</v>
      </c>
    </row>
    <row r="26" spans="1:12" ht="19" customHeight="1" thickBot="1">
      <c r="A26" s="210"/>
      <c r="B26" s="792"/>
      <c r="C26" s="210"/>
      <c r="D26" s="210"/>
      <c r="E26" s="210"/>
      <c r="F26" s="210"/>
      <c r="G26" s="210"/>
      <c r="H26" s="210"/>
      <c r="I26" s="210"/>
      <c r="J26" s="210"/>
      <c r="K26" s="212"/>
      <c r="L26" s="210"/>
    </row>
    <row r="27" spans="1:12" ht="19" customHeight="1" thickTop="1" thickBot="1">
      <c r="A27" s="785" t="s">
        <v>536</v>
      </c>
      <c r="B27" s="786">
        <f>SUM(B24:B25)</f>
        <v>279382.76358114375</v>
      </c>
      <c r="C27" s="787">
        <f>B27+C24+C25</f>
        <v>1511540.8231781141</v>
      </c>
      <c r="D27" s="787">
        <f t="shared" ref="D27:J27" si="6">C27+D24+D25</f>
        <v>3115352.7029505027</v>
      </c>
      <c r="E27" s="787">
        <f t="shared" si="6"/>
        <v>4544488.7608196698</v>
      </c>
      <c r="F27" s="787">
        <f t="shared" si="6"/>
        <v>6153999.9448926132</v>
      </c>
      <c r="G27" s="787">
        <f t="shared" si="6"/>
        <v>7889862.3351400755</v>
      </c>
      <c r="H27" s="787">
        <f t="shared" si="6"/>
        <v>9818659.8335472066</v>
      </c>
      <c r="I27" s="787">
        <f t="shared" si="6"/>
        <v>11989583.234326459</v>
      </c>
      <c r="J27" s="787">
        <f t="shared" si="6"/>
        <v>14214533.556754567</v>
      </c>
      <c r="K27" s="317">
        <f t="shared" si="0"/>
        <v>59517403.955190353</v>
      </c>
    </row>
    <row r="28" spans="1:12" ht="19" customHeight="1" thickTop="1">
      <c r="A28" s="229" t="s">
        <v>537</v>
      </c>
      <c r="B28" s="788">
        <f>B27/4000000</f>
        <v>6.9845690895285931E-2</v>
      </c>
      <c r="C28" s="788">
        <f t="shared" ref="C28:J28" si="7">C27/4000000</f>
        <v>0.37788520579452856</v>
      </c>
      <c r="D28" s="788">
        <f t="shared" si="7"/>
        <v>0.7788381757376257</v>
      </c>
      <c r="E28" s="788">
        <f t="shared" si="7"/>
        <v>1.1361221902049174</v>
      </c>
      <c r="F28" s="788">
        <f t="shared" si="7"/>
        <v>1.5384999862231532</v>
      </c>
      <c r="G28" s="788">
        <f t="shared" si="7"/>
        <v>1.9724655837850189</v>
      </c>
      <c r="H28" s="788">
        <f t="shared" si="7"/>
        <v>2.4546649583868017</v>
      </c>
      <c r="I28" s="788">
        <f t="shared" si="7"/>
        <v>2.997395808581615</v>
      </c>
      <c r="J28" s="788">
        <f t="shared" si="7"/>
        <v>3.5536333891886418</v>
      </c>
      <c r="K28" s="259"/>
    </row>
    <row r="33" spans="1:1">
      <c r="A33" s="202" t="s">
        <v>587</v>
      </c>
    </row>
  </sheetData>
  <pageMargins left="0.7" right="0.7" top="0.75" bottom="0.75" header="0.3" footer="0.3"/>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AAFD-F449-664B-9331-0178B8CADD47}">
  <dimension ref="A1:FT22"/>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0.83203125" defaultRowHeight="16"/>
  <cols>
    <col min="1" max="1" width="31.6640625" customWidth="1"/>
    <col min="2" max="25" width="13.33203125" customWidth="1"/>
    <col min="26" max="26" width="14.6640625" bestFit="1" customWidth="1"/>
    <col min="27" max="27" width="11.5" bestFit="1" customWidth="1"/>
  </cols>
  <sheetData>
    <row r="1" spans="1:176" s="240" customFormat="1" ht="120" customHeight="1">
      <c r="DX1" s="202"/>
      <c r="EJ1" s="202"/>
      <c r="EV1" s="202"/>
      <c r="FH1" s="202"/>
      <c r="FT1" s="202"/>
    </row>
    <row r="2" spans="1:176" s="622" customFormat="1" ht="30">
      <c r="A2" s="1016" t="s">
        <v>610</v>
      </c>
      <c r="B2" s="307"/>
      <c r="C2" s="307"/>
      <c r="D2" s="307"/>
      <c r="E2" s="307"/>
      <c r="F2" s="307"/>
    </row>
    <row r="3" spans="1:176" hidden="1">
      <c r="A3" s="1017" t="s">
        <v>464</v>
      </c>
      <c r="B3" t="s">
        <v>465</v>
      </c>
    </row>
    <row r="4" spans="1:176" hidden="1">
      <c r="A4" s="1017" t="s">
        <v>459</v>
      </c>
    </row>
    <row r="5" spans="1:176" hidden="1">
      <c r="A5" s="1017" t="s">
        <v>461</v>
      </c>
      <c r="B5">
        <v>15</v>
      </c>
    </row>
    <row r="6" spans="1:176" s="210" customFormat="1" ht="22" customHeight="1">
      <c r="A6" s="300" t="s">
        <v>462</v>
      </c>
      <c r="B6" s="1061">
        <v>1</v>
      </c>
      <c r="C6" s="1061">
        <f>B6+1</f>
        <v>2</v>
      </c>
      <c r="D6" s="1061">
        <f t="shared" ref="D6:X6" si="0">C6+1</f>
        <v>3</v>
      </c>
      <c r="E6" s="1061">
        <f t="shared" si="0"/>
        <v>4</v>
      </c>
      <c r="F6" s="1061">
        <f t="shared" si="0"/>
        <v>5</v>
      </c>
      <c r="G6" s="1061">
        <f t="shared" si="0"/>
        <v>6</v>
      </c>
      <c r="H6" s="1061">
        <f t="shared" si="0"/>
        <v>7</v>
      </c>
      <c r="I6" s="1061">
        <f t="shared" si="0"/>
        <v>8</v>
      </c>
      <c r="J6" s="1061">
        <f t="shared" si="0"/>
        <v>9</v>
      </c>
      <c r="K6" s="1061">
        <f t="shared" si="0"/>
        <v>10</v>
      </c>
      <c r="L6" s="1061">
        <f t="shared" si="0"/>
        <v>11</v>
      </c>
      <c r="M6" s="1061">
        <f t="shared" si="0"/>
        <v>12</v>
      </c>
      <c r="N6" s="1061">
        <f t="shared" si="0"/>
        <v>13</v>
      </c>
      <c r="O6" s="1061">
        <f t="shared" si="0"/>
        <v>14</v>
      </c>
      <c r="P6" s="1061">
        <f t="shared" si="0"/>
        <v>15</v>
      </c>
      <c r="Q6" s="1061">
        <f t="shared" si="0"/>
        <v>16</v>
      </c>
      <c r="R6" s="1061">
        <f t="shared" si="0"/>
        <v>17</v>
      </c>
      <c r="S6" s="1061">
        <f>R6+1</f>
        <v>18</v>
      </c>
      <c r="T6" s="1061">
        <f t="shared" si="0"/>
        <v>19</v>
      </c>
      <c r="U6" s="1061">
        <f t="shared" si="0"/>
        <v>20</v>
      </c>
      <c r="V6" s="1061">
        <f t="shared" si="0"/>
        <v>21</v>
      </c>
      <c r="W6" s="1061">
        <f>V6+1</f>
        <v>22</v>
      </c>
      <c r="X6" s="1061">
        <f t="shared" si="0"/>
        <v>23</v>
      </c>
      <c r="Y6" s="1061">
        <v>24</v>
      </c>
    </row>
    <row r="7" spans="1:176" s="202" customFormat="1" ht="22" customHeight="1">
      <c r="A7" s="589" t="s">
        <v>438</v>
      </c>
      <c r="B7" s="1067">
        <f>('Cashflow Detailed'!AP112/$B$5)*-1</f>
        <v>-82964.6710324382</v>
      </c>
      <c r="C7" s="1068">
        <f>('Cashflow Detailed'!AQ112/$B$5)*-1</f>
        <v>-82924.157878393438</v>
      </c>
      <c r="D7" s="1068">
        <f>('Cashflow Detailed'!AR112/$B$5)*-1</f>
        <v>-83072.395733313111</v>
      </c>
      <c r="E7" s="1068">
        <f>('Cashflow Detailed'!AS112/$B$5)*-1</f>
        <v>-83062.678814312108</v>
      </c>
      <c r="F7" s="1068">
        <f>('Cashflow Detailed'!AT112/$B$5)*-1</f>
        <v>-83137.176049361035</v>
      </c>
      <c r="G7" s="1068">
        <f>('Cashflow Detailed'!AU112/$B$5)*-1</f>
        <v>-83576.398146162421</v>
      </c>
      <c r="H7" s="1068">
        <f>('Cashflow Detailed'!AV112/$B$5)*-1</f>
        <v>-84116.114681137231</v>
      </c>
      <c r="I7" s="1068">
        <f>('Cashflow Detailed'!AW112/$B$5)*-1</f>
        <v>-84202.354542860732</v>
      </c>
      <c r="J7" s="1068">
        <f>('Cashflow Detailed'!AX112/$B$5)*-1</f>
        <v>-84373.573064337106</v>
      </c>
      <c r="K7" s="1068">
        <f>('Cashflow Detailed'!AY112/$B$5)*-1</f>
        <v>-84387.985845220654</v>
      </c>
      <c r="L7" s="1068">
        <f>('Cashflow Detailed'!AZ112/$B$5)*-1</f>
        <v>-84487.819265148326</v>
      </c>
      <c r="M7" s="1069">
        <f>('Cashflow Detailed'!BA112/$B$5)*-1</f>
        <v>-85074.644356072415</v>
      </c>
      <c r="N7" s="1068">
        <f>('Cashflow Detailed'!BB112/$B$5)*-1</f>
        <v>-87686.987092876036</v>
      </c>
      <c r="O7" s="1068">
        <f>('Cashflow Detailed'!BC112/$B$5)*-1</f>
        <v>-87687.203422286504</v>
      </c>
      <c r="P7" s="1068">
        <f>('Cashflow Detailed'!BD112/$B$5)*-1</f>
        <v>-87897.284901500825</v>
      </c>
      <c r="Q7" s="1068">
        <f>('Cashflow Detailed'!BE112/$B$5)*-1</f>
        <v>-87935.967121342517</v>
      </c>
      <c r="R7" s="1068">
        <f>('Cashflow Detailed'!BF112/$B$5)*-1</f>
        <v>-88069.753452176315</v>
      </c>
      <c r="S7" s="1068">
        <f>('Cashflow Detailed'!BG112/$B$5)*-1</f>
        <v>-88583.329099551804</v>
      </c>
      <c r="T7" s="1068">
        <f>('Cashflow Detailed'!BH112/$B$5)*-1</f>
        <v>-89213.520195962701</v>
      </c>
      <c r="U7" s="1068">
        <f>('Cashflow Detailed'!BI112/$B$5)*-1</f>
        <v>-89368.394597194172</v>
      </c>
      <c r="V7" s="1068">
        <f>('Cashflow Detailed'!BJ112/$B$5)*-1</f>
        <v>-89619.746051820548</v>
      </c>
      <c r="W7" s="1068">
        <f>('Cashflow Detailed'!BK112/$B$5)*-1</f>
        <v>-89701.761745844924</v>
      </c>
      <c r="X7" s="1068">
        <f>('Cashflow Detailed'!BL112/$B$5)*-1</f>
        <v>-89881.048224570492</v>
      </c>
      <c r="Y7" s="1069">
        <f>('Cashflow Detailed'!BM112/$B$5)*-1</f>
        <v>-90575.499027232363</v>
      </c>
      <c r="Z7" s="529">
        <f>SUM(B7:Y7)</f>
        <v>-2071600.4643411159</v>
      </c>
    </row>
    <row r="8" spans="1:176" s="202" customFormat="1" ht="22" customHeight="1">
      <c r="A8" s="240" t="s">
        <v>707</v>
      </c>
      <c r="B8" s="1070">
        <f>'Cash Summary - @ REVENUE'!Y88/$B$5</f>
        <v>-78929.126131200363</v>
      </c>
      <c r="C8" s="1071">
        <f>'Cash Summary - @ REVENUE'!Z88/$B$5</f>
        <v>-78960.081271093717</v>
      </c>
      <c r="D8" s="1071">
        <f>'Cash Summary - @ REVENUE'!AA88/$B$5</f>
        <v>-79432.584167981724</v>
      </c>
      <c r="E8" s="1071">
        <f>'Cash Summary - @ REVENUE'!AB88/$B$5</f>
        <v>-81491.748276380808</v>
      </c>
      <c r="F8" s="1071">
        <f>'Cash Summary - @ REVENUE'!AC88/$B$5</f>
        <v>-81432.249386866519</v>
      </c>
      <c r="G8" s="1071">
        <f>'Cash Summary - @ REVENUE'!AD88/$B$5</f>
        <v>-81543.208886209846</v>
      </c>
      <c r="H8" s="1071">
        <f>'Cash Summary - @ REVENUE'!AE88/$B$5</f>
        <v>-81509.38302718701</v>
      </c>
      <c r="I8" s="1071">
        <f>'Cash Summary - @ REVENUE'!AF88/$B$5</f>
        <v>-81550.865875213014</v>
      </c>
      <c r="J8" s="1071">
        <f>'Cash Summary - @ REVENUE'!AG88/$B$5</f>
        <v>-81944.422865640343</v>
      </c>
      <c r="K8" s="1071">
        <f>'Cash Summary - @ REVENUE'!AH88/$B$5</f>
        <v>-81640.157705589023</v>
      </c>
      <c r="L8" s="1071">
        <f>'Cash Summary - @ REVENUE'!AI88/$B$5</f>
        <v>-81688.179287535138</v>
      </c>
      <c r="M8" s="1072">
        <f>'Cash Summary - @ REVENUE'!AJ88/$B$5</f>
        <v>-81811.935281911894</v>
      </c>
      <c r="N8" s="1071">
        <f>'Cash Summary - @ REVENUE'!AK88/$B$5</f>
        <v>-81791.545742674178</v>
      </c>
      <c r="O8" s="1071">
        <f>'Cash Summary - @ REVENUE'!AL88/$B$5</f>
        <v>-81847.13672647455</v>
      </c>
      <c r="P8" s="1071">
        <f>'Cash Summary - @ REVENUE'!AM88/$B$5</f>
        <v>-82365.507259464925</v>
      </c>
      <c r="Q8" s="1071">
        <f>'Cash Summary - @ REVENUE'!AN88/$B$5</f>
        <v>-84631.337699104857</v>
      </c>
      <c r="R8" s="1071">
        <f>'Cash Summary - @ REVENUE'!AO88/$B$5</f>
        <v>-84590.824545060095</v>
      </c>
      <c r="S8" s="1071">
        <f>'Cash Summary - @ REVENUE'!AP88/$B$5</f>
        <v>-84739.062399979768</v>
      </c>
      <c r="T8" s="1071">
        <f>'Cash Summary - @ REVENUE'!AQ88/$B$5</f>
        <v>-84729.345480978765</v>
      </c>
      <c r="U8" s="1071">
        <f>'Cash Summary - @ REVENUE'!AR88/$B$5</f>
        <v>-84803.842716027706</v>
      </c>
      <c r="V8" s="1071">
        <f>'Cash Summary - @ REVENUE'!AS88/$B$5</f>
        <v>-85243.064812829078</v>
      </c>
      <c r="W8" s="1071">
        <f>'Cash Summary - @ REVENUE'!AT88/$B$5</f>
        <v>-85782.781347803902</v>
      </c>
      <c r="X8" s="1071">
        <f>'Cash Summary - @ REVENUE'!AU88/$B$5</f>
        <v>-85869.021209527404</v>
      </c>
      <c r="Y8" s="1072">
        <f>'Cash Summary - @ REVENUE'!AV88/$B$5</f>
        <v>-86040.239731003778</v>
      </c>
      <c r="Z8" s="529">
        <f>SUM(B8:Y8)</f>
        <v>-1984367.6518337384</v>
      </c>
      <c r="AA8" s="1073"/>
    </row>
    <row r="9" spans="1:176" s="202" customFormat="1" ht="22" customHeight="1" thickBot="1">
      <c r="A9" s="240" t="s">
        <v>708</v>
      </c>
      <c r="B9" s="1074">
        <f>B7+B8</f>
        <v>-161893.79716363858</v>
      </c>
      <c r="C9" s="1075">
        <f t="shared" ref="C9:Y9" si="1">C7+C8</f>
        <v>-161884.23914948717</v>
      </c>
      <c r="D9" s="1075">
        <f t="shared" si="1"/>
        <v>-162504.97990129484</v>
      </c>
      <c r="E9" s="1075">
        <f t="shared" si="1"/>
        <v>-164554.42709069292</v>
      </c>
      <c r="F9" s="1075">
        <f t="shared" si="1"/>
        <v>-164569.42543622755</v>
      </c>
      <c r="G9" s="1075">
        <f t="shared" si="1"/>
        <v>-165119.60703237227</v>
      </c>
      <c r="H9" s="1075">
        <f t="shared" si="1"/>
        <v>-165625.49770832423</v>
      </c>
      <c r="I9" s="1075">
        <f t="shared" si="1"/>
        <v>-165753.22041807376</v>
      </c>
      <c r="J9" s="1075">
        <f t="shared" si="1"/>
        <v>-166317.99592997745</v>
      </c>
      <c r="K9" s="1075">
        <f t="shared" si="1"/>
        <v>-166028.14355080968</v>
      </c>
      <c r="L9" s="1075">
        <f t="shared" si="1"/>
        <v>-166175.99855268345</v>
      </c>
      <c r="M9" s="1076">
        <f t="shared" si="1"/>
        <v>-166886.57963798431</v>
      </c>
      <c r="N9" s="1075">
        <f t="shared" si="1"/>
        <v>-169478.5328355502</v>
      </c>
      <c r="O9" s="1075">
        <f t="shared" si="1"/>
        <v>-169534.34014876105</v>
      </c>
      <c r="P9" s="1075">
        <f t="shared" si="1"/>
        <v>-170262.79216096574</v>
      </c>
      <c r="Q9" s="1075">
        <f t="shared" si="1"/>
        <v>-172567.30482044737</v>
      </c>
      <c r="R9" s="1075">
        <f t="shared" si="1"/>
        <v>-172660.5779972364</v>
      </c>
      <c r="S9" s="1075">
        <f t="shared" si="1"/>
        <v>-173322.39149953157</v>
      </c>
      <c r="T9" s="1075">
        <f t="shared" si="1"/>
        <v>-173942.86567694147</v>
      </c>
      <c r="U9" s="1075">
        <f t="shared" si="1"/>
        <v>-174172.23731322188</v>
      </c>
      <c r="V9" s="1075">
        <f t="shared" si="1"/>
        <v>-174862.81086464963</v>
      </c>
      <c r="W9" s="1075">
        <f t="shared" si="1"/>
        <v>-175484.54309364883</v>
      </c>
      <c r="X9" s="1075">
        <f t="shared" si="1"/>
        <v>-175750.06943409791</v>
      </c>
      <c r="Y9" s="1076">
        <f t="shared" si="1"/>
        <v>-176615.73875823614</v>
      </c>
      <c r="Z9" s="529">
        <f>SUM(B9:Y9)</f>
        <v>-4055968.1161748539</v>
      </c>
    </row>
    <row r="10" spans="1:176" s="202" customFormat="1" ht="22" customHeight="1" thickTop="1">
      <c r="A10" s="240" t="s">
        <v>463</v>
      </c>
      <c r="B10" s="1077">
        <f>B9</f>
        <v>-161893.79716363858</v>
      </c>
      <c r="C10" s="1078">
        <f>B10+C9</f>
        <v>-323778.03631312575</v>
      </c>
      <c r="D10" s="1078">
        <f t="shared" ref="D10:Y10" si="2">C10+D9</f>
        <v>-486283.01621442055</v>
      </c>
      <c r="E10" s="1078">
        <f t="shared" si="2"/>
        <v>-650837.44330511347</v>
      </c>
      <c r="F10" s="1078">
        <f t="shared" si="2"/>
        <v>-815406.86874134105</v>
      </c>
      <c r="G10" s="1078">
        <f t="shared" si="2"/>
        <v>-980526.47577371332</v>
      </c>
      <c r="H10" s="1078">
        <f t="shared" si="2"/>
        <v>-1146151.9734820374</v>
      </c>
      <c r="I10" s="1078">
        <f t="shared" si="2"/>
        <v>-1311905.1939001111</v>
      </c>
      <c r="J10" s="1078">
        <f t="shared" si="2"/>
        <v>-1478223.1898300885</v>
      </c>
      <c r="K10" s="1078">
        <f t="shared" si="2"/>
        <v>-1644251.3333808982</v>
      </c>
      <c r="L10" s="1078">
        <f t="shared" si="2"/>
        <v>-1810427.3319335817</v>
      </c>
      <c r="M10" s="1079">
        <f t="shared" si="2"/>
        <v>-1977313.911571566</v>
      </c>
      <c r="N10" s="1078">
        <f t="shared" si="2"/>
        <v>-2146792.4444071162</v>
      </c>
      <c r="O10" s="1078">
        <f t="shared" si="2"/>
        <v>-2316326.7845558771</v>
      </c>
      <c r="P10" s="1078">
        <f t="shared" si="2"/>
        <v>-2486589.5767168431</v>
      </c>
      <c r="Q10" s="1078">
        <f t="shared" si="2"/>
        <v>-2659156.8815372903</v>
      </c>
      <c r="R10" s="1078">
        <f t="shared" si="2"/>
        <v>-2831817.4595345268</v>
      </c>
      <c r="S10" s="1078">
        <f t="shared" si="2"/>
        <v>-3005139.8510340583</v>
      </c>
      <c r="T10" s="1078">
        <f t="shared" si="2"/>
        <v>-3179082.7167109996</v>
      </c>
      <c r="U10" s="1078">
        <f t="shared" si="2"/>
        <v>-3353254.9540242213</v>
      </c>
      <c r="V10" s="1078">
        <f t="shared" si="2"/>
        <v>-3528117.764888871</v>
      </c>
      <c r="W10" s="1078">
        <f t="shared" si="2"/>
        <v>-3703602.3079825197</v>
      </c>
      <c r="X10" s="1078">
        <f t="shared" si="2"/>
        <v>-3879352.3774166177</v>
      </c>
      <c r="Y10" s="1079">
        <f t="shared" si="2"/>
        <v>-4055968.1161748539</v>
      </c>
      <c r="Z10" s="529"/>
    </row>
    <row r="11" spans="1:176" s="202" customFormat="1" ht="22" customHeight="1">
      <c r="A11" s="240"/>
      <c r="B11" s="1070"/>
      <c r="C11" s="1071"/>
      <c r="D11" s="1071"/>
      <c r="E11" s="1071"/>
      <c r="F11" s="1071"/>
      <c r="G11" s="1071"/>
      <c r="H11" s="1071"/>
      <c r="I11" s="1071"/>
      <c r="J11" s="1071"/>
      <c r="K11" s="1071"/>
      <c r="L11" s="1071"/>
      <c r="M11" s="1072"/>
      <c r="N11" s="1071"/>
      <c r="O11" s="1071"/>
      <c r="P11" s="1071"/>
      <c r="Q11" s="1071"/>
      <c r="R11" s="1071"/>
      <c r="S11" s="1071"/>
      <c r="T11" s="1071"/>
      <c r="U11" s="1071"/>
      <c r="V11" s="1071"/>
      <c r="W11" s="1071"/>
      <c r="X11" s="1071"/>
      <c r="Y11" s="1072"/>
      <c r="Z11" s="529"/>
    </row>
    <row r="12" spans="1:176" s="202" customFormat="1" ht="22" customHeight="1">
      <c r="A12" s="240"/>
      <c r="B12" s="1070"/>
      <c r="C12" s="1071"/>
      <c r="D12" s="1071"/>
      <c r="E12" s="1071"/>
      <c r="F12" s="1071"/>
      <c r="G12" s="1071"/>
      <c r="H12" s="1071"/>
      <c r="I12" s="1071"/>
      <c r="J12" s="1071"/>
      <c r="K12" s="1071"/>
      <c r="L12" s="1071"/>
      <c r="M12" s="1072"/>
      <c r="N12" s="1071"/>
      <c r="O12" s="1071"/>
      <c r="P12" s="1071"/>
      <c r="Q12" s="1071"/>
      <c r="R12" s="1071"/>
      <c r="S12" s="1071"/>
      <c r="T12" s="1071"/>
      <c r="U12" s="1071"/>
      <c r="V12" s="1071"/>
      <c r="W12" s="1071"/>
      <c r="X12" s="1071"/>
      <c r="Y12" s="1072"/>
      <c r="Z12" s="529"/>
    </row>
    <row r="13" spans="1:176" s="202" customFormat="1" ht="22" customHeight="1">
      <c r="A13" s="240" t="s">
        <v>709</v>
      </c>
      <c r="B13" s="1070">
        <f>'1.1 - IP Incubation E-book Apps'!BA158/$B$5</f>
        <v>208179.99887359681</v>
      </c>
      <c r="C13" s="1071">
        <f>'1.1 - IP Incubation E-book Apps'!BB158/$B$5</f>
        <v>177281.26351554412</v>
      </c>
      <c r="D13" s="1071">
        <f>'1.1 - IP Incubation E-book Apps'!BC158/$B$5</f>
        <v>204804.00372910194</v>
      </c>
      <c r="E13" s="1071">
        <f>'1.1 - IP Incubation E-book Apps'!BD158/$B$5</f>
        <v>248338.46014994822</v>
      </c>
      <c r="F13" s="1071">
        <f>'1.1 - IP Incubation E-book Apps'!BE158/$B$5</f>
        <v>319493.55353662529</v>
      </c>
      <c r="G13" s="1071">
        <f>'1.1 - IP Incubation E-book Apps'!BF158/$B$5</f>
        <v>334984.0769959669</v>
      </c>
      <c r="H13" s="1071">
        <f>'1.1 - IP Incubation E-book Apps'!BG158/$B$5</f>
        <v>361188.2027634402</v>
      </c>
      <c r="I13" s="1071">
        <f>'1.1 - IP Incubation E-book Apps'!BH158/$B$5</f>
        <v>341449.97887741879</v>
      </c>
      <c r="J13" s="1071">
        <f>'1.1 - IP Incubation E-book Apps'!BI158/$B$5</f>
        <v>307128.12726860173</v>
      </c>
      <c r="K13" s="1071">
        <f>'1.1 - IP Incubation E-book Apps'!BJ158/$B$5</f>
        <v>360006.26498154807</v>
      </c>
      <c r="L13" s="1071">
        <f>'1.1 - IP Incubation E-book Apps'!BK158/$B$5</f>
        <v>320173.67448523839</v>
      </c>
      <c r="M13" s="1072">
        <f>'1.1 - IP Incubation E-book Apps'!BL158/$B$5</f>
        <v>292160.26692152402</v>
      </c>
      <c r="N13" s="1071">
        <f>'1.1 - IP Incubation E-book Apps'!BM158/$B$5</f>
        <v>332185.69928721921</v>
      </c>
      <c r="O13" s="1071">
        <f>'1.1 - IP Incubation E-book Apps'!BN158/$B$5</f>
        <v>338358.31742977537</v>
      </c>
      <c r="P13" s="1071">
        <f>'1.1 - IP Incubation E-book Apps'!BO158/$B$5</f>
        <v>350123.90252715367</v>
      </c>
      <c r="Q13" s="1071">
        <f>'1.1 - IP Incubation E-book Apps'!BP158/$B$5</f>
        <v>358470.38577172288</v>
      </c>
      <c r="R13" s="1071">
        <f>'1.1 - IP Incubation E-book Apps'!BQ158/$B$5</f>
        <v>421130.16461737832</v>
      </c>
      <c r="S13" s="1071">
        <f>'1.1 - IP Incubation E-book Apps'!BR158/$B$5</f>
        <v>443962.87569390272</v>
      </c>
      <c r="T13" s="1071">
        <f>'1.1 - IP Incubation E-book Apps'!BS158/$B$5</f>
        <v>420633.38547178888</v>
      </c>
      <c r="U13" s="1071">
        <f>'1.1 - IP Incubation E-book Apps'!BT158/$B$5</f>
        <v>351559.6142107643</v>
      </c>
      <c r="V13" s="1071">
        <f>'1.1 - IP Incubation E-book Apps'!BU158/$B$5</f>
        <v>395781.38553527818</v>
      </c>
      <c r="W13" s="1071">
        <f>'1.1 - IP Incubation E-book Apps'!BV158/$B$5</f>
        <v>338549.80667822255</v>
      </c>
      <c r="X13" s="1071">
        <f>'1.1 - IP Incubation E-book Apps'!BW158/$B$5</f>
        <v>338671.38400924474</v>
      </c>
      <c r="Y13" s="1072">
        <f>'1.1 - IP Incubation E-book Apps'!BX158/$B$5</f>
        <v>364167.8736240624</v>
      </c>
      <c r="Z13" s="529">
        <f>SUM(B13:Y13)</f>
        <v>7928782.6669550659</v>
      </c>
    </row>
    <row r="14" spans="1:176" s="202" customFormat="1" ht="22" customHeight="1">
      <c r="A14" s="240" t="s">
        <v>710</v>
      </c>
      <c r="B14" s="1070">
        <f>'1.1 - IP Incubation E-book Apps'!BA165/$B$5</f>
        <v>-105294.33282645189</v>
      </c>
      <c r="C14" s="1071">
        <f>'1.1 - IP Incubation E-book Apps'!BB165/$B$5</f>
        <v>-91606.568581994856</v>
      </c>
      <c r="D14" s="1071">
        <f>'1.1 - IP Incubation E-book Apps'!BC165/$B$5</f>
        <v>-104211.80167809589</v>
      </c>
      <c r="E14" s="1071">
        <f>'1.1 - IP Incubation E-book Apps'!BD165/$B$5</f>
        <v>-123862.30706747671</v>
      </c>
      <c r="F14" s="1071">
        <f>'1.1 - IP Incubation E-book Apps'!BE165/$B$5</f>
        <v>-154545.4324248147</v>
      </c>
      <c r="G14" s="1071">
        <f>'1.1 - IP Incubation E-book Apps'!BF165/$B$5</f>
        <v>-161566.16798151843</v>
      </c>
      <c r="H14" s="1071">
        <f>'1.1 - IP Incubation E-book Apps'!BG165/$B$5</f>
        <v>-173861.35791021475</v>
      </c>
      <c r="I14" s="1071">
        <f>'1.1 - IP Incubation E-book Apps'!BH165/$B$5</f>
        <v>-165555.82382817179</v>
      </c>
      <c r="J14" s="1071">
        <f>'1.1 - IP Incubation E-book Apps'!BI165/$B$5</f>
        <v>-148817.65727087075</v>
      </c>
      <c r="K14" s="1071">
        <f>'1.1 - IP Incubation E-book Apps'!BJ165/$B$5</f>
        <v>-172319.48590836331</v>
      </c>
      <c r="L14" s="1071">
        <f>'1.1 - IP Incubation E-book Apps'!BK165/$B$5</f>
        <v>-155231.4868516906</v>
      </c>
      <c r="M14" s="1072">
        <f>'1.1 - IP Incubation E-book Apps'!BL165/$B$5</f>
        <v>-141795.45344801914</v>
      </c>
      <c r="N14" s="1071">
        <f>'1.1 - IP Incubation E-book Apps'!BM165/$B$5</f>
        <v>-161176.89801258201</v>
      </c>
      <c r="O14" s="1071">
        <f>'1.1 - IP Incubation E-book Apps'!BN165/$B$5</f>
        <v>-164424.57617673225</v>
      </c>
      <c r="P14" s="1071">
        <f>'1.1 - IP Incubation E-book Apps'!BO165/$B$5</f>
        <v>-169225.75613721914</v>
      </c>
      <c r="Q14" s="1071">
        <f>'1.1 - IP Incubation E-book Apps'!BP165/$B$5</f>
        <v>-174055.00693060865</v>
      </c>
      <c r="R14" s="1071">
        <f>'1.1 - IP Incubation E-book Apps'!BQ165/$B$5</f>
        <v>-201715.24074448689</v>
      </c>
      <c r="S14" s="1071">
        <f>'1.1 - IP Incubation E-book Apps'!BR165/$B$5</f>
        <v>-211823.29406225626</v>
      </c>
      <c r="T14" s="1071">
        <f>'1.1 - IP Incubation E-book Apps'!BS165/$B$5</f>
        <v>-200508.3567956383</v>
      </c>
      <c r="U14" s="1071">
        <f>'1.1 - IP Incubation E-book Apps'!BT165/$B$5</f>
        <v>-170165.15972817727</v>
      </c>
      <c r="V14" s="1071">
        <f>'1.1 - IP Incubation E-book Apps'!BU165/$B$5</f>
        <v>-190891.62349087515</v>
      </c>
      <c r="W14" s="1071">
        <f>'1.1 - IP Incubation E-book Apps'!BV165/$B$5</f>
        <v>-166110.7463385335</v>
      </c>
      <c r="X14" s="1071">
        <f>'1.1 - IP Incubation E-book Apps'!BW165/$B$5</f>
        <v>-168035.45613749343</v>
      </c>
      <c r="Y14" s="1072">
        <f>'1.1 - IP Incubation E-book Apps'!BX165/$B$5</f>
        <v>-178002.20979749475</v>
      </c>
      <c r="Z14" s="529">
        <f>SUM(B14:Y14)</f>
        <v>-3854802.2001297805</v>
      </c>
    </row>
    <row r="15" spans="1:176" s="202" customFormat="1" ht="22" customHeight="1">
      <c r="A15" s="240" t="s">
        <v>504</v>
      </c>
      <c r="B15" s="1067">
        <f>B13-B14</f>
        <v>313474.3317000487</v>
      </c>
      <c r="C15" s="1068">
        <f t="shared" ref="C15:M15" si="3">C13-C14</f>
        <v>268887.83209753898</v>
      </c>
      <c r="D15" s="1068">
        <f t="shared" si="3"/>
        <v>309015.8054071978</v>
      </c>
      <c r="E15" s="1068">
        <f t="shared" si="3"/>
        <v>372200.76721742493</v>
      </c>
      <c r="F15" s="1068">
        <f t="shared" si="3"/>
        <v>474038.98596144002</v>
      </c>
      <c r="G15" s="1068">
        <f t="shared" si="3"/>
        <v>496550.24497748533</v>
      </c>
      <c r="H15" s="1068">
        <f t="shared" si="3"/>
        <v>535049.56067365501</v>
      </c>
      <c r="I15" s="1068">
        <f t="shared" si="3"/>
        <v>507005.80270559061</v>
      </c>
      <c r="J15" s="1068">
        <f t="shared" si="3"/>
        <v>455945.78453947249</v>
      </c>
      <c r="K15" s="1068">
        <f t="shared" si="3"/>
        <v>532325.75088991132</v>
      </c>
      <c r="L15" s="1068">
        <f t="shared" si="3"/>
        <v>475405.16133692896</v>
      </c>
      <c r="M15" s="1069">
        <f t="shared" si="3"/>
        <v>433955.72036954318</v>
      </c>
      <c r="N15" s="1068">
        <f t="shared" ref="N15" si="4">N13-N14</f>
        <v>493362.59729980119</v>
      </c>
      <c r="O15" s="1068">
        <f t="shared" ref="O15" si="5">O13-O14</f>
        <v>502782.89360650763</v>
      </c>
      <c r="P15" s="1068">
        <f t="shared" ref="P15" si="6">P13-P14</f>
        <v>519349.65866437281</v>
      </c>
      <c r="Q15" s="1068">
        <f t="shared" ref="Q15" si="7">Q13-Q14</f>
        <v>532525.39270233153</v>
      </c>
      <c r="R15" s="1068">
        <f t="shared" ref="R15" si="8">R13-R14</f>
        <v>622845.40536186518</v>
      </c>
      <c r="S15" s="1068">
        <f t="shared" ref="S15" si="9">S13-S14</f>
        <v>655786.16975615895</v>
      </c>
      <c r="T15" s="1068">
        <f t="shared" ref="T15" si="10">T13-T14</f>
        <v>621141.74226742715</v>
      </c>
      <c r="U15" s="1068">
        <f t="shared" ref="U15" si="11">U13-U14</f>
        <v>521724.77393894154</v>
      </c>
      <c r="V15" s="1068">
        <f t="shared" ref="V15" si="12">V13-V14</f>
        <v>586673.00902615336</v>
      </c>
      <c r="W15" s="1068">
        <f t="shared" ref="W15" si="13">W13-W14</f>
        <v>504660.55301675608</v>
      </c>
      <c r="X15" s="1068">
        <f t="shared" ref="X15" si="14">X13-X14</f>
        <v>506706.84014673816</v>
      </c>
      <c r="Y15" s="1069">
        <f t="shared" ref="Y15" si="15">Y13-Y14</f>
        <v>542170.08342155721</v>
      </c>
      <c r="Z15" s="529"/>
    </row>
    <row r="16" spans="1:176" s="202" customFormat="1" ht="22" customHeight="1">
      <c r="A16" s="240"/>
      <c r="B16" s="1070"/>
      <c r="C16" s="1071"/>
      <c r="D16" s="1071"/>
      <c r="E16" s="1071"/>
      <c r="F16" s="1071"/>
      <c r="G16" s="1071"/>
      <c r="H16" s="1071"/>
      <c r="I16" s="1071"/>
      <c r="J16" s="1071"/>
      <c r="K16" s="1071"/>
      <c r="L16" s="1071"/>
      <c r="M16" s="1072"/>
      <c r="N16" s="1071"/>
      <c r="O16" s="1071"/>
      <c r="P16" s="1071"/>
      <c r="Q16" s="1071"/>
      <c r="R16" s="1071"/>
      <c r="S16" s="1071"/>
      <c r="T16" s="1071"/>
      <c r="U16" s="1071"/>
      <c r="V16" s="1071"/>
      <c r="W16" s="1071"/>
      <c r="X16" s="1071"/>
      <c r="Y16" s="1072"/>
      <c r="Z16" s="529"/>
    </row>
    <row r="17" spans="1:27" s="202" customFormat="1" ht="22" customHeight="1" thickBot="1">
      <c r="A17" s="240"/>
      <c r="B17" s="1070"/>
      <c r="C17" s="1071"/>
      <c r="D17" s="1071"/>
      <c r="E17" s="1071"/>
      <c r="F17" s="1071"/>
      <c r="G17" s="1071"/>
      <c r="H17" s="1071"/>
      <c r="I17" s="1071"/>
      <c r="J17" s="1071"/>
      <c r="K17" s="1071"/>
      <c r="L17" s="1071"/>
      <c r="M17" s="1072"/>
      <c r="N17" s="1071"/>
      <c r="O17" s="1071"/>
      <c r="P17" s="1071"/>
      <c r="Q17" s="1071"/>
      <c r="R17" s="1071"/>
      <c r="S17" s="1071"/>
      <c r="T17" s="1071"/>
      <c r="U17" s="1071"/>
      <c r="V17" s="1071"/>
      <c r="W17" s="1071"/>
      <c r="X17" s="1071"/>
      <c r="Y17" s="1072"/>
      <c r="Z17" s="529"/>
    </row>
    <row r="18" spans="1:27" s="202" customFormat="1" ht="22" customHeight="1" thickTop="1" thickBot="1">
      <c r="A18" s="240" t="s">
        <v>460</v>
      </c>
      <c r="B18" s="1080">
        <f t="shared" ref="B18:Z18" si="16">B13+B14+B7+B8</f>
        <v>-59008.131116493649</v>
      </c>
      <c r="C18" s="1081">
        <f t="shared" si="16"/>
        <v>-76209.544215937887</v>
      </c>
      <c r="D18" s="1081">
        <f t="shared" si="16"/>
        <v>-61912.777850288781</v>
      </c>
      <c r="E18" s="1081">
        <f t="shared" si="16"/>
        <v>-40078.2740082214</v>
      </c>
      <c r="F18" s="1081">
        <f t="shared" si="16"/>
        <v>378.69567558303243</v>
      </c>
      <c r="G18" s="1081">
        <f t="shared" si="16"/>
        <v>8298.3019820761983</v>
      </c>
      <c r="H18" s="1081">
        <f t="shared" si="16"/>
        <v>21701.347144901214</v>
      </c>
      <c r="I18" s="1081">
        <f t="shared" si="16"/>
        <v>10140.934631173252</v>
      </c>
      <c r="J18" s="1081">
        <f t="shared" si="16"/>
        <v>-8007.5259322464699</v>
      </c>
      <c r="K18" s="1081">
        <f t="shared" si="16"/>
        <v>21658.635522375087</v>
      </c>
      <c r="L18" s="1081">
        <f t="shared" si="16"/>
        <v>-1233.810919135678</v>
      </c>
      <c r="M18" s="1082">
        <f t="shared" si="16"/>
        <v>-16521.766164479428</v>
      </c>
      <c r="N18" s="1081">
        <f t="shared" si="16"/>
        <v>1530.2684390869836</v>
      </c>
      <c r="O18" s="1081">
        <f t="shared" si="16"/>
        <v>4399.4011042820639</v>
      </c>
      <c r="P18" s="1081">
        <f t="shared" si="16"/>
        <v>10635.354228968776</v>
      </c>
      <c r="Q18" s="1081">
        <f t="shared" si="16"/>
        <v>11848.074020666856</v>
      </c>
      <c r="R18" s="1081">
        <f t="shared" si="16"/>
        <v>46754.345875655024</v>
      </c>
      <c r="S18" s="1081">
        <f t="shared" si="16"/>
        <v>58817.190132114891</v>
      </c>
      <c r="T18" s="1081">
        <f t="shared" si="16"/>
        <v>46182.162999209104</v>
      </c>
      <c r="U18" s="1081">
        <f t="shared" si="16"/>
        <v>7222.2171693651471</v>
      </c>
      <c r="V18" s="1081">
        <f t="shared" si="16"/>
        <v>30026.951179753407</v>
      </c>
      <c r="W18" s="1081">
        <f t="shared" si="16"/>
        <v>-3045.4827539597754</v>
      </c>
      <c r="X18" s="1081">
        <f t="shared" si="16"/>
        <v>-5114.1415623465873</v>
      </c>
      <c r="Y18" s="1082">
        <f t="shared" si="16"/>
        <v>9549.925068331504</v>
      </c>
      <c r="Z18" s="529">
        <f t="shared" si="16"/>
        <v>18012.350650431123</v>
      </c>
    </row>
    <row r="19" spans="1:27" s="210" customFormat="1" ht="17" thickTop="1">
      <c r="B19" s="1083"/>
      <c r="C19" s="1083"/>
      <c r="D19" s="1083"/>
      <c r="E19" s="1083"/>
      <c r="F19" s="1083"/>
      <c r="G19" s="1083"/>
      <c r="H19" s="1083"/>
      <c r="I19" s="1083"/>
      <c r="J19" s="1083"/>
      <c r="K19" s="1083"/>
      <c r="L19" s="1083"/>
      <c r="M19" s="1083"/>
      <c r="N19" s="1083"/>
      <c r="O19" s="1083"/>
      <c r="P19" s="1083"/>
      <c r="Q19" s="1083"/>
      <c r="R19" s="1083"/>
      <c r="S19" s="1083"/>
      <c r="T19" s="1083"/>
      <c r="U19" s="1083"/>
      <c r="V19" s="1083"/>
      <c r="W19" s="1083"/>
      <c r="X19" s="1083"/>
      <c r="Y19" s="1083"/>
      <c r="Z19" s="1083"/>
    </row>
    <row r="21" spans="1:27">
      <c r="D21" s="185"/>
    </row>
    <row r="22" spans="1:27">
      <c r="AA22">
        <v>2</v>
      </c>
    </row>
  </sheetData>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6</vt:i4>
      </vt:variant>
    </vt:vector>
  </HeadingPairs>
  <TitlesOfParts>
    <vt:vector size="23" baseType="lpstr">
      <vt:lpstr>Introduction</vt:lpstr>
      <vt:lpstr>P&amp;L</vt:lpstr>
      <vt:lpstr>Cash Summary - @ REVENUE</vt:lpstr>
      <vt:lpstr>1.1 - IP Incubation E-book Apps</vt:lpstr>
      <vt:lpstr>1.2 - IP Incubation Books</vt:lpstr>
      <vt:lpstr>2 - Studio &amp; Real Estate </vt:lpstr>
      <vt:lpstr>3 - Film &amp; Distribution</vt:lpstr>
      <vt:lpstr>4 - Story Plant (Publishing)</vt:lpstr>
      <vt:lpstr>Per IP Incubation Expense</vt:lpstr>
      <vt:lpstr>Per IP Marketing</vt:lpstr>
      <vt:lpstr>Film Distribution</vt:lpstr>
      <vt:lpstr>Cashflow Detailed</vt:lpstr>
      <vt:lpstr>Staff Requirements</vt:lpstr>
      <vt:lpstr>Growth Notes</vt:lpstr>
      <vt:lpstr>xxYear to Year Overview</vt:lpstr>
      <vt:lpstr>xxIncome Statement</vt:lpstr>
      <vt:lpstr>xxGantt</vt:lpstr>
      <vt:lpstr>'1.1 - IP Incubation E-book Apps'!Print_Area</vt:lpstr>
      <vt:lpstr>'1.2 - IP Incubation Books'!Print_Area</vt:lpstr>
      <vt:lpstr>'Cash Summary - @ REVENUE'!Print_Area</vt:lpstr>
      <vt:lpstr>Introduction!Print_Area</vt:lpstr>
      <vt:lpstr>'Staff Requirements'!Print_Area</vt:lpstr>
      <vt:lpstr>'xxIncome Statement'!Print_Area</vt:lpstr>
    </vt:vector>
  </TitlesOfParts>
  <Company>Studio Mythopoeia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C. Soltys</dc:creator>
  <cp:lastModifiedBy>Microsoft Office User</cp:lastModifiedBy>
  <cp:lastPrinted>2021-02-25T16:08:37Z</cp:lastPrinted>
  <dcterms:created xsi:type="dcterms:W3CDTF">2012-08-12T22:19:14Z</dcterms:created>
  <dcterms:modified xsi:type="dcterms:W3CDTF">2022-09-13T14:49:52Z</dcterms:modified>
</cp:coreProperties>
</file>